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cancino\Desktop\"/>
    </mc:Choice>
  </mc:AlternateContent>
  <xr:revisionPtr revIDLastSave="0" documentId="13_ncr:1_{976BC072-D509-442B-B6F7-DAC25401F3E7}" xr6:coauthVersionLast="47" xr6:coauthVersionMax="47" xr10:uidLastSave="{00000000-0000-0000-0000-000000000000}"/>
  <bookViews>
    <workbookView xWindow="28680" yWindow="-120" windowWidth="29040" windowHeight="15720" tabRatio="1000" firstSheet="1" activeTab="8" xr2:uid="{00000000-000D-0000-FFFF-FFFF00000000}"/>
  </bookViews>
  <sheets>
    <sheet name="GRAFICOS" sheetId="129" state="hidden" r:id="rId1"/>
    <sheet name="CONSOLIDADO" sheetId="39" r:id="rId2"/>
    <sheet name="Prog 01" sheetId="4" r:id="rId3"/>
    <sheet name="P01 2024" sheetId="136" state="hidden" r:id="rId4"/>
    <sheet name="P01 2023" sheetId="135" state="hidden" r:id="rId5"/>
    <sheet name="Prog 02" sheetId="35" r:id="rId6"/>
    <sheet name="P02 2023" sheetId="133" state="hidden" r:id="rId7"/>
    <sheet name="P02 2024" sheetId="137" state="hidden" r:id="rId8"/>
    <sheet name="Prog 03" sheetId="37" r:id="rId9"/>
    <sheet name="P03 2023" sheetId="132" state="hidden" r:id="rId10"/>
    <sheet name="Prog 05" sheetId="54" r:id="rId11"/>
    <sheet name="P05 2023" sheetId="131" state="hidden" r:id="rId12"/>
    <sheet name="P05 2024" sheetId="139" state="hidden" r:id="rId13"/>
    <sheet name="P03 2024" sheetId="138" state="hidden" r:id="rId14"/>
  </sheets>
  <externalReferences>
    <externalReference r:id="rId15"/>
    <externalReference r:id="rId16"/>
  </externalReferences>
  <definedNames>
    <definedName name="_xlnm._FilterDatabase" localSheetId="1" hidden="1">CONSOLIDADO!$A$9:$AX$299</definedName>
    <definedName name="_xlnm._FilterDatabase" localSheetId="4" hidden="1">'P01 2023'!$A$2:$GD$147</definedName>
    <definedName name="_xlnm._FilterDatabase" localSheetId="3" hidden="1">'P01 2024'!$A$2:$FG$149</definedName>
    <definedName name="_xlnm._FilterDatabase" localSheetId="6" hidden="1">'P02 2023'!$A$2:$HT$36</definedName>
    <definedName name="_xlnm._FilterDatabase" localSheetId="7" hidden="1">'P02 2024'!$A$2:$J$43</definedName>
    <definedName name="_xlnm._FilterDatabase" localSheetId="13" hidden="1">'P03 2024'!$A$2:$J$38</definedName>
    <definedName name="_xlnm._FilterDatabase" localSheetId="2" hidden="1">'Prog 01'!$A$9:$BY$203</definedName>
    <definedName name="_xlnm._FilterDatabase" localSheetId="5" hidden="1">'Prog 02'!$A$8:$AX$52</definedName>
    <definedName name="_xlnm._FilterDatabase" localSheetId="8" hidden="1">'Prog 03'!$A$11:$BC$57</definedName>
    <definedName name="_xlnm._FilterDatabase" localSheetId="10" hidden="1">'Prog 05'!$A$9:$BD$72</definedName>
    <definedName name="ABRIL2012">#REF!</definedName>
    <definedName name="AGOSTO_2012">#REF!</definedName>
    <definedName name="anualpro032012">#REF!</definedName>
    <definedName name="anualprog012013">#REF!</definedName>
    <definedName name="anualprog022013">#REF!</definedName>
    <definedName name="anualprog032013">#REF!</definedName>
    <definedName name="_xlnm.Print_Area" localSheetId="1">CONSOLIDADO!$B$2:$R$311</definedName>
    <definedName name="_xlnm.Print_Area" localSheetId="2">'Prog 01'!$C$2:$S$203</definedName>
    <definedName name="_xlnm.Print_Area" localSheetId="5">'Prog 02'!$B$2:$R$52</definedName>
    <definedName name="_xlnm.Print_Area" localSheetId="8">'Prog 03'!$B$4:$R$57</definedName>
    <definedName name="_xlnm.Print_Area" localSheetId="10">'Prog 05'!$B$2:$R$72</definedName>
    <definedName name="CÓDIGO">#REF!</definedName>
    <definedName name="coincidenciaP01">'Prog 01'!$G:$P</definedName>
    <definedName name="Compromiso_ENERO">'P01 2023'!$G$2:$G$147</definedName>
    <definedName name="compromisosjulio">#REF!</definedName>
    <definedName name="Concepto2022">#REF!</definedName>
    <definedName name="CTA_PRES">'[1]Clasificador Presupuestario'!$A$1:$C$593</definedName>
    <definedName name="Cta_Presp">'[2]Clasificador Presupuestario'!$A$1:$C$627</definedName>
    <definedName name="Devengado_enero">'P01 2023'!$I$2:$I$147</definedName>
    <definedName name="Devengado2022">#REF!</definedName>
    <definedName name="Devengadojulio">#REF!</definedName>
    <definedName name="DICIEMBRE_2012">#REF!</definedName>
    <definedName name="EENERO23">'P01 2023'!$A$2:$I$147</definedName>
    <definedName name="EJECUCIO_AGOSTO_2013_2">#REF!</definedName>
    <definedName name="EJECUCION_31_07_2013">#REF!</definedName>
    <definedName name="EJECUCION_ACUMULADA_AL_25_09_2013">#REF!</definedName>
    <definedName name="EJECUCION_ACUMULADA_AL_30_NOVIEMBRE_2013">#REF!</definedName>
    <definedName name="Ejecucion_Acumulada_al_30_Septiembre">#REF!</definedName>
    <definedName name="EJECUCION_ACUMULADA_AL_31_DE_AGOSTO_DEL_2013">#REF!</definedName>
    <definedName name="EJECUCIÓN_ACUMULADA_AL_31_DE_MARZO_DEL_2014">#REF!</definedName>
    <definedName name="EJECUCION_ACUMULADA_AL_31_OCTUBRE_2013">#REF!</definedName>
    <definedName name="EJECUCION_AGOSTO_2012">#REF!</definedName>
    <definedName name="EJECUCION_AGOSTO_2013">#REF!</definedName>
    <definedName name="EJECUCION_AL_25_09_2013">#REF!</definedName>
    <definedName name="Ejecución_al_30_sep_2013">#REF!</definedName>
    <definedName name="EJECUCION_AL_31_07_2013">#REF!</definedName>
    <definedName name="EJECUCION_JULIO_2012">#REF!</definedName>
    <definedName name="EJECUCION_JULIO_2013">#REF!</definedName>
    <definedName name="EJECUCIÓN_PRESUPUESTARIA_ACUMULADA_AL_13_DE_MARZO_DE_2018">#REF!</definedName>
    <definedName name="EJECUCION_PRESUPUESTARIA_AL_31_DE_MARZO_2014">#REF!</definedName>
    <definedName name="Ejecución_Septiembre">#REF!</definedName>
    <definedName name="Ejecución_Septiembre_2013">#REF!</definedName>
    <definedName name="Ejecucionpresupuestariajulio">#REF!</definedName>
    <definedName name="enero">#REF!</definedName>
    <definedName name="ENERO.P01.22">#REF!</definedName>
    <definedName name="enero2012">#REF!</definedName>
    <definedName name="ENERO2022">#REF!</definedName>
    <definedName name="enero2023">'P01 2023'!$A$2:$I$147</definedName>
    <definedName name="eneroprog022012">#REF!</definedName>
    <definedName name="eneroprog022013">#REF!</definedName>
    <definedName name="eneroprog032012">#REF!</definedName>
    <definedName name="eneroprog032013">#REF!</definedName>
    <definedName name="febrero">#REF!</definedName>
    <definedName name="febrero2012">#REF!</definedName>
    <definedName name="febreroprog022012">#REF!</definedName>
    <definedName name="febreroprog022013">#REF!</definedName>
    <definedName name="febreroprog032012">#REF!</definedName>
    <definedName name="febreroprog032013">#REF!</definedName>
    <definedName name="febrro2012" localSheetId="10">#REF!</definedName>
    <definedName name="febrro2012">#REF!</definedName>
    <definedName name="indicep01">'Prog 01'!$G:$G</definedName>
    <definedName name="JULIO">#REF!</definedName>
    <definedName name="julio_2012">#REF!</definedName>
    <definedName name="JULIO2012">#REF!</definedName>
    <definedName name="JUNIO">#REF!</definedName>
    <definedName name="junio2012">#REF!</definedName>
    <definedName name="marzo">#REF!</definedName>
    <definedName name="marzo2012">#REF!</definedName>
    <definedName name="marzoprog022012">#REF!</definedName>
    <definedName name="marzoprog022013">#REF!</definedName>
    <definedName name="marzoprog032012">#REF!</definedName>
    <definedName name="marzoprog032013">#REF!</definedName>
    <definedName name="matriz01" localSheetId="10">'Prog 05'!$F$34:$R$69</definedName>
    <definedName name="matriz01">'Prog 01'!$G$13:$S$202</definedName>
    <definedName name="matriz01.v2">'Prog 01'!$C$9:$P$203</definedName>
    <definedName name="matriz02">'Prog 02'!$F$14:$R$52</definedName>
    <definedName name="matriz03">'Prog 03'!$F$24:$R$57</definedName>
    <definedName name="matriz2">'Prog 02'!$F$14:$K$14</definedName>
    <definedName name="matrizP50">#REF!</definedName>
    <definedName name="mayo">#REF!</definedName>
    <definedName name="MAYO2012">#REF!</definedName>
    <definedName name="noviembre_20_12">#REF!</definedName>
    <definedName name="NOVIEMBRE_2012">#REF!</definedName>
    <definedName name="NULO">#REF!</definedName>
    <definedName name="OCTUBRE_2012">#REF!</definedName>
    <definedName name="P_01_EJECUCIÓN_PRESUPUESTARIA_AL_31_DE_AGOSTO_2016">#REF!</definedName>
    <definedName name="P01_EJECUCION_ACUMULADA_AL_28_DE_FEBRERO_2015">#REF!</definedName>
    <definedName name="P01_EJECUCIÓN_ACUMULADA_AL_31_DE_MAYO_2016">#REF!</definedName>
    <definedName name="P01_EJECUCION_ACUMULADA_AÑO_2013">#REF!</definedName>
    <definedName name="P01_EJECUCION_DICIEMBRE_2013">#REF!</definedName>
    <definedName name="P01_EJECUCIÓN_NOVIEMBRE_2013">#REF!</definedName>
    <definedName name="P01_EJECUCION_OCTUBRE_2013">#REF!</definedName>
    <definedName name="P01_EJECUCIÓN_PRESUPIUESTARIA_ACUMULADA_AL_30_DE_ABRIL_DEL_2015">#REF!</definedName>
    <definedName name="P01_EJECUCIÓN_PRESUPUESTARIA__ACUMULADA_AL_17_DE_DICIEMBRE_DEL_2015">#REF!</definedName>
    <definedName name="P01_EJECUCIÓN_PRESUPUESTARIA__ACUMULADA_AL_31_DE_DICIEMBRE_DEL_2015">#REF!</definedName>
    <definedName name="P01_EJECUCIÓN_PRESUPUESTARIA_ACUMULADA_AL_13_DE_MARZO_2018">#REF!</definedName>
    <definedName name="P01_EJECUCION_PRESUPUESTARIA_ACUMULADA_AL_15_DE_JUNIO_DEL_2015">#REF!</definedName>
    <definedName name="P01_EJECUCIÓN_PRESUPUESTARIA_ACUMULADA_AL_15_DE_JUNIO_DEL_2015">#REF!</definedName>
    <definedName name="P01_EJECUCIÓN_PRESUPUESTARIA_ACUMULADA_AL_15_DE_MAYO_DEL_2015">#REF!</definedName>
    <definedName name="P01_EJECUCIÓN_PRESUPUESTARIA_ACUMULADA_AL_16_DE_MAYO_2015">#REF!</definedName>
    <definedName name="P01_EJECUCIÓN_PRESUPUESTARIA_ACUMULADA_AL_26_DE_AGOSTO_DEL_2015">#REF!</definedName>
    <definedName name="P01_EJECUCIÓN_PRESUPUESTARIA_ACUMULADA_AL_30_DE_JUNIO_2018">#REF!</definedName>
    <definedName name="P01_EJECUCIÓN_PRESUPUESTARIA_ACUMULADA_AL_30_DE_JUNIO_DEL_2015">#REF!</definedName>
    <definedName name="P01_EJECUCIÓN_PRESUPUESTARIA_ACUMULADA_AL_30_DE_NOVIEMBRE_DEL_2015">#REF!</definedName>
    <definedName name="P01_EJECUCIÓN_PRESUPUESTARIA_ACUMULADA_AL_30_DE_SEPTIEMBRE_DEL_2015">#REF!</definedName>
    <definedName name="P01_EJECUCIÓN_PRESUPUESTARIA_ACUMULADA_AL_31_DE_AGOSTO_DEL_2015">#REF!</definedName>
    <definedName name="P01_EJECUCIÓN_PRESUPUESTARIA_ACUMULADA_AL_31_DE_JULIO_2018">#REF!</definedName>
    <definedName name="P01_EJECUCIÓN_PRESUPUESTARIA_ACUMULADA_AL_31_DE_JULIO_DEL_2015">#REF!</definedName>
    <definedName name="P01_EJECUCIÓN_PRESUPUESTARIA_ACUMULADA_AL_31_DE_MAYO_2018">#REF!</definedName>
    <definedName name="P01_EJECUCIÓN_PRESUPUESTARIA_ACUMULADA_AL_31_DE_MAYO_DEL_2015">#REF!</definedName>
    <definedName name="P01_EJECUCIÓN_PRESUPUESTARIA_ACUMULADA_AL_31_DE_OCTUBRE_DEL_2015">#REF!</definedName>
    <definedName name="P01_EJECUCIÓN_PRESUPUESTARIA_AL_15_DE_JUNIO_DEL_2015">#REF!</definedName>
    <definedName name="P01_EJECUCIÓN_PRESUPUESTARIA_AL_17_DE_DICIEMBRE_DEL_2015">#REF!</definedName>
    <definedName name="P01_EJECUCIÓN_PRESUPUESTARIA_AL_19_DE_MAYO_2015">#REF!</definedName>
    <definedName name="P01_EJECUCIÓN_PRESUPUESTARIA_AL_21_DE_SEPTIEMBRE_DEL_2015">#REF!</definedName>
    <definedName name="P01_EJECUCIÓN_PRESUPUESTARIA_AL_26_DE_AGOSTO_DEL_2015">#REF!</definedName>
    <definedName name="P01_EJECUCION_PRESUPUESTARIA_AL_26_DE_MARZO_DEL_2015">#REF!</definedName>
    <definedName name="P01_EJECUCIÓN_PRESUPUESTARIA_AL_28_DE_FEBRERO_2015">#REF!</definedName>
    <definedName name="P01_EJECUCIÓN_PRESUPUESTARIA_AL_30_DE_ABRIL_DEL_2015">#REF!</definedName>
    <definedName name="P01_EJECUCIÓN_PRESUPUESTARIA_AL_30_DE_JUNIO_2018">#REF!</definedName>
    <definedName name="P01_EJECUCIÓN_PRESUPUESTARIA_AL_30_DE_JUNIO_DEL_2015">#REF!</definedName>
    <definedName name="P01_EJECUCIÓN_PRESUPUESTARIA_AL_30_DE_NOVIEMBRE_DEL_2015">#REF!</definedName>
    <definedName name="P01_EJECUCIÓN_PRESUPUESTARIA_AL_30_DE_SEPTIEMBRE_2015">#REF!</definedName>
    <definedName name="P01_EJECUCIÓN_PRESUPUESTARIA_AL_30_DE_SEPTIEMBRE_DEL_2015">#REF!</definedName>
    <definedName name="P01_EJECUCION_PRESUPUESTARIA_AL_31_DE_AGOSTO_2016">#REF!</definedName>
    <definedName name="P01_EJECUCIÓN_PRESUPUESTARIA_AL_31_DE_AGOSTO_2016">#REF!</definedName>
    <definedName name="P01_EJECUCIÓN_PRESUPUESTARIA_AL_31_DE_AGOSTO_2016_">#REF!</definedName>
    <definedName name="P01_EJECUCIÓN_PRESUPUESTARIA_AL_31_DE_AGOSTO_DEL_2015">#REF!</definedName>
    <definedName name="P01_EJECUCIÓN_PRESUPUESTARIA_AL_31_DE_AGOSTO_DEL_2016">#REF!</definedName>
    <definedName name="P01_EJECUCIÓN_PRESUPUESTARIA_AL_31_DE_DICIEMBRE_DEL_2015">#REF!</definedName>
    <definedName name="P01_EJECUCIÓN_PRESUPUESTARIA_AL_31_DE_ENERO_2015">#REF!</definedName>
    <definedName name="P01_EJECUCIÓN_PRESUPUESTARIA_AL_31_DE_JULIO_DEL_2015">#REF!</definedName>
    <definedName name="P01_EJECUCIÓN_PRESUPUESTARIA_AL_31_DE_MARZO_2017">#REF!</definedName>
    <definedName name="P01_EJECUCIÓN_PRESUPUESTARIA_AL_31_DE_MAYO_2016">#REF!</definedName>
    <definedName name="P01_EJECUCIÓN_PRESUPUESTARIA_AL_31_DE_MAYO_2017">#REF!</definedName>
    <definedName name="P01_EJECUCIÓN_PRESUPUESTARIA_AL_31_DE_MAYO_2018">#REF!</definedName>
    <definedName name="P01_EJECUCIÓN_PRESUPUESTARIA_AL_31_DE_MAYO_DEL_2015">#REF!</definedName>
    <definedName name="P01_EJECUCIÓN_PRESUPUESTARIA_AL_31_DE_NOVIEMBRE_DEL_2015">#REF!</definedName>
    <definedName name="P01_EJECUCIÓN_PRESUPUESTARIA_AL_31_DE_OCTUBRE_DEL_2015">#REF!</definedName>
    <definedName name="P01_EJECUCIÓN_PRESUPUESTARIA_ENERO_2015">#REF!</definedName>
    <definedName name="P02_EJECUCIÓN_25_09_2013">#REF!</definedName>
    <definedName name="P02_EJECUCION_ACUMULADA_AL_21_DE_MARZO_2014">#REF!</definedName>
    <definedName name="P02_EJECUCION_ACUMULADA_AL_25_09_2013">#REF!</definedName>
    <definedName name="P02_EJECUCION_ACUMULADA_AL_31_DE_AGOSTO_DEL_2013">#REF!</definedName>
    <definedName name="P02_Ejecucion_Acumulada_al_31_Octubre_2013">#REF!</definedName>
    <definedName name="P02_EJECUCION_ACUMULADA_ANUAL_AÑO_2013">#REF!</definedName>
    <definedName name="P02_EJECUCION_DICIEMBRE_2013">#REF!</definedName>
    <definedName name="P02_EJECUCION_OCTUBRE_2013">#REF!</definedName>
    <definedName name="P02_EJECUCIÓN_PRESUPUESTARIA_ACUMULADA_AL_28_DE_FEBRERO_2015">#REF!</definedName>
    <definedName name="P02_EJECUCIÓN_PRESUPUESTARIA_ACUMULADA_AL_30_DE_ABRIL_2015">#REF!</definedName>
    <definedName name="P02_EJECUCIÓN_PRESUPUESTARIA_ACUMULADA_AL_30_DE_ABRIL_DEL_2015">#REF!</definedName>
    <definedName name="P02_EJECUCIÓN_PRESUPUESTARIA_ACUMULADA_AL_30_DE_JUNIO_DEL_2015">#REF!</definedName>
    <definedName name="P02_EJECUCIÓN_PRESUPUESTARIA_ACUMULADA_AL_31_DE_JULIO_DEL_2015">#REF!</definedName>
    <definedName name="P02_EJECUCIÓN_PRESUPUESTARIA_ACUMULADA_AL_31_DE_OCTUBRE_2015">#REF!</definedName>
    <definedName name="P02_EJECUCION_PRESUPUESTARIA_AL_21_DE_MARZO_2014">#REF!</definedName>
    <definedName name="P02_EJECUCIÓN_PRESUPUESTARIA_AL_28_DE_FEBRERO_2015">#REF!</definedName>
    <definedName name="P02_EJECUCIÓN_PRESUPUESTARIA_AL_30_DE_ABRIL_2015">#REF!</definedName>
    <definedName name="P02_EJECUCION_PRESUPUESTARIA_AL_31_DE_ENERO_2015">#REF!</definedName>
    <definedName name="P02_EJECUCIÓN_PRESUPUESTARIA_AL_31_DE_JULIO_DEL_2015">#REF!</definedName>
    <definedName name="P02_EJECUCIÓN_PRESUPUESTARIA_AL_31_DE_OCTUBRE_2015">#REF!</definedName>
    <definedName name="p03_2012">#REF!</definedName>
    <definedName name="P03_EJECUCION_ACUMULADA_AL_21_DE_MARZO_2014">#REF!</definedName>
    <definedName name="P03_EJECUCIÓN_ACUMULADA_AL_28_DE_FEBRERO_2015">#REF!</definedName>
    <definedName name="P03_EJECUCION_ACUMULADA_AL_30_SEPTIEMBRE_2013">#REF!</definedName>
    <definedName name="P03_EJECUCION_ACUMULADA_AL_31_OCTUBRE_2013">#REF!</definedName>
    <definedName name="P03_EJECUCION_ACUMULADA_ANUL_AÑO_2013">#REF!</definedName>
    <definedName name="P03_EJECUCION_DICIEMBRE_2013">#REF!</definedName>
    <definedName name="P03_EJECUCIÓN_PRESUPUESTARIA_ACUMULADA_AL_30_DE_ABRIL_DEL_2015">#REF!</definedName>
    <definedName name="P03_EJECUCIÓN_PRESUPUESTARIA_ACUMULADA_AL_31_DE_AGOSTO_DEL_2015">#REF!</definedName>
    <definedName name="P03_EJECUCIÓN_PRESUPUESTARIA_ACUMULADA_AL_31_DE_JULIO_DEL_2015">#REF!</definedName>
    <definedName name="P03_EJECUCIÓN_PRESUPUESTARIA_ACUMULADA_AL_31_DE_MAYO_DEL_2015">#REF!</definedName>
    <definedName name="P03_EJECUCION_PRESUPUESTARIA_AL_21_DE_MARZO_2014">#REF!</definedName>
    <definedName name="P03_EJECUCIÓN_PRESUPUESTARIA_AL_28_DE_FEBRERO_2015">#REF!</definedName>
    <definedName name="P03_EJECUCIÓN_PRESUPUESTARIA_AL_30_DE_ABRIL_DEL_2015">#REF!</definedName>
    <definedName name="P03_EJECUCIÓN_PRESUPUESTARIA_AL_31_DE_AGOSTO_DEL_2015">#REF!</definedName>
    <definedName name="P03_EJECUCIÓN_PRESUPUESTARIA_AL_31_DE_ENERO_2015">#REF!</definedName>
    <definedName name="P03_EJECUCIÓN_PRESUPUESTARIA_AL_31_DE_JULIO_DEL_2015">#REF!</definedName>
    <definedName name="P03_EJECUCIÓN_PRESUPUESTARIA_AL_31_DE_MAYO_DEL_2015">#REF!</definedName>
    <definedName name="P03_SEPTIEMBRE_2012">#REF!</definedName>
    <definedName name="P03_SITUACIÓN_PRESUPUESTARIA_ACUMULADA_AL_30_DE_JUNIO_DEL_2015">#REF!</definedName>
    <definedName name="P03_SITUACIÓN_PRESUPUESTARIA_ACUMULADA_AL_30_DE_NOVIEMBRE_DEL_2015">#REF!</definedName>
    <definedName name="P03_SITUACIÓN_PRESUPUESTARIA_ACUMULADA_AL_31_DE_OCTUBRE_DEL_2015">#REF!</definedName>
    <definedName name="P03_SITUACIÓN_PRESUPUESTARIA_AL_30_DE_JUNIO_DEL_2015">#REF!</definedName>
    <definedName name="P03_SITUACIÓN_PRESUPUESTARIA_AL_30_DE_NOBIEMBRE_DE_2015">#REF!</definedName>
    <definedName name="P03_SITUACIÓN_PRESUPUESTARIA_AL_31_DE_OCTUBRE_DE_2015">#REF!</definedName>
    <definedName name="P05_EJECUCIÓN_PRESUPUESTARIA_ACUMULADA_AL_28_DE_FEBRERO_2015">#REF!</definedName>
    <definedName name="P05_EJECUCIÓN_PRESUPUESTARIA_ACUMULADA_AL_30_DE_ABRIL_DEL_2015">#REF!</definedName>
    <definedName name="P05_EJECUCIÓN_PRESUPUESTARIA_ACUMULADA_AL_30_DE_JUNIO_DEL_2015">#REF!</definedName>
    <definedName name="P05_EJECUCIÓN_PRESUPUESTARIA_ACUMULADA_AL_30_DE_SEPTIEMBRE_DEL_2015">#REF!</definedName>
    <definedName name="P05_EJECUCIÓN_PRESUPUESTARIA_ACUMULADA_AL_31_DE_AGOSTO_DEL_2015">#REF!</definedName>
    <definedName name="P05_EJECUCIÓN_PRESUPUESTARIA_ACUMULADA_AL_31_DE_DICIEMBRE_DE_2017">#REF!</definedName>
    <definedName name="P05_EJECUCIÓN_PRESUPUESTARIA_ACUMULADA_AL_31_DE_JULIO_DEL_2015">#REF!</definedName>
    <definedName name="P05_EJECUCIÓN_PRESUPUESTARIA_ACUMULADA_AL_31_DE_MAYO_DEL_2015">#REF!</definedName>
    <definedName name="P05_EJECUCIÓN_PRESUPUESTARIA_AL_28_DE_FEBRERO_2015">#REF!</definedName>
    <definedName name="P05_EJECUCIÓN_PRESUPUESTARIA_AL_30_DE_ABRIL_DEL_2015">#REF!</definedName>
    <definedName name="P05_EJECUCIÓN_PRESUPUESTARIA_AL_30_DE_JUNIO_DEL_2015">#REF!</definedName>
    <definedName name="P05_EJECUCIÓN_PRESUPUESTARIA_AL_30_DE_NOVIEMBRE_DEL_2015">#REF!</definedName>
    <definedName name="P05_EJECUCIÓN_PRESUPUESTARIA_AL_30_DE_SEPTIEMBRE_DEL_2015">#REF!</definedName>
    <definedName name="P05_EJECUCIÓN_PRESUPUESTARIA_AL_31_DE_AGOSTO_DEL_2015">#REF!</definedName>
    <definedName name="P05_EJECUCION_PRESUPUESTARIA_AL_31_DE_ENERO_2015">#REF!</definedName>
    <definedName name="P05_EJECUCIÓN_PRESUPUESTARIA_AL_31_DE_MAYO_DEL_2015">#REF!</definedName>
    <definedName name="P06_EJECUCIÓN_PRESUPUESTARIA_ACUMULADA_AL_30_DE_ABRIL_DEL_2015">#REF!</definedName>
    <definedName name="P06_EJECUCIÓN_PRESUPUESTARIA_ACUMULADA_AL_30_DE_JUNIO_DEL_2015">#REF!</definedName>
    <definedName name="P06_EJECUCIÓN_PRESUPUESTARIA_ACUMULADA_AL_30_DE_NOVIEMBRE_DEL_2015">#REF!</definedName>
    <definedName name="P06_EJECUCIÓN_PRESUPUESTARIA_ACUMULADA_AL_31_DE_AGOSTO_DEL_2015">#REF!</definedName>
    <definedName name="P06_EJECUCIÓN_PRESUPUESTARIA_ACUMULADA_AL_31_DE_JULIO_DEL_2015">#REF!</definedName>
    <definedName name="P06_EJECUCIÓN_PRESUPUESTARIA_ACUMULADA_AL_31_DE_MAYO_DEL_2015">#REF!</definedName>
    <definedName name="P06_EJECUCIÓN_PRESUPUESTARIA_AL_30_DE_JUNIO_DEL_2015">#REF!</definedName>
    <definedName name="P06_EJECUCIÓN_PRESUPUESTARIA_AL_31_DE_AGOSTO_DEL_2015">#REF!</definedName>
    <definedName name="P06_EJECUCIÓN_PRESUPUESTARIA_AL_31_DE_ENERO_2015">#REF!</definedName>
    <definedName name="pptovigenteamarzo">#REF!</definedName>
    <definedName name="pptovigentemayo">#REF!</definedName>
    <definedName name="PresupuestovigenteJulio">#REF!</definedName>
    <definedName name="presupuestovigentejunio">#REF!</definedName>
    <definedName name="PROG_01_EJECUCIÓN_ACUMULADA_AL_13_DE_MARZO_2014.">#REF!</definedName>
    <definedName name="PROG_01_EJECUCIÓN_ACUMULADA_AL_21_DE_MARZO_2014.">#REF!</definedName>
    <definedName name="PROG_01_EJECUCIÓN_ACUMULADA_AL_28_DE_FEBRERO_2017">#REF!</definedName>
    <definedName name="PROG_01_EJECUCIÓN_ACUMULADA_AL_29_DE_FEBRERO_2016">#REF!</definedName>
    <definedName name="PROG_01_EJECUCIÓN_ACUMULADA_AL_30_DE_ABRIL_2016">#REF!</definedName>
    <definedName name="PROG_01_EJECUCIÓN_ACUMULADA_AL_30_DE_JUNIO_2016">#REF!</definedName>
    <definedName name="PROG_01_EJECUCIÓN_ACUMULADA_AL_30_DE_NOVIEMBRE_2016">#REF!</definedName>
    <definedName name="PROG_01_EJECUCIÓN_ACUMULADA_AL_30_DE_SEPTIEMBRE_2016">#REF!</definedName>
    <definedName name="PROG_01_EJECUCIÓN_ACUMULADA_AL_31_DE_AGOSTO_2016">#REF!</definedName>
    <definedName name="PROG_01_EJECUCIÓN_ACUMULADA_AL_31_DE_DICIEMBRE_2016">#REF!</definedName>
    <definedName name="PROG_01_EJECUCIÓN_ACUMULADA_AL_31_DE_ENERO_2016">#REF!</definedName>
    <definedName name="PROG_01_EJECUCIÓN_ACUMULADA_AL_31_DE_ENERO_2017">#REF!</definedName>
    <definedName name="PROG_01_EJECUCIÓN_ACUMULADA_AL_31_DE_JULIO_2016">#REF!</definedName>
    <definedName name="PROG_01_EJECUCION_ACUMULADA_AL_31_DE_MARZO_2013">#REF!</definedName>
    <definedName name="PROG_01_EJECUCIÓN_ACUMULADA_AL_31_DE_MARZO_2016">#REF!</definedName>
    <definedName name="PROG_01_EJECUCIÓN_ACUMULADA_AL_31_DE_MARZO_2017">#REF!</definedName>
    <definedName name="PROG_01_EJECUCIÓN_ACUMULADA_AL_31_DE_MARZO_DEL_2014">#REF!</definedName>
    <definedName name="PROG_01_EJECUCION_ACUMULADA_AL_31_DE_MAYO_2014">#REF!</definedName>
    <definedName name="PROG_01_EJECUCIÓN_ACUMULADA_AL_31_DE_MAYO_2016">#REF!</definedName>
    <definedName name="PROG_01_EJECUCIÓN_ACUMULADA_AL_31_DE_OCTUBRE_2016">#REF!</definedName>
    <definedName name="PROG_01_EJECUCION_PRESUPUESTARIA_30_DE_ABRIL_2014">#REF!</definedName>
    <definedName name="PROG_01_EJECUCION_PRESUPUESTARIA_30_DE_JUNIO_2013">#REF!</definedName>
    <definedName name="PROG_01_EJECUCION_PRESUPUESTARIA_30_DE_JUNIO_2014">#REF!</definedName>
    <definedName name="PROG_01_EJECUCION_PRESUPUESTARIA_31_DE_JULIO_2013">#REF!</definedName>
    <definedName name="PROG_01_EJECUCION_PRESUPUESTARIA_31_DE_JULIO_2014">#REF!</definedName>
    <definedName name="PROG_01_EJECUCIÓN_PRESUPUESTARIA_31_DE_MARZO_2015">#REF!</definedName>
    <definedName name="PROG_01_EJECUCION_PRESUPUESTARIA_31_DE_MAYO_2014">#REF!</definedName>
    <definedName name="PROG_01_EJECUCIÓN_PRESUPUESTARIA_ACUMULADA_31_ENERO_2017">#REF!</definedName>
    <definedName name="PROG_01_EJECUCIÓN_PRESUPUESTARIA_ACUMULADA_AL_13_DE_MARZO_2017">#REF!</definedName>
    <definedName name="PROG_01_EJECUCIÓN_PRESUPUESTARIA_ACUMULADA_AL_13_DE_MARZO_2018">#REF!</definedName>
    <definedName name="PROG_01_EJECUCIÓN_PRESUPUESTARIA_ACUMULADA_AL_28_DE_febrero_2017">#REF!</definedName>
    <definedName name="PROG_01_EJECUCIÓN_PRESUPUESTARIA_ACUMULADA_AL_28_DE_FEBRERO_2018">#REF!</definedName>
    <definedName name="PROG_01_EJECUCION_PRESUPUESTARIA_ACUMULADA_AL_30_DE_ABRIL_2013">#REF!</definedName>
    <definedName name="PROG_01_EJECUCION_PRESUPUESTARIA_ACUMULADA_AL_30_DE_ABRIL_2014">#REF!</definedName>
    <definedName name="PROG_01_EJECUCIÓN_PRESUPUESTARIA_ACUMULADA_AL_30_DE_ABRIL_2017">#REF!</definedName>
    <definedName name="PROG_01_EJECUCIÓN_PRESUPUESTARIA_ACUMULADA_AL_30_DE_ABRIL_2018">#REF!</definedName>
    <definedName name="PROG_01_EJECUCION_PRESUPUESTARIA_ACUMULADA_AL_30_DE_JUNIO_2013">#REF!</definedName>
    <definedName name="PROG_01_EJECUCION_PRESUPUESTARIA_ACUMULADA_AL_30_DE_JUNIO_2014">#REF!</definedName>
    <definedName name="PROG_01_EJECUCIÓN_PRESUPUESTARIA_ACUMULADA_AL_30_DE_JUNIO_2017">#REF!</definedName>
    <definedName name="PROG_01_EJECUCION_PRESUPUESTARIA_ACUMULADA_AL_30_DE_NOVIEMBRE_2014">#REF!</definedName>
    <definedName name="PROG_01_EJECUCIÓN_PRESUPUESTARIA_ACUMULADA_AL_30_DE_NOVIEMBRE_2017">#REF!</definedName>
    <definedName name="PROG_01_EJECUCION_PRESUPUESTARIA_ACUMULADA_AL_30_DE_SEPTIEMBRE_2014">#REF!</definedName>
    <definedName name="PROG_01_EJECUCIÓN_PRESUPUESTARIA_ACUMULADA_AL_30_DE_SEPTIEMBRE_2017">#REF!</definedName>
    <definedName name="PROG_01_EJECUCION_PRESUPUESTARIA_ACUMULADA_AL_31_DE_AGOSTO_2014">#REF!</definedName>
    <definedName name="PROG_01_EJECUCIÓN_PRESUPUESTARIA_ACUMULADA_AL_31_DE_AGOSTO_2017">#REF!</definedName>
    <definedName name="PROG_01_EJECUCIÓN_PRESUPUESTARIA_ACUMULADA_AL_31_DE_AGOSTO_DEL_2015">#REF!</definedName>
    <definedName name="PROG_01_EJECUCION_PRESUPUESTARIA_ACUMULADA_AL_31_DE_DICIEMBRE_2014">#REF!</definedName>
    <definedName name="PROG_01_EJECUCIÓN_PRESUPUESTARIA_ACUMULADA_AL_31_DE_DICIEMBRE_2017">#REF!</definedName>
    <definedName name="PROG_01_EJECUCIÓN_PRESUPUESTARIA_ACUMULADA_AL_31_DE_Enero_2018">#REF!</definedName>
    <definedName name="PROG_01_EJECUCION_PRESUPUESTARIA_ACUMULADA_AL_31_DE_JULIO_2013">#REF!</definedName>
    <definedName name="PROG_01_EJECUCION_PRESUPUESTARIA_ACUMULADA_AL_31_DE_JULIO_2014">#REF!</definedName>
    <definedName name="PROG_01_EJECUCIÓN_PRESUPUESTARIA_ACUMULADA_AL_31_DE_JULIO_2017">#REF!</definedName>
    <definedName name="PROG_01_EJECUCIÓN_PRESUPUESTARIA_ACUMULADA_AL_31_DE_MARZO_2017">#REF!</definedName>
    <definedName name="PROG_01_EJECUCIÓN_PRESUPUESTARIA_ACUMULADA_AL_31_DE_MARZO_2018">#REF!</definedName>
    <definedName name="PROG_01_EJECUCIÓN_PRESUPUESTARIA_ACUMULADA_AL_31_DE_MARZO_DEL_2015">#REF!</definedName>
    <definedName name="PROG_01_EJECUCION_PRESUPUESTARIA_ACUMULADA_AL_31_DE_MAYO_2013">#REF!</definedName>
    <definedName name="PROG_01_EJECUCION_PRESUPUESTARIA_ACUMULADA_AL_31_DE_MAYO_2014">#REF!</definedName>
    <definedName name="PROG_01_EJECUCIÓN_PRESUPUESTARIA_ACUMULADA_AL_31_DE_MAYO_2016">#REF!</definedName>
    <definedName name="PROG_01_EJECUCIÓN_PRESUPUESTARIA_ACUMULADA_AL_31_DE_MAYO_2017">#REF!</definedName>
    <definedName name="PROG_01_EJECUCIÓN_PRESUPUESTARIA_ACUMULADA_AL_31_DE_MAYO_2018">#REF!</definedName>
    <definedName name="PROG_01_EJECUCION_PRESUPUESTARIA_ACUMULADA_AL_31_DE_OCTUBRE_2014">#REF!</definedName>
    <definedName name="PROG_01_EJECUCIÓN_PRESUPUESTARIA_ACUMULADA_AL_31_DE_OCTUBRE_2017">#REF!</definedName>
    <definedName name="PROG_01_EJECUCIÓN_PRESUPUESTARIA_AL_13_DE_MARZO_2014.">#REF!</definedName>
    <definedName name="PROG_01_EJECUCIÓN_PRESUPUESTARIA_AL_13_DE_MARZO_2017">#REF!</definedName>
    <definedName name="PROG_01_EJECUCIÓN_PRESUPUESTARIA_AL_13_DE_MARZO_2018">#REF!</definedName>
    <definedName name="PROG_01_EJECUCIÓN_PRESUPUESTARIA_AL_13_DEMARZO__2017">#REF!</definedName>
    <definedName name="PROG_01_EJECUCIÓN_PRESUPUESTARIA_AL_21_DE_MARZO_2014.">#REF!</definedName>
    <definedName name="PROG_01_EJECUCION_PRESUPUESTARIA_AL_22_DE_ABRIL_2014">#REF!</definedName>
    <definedName name="PROG_01_EJECUCIÓN_PRESUPUESTARIA_AL_28_DE_FEBRERO_2014.">#REF!</definedName>
    <definedName name="PROG_01_EJECUCIÓN_PRESUPUESTARIA_AL_28_DE_FEBRERO_2017">#REF!</definedName>
    <definedName name="PROG_01_EJECUCIÓN_PRESUPUESTARIA_AL_28_DE_FEBRERO_2018">#REF!</definedName>
    <definedName name="PROG_01_EJECUCION_PRESUPUESTARIA_AL_28_DE_FEBRERO_DEL_2013">#REF!</definedName>
    <definedName name="PROG_01_EJECUCIÓN_PRESUPUESTARIA_AL_28_FEBRERO_2017">#REF!</definedName>
    <definedName name="PROG_01_EJECUCIÓN_PRESUPUESTARIA_AL_29_DE_FEBRERO_2016">#REF!</definedName>
    <definedName name="PROG_01_EJECUCIÓN_PRESUPUESTARIA_AL_30_DE_ABRIL_2016">#REF!</definedName>
    <definedName name="PROG_01_EJECUCIÓN_PRESUPUESTARIA_AL_30_DE_ABRIL_2017">#REF!</definedName>
    <definedName name="PROG_01_EJECUCIÓN_PRESUPUESTARIA_AL_30_DE_ABRIL_2018">#REF!</definedName>
    <definedName name="PROG_01_EJECUCION_PRESUPUESTARIA_AL_30_DE_ABRIL_DEL_2013">#REF!</definedName>
    <definedName name="PROG_01_EJECUCION_PRESUPUESTARIA_AL_30_DE_ABRIL_DEL_2013_V2">#REF!</definedName>
    <definedName name="PROG_01_EJECUCIÓN_PRESUPUESTARIA_AL_30_DE_JUNIO_2016">#REF!</definedName>
    <definedName name="PROG_01_EJECUCIÓN_PRESUPUESTARIA_AL_30_DE_JUNIO_2017">#REF!</definedName>
    <definedName name="PROG_01_EJECUCIÓN_PRESUPUESTARIA_AL_30_DE_JUNIO_2018">#REF!</definedName>
    <definedName name="PROG_01_EJECUCION_PRESUPUESTARIA_AL_30_DE_NOVIEMBRE_2014">#REF!</definedName>
    <definedName name="PROG_01_EJECUCIÓN_PRESUPUESTARIA_AL_30_DE_NOVIEMBRE_2016">#REF!</definedName>
    <definedName name="PROG_01_EJECUCIÓN_PRESUPUESTARIA_AL_30_DE_NOVIEMBRE_2017">#REF!</definedName>
    <definedName name="PROG_01_EJECUCION_PRESUPUESTARIA_AL_30_DE_SEPTIEMBRE_2014">#REF!</definedName>
    <definedName name="PROG_01_EJECUCIÓN_PRESUPUESTARIA_AL_30_DE_SEPTIEMBRE_2016">#REF!</definedName>
    <definedName name="PROG_01_EJECUCIÓN_PRESUPUESTARIA_AL_30_DE_SEPTIEMBRE_2017">#REF!</definedName>
    <definedName name="PROG_01_EJECUCIÓN_PRESUPUESTARIA_AL_30_DE_SEPTIEMBRE_DEL_2015">#REF!</definedName>
    <definedName name="PROG_01_EJECUCION_PRESUPUESTARIA_AL_31_DE_AGOSTO_2014">#REF!</definedName>
    <definedName name="PROG_01_EJECUCIÓN_PRESUPUESTARIA_AL_31_DE_AGOSTO_2016">#REF!</definedName>
    <definedName name="PROG_01_EJECUCIÓN_PRESUPUESTARIA_AL_31_DE_AGOSTO_2017">#REF!</definedName>
    <definedName name="PROG_01_EJECUCION_PRESUPUESTARIA_AL_31_DE_DICIEMBRE_2014">#REF!</definedName>
    <definedName name="PROG_01_EJECUCIÓN_PRESUPUESTARIA_AL_31_DE_DICIEMBRE_2016">#REF!</definedName>
    <definedName name="PROG_01_EJECUCIÓN_PRESUPUESTARIA_AL_31_DE_DICIEMBRE_2017">#REF!</definedName>
    <definedName name="PROG_01_EJECUCIÓN_PRESUPUESTARIA_AL_31_DE_ENERO_2014.">#REF!</definedName>
    <definedName name="PROG_01_EJECUCION_PRESUPUESTARIA_AL_31_DE_ENERO_DEL_2013">#REF!</definedName>
    <definedName name="PROG_01_EJECUCIÓN_PRESUPUESTARIA_AL_31_DE_JULIO_2016">#REF!</definedName>
    <definedName name="PROG_01_EJECUCIÓN_PRESUPUESTARIA_AL_31_DE_JULIO_2017">#REF!</definedName>
    <definedName name="PROG_01_EJECUCIÓN_PRESUPUESTARIA_AL_31_DE_JULIO_DEL_2015">#REF!</definedName>
    <definedName name="PROG_01_EJECUCION_PRESUPUESTARIA_AL_31_DE_MARZO_2014">#REF!</definedName>
    <definedName name="PROG_01_EJECUCIÓN_PRESUPUESTARIA_AL_31_DE_MARZO_2016">#REF!</definedName>
    <definedName name="PROG_01_EJECUCIÓN_PRESUPUESTARIA_AL_31_DE_MARZO_2017">#REF!</definedName>
    <definedName name="PROG_01_EJECUCIÓN_PRESUPUESTARIA_AL_31_DE_MARZO_2018">#REF!</definedName>
    <definedName name="PROG_01_EJECUCION_PRESUPUESTARIA_AL_31_DE_MARZO_DEL_2013">#REF!</definedName>
    <definedName name="PROG_01_EJECUCIÓN_PRESUPUESTARIA_AL_31_DE_MAYO_2016">#REF!</definedName>
    <definedName name="PROG_01_EJECUCIÓN_PRESUPUESTARIA_AL_31_DE_MAYO_2017">#REF!</definedName>
    <definedName name="PROG_01_EJECUCIÓN_PRESUPUESTARIA_AL_31_DE_MAYO_2018">#REF!</definedName>
    <definedName name="PROG_01_EJECUCION_PRESUPUESTARIA_AL_31_DE_MAYO_DEL_2013">#REF!</definedName>
    <definedName name="PROG_01_EJECUCION_PRESUPUESTARIA_AL_31_DE_OCTUBRE_2014">#REF!</definedName>
    <definedName name="PROG_01_EJECUCIÓN_PRESUPUESTARIA_AL_31_DE_OCTUBRE_2016">#REF!</definedName>
    <definedName name="PROG_01_EJECUCIÓN_PRESUPUESTARIA_AL_31_DE_OCTUBRE_2017">#REF!</definedName>
    <definedName name="PROG_01EJECUCIÓN_PRESUPUESTARIA_31_DE_MAYO_2016">#REF!</definedName>
    <definedName name="PROG_02_EJECUCION_ACUMULADA_AL_31_DE_MARZO_DEL_2013">#REF!</definedName>
    <definedName name="PROG_02_EJECUCIÓN_ACUMULADA_AL_31_DE_MARZO_DEL_2014">#REF!</definedName>
    <definedName name="PROG_02_EJECUCION_PRESUPUESTARIA_30_DE_JUNIO_2013">#REF!</definedName>
    <definedName name="PROG_02_EJECUCION_PRESUPUESTARIA_31_DE_MAYO_DEL_2013">#REF!</definedName>
    <definedName name="PROG_02_EJECUCION_PRESUPUESTARIA_ACUMULADA_AL_30_DE_ABRIL_2014">#REF!</definedName>
    <definedName name="PROG_02_EJECUCION_PRESUPUESTARIA_ACUMULADA_AL_30_DE_JUNIO_2014">#REF!</definedName>
    <definedName name="PROG_02_EJECUCION_PRESUPUESTARIA_ACUMULADA_AL_30_DE_SEPTIEMBRE_2014">#REF!</definedName>
    <definedName name="PROG_02_EJECUCION_PRESUPUESTARIA_ACUMULADA_AL_31_DE_AGOSTO_2014">#REF!</definedName>
    <definedName name="PROG_02_EJECUCIÓN_PRESUPUESTARIA_ACUMULADA_AL_31_DE_DICIEMBRE_DEL_2014">#REF!</definedName>
    <definedName name="PROG_02_EJECUCION_PRESUPUESTARIA_ACUMULADA_AL_31_DE_JULIO_2014">#REF!</definedName>
    <definedName name="PROG_02_EJECUCION_PRESUPUESTARIA_ACUMULADA_AL_31_DE_MAYO_2014">#REF!</definedName>
    <definedName name="PROG_02_EJECUCION_PRESUPUESTARIA_ACUMULADA_AL_31_DE_MAYO_DEL_2013">#REF!</definedName>
    <definedName name="PROG_02_EJECUCION_PRESUPUESTARIA_AL_13_DE_MARZO_2014.">#REF!</definedName>
    <definedName name="PROG_02_EJECUCION_PRESUPUESTARIA_AL_28_DE_FEBRERO_2014.">#REF!</definedName>
    <definedName name="PROG_02_EJECUCION_PRESUPUESTARIA_AL_28_DE_FEBRERO_DEL_2013">#REF!</definedName>
    <definedName name="PROG_02_EJECUCION_PRESUPUESTARIA_AL_30_DE_ABRIL_2014">#REF!</definedName>
    <definedName name="PROG_02_EJECUCION_PRESUPUESTARIA_AL_30_DE_ABRIL_DEL_2013">#REF!</definedName>
    <definedName name="PROG_02_EJECUCION_PRESUPUESTARIA_AL_30_DE_JUNIO_2014">#REF!</definedName>
    <definedName name="PROG_02_EJECUCION_PRESUPUESTARIA_AL_30_DE_SEPTIEMBRE_2014">#REF!</definedName>
    <definedName name="PROG_02_EJECUCION_PRESUPUESTARIA_AL_31_DE_AGOSTO_2014">#REF!</definedName>
    <definedName name="PROG_02_EJECUCION_PRESUPUESTARIA_AL_31_DE_ENERO_2014.">#REF!</definedName>
    <definedName name="PROG_02_EJECUCION_PRESUPUESTARIA_AL_31_DE_ENERO_DEL_2013">#REF!</definedName>
    <definedName name="PROG_02_EJECUCION_PRESUPUESTARIA_AL_31_DE_JULIO_2014">#REF!</definedName>
    <definedName name="PROG_02_EJECUCION_PRESUPUESTARIA_AL_31_DE_MARZO_DEL_2013">#REF!</definedName>
    <definedName name="PROG_02_EJECUCION_PRESUPUESTARIA_AL_31_DE_MARZO_DEL_2014">#REF!</definedName>
    <definedName name="PROG_02_EJECUCION_PRESUPUESTARIA_AL_31_DE_MAYO_2014">#REF!</definedName>
    <definedName name="PROG_02_SITUACIÓN_PRESUPUESTARIA_ACUMULADA_AL_31_DE_MARZO_DE_2015">#REF!</definedName>
    <definedName name="PROG_03_EJECUCION_ACUMULADA_AL_31_DE_MARZO_DEL_2014">#REF!</definedName>
    <definedName name="PROG_03_EJECUCION_PRESIPUESTARIA_AL_28_DE_FEBRERO_DEL_2013">#REF!</definedName>
    <definedName name="PROG_03_EJECUCION_PRESIPUESTARIA_AL_31_DE_ENERO_DEL_2013">#REF!</definedName>
    <definedName name="PROG_03_EJECUCION_PRESUPUESTARIA_31_DE_MAYO_DEL_2013">#REF!</definedName>
    <definedName name="PROG_03_EJECUCIÓN_PRESUPUESTARIA_ACUMULADA_AL_29_DE_FEBRERO_2016">#REF!</definedName>
    <definedName name="PROG_03_EJECUCION_PRESUPUESTARIA_ACUMULADA_AL_30_DE_ABRIL_2014">#REF!</definedName>
    <definedName name="PROG_03_EJECUCIÓN_PRESUPUESTARIA_ACUMULADA_AL_30_DE_ABRIL_2016">#REF!</definedName>
    <definedName name="PROG_03_EJECUCION_PRESUPUESTARIA_ACUMULADA_AL_30_DE_JUNIO_2014">#REF!</definedName>
    <definedName name="PROG_03_EJECUCION_PRESUPUESTARIA_ACUMULADA_AL_30_DE_SEPTIEMBRE_2014">#REF!</definedName>
    <definedName name="PROG_03_EJECUCIÓN_PRESUPUESTARIA_ACUMULADA_AL_31_DE__JULIO_2016">#REF!</definedName>
    <definedName name="PROG_03_EJECUCIÓN_PRESUPUESTARIA_ACUMULADA_AL_31_DE_DICIEMBRE_DEL_2014">#REF!</definedName>
    <definedName name="PROG_03_EJECUCIÓN_PRESUPUESTARIA_ACUMULADA_AL_31_DE_ENERO_2016">#REF!</definedName>
    <definedName name="PROG_03_EJECUCION_PRESUPUESTARIA_ACUMULADA_AL_31_DE_JULIO_2014">#REF!</definedName>
    <definedName name="PROG_03_EJECUCION_PRESUPUESTARIA_ACUMULADA_AL_31_DE_MAYO_2014">#REF!</definedName>
    <definedName name="PROG_03_EJECUCION_PRESUPUESTARIA_ACUMULADA_AL_31_DE_OCTUBRE_2014">#REF!</definedName>
    <definedName name="PROG_03_EJECUCION_PRESUPUESTARIA_AL_28_DE_FEBRERO_2014.">#REF!</definedName>
    <definedName name="PROG_03_EJECUCIÓN_PRESUPUESTARIA_AL_29_DE_FEBRERO_2016">#REF!</definedName>
    <definedName name="PROG_03_EJECUCION_PRESUPUESTARIA_AL_30_DE_ABRIL_DEL_2013">#REF!</definedName>
    <definedName name="PROG_03_EJECUCION_PRESUPUESTARIA_AL_31_DE_ENERO_2014.">#REF!</definedName>
    <definedName name="PROG_03_EJECUCION_PRESUPUESTARIA_AL_31_DE_JULIO_2014">#REF!</definedName>
    <definedName name="PROG_03_EJECUCIÓN_PRESUPUESTARIA_AL_31_DE_JULIO_2016">#REF!</definedName>
    <definedName name="PROG_03_EJECUCION_PRESUPUESTARIA_AL_31_DE_MARZO_DEL_2013">#REF!</definedName>
    <definedName name="PROG_03_EJECUCION_PRESUPUESTARIA_AL_31_DE_MARZO_DEL_2014">#REF!</definedName>
    <definedName name="PROG_03_EJECUCIÓN_PRESUPUESTARIA_AL_31_DICIEMBRE_DEL_2014">#REF!</definedName>
    <definedName name="PROG_03_SITUACIÓN_PRESUPUESTARIA_ACUMULADA_AL_31_DE_MARZO_AL_2015">#REF!</definedName>
    <definedName name="PROG_03_SITUACION_PRESUPUESTARIA_AL_30_DE_ABRIL_2014">#REF!</definedName>
    <definedName name="PROG_03_SITUACION_PRESUPUESTARIA_AL_30_DE_JUNIO_2014">#REF!</definedName>
    <definedName name="PROG_03_SITUACION_PRESUPUESTARIA_AL_30_DE_SEPTIEMBRE_2014">#REF!</definedName>
    <definedName name="PROG_03_SITUACION_PRESUPUESTARIA_AL_31_DE_JULIO_2014">#REF!</definedName>
    <definedName name="PROG_03_SITUACIÓN_PRESUPUESTARIA_AL_31_DE_MARZO_DEL_2015">#REF!</definedName>
    <definedName name="PROG_03_SITUACION_PRESUPUESTARIA_AL_31_DE_MAYO_2014">#REF!</definedName>
    <definedName name="PROG_03_SITUACION_PRESUPUESTARIA_AL_31_DE_OCTUBRE_2014">#REF!</definedName>
    <definedName name="PROG_05_EJECUCIÓN_ACUMULADA_AL_28_DE_FEBRERO_DE_2018">#REF!</definedName>
    <definedName name="PROG_05_EJECUCIÓN_ACUMULADA_AL_29_DE_FEBRERO_DEL_2016">#REF!</definedName>
    <definedName name="PROG_05_EJECUCIÓN_ACUMULADA_AL_30_DE_JUNIO_DEL_2016">#REF!</definedName>
    <definedName name="PROG_05_EJECUCIÓN_ACUMULADA_AL_30_DE_NOVIEMBRE_DEL_2016">#REF!</definedName>
    <definedName name="PROG_05_EJECUCIÓN_ACUMULADA_AL_30_DE_SEPTIEMBRE_DEL_2016">#REF!</definedName>
    <definedName name="PROG_05_EJECUCIÓN_ACUMULADA_AL_31_DE_DICIEMBRE_DEL_2016">#REF!</definedName>
    <definedName name="PROG_05_EJECUCIÓN_ACUMULADA_AL_31_DE_ENERO_2016">#REF!</definedName>
    <definedName name="PROG_05_EJECUCIÓN_ACUMULADA_AL_31_DE_JULIO_DEL_2016">#REF!</definedName>
    <definedName name="PROG_05_EJECUCIÓN_ACUMULADA_AL_31_DE_MARZO_DEL_2014">#REF!</definedName>
    <definedName name="PROG_05_EJECUCIÓN_ACUMULADA_AL_31_DE_MARZO_DEL_2016">#REF!</definedName>
    <definedName name="PROG_05_EJECUCIÓN_ACUMULADA_AL_31_DE_MAYO_DEL_2016">#REF!</definedName>
    <definedName name="PROG_05_EJECUCIÓN_ACUMULADA_AL_31_DE_OCTUBRE_DEL_2016">#REF!</definedName>
    <definedName name="PROG_05_EJECUCIÓN_AL_30_DE_JUNIO_DEL_2016">#REF!</definedName>
    <definedName name="PROG_05_EJECUCIÓN_AL_30_DE_NOVIEMBRE_DEL_2016">#REF!</definedName>
    <definedName name="PROG_05_EJECUCIÓN_AL_30_DE_SEPTIEMBRE_DEL_2016">#REF!</definedName>
    <definedName name="PROG_05_EJECUCIÓN_AL_31_DE_AGOSTO_DEL_2016">#REF!</definedName>
    <definedName name="PROG_05_EJECUCIÓN_AL_31_DE_DICIEMBRE_DEL_2016">#REF!</definedName>
    <definedName name="PROG_05_EJECUCIÓN_AL_31_DE_JULIO_2016">#REF!</definedName>
    <definedName name="PROG_05_EJECUCIÓN_AL_31_DE_JULIO_DEL_2016">#REF!</definedName>
    <definedName name="PROG_05_EJECUCIÓN_AL_31_DE_MAYO_DEL_2016">#REF!</definedName>
    <definedName name="PROG_05_EJECUCIÓN_AL_31_DE_OCTUBRE_DEL_2016">#REF!</definedName>
    <definedName name="PROG_05_EJECUCIÓN_AL_31_DE_SEPTIEMBRE_DEL_2016">#REF!</definedName>
    <definedName name="PROG_05_EJECUCION_MES_DE_ENERO_2015">#REF!</definedName>
    <definedName name="PROG_05_EJECUCIÓN_PRESUPUESTARIA_30_DE_JUNIO_DE_2017">#REF!</definedName>
    <definedName name="PROG_05_EJECUCIÓN_PRESUPUESTARIA_31_DE_JULIO_DE_2017">#REF!</definedName>
    <definedName name="PROG_05_EJECUCIÓN_PRESUPUESTARIA_31_DE_MAYO_DE_2017">#REF!</definedName>
    <definedName name="PROG_05_EJECUCIÓN_PRESUPUESTARIA_ACUMULADA_AL_13_DE_MARZO_DE_2017">#REF!</definedName>
    <definedName name="PROG_05_EJECUCION_PRESUPUESTARIA_ACUMULADA_AL_30_DE_ABRIL_2014">#REF!</definedName>
    <definedName name="PROG_05_EJECUCION_PRESUPUESTARIA_ACUMULADA_AL_30_DE_JUNIO_2014">#REF!</definedName>
    <definedName name="PROG_05_EJECUCIÓN_PRESUPUESTARIA_ACUMULADA_AL_30_DE_JUNIO_DE_2017">#REF!</definedName>
    <definedName name="PROG_05_EJECUCIÓN_PRESUPUESTARIA_ACUMULADA_AL_30_DE_NOVIEMBRE_DE_2017">#REF!</definedName>
    <definedName name="PROG_05_EJECUCION_PRESUPUESTARIA_ACUMULADA_AL_30_DE_SEPTIEMBRE_2014">#REF!</definedName>
    <definedName name="PROG_05_EJECUCIÓN_PRESUPUESTARIA_ACUMULADA_AL_30_DE_SEPTIEMBRE_DE_2017">#REF!</definedName>
    <definedName name="PROG_05_EJECUCIÓN_PRESUPUESTARIA_ACUMULADA_AL_31_DE_AGOSTO_DE_2017">#REF!</definedName>
    <definedName name="PROG_05_EJECUCIÓN_PRESUPUESTARIA_ACUMULADA_AL_31_DE_DICIEMBRE_DEL_2015">#REF!</definedName>
    <definedName name="PROG_05_EJECUCION_PRESUPUESTARIA_ACUMULADA_AL_31_DE_JULIO_2014">#REF!</definedName>
    <definedName name="PROG_05_EJECUCIÓN_PRESUPUESTARIA_ACUMULADA_AL_31_DE_JULIO_DE_2017">#REF!</definedName>
    <definedName name="PROG_05_EJECUCIÓN_PRESUPUESTARIA_ACUMULADA_AL_31_DE_MARZO_DEL_2015">#REF!</definedName>
    <definedName name="PROG_05_EJECUCION_PRESUPUESTARIA_ACUMULADA_AL_31_DE_MAYO_2014">#REF!</definedName>
    <definedName name="PROG_05_EJECUCION_PRESUPUESTARIA_ACUMULADA_AL_31_DE_OCTUBRE_2014">#REF!</definedName>
    <definedName name="PROG_05_EJECUCIÓN_PRESUPUESTARIA_ACUMULADA_AL_31_DE_OCTUBRE_DE_2017">#REF!</definedName>
    <definedName name="PROG_05_EJECUCION_PRESUPUESTARIA_AL_28_DE_FEBHRERO_2014.">#REF!</definedName>
    <definedName name="PROG_05_EJECUCIÓN_PRESUPUESTARIA_AL_28_DE_FEBRERO_DE_2018" localSheetId="10">#REF!</definedName>
    <definedName name="PROG_05_EJECUCIÓN_PRESUPUESTARIA_AL_28_DE_FEBRERO_DE_2018">#REF!</definedName>
    <definedName name="PROG_05_EJECUCIÓN_PRESUPUESTARIA_AL_29_DE_FEBRERO_DEL_2016">#REF!</definedName>
    <definedName name="PROG_05_EJECUCION_PRESUPUESTARIA_AL_30_DE_ABRIL_2014">#REF!</definedName>
    <definedName name="PROG_05_EJECUCION_PRESUPUESTARIA_AL_30_DE_JUNIO_2014">#REF!</definedName>
    <definedName name="PROG_05_EJECUCIÓN_PRESUPUESTARIA_AL_30_DE_NOVIEMBRE_DE_2017">#REF!</definedName>
    <definedName name="PROG_05_EJECUCION_PRESUPUESTARIA_AL_30_DE_SEPTIEMBRE_2014">#REF!</definedName>
    <definedName name="PROG_05_EJECUCIÓN_PRESUPUESTARIA_AL_30_DE_SEPTIEMBRE_DE_2017">#REF!</definedName>
    <definedName name="PROG_05_EJECUCIÓN_PRESUPUESTARIA_AL_31_DE_AGOSTO_DE_2017">#REF!</definedName>
    <definedName name="PROG_05_EJECUCIÓN_PRESUPUESTARIA_AL_31_DE_DICIEMBRE_DE_2017">#REF!</definedName>
    <definedName name="PROG_05_EJECUCIÓN_PRESUPUESTARIA_AL_31_DE_DICIEMBRE_DEL_2015">#REF!</definedName>
    <definedName name="PROG_05_EJECUCION_PRESUPUESTARIA_AL_31_DE_ENERO_2014.">#REF!</definedName>
    <definedName name="PROG_05_EJECUCIÓN_PRESUPUESTARIA_AL_31_DE_ENERO_DE_2017">#REF!</definedName>
    <definedName name="PROG_05_EJECUCIÓN_PRESUPUESTARIA_AL_31_DE_ENERO_DE_2018">#REF!</definedName>
    <definedName name="PROG_05_EJECUCION_PRESUPUESTARIA_AL_31_DE_JULIO_2014">#REF!</definedName>
    <definedName name="PROG_05_EJECUCIÓN_PRESUPUESTARIA_AL_31_DE_MARZO_DEL_2014">#REF!</definedName>
    <definedName name="PROG_05_EJECUCION_PRESUPUESTARIA_AL_31_DE_MAYO_2014">#REF!</definedName>
    <definedName name="PROG_05_EJECUCION_PRESUPUESTARIA_AL_31_DE_OCTUBRE_2014">#REF!</definedName>
    <definedName name="PROG_05_EJECUCIÓN_PRESUPUESTARIA_AL_31_DE_OCTUBRE_DE_2017">#REF!</definedName>
    <definedName name="PROG_05_SITUACIÓN_PRESUPUESTARIA_AL_31_DE_MARZO_DEL_2015">#REF!</definedName>
    <definedName name="PROG_06_EJECUCIÓN_ACUMULADA_AL_13_DE_MARZO_DE_2018">#REF!</definedName>
    <definedName name="PROG_06_EJECUCIÓN_ACUMULADA_AL_31_DE_AGOSTO_DEL_2016">#REF!</definedName>
    <definedName name="PROG_06_EJECUCIÓN_PRESUPUESTARIA_ACUMULADA_AL_13_DE_MARZO_DE_2017">#REF!</definedName>
    <definedName name="PROG_06_EJECUCIÓN_PRESUPUESTARIA_ACUMULADA_AL_28_DE_FEBRERO_DE_2018">#REF!</definedName>
    <definedName name="PROG_06_EJECUCIÓN_PRESUPUESTARIA_ACUMULADA_AL_29_DE_FEBRERO_DEL_2016">#REF!</definedName>
    <definedName name="PROG_06_EJECUCIÓN_PRESUPUESTARIA_ACUMULADA_AL_30_DE_JUNIO_DE_2017">#REF!</definedName>
    <definedName name="PROG_06_EJECUCIÓN_PRESUPUESTARIA_ACUMULADA_AL_30_DE_JUNIO_DEL_2016">#REF!</definedName>
    <definedName name="PROG_06_EJECUCIÓN_PRESUPUESTARIA_ACUMULADA_AL_30_DE_NOVIEMBRE_DE_2017">#REF!</definedName>
    <definedName name="PROG_06_EJECUCIÓN_PRESUPUESTARIA_ACUMULADA_AL_30_DE_NOVIEMBRE_DEL_2016">#REF!</definedName>
    <definedName name="PROG_06_EJECUCIÓN_PRESUPUESTARIA_ACUMULADA_AL_30_DE_SEPTIEMBRE_2017">#REF!</definedName>
    <definedName name="PROG_06_EJECUCIÓN_PRESUPUESTARIA_ACUMULADA_AL_30_DE_SEPTIEMBRE_DE_2017">#REF!</definedName>
    <definedName name="PROG_06_EJECUCIÓN_PRESUPUESTARIA_ACUMULADA_AL_30_DE_SEPTIEMBRE_DEL_2016">#REF!</definedName>
    <definedName name="PROG_06_EJECUCIÓN_PRESUPUESTARIA_ACUMULADA_AL_31_DE_AGOSTO_DE_2017">#REF!</definedName>
    <definedName name="PROG_06_EJECUCIÓN_PRESUPUESTARIA_ACUMULADA_AL_31_DE_DICIEMBRE_DE_2017">#REF!</definedName>
    <definedName name="PROG_06_EJECUCIÓN_PRESUPUESTARIA_ACUMULADA_AL_31_DE_DICIEMBRE_DEL_2016">#REF!</definedName>
    <definedName name="PROG_06_EJECUCIÓN_PRESUPUESTARIA_ACUMULADA_AL_31_DE_JULIO_DE_2017">#REF!</definedName>
    <definedName name="PROG_06_EJECUCIÓN_PRESUPUESTARIA_ACUMULADA_AL_31_DE_JULIO_DE_2018">#REF!</definedName>
    <definedName name="PROG_06_EJECUCIÓN_PRESUPUESTARIA_ACUMULADA_AL_31_DE_JULIO_DEL_2016">#REF!</definedName>
    <definedName name="PROG_06_EJECUCIÓN_PRESUPUESTARIA_ACUMULADA_AL_31_DE_MARZO_DEL_2016">#REF!</definedName>
    <definedName name="PROG_06_EJECUCIÓN_PRESUPUESTARIA_ACUMULADA_AL_31_DE_MAYO_DE_2017">#REF!</definedName>
    <definedName name="PROG_06_EJECUCIÓN_PRESUPUESTARIA_ACUMULADA_AL_31_DE_MAYO_DEL_2016">#REF!</definedName>
    <definedName name="PROG_06_EJECUCIÓN_PRESUPUESTARIA_ACUMULADA_AL_31_DE_OCTUBRE_DE_2017">#REF!</definedName>
    <definedName name="PROG_06_EJECUCIÓN_PRESUPUESTARIA_ACUMULADA_AL_31_DE_OCTUBRE_DEL_2016">#REF!</definedName>
    <definedName name="PROG_06_EJECUCIÓN_PRESUPUESTARIA_AL_29_DE_FEBRERO_DEL_2016">#REF!</definedName>
    <definedName name="PROG_06_EJECUCIÓN_PRESUPUESTARIA_AL_30_DE_JUNIO_DE_2017">#REF!</definedName>
    <definedName name="PROG_06_EJECUCIÓN_PRESUPUESTARIA_AL_30_DE_JUNIO_DE_2017_V1">#REF!</definedName>
    <definedName name="PROG_06_EJECUCIÓN_PRESUPUESTARIA_AL_30_DE_JUNIO_DEL_2016">#REF!</definedName>
    <definedName name="PROG_06_EJECUCIÓN_PRESUPUESTARIA_AL_30_DE_NOVIEMBRE_DE_2017">#REF!</definedName>
    <definedName name="PROG_06_EJECUCIÓN_PRESUPUESTARIA_AL_30_DE_NOVIEMBRE_DEL_2016">#REF!</definedName>
    <definedName name="PROG_06_EJECUCIÓN_PRESUPUESTARIA_AL_30_DE_SEPTIEMBRE_DE_2017">#REF!</definedName>
    <definedName name="PROG_06_EJECUCIÓN_PRESUPUESTARIA_AL_30_DE_SEPTIEMBRE_DEL_2016">#REF!</definedName>
    <definedName name="PROG_06_EJECUCIÓN_PRESUPUESTARIA_AL_31_DE_AGOSTO_DE_2017">#REF!</definedName>
    <definedName name="PROG_06_EJECUCIÓN_PRESUPUESTARIA_AL_31_DE_AGOSTO_DEL_2016">#REF!</definedName>
    <definedName name="PROG_06_EJECUCIÓN_PRESUPUESTARIA_AL_31_DE_DICIEMBRE_DE_2017">#REF!</definedName>
    <definedName name="PROG_06_EJECUCIÓN_PRESUPUESTARIA_AL_31_DE_DICIEMBRE_DEL_2016">#REF!</definedName>
    <definedName name="PROG_06_EJECUCIÓN_PRESUPUESTARIA_AL_31_DE_ENERO_2016">#REF!</definedName>
    <definedName name="PROG_06_EJECUCIÓN_PRESUPUESTARIA_AL_31_DE_ENERO_DE_2017">#REF!</definedName>
    <definedName name="PROG_06_EJECUCIÓN_PRESUPUESTARIA_AL_31_DE_ENERO_DE_2018">#REF!</definedName>
    <definedName name="PROG_06_EJECUCIÓN_PRESUPUESTARIA_AL_31_DE_JULIO_DE_2017">#REF!</definedName>
    <definedName name="PROG_06_EJECUCION_PRESUPUESTARIA_AL_31_DE_JULIO_DE_2018">#REF!</definedName>
    <definedName name="PROG_06_EJECUCIÓN_PRESUPUESTARIA_AL_31_DE_JULIO_DE_2018">#REF!</definedName>
    <definedName name="PROG_06_EJECUCIÓN_PRESUPUESTARIA_AL_31_DE_JULIO_DEL_2016">#REF!</definedName>
    <definedName name="PROG_06_EJECUCIÓN_PRESUPUESTARIA_AL_31_DE_MAYO_DE_2017">#REF!</definedName>
    <definedName name="PROG_06_EJECUCIÓN_PRESUPUESTARIA_AL_31_DE_MAYO_DEL_2016">#REF!</definedName>
    <definedName name="PROG_06_EJECUCIÓN_PRESUPUESTARIA_AL_31_DE_OCTUBRE_DE_2017">#REF!</definedName>
    <definedName name="PROG_06_EJECUCIÓN_PRESUPUESTARIA_AL_31_DE_OCTUBRE_DEL_2016">#REF!</definedName>
    <definedName name="PROG01_EJECUCIÓN_PRESUPUESTARIA_ACUMULADA_AL_31_DE_MARZO_2018">#REF!</definedName>
    <definedName name="PROG01_EJECUCIÓN_PRESUPUESTARIA_AL_31_DE_MARZO_2018">#REF!</definedName>
    <definedName name="PROGRAMA_01_EJECUCIÓN_ACUMULADA_AL_28_DE_FEBRERO_2017">#REF!</definedName>
    <definedName name="PROGRAMA_01_EJECUCIÓN_PRESUPUESTARIA_AL_30_DE_JUNIO_2018">#REF!</definedName>
    <definedName name="PRROG_05_EJECUCIÓN_PRESUPUESTARIA_ACUMULADA_AL_31_DE_MAYO_DE_2017">#REF!</definedName>
    <definedName name="Requerimiento2022">#REF!</definedName>
    <definedName name="RequerimientoENERO">'P01 2023'!$F$2:$F$147</definedName>
    <definedName name="Saldo_ENERO">'P01 2023'!$H$2:$H$147</definedName>
    <definedName name="sep_2012">#REF!</definedName>
    <definedName name="SEPTIEMBRE_2012">#REF!</definedName>
    <definedName name="Situacionjulio">#REF!</definedName>
    <definedName name="_xlnm.Print_Titles" localSheetId="1">CONSOLIDADO!$B:$G,CONSOLIDADO!$4:$9</definedName>
    <definedName name="_xlnm.Print_Titles" localSheetId="2">'Prog 01'!$5:$203</definedName>
    <definedName name="_xlnm.Print_Titles" localSheetId="8">'Prog 03'!$B:$G,'Prog 03'!$7:$11</definedName>
    <definedName name="_xlnm.Print_Titles" localSheetId="10">'Prog 05'!$2:$8</definedName>
  </definedNames>
  <calcPr calcId="191029"/>
  <pivotCaches>
    <pivotCache cacheId="6" r:id="rId17"/>
    <pivotCache cacheId="10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" i="54" l="1"/>
  <c r="I39" i="37"/>
  <c r="R40" i="35"/>
  <c r="R41" i="35"/>
  <c r="S180" i="4"/>
  <c r="S175" i="4"/>
  <c r="S176" i="4"/>
  <c r="S164" i="4"/>
  <c r="S89" i="4"/>
  <c r="R16" i="39"/>
  <c r="R79" i="39"/>
  <c r="R89" i="39"/>
  <c r="R124" i="39"/>
  <c r="R189" i="39"/>
  <c r="R191" i="39"/>
  <c r="R193" i="39"/>
  <c r="R205" i="39"/>
  <c r="R206" i="39"/>
  <c r="R209" i="39"/>
  <c r="R210" i="39"/>
  <c r="R211" i="39"/>
  <c r="R212" i="39"/>
  <c r="R213" i="39"/>
  <c r="R227" i="39"/>
  <c r="R249" i="39"/>
  <c r="R268" i="39"/>
  <c r="R270" i="39"/>
  <c r="R273" i="39"/>
  <c r="R274" i="39"/>
  <c r="R275" i="39"/>
  <c r="R276" i="39"/>
  <c r="R282" i="39"/>
  <c r="R283" i="39"/>
  <c r="R284" i="39"/>
  <c r="R285" i="39"/>
  <c r="R286" i="39"/>
  <c r="R287" i="39"/>
  <c r="O149" i="39"/>
  <c r="O153" i="39"/>
  <c r="O154" i="39"/>
  <c r="O156" i="39"/>
  <c r="O157" i="39"/>
  <c r="O158" i="39"/>
  <c r="O190" i="39"/>
  <c r="O191" i="39"/>
  <c r="O193" i="39"/>
  <c r="O195" i="39"/>
  <c r="O201" i="39"/>
  <c r="O203" i="39"/>
  <c r="O204" i="39"/>
  <c r="O205" i="39"/>
  <c r="O206" i="39"/>
  <c r="O214" i="39"/>
  <c r="O215" i="39"/>
  <c r="O217" i="39"/>
  <c r="O218" i="39"/>
  <c r="O219" i="39"/>
  <c r="O220" i="39"/>
  <c r="O221" i="39"/>
  <c r="O224" i="39"/>
  <c r="O225" i="39"/>
  <c r="O226" i="39"/>
  <c r="O227" i="39"/>
  <c r="O230" i="39"/>
  <c r="O231" i="39"/>
  <c r="O232" i="39"/>
  <c r="O233" i="39"/>
  <c r="O234" i="39"/>
  <c r="O235" i="39"/>
  <c r="O236" i="39"/>
  <c r="O237" i="39"/>
  <c r="O238" i="39"/>
  <c r="O239" i="39"/>
  <c r="O240" i="39"/>
  <c r="O241" i="39"/>
  <c r="O242" i="39"/>
  <c r="O243" i="39"/>
  <c r="O244" i="39"/>
  <c r="O245" i="39"/>
  <c r="O246" i="39"/>
  <c r="O250" i="39"/>
  <c r="O251" i="39"/>
  <c r="O252" i="39"/>
  <c r="O253" i="39"/>
  <c r="O255" i="39"/>
  <c r="O268" i="39"/>
  <c r="O269" i="39"/>
  <c r="O270" i="39"/>
  <c r="O271" i="39"/>
  <c r="O272" i="39"/>
  <c r="O273" i="39"/>
  <c r="O274" i="39"/>
  <c r="O275" i="39"/>
  <c r="O276" i="39"/>
  <c r="O277" i="39"/>
  <c r="O278" i="39"/>
  <c r="O279" i="39"/>
  <c r="O280" i="39"/>
  <c r="O281" i="39"/>
  <c r="O282" i="39"/>
  <c r="O283" i="39"/>
  <c r="O284" i="39"/>
  <c r="O285" i="39"/>
  <c r="O286" i="39"/>
  <c r="O287" i="39"/>
  <c r="O294" i="39"/>
  <c r="M124" i="39"/>
  <c r="M149" i="39"/>
  <c r="M153" i="39"/>
  <c r="M154" i="39"/>
  <c r="M156" i="39"/>
  <c r="M157" i="39"/>
  <c r="M158" i="39"/>
  <c r="M160" i="39"/>
  <c r="M161" i="39"/>
  <c r="M162" i="39"/>
  <c r="M163" i="39"/>
  <c r="M164" i="39"/>
  <c r="M165" i="39"/>
  <c r="M166" i="39"/>
  <c r="M167" i="39"/>
  <c r="M168" i="39"/>
  <c r="M169" i="39"/>
  <c r="M170" i="39"/>
  <c r="M171" i="39"/>
  <c r="M172" i="39"/>
  <c r="M173" i="39"/>
  <c r="M174" i="39"/>
  <c r="M175" i="39"/>
  <c r="M176" i="39"/>
  <c r="M177" i="39"/>
  <c r="M178" i="39"/>
  <c r="M180" i="39"/>
  <c r="M190" i="39"/>
  <c r="M191" i="39"/>
  <c r="M193" i="39"/>
  <c r="M195" i="39"/>
  <c r="M201" i="39"/>
  <c r="M203" i="39"/>
  <c r="M204" i="39"/>
  <c r="M205" i="39"/>
  <c r="M206" i="39"/>
  <c r="M214" i="39"/>
  <c r="M215" i="39"/>
  <c r="M220" i="39"/>
  <c r="M221" i="39"/>
  <c r="M224" i="39"/>
  <c r="M225" i="39"/>
  <c r="M226" i="39"/>
  <c r="M227" i="39"/>
  <c r="M230" i="39"/>
  <c r="M231" i="39"/>
  <c r="M232" i="39"/>
  <c r="M233" i="39"/>
  <c r="M234" i="39"/>
  <c r="M235" i="39"/>
  <c r="M236" i="39"/>
  <c r="M237" i="39"/>
  <c r="M238" i="39"/>
  <c r="M239" i="39"/>
  <c r="M240" i="39"/>
  <c r="M241" i="39"/>
  <c r="M242" i="39"/>
  <c r="M243" i="39"/>
  <c r="M244" i="39"/>
  <c r="M245" i="39"/>
  <c r="M246" i="39"/>
  <c r="M247" i="39"/>
  <c r="M249" i="39"/>
  <c r="M250" i="39"/>
  <c r="M251" i="39"/>
  <c r="M252" i="39"/>
  <c r="M253" i="39"/>
  <c r="M255" i="39"/>
  <c r="M268" i="39"/>
  <c r="M269" i="39"/>
  <c r="M270" i="39"/>
  <c r="M271" i="39"/>
  <c r="M272" i="39"/>
  <c r="M273" i="39"/>
  <c r="M274" i="39"/>
  <c r="M275" i="39"/>
  <c r="M276" i="39"/>
  <c r="M277" i="39"/>
  <c r="M278" i="39"/>
  <c r="M279" i="39"/>
  <c r="M280" i="39"/>
  <c r="M281" i="39"/>
  <c r="M282" i="39"/>
  <c r="M283" i="39"/>
  <c r="M284" i="39"/>
  <c r="M285" i="39"/>
  <c r="M286" i="39"/>
  <c r="M287" i="39"/>
  <c r="M294" i="39"/>
  <c r="M296" i="39"/>
  <c r="M298" i="39"/>
  <c r="K149" i="39"/>
  <c r="K153" i="39"/>
  <c r="K154" i="39"/>
  <c r="K156" i="39"/>
  <c r="K157" i="39"/>
  <c r="K158" i="39"/>
  <c r="K160" i="39"/>
  <c r="K161" i="39"/>
  <c r="K162" i="39"/>
  <c r="K163" i="39"/>
  <c r="K164" i="39"/>
  <c r="K165" i="39"/>
  <c r="K166" i="39"/>
  <c r="K167" i="39"/>
  <c r="K168" i="39"/>
  <c r="K169" i="39"/>
  <c r="K170" i="39"/>
  <c r="K171" i="39"/>
  <c r="K172" i="39"/>
  <c r="K173" i="39"/>
  <c r="K174" i="39"/>
  <c r="K175" i="39"/>
  <c r="K176" i="39"/>
  <c r="K177" i="39"/>
  <c r="K178" i="39"/>
  <c r="K180" i="39"/>
  <c r="K190" i="39"/>
  <c r="K195" i="39"/>
  <c r="K214" i="39"/>
  <c r="K215" i="39"/>
  <c r="K226" i="39"/>
  <c r="K227" i="39"/>
  <c r="K245" i="39"/>
  <c r="K246" i="39"/>
  <c r="K250" i="39"/>
  <c r="K251" i="39"/>
  <c r="K252" i="39"/>
  <c r="K268" i="39"/>
  <c r="K270" i="39"/>
  <c r="K282" i="39"/>
  <c r="K283" i="39"/>
  <c r="K284" i="39"/>
  <c r="K285" i="39"/>
  <c r="K287" i="39"/>
  <c r="I26" i="37"/>
  <c r="I25" i="37" s="1"/>
  <c r="M33" i="54"/>
  <c r="I60" i="54"/>
  <c r="I59" i="54"/>
  <c r="I33" i="54"/>
  <c r="L33" i="54"/>
  <c r="L71" i="54"/>
  <c r="I71" i="54"/>
  <c r="AO35" i="54"/>
  <c r="AO32" i="54"/>
  <c r="AO9" i="54" s="1"/>
  <c r="AO33" i="54"/>
  <c r="EL4" i="139"/>
  <c r="EL3" i="139"/>
  <c r="ES4" i="139"/>
  <c r="ET4" i="139"/>
  <c r="EU4" i="139"/>
  <c r="ES5" i="139"/>
  <c r="ET5" i="139"/>
  <c r="EU5" i="139"/>
  <c r="ES6" i="139"/>
  <c r="ET6" i="139"/>
  <c r="EU6" i="139"/>
  <c r="ES7" i="139"/>
  <c r="ET7" i="139"/>
  <c r="EU7" i="139"/>
  <c r="ES8" i="139"/>
  <c r="ET8" i="139"/>
  <c r="EU8" i="139"/>
  <c r="ET3" i="139"/>
  <c r="EU3" i="139"/>
  <c r="ES3" i="139"/>
  <c r="P60" i="54"/>
  <c r="P53" i="54"/>
  <c r="I19" i="37"/>
  <c r="AO32" i="37"/>
  <c r="AO31" i="37" s="1"/>
  <c r="L20" i="37"/>
  <c r="I20" i="37"/>
  <c r="L21" i="37"/>
  <c r="L22" i="37"/>
  <c r="L17" i="37"/>
  <c r="L56" i="37"/>
  <c r="L54" i="37"/>
  <c r="L53" i="37"/>
  <c r="L52" i="37"/>
  <c r="L51" i="37"/>
  <c r="L50" i="37"/>
  <c r="L49" i="37"/>
  <c r="L48" i="37"/>
  <c r="L47" i="37"/>
  <c r="L46" i="37"/>
  <c r="L45" i="37"/>
  <c r="L43" i="37"/>
  <c r="L42" i="37"/>
  <c r="L41" i="37"/>
  <c r="L40" i="37"/>
  <c r="L32" i="37"/>
  <c r="L26" i="37"/>
  <c r="L23" i="37"/>
  <c r="L19" i="37"/>
  <c r="L18" i="37"/>
  <c r="L15" i="37"/>
  <c r="I56" i="37"/>
  <c r="I54" i="37"/>
  <c r="I53" i="37"/>
  <c r="I52" i="37"/>
  <c r="I51" i="37"/>
  <c r="I50" i="37"/>
  <c r="I49" i="37"/>
  <c r="I48" i="37"/>
  <c r="I47" i="37"/>
  <c r="I46" i="37"/>
  <c r="I45" i="37"/>
  <c r="I43" i="37"/>
  <c r="I42" i="37"/>
  <c r="I41" i="37"/>
  <c r="I40" i="37"/>
  <c r="I32" i="37"/>
  <c r="I23" i="37"/>
  <c r="I22" i="37"/>
  <c r="I21" i="37"/>
  <c r="I18" i="37"/>
  <c r="I17" i="37"/>
  <c r="I15" i="37"/>
  <c r="AO35" i="37"/>
  <c r="AO25" i="37"/>
  <c r="AO24" i="37" s="1"/>
  <c r="AO54" i="37"/>
  <c r="AO53" i="37"/>
  <c r="AO51" i="37"/>
  <c r="AO50" i="37"/>
  <c r="AO49" i="37"/>
  <c r="AO48" i="37"/>
  <c r="AO47" i="37"/>
  <c r="AO44" i="37" s="1"/>
  <c r="AO45" i="37"/>
  <c r="AO41" i="37"/>
  <c r="AO40" i="37"/>
  <c r="AO26" i="37"/>
  <c r="AO23" i="37"/>
  <c r="AO18" i="37"/>
  <c r="AO21" i="37"/>
  <c r="AO20" i="37"/>
  <c r="AO22" i="37"/>
  <c r="AO17" i="37"/>
  <c r="HJ4" i="138"/>
  <c r="HK4" i="138"/>
  <c r="HL4" i="138"/>
  <c r="HJ5" i="138"/>
  <c r="HK5" i="138"/>
  <c r="HL5" i="138"/>
  <c r="HJ6" i="138"/>
  <c r="HK6" i="138"/>
  <c r="HL6" i="138"/>
  <c r="HJ7" i="138"/>
  <c r="HK7" i="138"/>
  <c r="HL7" i="138"/>
  <c r="HJ8" i="138"/>
  <c r="HK8" i="138"/>
  <c r="HL8" i="138"/>
  <c r="HJ9" i="138"/>
  <c r="HK9" i="138"/>
  <c r="HL9" i="138"/>
  <c r="HJ10" i="138"/>
  <c r="HK10" i="138"/>
  <c r="HL10" i="138"/>
  <c r="HJ11" i="138"/>
  <c r="HK11" i="138"/>
  <c r="HL11" i="138"/>
  <c r="HJ12" i="138"/>
  <c r="HK12" i="138"/>
  <c r="HL12" i="138"/>
  <c r="HJ13" i="138"/>
  <c r="HK13" i="138"/>
  <c r="HL13" i="138"/>
  <c r="HJ14" i="138"/>
  <c r="HK14" i="138"/>
  <c r="HL14" i="138"/>
  <c r="HJ15" i="138"/>
  <c r="HK15" i="138"/>
  <c r="HL15" i="138"/>
  <c r="HJ16" i="138"/>
  <c r="HK16" i="138"/>
  <c r="HL16" i="138"/>
  <c r="HJ17" i="138"/>
  <c r="HK17" i="138"/>
  <c r="HL17" i="138"/>
  <c r="HJ18" i="138"/>
  <c r="HK18" i="138"/>
  <c r="HL18" i="138"/>
  <c r="HJ19" i="138"/>
  <c r="HK19" i="138"/>
  <c r="HL19" i="138"/>
  <c r="HJ20" i="138"/>
  <c r="HK20" i="138"/>
  <c r="HL20" i="138"/>
  <c r="HJ21" i="138"/>
  <c r="HK21" i="138"/>
  <c r="HL21" i="138"/>
  <c r="HJ22" i="138"/>
  <c r="HK22" i="138"/>
  <c r="HL22" i="138"/>
  <c r="HJ23" i="138"/>
  <c r="HK23" i="138"/>
  <c r="HL23" i="138"/>
  <c r="HJ24" i="138"/>
  <c r="HK24" i="138"/>
  <c r="HL24" i="138"/>
  <c r="HJ25" i="138"/>
  <c r="HK25" i="138"/>
  <c r="HL25" i="138"/>
  <c r="HJ26" i="138"/>
  <c r="HK26" i="138"/>
  <c r="HL26" i="138"/>
  <c r="HJ27" i="138"/>
  <c r="HK27" i="138"/>
  <c r="HL27" i="138"/>
  <c r="HJ28" i="138"/>
  <c r="HK28" i="138"/>
  <c r="HL28" i="138"/>
  <c r="HJ29" i="138"/>
  <c r="HK29" i="138"/>
  <c r="HL29" i="138"/>
  <c r="HJ30" i="138"/>
  <c r="HK30" i="138"/>
  <c r="HL30" i="138"/>
  <c r="HJ31" i="138"/>
  <c r="HK31" i="138"/>
  <c r="HL31" i="138"/>
  <c r="HJ32" i="138"/>
  <c r="HK32" i="138"/>
  <c r="HL32" i="138"/>
  <c r="HJ33" i="138"/>
  <c r="HK33" i="138"/>
  <c r="HL33" i="138"/>
  <c r="HJ34" i="138"/>
  <c r="HK34" i="138"/>
  <c r="HL34" i="138"/>
  <c r="HJ35" i="138"/>
  <c r="HK35" i="138"/>
  <c r="HL35" i="138"/>
  <c r="HJ36" i="138"/>
  <c r="HK36" i="138"/>
  <c r="HL36" i="138"/>
  <c r="HJ37" i="138"/>
  <c r="HK37" i="138"/>
  <c r="HL37" i="138"/>
  <c r="HJ38" i="138"/>
  <c r="HK38" i="138"/>
  <c r="HL38" i="138"/>
  <c r="HJ39" i="138"/>
  <c r="HK39" i="138"/>
  <c r="HL39" i="138"/>
  <c r="HJ40" i="138"/>
  <c r="HK40" i="138"/>
  <c r="HL40" i="138"/>
  <c r="HJ41" i="138"/>
  <c r="HK41" i="138"/>
  <c r="HL41" i="138"/>
  <c r="HJ42" i="138"/>
  <c r="HK42" i="138"/>
  <c r="HL42" i="138"/>
  <c r="HJ43" i="138"/>
  <c r="HK43" i="138"/>
  <c r="HL43" i="138"/>
  <c r="HJ44" i="138"/>
  <c r="HK44" i="138"/>
  <c r="HL44" i="138"/>
  <c r="HJ45" i="138"/>
  <c r="HK45" i="138"/>
  <c r="HL45" i="138"/>
  <c r="HJ46" i="138"/>
  <c r="HK46" i="138"/>
  <c r="HL46" i="138"/>
  <c r="HJ47" i="138"/>
  <c r="HK47" i="138"/>
  <c r="HL47" i="138"/>
  <c r="HJ48" i="138"/>
  <c r="HK48" i="138"/>
  <c r="HL48" i="138"/>
  <c r="HJ49" i="138"/>
  <c r="HK49" i="138"/>
  <c r="HL49" i="138"/>
  <c r="HJ50" i="138"/>
  <c r="HK50" i="138"/>
  <c r="HL50" i="138"/>
  <c r="HJ51" i="138"/>
  <c r="HK51" i="138"/>
  <c r="HL51" i="138"/>
  <c r="HJ52" i="138"/>
  <c r="HK52" i="138"/>
  <c r="HL52" i="138"/>
  <c r="HJ53" i="138"/>
  <c r="HK53" i="138"/>
  <c r="HL53" i="138"/>
  <c r="HJ54" i="138"/>
  <c r="HK54" i="138"/>
  <c r="HL54" i="138"/>
  <c r="HJ55" i="138"/>
  <c r="HK55" i="138"/>
  <c r="HL55" i="138"/>
  <c r="HJ56" i="138"/>
  <c r="HK56" i="138"/>
  <c r="HL56" i="138"/>
  <c r="HK3" i="138"/>
  <c r="HL3" i="138"/>
  <c r="HJ3" i="138"/>
  <c r="HA4" i="138"/>
  <c r="HA5" i="138"/>
  <c r="HA6" i="138"/>
  <c r="HA7" i="138"/>
  <c r="HA8" i="138"/>
  <c r="HA9" i="138"/>
  <c r="HA10" i="138"/>
  <c r="HA11" i="138"/>
  <c r="HA12" i="138"/>
  <c r="HA13" i="138"/>
  <c r="HA14" i="138"/>
  <c r="HA15" i="138"/>
  <c r="HA16" i="138"/>
  <c r="HA17" i="138"/>
  <c r="HA18" i="138"/>
  <c r="HA19" i="138"/>
  <c r="HA20" i="138"/>
  <c r="HA3" i="138"/>
  <c r="P56" i="37"/>
  <c r="P54" i="37"/>
  <c r="P53" i="37"/>
  <c r="P52" i="37"/>
  <c r="P51" i="37"/>
  <c r="P50" i="37"/>
  <c r="P49" i="37"/>
  <c r="P48" i="37"/>
  <c r="P47" i="37"/>
  <c r="P46" i="37"/>
  <c r="P45" i="37"/>
  <c r="P43" i="37"/>
  <c r="P42" i="37"/>
  <c r="P41" i="37"/>
  <c r="P40" i="37"/>
  <c r="P32" i="37"/>
  <c r="P25" i="37"/>
  <c r="P21" i="37"/>
  <c r="P18" i="37"/>
  <c r="P22" i="37"/>
  <c r="P20" i="37"/>
  <c r="P19" i="37"/>
  <c r="P17" i="37"/>
  <c r="P15" i="37"/>
  <c r="M40" i="35"/>
  <c r="M41" i="35"/>
  <c r="L211" i="39"/>
  <c r="I211" i="39"/>
  <c r="H211" i="39"/>
  <c r="L51" i="35"/>
  <c r="I51" i="35"/>
  <c r="L49" i="35"/>
  <c r="I49" i="35"/>
  <c r="L48" i="35"/>
  <c r="I48" i="35"/>
  <c r="L47" i="35"/>
  <c r="I47" i="35"/>
  <c r="L46" i="35"/>
  <c r="I46" i="35"/>
  <c r="L45" i="35"/>
  <c r="I45" i="35"/>
  <c r="L38" i="35"/>
  <c r="I38" i="35"/>
  <c r="N40" i="35"/>
  <c r="O40" i="35" s="1"/>
  <c r="L40" i="35"/>
  <c r="I40" i="35"/>
  <c r="I34" i="35"/>
  <c r="L31" i="35"/>
  <c r="I31" i="35"/>
  <c r="L36" i="35"/>
  <c r="L35" i="35"/>
  <c r="L33" i="35"/>
  <c r="L25" i="35"/>
  <c r="I25" i="35"/>
  <c r="L23" i="35"/>
  <c r="I23" i="35"/>
  <c r="L22" i="35"/>
  <c r="L21" i="35"/>
  <c r="L16" i="35"/>
  <c r="L19" i="35"/>
  <c r="L15" i="35"/>
  <c r="L39" i="35"/>
  <c r="L32" i="35"/>
  <c r="L27" i="35"/>
  <c r="L17" i="35"/>
  <c r="I41" i="35"/>
  <c r="I39" i="35"/>
  <c r="I36" i="35"/>
  <c r="I35" i="35"/>
  <c r="I33" i="35"/>
  <c r="I32" i="35"/>
  <c r="I27" i="35"/>
  <c r="I22" i="35"/>
  <c r="I21" i="35"/>
  <c r="I19" i="35"/>
  <c r="I17" i="35"/>
  <c r="I16" i="35"/>
  <c r="I15" i="35"/>
  <c r="GS22" i="137"/>
  <c r="AO28" i="35"/>
  <c r="AO49" i="35"/>
  <c r="AO48" i="35"/>
  <c r="AO47" i="35"/>
  <c r="AO46" i="35"/>
  <c r="AO45" i="35"/>
  <c r="AO40" i="35"/>
  <c r="AO38" i="35" s="1"/>
  <c r="AO37" i="35" s="1"/>
  <c r="AO35" i="35"/>
  <c r="AO31" i="35"/>
  <c r="AO32" i="35"/>
  <c r="AO33" i="35"/>
  <c r="AO27" i="35"/>
  <c r="AO26" i="35" s="1"/>
  <c r="AO22" i="35"/>
  <c r="AO21" i="35"/>
  <c r="AO25" i="35"/>
  <c r="AO23" i="35"/>
  <c r="AO15" i="35"/>
  <c r="AO16" i="35"/>
  <c r="AO17" i="35"/>
  <c r="AO19" i="35"/>
  <c r="HB4" i="137"/>
  <c r="HC4" i="137"/>
  <c r="HD4" i="137"/>
  <c r="HB5" i="137"/>
  <c r="HC5" i="137"/>
  <c r="HD5" i="137"/>
  <c r="HB6" i="137"/>
  <c r="HC6" i="137"/>
  <c r="HD6" i="137"/>
  <c r="HB7" i="137"/>
  <c r="HC7" i="137"/>
  <c r="HD7" i="137"/>
  <c r="HB8" i="137"/>
  <c r="HC8" i="137"/>
  <c r="HD8" i="137"/>
  <c r="HB9" i="137"/>
  <c r="HC9" i="137"/>
  <c r="HD9" i="137"/>
  <c r="HB10" i="137"/>
  <c r="HC10" i="137"/>
  <c r="HD10" i="137"/>
  <c r="HB11" i="137"/>
  <c r="HC11" i="137"/>
  <c r="HD11" i="137"/>
  <c r="HB12" i="137"/>
  <c r="HC12" i="137"/>
  <c r="HD12" i="137"/>
  <c r="HB13" i="137"/>
  <c r="HC13" i="137"/>
  <c r="HD13" i="137"/>
  <c r="HB14" i="137"/>
  <c r="HC14" i="137"/>
  <c r="HD14" i="137"/>
  <c r="HB15" i="137"/>
  <c r="HC15" i="137"/>
  <c r="HD15" i="137"/>
  <c r="HB16" i="137"/>
  <c r="HC16" i="137"/>
  <c r="HD16" i="137"/>
  <c r="HB17" i="137"/>
  <c r="HC17" i="137"/>
  <c r="HD17" i="137"/>
  <c r="HB18" i="137"/>
  <c r="HC18" i="137"/>
  <c r="HD18" i="137"/>
  <c r="HB19" i="137"/>
  <c r="HC19" i="137"/>
  <c r="HD19" i="137"/>
  <c r="HB20" i="137"/>
  <c r="HC20" i="137"/>
  <c r="HD20" i="137"/>
  <c r="HB21" i="137"/>
  <c r="HC21" i="137"/>
  <c r="HD21" i="137"/>
  <c r="HB22" i="137"/>
  <c r="HC22" i="137"/>
  <c r="HD22" i="137"/>
  <c r="HB23" i="137"/>
  <c r="HC23" i="137"/>
  <c r="HD23" i="137"/>
  <c r="HB24" i="137"/>
  <c r="HC24" i="137"/>
  <c r="HD24" i="137"/>
  <c r="HB25" i="137"/>
  <c r="HC25" i="137"/>
  <c r="HD25" i="137"/>
  <c r="HB26" i="137"/>
  <c r="HC26" i="137"/>
  <c r="HD26" i="137"/>
  <c r="HB27" i="137"/>
  <c r="HC27" i="137"/>
  <c r="HD27" i="137"/>
  <c r="HB28" i="137"/>
  <c r="HC28" i="137"/>
  <c r="HD28" i="137"/>
  <c r="HB29" i="137"/>
  <c r="HC29" i="137"/>
  <c r="HD29" i="137"/>
  <c r="HB30" i="137"/>
  <c r="HC30" i="137"/>
  <c r="HD30" i="137"/>
  <c r="HB31" i="137"/>
  <c r="HC31" i="137"/>
  <c r="HD31" i="137"/>
  <c r="HB32" i="137"/>
  <c r="HC32" i="137"/>
  <c r="HD32" i="137"/>
  <c r="HB33" i="137"/>
  <c r="HC33" i="137"/>
  <c r="HD33" i="137"/>
  <c r="HB34" i="137"/>
  <c r="HC34" i="137"/>
  <c r="HD34" i="137"/>
  <c r="HB35" i="137"/>
  <c r="HC35" i="137"/>
  <c r="HD35" i="137"/>
  <c r="HB36" i="137"/>
  <c r="HC36" i="137"/>
  <c r="HD36" i="137"/>
  <c r="HB37" i="137"/>
  <c r="HC37" i="137"/>
  <c r="HD37" i="137"/>
  <c r="HB38" i="137"/>
  <c r="HC38" i="137"/>
  <c r="HD38" i="137"/>
  <c r="HB39" i="137"/>
  <c r="HC39" i="137"/>
  <c r="HD39" i="137"/>
  <c r="HB40" i="137"/>
  <c r="HC40" i="137"/>
  <c r="HD40" i="137"/>
  <c r="HB41" i="137"/>
  <c r="HC41" i="137"/>
  <c r="HD41" i="137"/>
  <c r="HB42" i="137"/>
  <c r="HC42" i="137"/>
  <c r="HD42" i="137"/>
  <c r="HB43" i="137"/>
  <c r="HC43" i="137"/>
  <c r="HD43" i="137"/>
  <c r="HB44" i="137"/>
  <c r="HC44" i="137"/>
  <c r="HD44" i="137"/>
  <c r="HB45" i="137"/>
  <c r="HC45" i="137"/>
  <c r="HD45" i="137"/>
  <c r="HB46" i="137"/>
  <c r="HC46" i="137"/>
  <c r="HD46" i="137"/>
  <c r="HB47" i="137"/>
  <c r="HC47" i="137"/>
  <c r="HD47" i="137"/>
  <c r="HB48" i="137"/>
  <c r="HC48" i="137"/>
  <c r="HD48" i="137"/>
  <c r="HB49" i="137"/>
  <c r="HC49" i="137"/>
  <c r="HD49" i="137"/>
  <c r="HB50" i="137"/>
  <c r="HC50" i="137"/>
  <c r="HD50" i="137"/>
  <c r="HB51" i="137"/>
  <c r="HC51" i="137"/>
  <c r="HD51" i="137"/>
  <c r="HB52" i="137"/>
  <c r="HC52" i="137"/>
  <c r="HD52" i="137"/>
  <c r="HB53" i="137"/>
  <c r="HC53" i="137"/>
  <c r="HD53" i="137"/>
  <c r="HB54" i="137"/>
  <c r="HC54" i="137"/>
  <c r="HD54" i="137"/>
  <c r="HB55" i="137"/>
  <c r="HC55" i="137"/>
  <c r="HD55" i="137"/>
  <c r="HB56" i="137"/>
  <c r="HC56" i="137"/>
  <c r="HD56" i="137"/>
  <c r="HB57" i="137"/>
  <c r="HC57" i="137"/>
  <c r="HD57" i="137"/>
  <c r="HB58" i="137"/>
  <c r="HC58" i="137"/>
  <c r="HD58" i="137"/>
  <c r="HC3" i="137"/>
  <c r="HD3" i="137"/>
  <c r="HB3" i="137"/>
  <c r="GS4" i="137"/>
  <c r="GS5" i="137"/>
  <c r="GS6" i="137"/>
  <c r="GS7" i="137"/>
  <c r="GS8" i="137"/>
  <c r="GS9" i="137"/>
  <c r="GS10" i="137"/>
  <c r="GS11" i="137"/>
  <c r="GS12" i="137"/>
  <c r="GS13" i="137"/>
  <c r="GS14" i="137"/>
  <c r="GS15" i="137"/>
  <c r="GS16" i="137"/>
  <c r="GS17" i="137"/>
  <c r="GS18" i="137"/>
  <c r="GS19" i="137"/>
  <c r="GS20" i="137"/>
  <c r="GS21" i="137"/>
  <c r="GS3" i="137"/>
  <c r="P51" i="35"/>
  <c r="P47" i="35"/>
  <c r="P46" i="35"/>
  <c r="P45" i="35"/>
  <c r="P38" i="35"/>
  <c r="P37" i="35" s="1"/>
  <c r="P33" i="35"/>
  <c r="P32" i="35"/>
  <c r="P25" i="35"/>
  <c r="P23" i="35"/>
  <c r="P49" i="35"/>
  <c r="P48" i="35"/>
  <c r="P36" i="35"/>
  <c r="P35" i="35"/>
  <c r="P34" i="35"/>
  <c r="P31" i="35"/>
  <c r="P27" i="35"/>
  <c r="P24" i="35"/>
  <c r="P22" i="35"/>
  <c r="P21" i="35"/>
  <c r="P19" i="35"/>
  <c r="P18" i="35"/>
  <c r="P17" i="35"/>
  <c r="P16" i="35"/>
  <c r="P15" i="35"/>
  <c r="P12" i="35"/>
  <c r="HT13" i="133"/>
  <c r="HT12" i="133"/>
  <c r="HT14" i="133"/>
  <c r="HR9" i="133"/>
  <c r="HR10" i="133"/>
  <c r="HR11" i="133"/>
  <c r="HR12" i="133"/>
  <c r="HR14" i="133"/>
  <c r="G63" i="4"/>
  <c r="FR165" i="136"/>
  <c r="FR166" i="136"/>
  <c r="FS165" i="136"/>
  <c r="FT165" i="136"/>
  <c r="FS166" i="136"/>
  <c r="FS168" i="136" s="1"/>
  <c r="FT166" i="136"/>
  <c r="FR163" i="136"/>
  <c r="FS163" i="136"/>
  <c r="FT163" i="136"/>
  <c r="FT168" i="136" s="1"/>
  <c r="L124" i="39"/>
  <c r="I124" i="39"/>
  <c r="L89" i="39"/>
  <c r="M89" i="39" s="1"/>
  <c r="I89" i="39"/>
  <c r="L79" i="39"/>
  <c r="M79" i="39" s="1"/>
  <c r="I79" i="39"/>
  <c r="F124" i="39"/>
  <c r="F89" i="39"/>
  <c r="O124" i="4"/>
  <c r="P124" i="4" s="1"/>
  <c r="N124" i="4"/>
  <c r="O89" i="4"/>
  <c r="P89" i="4" s="1"/>
  <c r="N89" i="4"/>
  <c r="M89" i="4"/>
  <c r="O79" i="4"/>
  <c r="P79" i="4" s="1"/>
  <c r="N79" i="4"/>
  <c r="M202" i="4"/>
  <c r="J202" i="4"/>
  <c r="M200" i="4"/>
  <c r="J200" i="4"/>
  <c r="M199" i="4"/>
  <c r="J199" i="4"/>
  <c r="M190" i="4"/>
  <c r="M191" i="4"/>
  <c r="M192" i="4"/>
  <c r="M193" i="4"/>
  <c r="M194" i="4"/>
  <c r="M195" i="4"/>
  <c r="M196" i="4"/>
  <c r="M197" i="4"/>
  <c r="M198" i="4"/>
  <c r="M189" i="4"/>
  <c r="J198" i="4"/>
  <c r="J190" i="4"/>
  <c r="J191" i="4"/>
  <c r="J192" i="4"/>
  <c r="J193" i="4"/>
  <c r="J194" i="4"/>
  <c r="J195" i="4"/>
  <c r="J196" i="4"/>
  <c r="J197" i="4"/>
  <c r="J189" i="4"/>
  <c r="M176" i="4"/>
  <c r="M177" i="4"/>
  <c r="M178" i="4"/>
  <c r="M179" i="4"/>
  <c r="M180" i="4"/>
  <c r="M181" i="4"/>
  <c r="M182" i="4"/>
  <c r="M183" i="4"/>
  <c r="M184" i="4"/>
  <c r="M185" i="4"/>
  <c r="M186" i="4"/>
  <c r="M175" i="4"/>
  <c r="J176" i="4"/>
  <c r="J177" i="4"/>
  <c r="J178" i="4"/>
  <c r="J179" i="4"/>
  <c r="J180" i="4"/>
  <c r="J181" i="4"/>
  <c r="J182" i="4"/>
  <c r="J183" i="4"/>
  <c r="J184" i="4"/>
  <c r="J185" i="4"/>
  <c r="J186" i="4"/>
  <c r="J175" i="4"/>
  <c r="M173" i="4"/>
  <c r="J173" i="4"/>
  <c r="J171" i="4"/>
  <c r="M171" i="4"/>
  <c r="M169" i="4"/>
  <c r="J169" i="4"/>
  <c r="M166" i="4"/>
  <c r="J166" i="4"/>
  <c r="M164" i="4"/>
  <c r="J164" i="4"/>
  <c r="M160" i="4"/>
  <c r="M161" i="4"/>
  <c r="M162" i="4"/>
  <c r="J160" i="4"/>
  <c r="J161" i="4"/>
  <c r="J162" i="4"/>
  <c r="M159" i="4"/>
  <c r="J159" i="4"/>
  <c r="M150" i="4"/>
  <c r="J150" i="4"/>
  <c r="M146" i="4"/>
  <c r="M147" i="4"/>
  <c r="M148" i="4"/>
  <c r="M145" i="4"/>
  <c r="J146" i="4"/>
  <c r="J147" i="4"/>
  <c r="J148" i="4"/>
  <c r="J145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16" i="4"/>
  <c r="J138" i="4"/>
  <c r="J139" i="4"/>
  <c r="J140" i="4"/>
  <c r="J141" i="4"/>
  <c r="J142" i="4"/>
  <c r="J143" i="4"/>
  <c r="J134" i="4"/>
  <c r="J135" i="4"/>
  <c r="J136" i="4"/>
  <c r="J137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16" i="4"/>
  <c r="M114" i="4"/>
  <c r="J114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93" i="4"/>
  <c r="J111" i="4"/>
  <c r="J112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93" i="4"/>
  <c r="M90" i="4"/>
  <c r="M91" i="4"/>
  <c r="J89" i="4"/>
  <c r="J90" i="4"/>
  <c r="J91" i="4"/>
  <c r="M79" i="4"/>
  <c r="J79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57" i="4"/>
  <c r="J68" i="4"/>
  <c r="J69" i="4"/>
  <c r="J70" i="4"/>
  <c r="J71" i="4"/>
  <c r="J72" i="4"/>
  <c r="J73" i="4"/>
  <c r="J74" i="4"/>
  <c r="J75" i="4"/>
  <c r="J76" i="4"/>
  <c r="J77" i="4"/>
  <c r="J58" i="4"/>
  <c r="J59" i="4"/>
  <c r="J60" i="4"/>
  <c r="J61" i="4"/>
  <c r="J62" i="4"/>
  <c r="J63" i="4"/>
  <c r="J64" i="4"/>
  <c r="J65" i="4"/>
  <c r="J66" i="4"/>
  <c r="J67" i="4"/>
  <c r="J57" i="4"/>
  <c r="M50" i="4"/>
  <c r="M51" i="4"/>
  <c r="M52" i="4"/>
  <c r="M53" i="4"/>
  <c r="M54" i="4"/>
  <c r="M49" i="4"/>
  <c r="J50" i="4"/>
  <c r="J51" i="4"/>
  <c r="J52" i="4"/>
  <c r="J53" i="4"/>
  <c r="J54" i="4"/>
  <c r="J49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33" i="4"/>
  <c r="M27" i="4"/>
  <c r="M28" i="4"/>
  <c r="M29" i="4"/>
  <c r="M30" i="4"/>
  <c r="M31" i="4"/>
  <c r="M26" i="4"/>
  <c r="J27" i="4"/>
  <c r="J28" i="4"/>
  <c r="J29" i="4"/>
  <c r="J30" i="4"/>
  <c r="J31" i="4"/>
  <c r="J26" i="4"/>
  <c r="M88" i="4"/>
  <c r="M87" i="4"/>
  <c r="M86" i="4"/>
  <c r="M85" i="4"/>
  <c r="M84" i="4"/>
  <c r="M83" i="4"/>
  <c r="M81" i="4"/>
  <c r="M80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J88" i="4"/>
  <c r="J87" i="4"/>
  <c r="J86" i="4"/>
  <c r="J85" i="4"/>
  <c r="J84" i="4"/>
  <c r="J83" i="4"/>
  <c r="J81" i="4"/>
  <c r="J80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AP195" i="4"/>
  <c r="AP196" i="4"/>
  <c r="AP197" i="4"/>
  <c r="AP193" i="4"/>
  <c r="AP192" i="4"/>
  <c r="AP184" i="4"/>
  <c r="AP177" i="4"/>
  <c r="AP178" i="4"/>
  <c r="AP179" i="4"/>
  <c r="AP176" i="4"/>
  <c r="AP171" i="4"/>
  <c r="AP169" i="4"/>
  <c r="AP166" i="4"/>
  <c r="AP162" i="4"/>
  <c r="AP161" i="4"/>
  <c r="AP159" i="4"/>
  <c r="AP150" i="4"/>
  <c r="AP146" i="4"/>
  <c r="AP147" i="4"/>
  <c r="AP148" i="4"/>
  <c r="AP145" i="4"/>
  <c r="AP138" i="4"/>
  <c r="AP139" i="4"/>
  <c r="AP140" i="4"/>
  <c r="AP141" i="4"/>
  <c r="AP142" i="4"/>
  <c r="AP143" i="4"/>
  <c r="AP137" i="4"/>
  <c r="AP124" i="4"/>
  <c r="AP125" i="4"/>
  <c r="AP126" i="4"/>
  <c r="AP127" i="4"/>
  <c r="AP128" i="4"/>
  <c r="AP129" i="4"/>
  <c r="AP130" i="4"/>
  <c r="AP131" i="4"/>
  <c r="AP132" i="4"/>
  <c r="AP133" i="4"/>
  <c r="AP122" i="4"/>
  <c r="AP123" i="4"/>
  <c r="AP121" i="4"/>
  <c r="AP119" i="4"/>
  <c r="AP118" i="4"/>
  <c r="AP116" i="4"/>
  <c r="AP114" i="4"/>
  <c r="AP110" i="4"/>
  <c r="AP111" i="4"/>
  <c r="AP112" i="4"/>
  <c r="AP109" i="4"/>
  <c r="AP106" i="4"/>
  <c r="AP96" i="4"/>
  <c r="AP97" i="4"/>
  <c r="AP98" i="4"/>
  <c r="AP99" i="4"/>
  <c r="AP100" i="4"/>
  <c r="AP101" i="4"/>
  <c r="AP102" i="4"/>
  <c r="AP103" i="4"/>
  <c r="AP104" i="4"/>
  <c r="AP105" i="4"/>
  <c r="AP95" i="4"/>
  <c r="AP93" i="4"/>
  <c r="AP91" i="4"/>
  <c r="AP88" i="4"/>
  <c r="AP87" i="4"/>
  <c r="AP79" i="4"/>
  <c r="AP80" i="4"/>
  <c r="AP73" i="4"/>
  <c r="AP74" i="4"/>
  <c r="AP75" i="4"/>
  <c r="AP76" i="4"/>
  <c r="AP77" i="4"/>
  <c r="AP72" i="4"/>
  <c r="AP70" i="4"/>
  <c r="AP69" i="4"/>
  <c r="AP65" i="4"/>
  <c r="AP66" i="4"/>
  <c r="AP67" i="4"/>
  <c r="AP58" i="4"/>
  <c r="AP59" i="4"/>
  <c r="AP60" i="4"/>
  <c r="AP61" i="4"/>
  <c r="AP62" i="4"/>
  <c r="AP63" i="4"/>
  <c r="AP64" i="4"/>
  <c r="AP57" i="4"/>
  <c r="AP50" i="4"/>
  <c r="AP51" i="4"/>
  <c r="AP52" i="4"/>
  <c r="AP53" i="4"/>
  <c r="AP54" i="4"/>
  <c r="AP49" i="4"/>
  <c r="AP42" i="4"/>
  <c r="AP43" i="4"/>
  <c r="AP44" i="4"/>
  <c r="AP45" i="4"/>
  <c r="AP46" i="4"/>
  <c r="AP47" i="4"/>
  <c r="AP41" i="4"/>
  <c r="AP39" i="4"/>
  <c r="AP38" i="4"/>
  <c r="AP34" i="4"/>
  <c r="AP35" i="4"/>
  <c r="AP36" i="4"/>
  <c r="AP33" i="4"/>
  <c r="AP27" i="4"/>
  <c r="AP28" i="4"/>
  <c r="AP29" i="4"/>
  <c r="AP30" i="4"/>
  <c r="AP31" i="4"/>
  <c r="AP26" i="4"/>
  <c r="AP18" i="4"/>
  <c r="AP19" i="4"/>
  <c r="AP20" i="4"/>
  <c r="AP21" i="4"/>
  <c r="AP22" i="4"/>
  <c r="AP23" i="4"/>
  <c r="AP17" i="4"/>
  <c r="AP11" i="4"/>
  <c r="AP12" i="4"/>
  <c r="AP13" i="4"/>
  <c r="AP14" i="4"/>
  <c r="AP15" i="4"/>
  <c r="AP10" i="4"/>
  <c r="FR4" i="136"/>
  <c r="FS4" i="136"/>
  <c r="FT4" i="136"/>
  <c r="FR5" i="136"/>
  <c r="FS5" i="136"/>
  <c r="FT5" i="136"/>
  <c r="FR6" i="136"/>
  <c r="FS6" i="136"/>
  <c r="FT6" i="136"/>
  <c r="FR7" i="136"/>
  <c r="FS7" i="136"/>
  <c r="FT7" i="136"/>
  <c r="FR8" i="136"/>
  <c r="FS8" i="136"/>
  <c r="FT8" i="136"/>
  <c r="FR9" i="136"/>
  <c r="FS9" i="136"/>
  <c r="FT9" i="136"/>
  <c r="FR10" i="136"/>
  <c r="FS10" i="136"/>
  <c r="FT10" i="136"/>
  <c r="FR11" i="136"/>
  <c r="FS11" i="136"/>
  <c r="FT11" i="136"/>
  <c r="FR12" i="136"/>
  <c r="FS12" i="136"/>
  <c r="FT12" i="136"/>
  <c r="FR13" i="136"/>
  <c r="FS13" i="136"/>
  <c r="FT13" i="136"/>
  <c r="FR14" i="136"/>
  <c r="FS14" i="136"/>
  <c r="FT14" i="136"/>
  <c r="FR15" i="136"/>
  <c r="FS15" i="136"/>
  <c r="FT15" i="136"/>
  <c r="FR16" i="136"/>
  <c r="FS16" i="136"/>
  <c r="FT16" i="136"/>
  <c r="FR17" i="136"/>
  <c r="FS17" i="136"/>
  <c r="FT17" i="136"/>
  <c r="FR18" i="136"/>
  <c r="FS18" i="136"/>
  <c r="FT18" i="136"/>
  <c r="FR19" i="136"/>
  <c r="FS19" i="136"/>
  <c r="FT19" i="136"/>
  <c r="FR20" i="136"/>
  <c r="FS20" i="136"/>
  <c r="FT20" i="136"/>
  <c r="FR21" i="136"/>
  <c r="FS21" i="136"/>
  <c r="FT21" i="136"/>
  <c r="FR22" i="136"/>
  <c r="FS22" i="136"/>
  <c r="FT22" i="136"/>
  <c r="FR23" i="136"/>
  <c r="FS23" i="136"/>
  <c r="FT23" i="136"/>
  <c r="FR24" i="136"/>
  <c r="FS24" i="136"/>
  <c r="FT24" i="136"/>
  <c r="FR25" i="136"/>
  <c r="FS25" i="136"/>
  <c r="FT25" i="136"/>
  <c r="FR26" i="136"/>
  <c r="FS26" i="136"/>
  <c r="FT26" i="136"/>
  <c r="FR27" i="136"/>
  <c r="FS27" i="136"/>
  <c r="FT27" i="136"/>
  <c r="FR28" i="136"/>
  <c r="FS28" i="136"/>
  <c r="FT28" i="136"/>
  <c r="FR29" i="136"/>
  <c r="FS29" i="136"/>
  <c r="FT29" i="136"/>
  <c r="FR30" i="136"/>
  <c r="FS30" i="136"/>
  <c r="FT30" i="136"/>
  <c r="FR31" i="136"/>
  <c r="FS31" i="136"/>
  <c r="FT31" i="136"/>
  <c r="FR32" i="136"/>
  <c r="FS32" i="136"/>
  <c r="FT32" i="136"/>
  <c r="FR33" i="136"/>
  <c r="FS33" i="136"/>
  <c r="FT33" i="136"/>
  <c r="FR34" i="136"/>
  <c r="FS34" i="136"/>
  <c r="FT34" i="136"/>
  <c r="FR35" i="136"/>
  <c r="FS35" i="136"/>
  <c r="FT35" i="136"/>
  <c r="FR36" i="136"/>
  <c r="FS36" i="136"/>
  <c r="FT36" i="136"/>
  <c r="FR37" i="136"/>
  <c r="FS37" i="136"/>
  <c r="FT37" i="136"/>
  <c r="FR38" i="136"/>
  <c r="FS38" i="136"/>
  <c r="FT38" i="136"/>
  <c r="FR39" i="136"/>
  <c r="FS39" i="136"/>
  <c r="FT39" i="136"/>
  <c r="FR40" i="136"/>
  <c r="FS40" i="136"/>
  <c r="FT40" i="136"/>
  <c r="FR41" i="136"/>
  <c r="FS41" i="136"/>
  <c r="FT41" i="136"/>
  <c r="FR42" i="136"/>
  <c r="FS42" i="136"/>
  <c r="FT42" i="136"/>
  <c r="FR43" i="136"/>
  <c r="FS43" i="136"/>
  <c r="FT43" i="136"/>
  <c r="FR44" i="136"/>
  <c r="FS44" i="136"/>
  <c r="FT44" i="136"/>
  <c r="FR45" i="136"/>
  <c r="FS45" i="136"/>
  <c r="FT45" i="136"/>
  <c r="FR46" i="136"/>
  <c r="FS46" i="136"/>
  <c r="FT46" i="136"/>
  <c r="FR47" i="136"/>
  <c r="FS47" i="136"/>
  <c r="FT47" i="136"/>
  <c r="FR48" i="136"/>
  <c r="FS48" i="136"/>
  <c r="FT48" i="136"/>
  <c r="FR49" i="136"/>
  <c r="FS49" i="136"/>
  <c r="FT49" i="136"/>
  <c r="FR50" i="136"/>
  <c r="FS50" i="136"/>
  <c r="FT50" i="136"/>
  <c r="FR51" i="136"/>
  <c r="FS51" i="136"/>
  <c r="FT51" i="136"/>
  <c r="FR52" i="136"/>
  <c r="FS52" i="136"/>
  <c r="FT52" i="136"/>
  <c r="FR53" i="136"/>
  <c r="FS53" i="136"/>
  <c r="FT53" i="136"/>
  <c r="FR54" i="136"/>
  <c r="FS54" i="136"/>
  <c r="FT54" i="136"/>
  <c r="FR55" i="136"/>
  <c r="FS55" i="136"/>
  <c r="FT55" i="136"/>
  <c r="FR56" i="136"/>
  <c r="FS56" i="136"/>
  <c r="FT56" i="136"/>
  <c r="FR57" i="136"/>
  <c r="FS57" i="136"/>
  <c r="FT57" i="136"/>
  <c r="FR58" i="136"/>
  <c r="FS58" i="136"/>
  <c r="FT58" i="136"/>
  <c r="FR59" i="136"/>
  <c r="FS59" i="136"/>
  <c r="FT59" i="136"/>
  <c r="FR60" i="136"/>
  <c r="FS60" i="136"/>
  <c r="FT60" i="136"/>
  <c r="FR61" i="136"/>
  <c r="FS61" i="136"/>
  <c r="FT61" i="136"/>
  <c r="FR62" i="136"/>
  <c r="FS62" i="136"/>
  <c r="FT62" i="136"/>
  <c r="FR63" i="136"/>
  <c r="FS63" i="136"/>
  <c r="FT63" i="136"/>
  <c r="FR64" i="136"/>
  <c r="FS64" i="136"/>
  <c r="FT64" i="136"/>
  <c r="FR65" i="136"/>
  <c r="FS65" i="136"/>
  <c r="FT65" i="136"/>
  <c r="FR66" i="136"/>
  <c r="FS66" i="136"/>
  <c r="FT66" i="136"/>
  <c r="FR67" i="136"/>
  <c r="FS67" i="136"/>
  <c r="FT67" i="136"/>
  <c r="FR68" i="136"/>
  <c r="FS68" i="136"/>
  <c r="FT68" i="136"/>
  <c r="FR69" i="136"/>
  <c r="FS69" i="136"/>
  <c r="FT69" i="136"/>
  <c r="FR70" i="136"/>
  <c r="FS70" i="136"/>
  <c r="FT70" i="136"/>
  <c r="FR71" i="136"/>
  <c r="FS71" i="136"/>
  <c r="FT71" i="136"/>
  <c r="FR72" i="136"/>
  <c r="FS72" i="136"/>
  <c r="FT72" i="136"/>
  <c r="FR73" i="136"/>
  <c r="FS73" i="136"/>
  <c r="FT73" i="136"/>
  <c r="FR74" i="136"/>
  <c r="FS74" i="136"/>
  <c r="FT74" i="136"/>
  <c r="FR75" i="136"/>
  <c r="FS75" i="136"/>
  <c r="FT75" i="136"/>
  <c r="FR76" i="136"/>
  <c r="FS76" i="136"/>
  <c r="FT76" i="136"/>
  <c r="FR77" i="136"/>
  <c r="FS77" i="136"/>
  <c r="FT77" i="136"/>
  <c r="FR78" i="136"/>
  <c r="FS78" i="136"/>
  <c r="FT78" i="136"/>
  <c r="FR79" i="136"/>
  <c r="FS79" i="136"/>
  <c r="FT79" i="136"/>
  <c r="FR80" i="136"/>
  <c r="FS80" i="136"/>
  <c r="FT80" i="136"/>
  <c r="FR81" i="136"/>
  <c r="FS81" i="136"/>
  <c r="FT81" i="136"/>
  <c r="FR82" i="136"/>
  <c r="FS82" i="136"/>
  <c r="FT82" i="136"/>
  <c r="FR83" i="136"/>
  <c r="FS83" i="136"/>
  <c r="FT83" i="136"/>
  <c r="FR84" i="136"/>
  <c r="FS84" i="136"/>
  <c r="FT84" i="136"/>
  <c r="FR85" i="136"/>
  <c r="FS85" i="136"/>
  <c r="FT85" i="136"/>
  <c r="FR86" i="136"/>
  <c r="FS86" i="136"/>
  <c r="FT86" i="136"/>
  <c r="FR87" i="136"/>
  <c r="FS87" i="136"/>
  <c r="FT87" i="136"/>
  <c r="FR88" i="136"/>
  <c r="FS88" i="136"/>
  <c r="FT88" i="136"/>
  <c r="FR89" i="136"/>
  <c r="FS89" i="136"/>
  <c r="FT89" i="136"/>
  <c r="FR90" i="136"/>
  <c r="FS90" i="136"/>
  <c r="FT90" i="136"/>
  <c r="FR91" i="136"/>
  <c r="FS91" i="136"/>
  <c r="FT91" i="136"/>
  <c r="FR92" i="136"/>
  <c r="FS92" i="136"/>
  <c r="FT92" i="136"/>
  <c r="FR93" i="136"/>
  <c r="FS93" i="136"/>
  <c r="FT93" i="136"/>
  <c r="FR94" i="136"/>
  <c r="FS94" i="136"/>
  <c r="FT94" i="136"/>
  <c r="FR95" i="136"/>
  <c r="FS95" i="136"/>
  <c r="FT95" i="136"/>
  <c r="FR96" i="136"/>
  <c r="FS96" i="136"/>
  <c r="FT96" i="136"/>
  <c r="FR97" i="136"/>
  <c r="FS97" i="136"/>
  <c r="FT97" i="136"/>
  <c r="FR98" i="136"/>
  <c r="FS98" i="136"/>
  <c r="FT98" i="136"/>
  <c r="FR99" i="136"/>
  <c r="FS99" i="136"/>
  <c r="FT99" i="136"/>
  <c r="FR100" i="136"/>
  <c r="FS100" i="136"/>
  <c r="FT100" i="136"/>
  <c r="FR101" i="136"/>
  <c r="FS101" i="136"/>
  <c r="FT101" i="136"/>
  <c r="FR102" i="136"/>
  <c r="FS102" i="136"/>
  <c r="FT102" i="136"/>
  <c r="FR103" i="136"/>
  <c r="FS103" i="136"/>
  <c r="FT103" i="136"/>
  <c r="FR104" i="136"/>
  <c r="FS104" i="136"/>
  <c r="FT104" i="136"/>
  <c r="FR105" i="136"/>
  <c r="FS105" i="136"/>
  <c r="FT105" i="136"/>
  <c r="FR106" i="136"/>
  <c r="FS106" i="136"/>
  <c r="FT106" i="136"/>
  <c r="FR107" i="136"/>
  <c r="FS107" i="136"/>
  <c r="FT107" i="136"/>
  <c r="FR108" i="136"/>
  <c r="FS108" i="136"/>
  <c r="FT108" i="136"/>
  <c r="FR109" i="136"/>
  <c r="FS109" i="136"/>
  <c r="FT109" i="136"/>
  <c r="FR110" i="136"/>
  <c r="FS110" i="136"/>
  <c r="FT110" i="136"/>
  <c r="FR111" i="136"/>
  <c r="FS111" i="136"/>
  <c r="FT111" i="136"/>
  <c r="FR112" i="136"/>
  <c r="FS112" i="136"/>
  <c r="FT112" i="136"/>
  <c r="FR113" i="136"/>
  <c r="FS113" i="136"/>
  <c r="FT113" i="136"/>
  <c r="FR114" i="136"/>
  <c r="FS114" i="136"/>
  <c r="FT114" i="136"/>
  <c r="FR115" i="136"/>
  <c r="FS115" i="136"/>
  <c r="FT115" i="136"/>
  <c r="FR116" i="136"/>
  <c r="FS116" i="136"/>
  <c r="FT116" i="136"/>
  <c r="FR117" i="136"/>
  <c r="FS117" i="136"/>
  <c r="FT117" i="136"/>
  <c r="FR118" i="136"/>
  <c r="FS118" i="136"/>
  <c r="FT118" i="136"/>
  <c r="FR119" i="136"/>
  <c r="FS119" i="136"/>
  <c r="FT119" i="136"/>
  <c r="FR120" i="136"/>
  <c r="FS120" i="136"/>
  <c r="FT120" i="136"/>
  <c r="FR121" i="136"/>
  <c r="FS121" i="136"/>
  <c r="FT121" i="136"/>
  <c r="FR122" i="136"/>
  <c r="FS122" i="136"/>
  <c r="FT122" i="136"/>
  <c r="FR123" i="136"/>
  <c r="FS123" i="136"/>
  <c r="FT123" i="136"/>
  <c r="FR124" i="136"/>
  <c r="FS124" i="136"/>
  <c r="FT124" i="136"/>
  <c r="FR125" i="136"/>
  <c r="FS125" i="136"/>
  <c r="FT125" i="136"/>
  <c r="FR126" i="136"/>
  <c r="FS126" i="136"/>
  <c r="FT126" i="136"/>
  <c r="FR127" i="136"/>
  <c r="FS127" i="136"/>
  <c r="FT127" i="136"/>
  <c r="FR128" i="136"/>
  <c r="FS128" i="136"/>
  <c r="FT128" i="136"/>
  <c r="FR129" i="136"/>
  <c r="FS129" i="136"/>
  <c r="FT129" i="136"/>
  <c r="FR130" i="136"/>
  <c r="FS130" i="136"/>
  <c r="FT130" i="136"/>
  <c r="FR131" i="136"/>
  <c r="FS131" i="136"/>
  <c r="FT131" i="136"/>
  <c r="FR132" i="136"/>
  <c r="FS132" i="136"/>
  <c r="FT132" i="136"/>
  <c r="FR133" i="136"/>
  <c r="FS133" i="136"/>
  <c r="FT133" i="136"/>
  <c r="FR134" i="136"/>
  <c r="FS134" i="136"/>
  <c r="FT134" i="136"/>
  <c r="FR135" i="136"/>
  <c r="FS135" i="136"/>
  <c r="FT135" i="136"/>
  <c r="FR136" i="136"/>
  <c r="FS136" i="136"/>
  <c r="FT136" i="136"/>
  <c r="FR137" i="136"/>
  <c r="FS137" i="136"/>
  <c r="FT137" i="136"/>
  <c r="FR138" i="136"/>
  <c r="FS138" i="136"/>
  <c r="FT138" i="136"/>
  <c r="FR139" i="136"/>
  <c r="FS139" i="136"/>
  <c r="FT139" i="136"/>
  <c r="FR140" i="136"/>
  <c r="FS140" i="136"/>
  <c r="FT140" i="136"/>
  <c r="FR141" i="136"/>
  <c r="FS141" i="136"/>
  <c r="FT141" i="136"/>
  <c r="FR142" i="136"/>
  <c r="FS142" i="136"/>
  <c r="FT142" i="136"/>
  <c r="FR143" i="136"/>
  <c r="FS143" i="136"/>
  <c r="FT143" i="136"/>
  <c r="FR144" i="136"/>
  <c r="FS144" i="136"/>
  <c r="FT144" i="136"/>
  <c r="FR145" i="136"/>
  <c r="FS145" i="136"/>
  <c r="FT145" i="136"/>
  <c r="FR146" i="136"/>
  <c r="FS146" i="136"/>
  <c r="FT146" i="136"/>
  <c r="FR147" i="136"/>
  <c r="FS147" i="136"/>
  <c r="FT147" i="136"/>
  <c r="FR148" i="136"/>
  <c r="FS148" i="136"/>
  <c r="FT148" i="136"/>
  <c r="FR149" i="136"/>
  <c r="FS149" i="136"/>
  <c r="FT149" i="136"/>
  <c r="FR150" i="136"/>
  <c r="FS150" i="136"/>
  <c r="FT150" i="136"/>
  <c r="FR151" i="136"/>
  <c r="FS151" i="136"/>
  <c r="FT151" i="136"/>
  <c r="FR152" i="136"/>
  <c r="FS152" i="136"/>
  <c r="FT152" i="136"/>
  <c r="FR153" i="136"/>
  <c r="FS153" i="136"/>
  <c r="FT153" i="136"/>
  <c r="FR154" i="136"/>
  <c r="FS154" i="136"/>
  <c r="FT154" i="136"/>
  <c r="FR155" i="136"/>
  <c r="FS155" i="136"/>
  <c r="FT155" i="136"/>
  <c r="FR156" i="136"/>
  <c r="FS156" i="136"/>
  <c r="FT156" i="136"/>
  <c r="FR157" i="136"/>
  <c r="FS157" i="136"/>
  <c r="FT157" i="136"/>
  <c r="FR158" i="136"/>
  <c r="FS158" i="136"/>
  <c r="FT158" i="136"/>
  <c r="FR159" i="136"/>
  <c r="FS159" i="136"/>
  <c r="FT159" i="136"/>
  <c r="FR160" i="136"/>
  <c r="FS160" i="136"/>
  <c r="FT160" i="136"/>
  <c r="FR161" i="136"/>
  <c r="FS161" i="136"/>
  <c r="FT161" i="136"/>
  <c r="FR162" i="136"/>
  <c r="FS162" i="136"/>
  <c r="FT162" i="136"/>
  <c r="FR164" i="136"/>
  <c r="FS164" i="136"/>
  <c r="FT164" i="136"/>
  <c r="FR167" i="136"/>
  <c r="FS167" i="136"/>
  <c r="FT167" i="136"/>
  <c r="FS3" i="136"/>
  <c r="FT3" i="136"/>
  <c r="FR3" i="136"/>
  <c r="FL4" i="136"/>
  <c r="FL5" i="136"/>
  <c r="FL6" i="136"/>
  <c r="FL7" i="136"/>
  <c r="FL8" i="136"/>
  <c r="FL9" i="136"/>
  <c r="FL10" i="136"/>
  <c r="FL11" i="136"/>
  <c r="FL12" i="136"/>
  <c r="FL13" i="136"/>
  <c r="FL14" i="136"/>
  <c r="FL15" i="136"/>
  <c r="FL16" i="136"/>
  <c r="FL17" i="136"/>
  <c r="FL18" i="136"/>
  <c r="FL19" i="136"/>
  <c r="FL20" i="136"/>
  <c r="FL21" i="136"/>
  <c r="FL22" i="136"/>
  <c r="FL23" i="136"/>
  <c r="FL24" i="136"/>
  <c r="FL25" i="136"/>
  <c r="FL26" i="136"/>
  <c r="FL27" i="136"/>
  <c r="FL28" i="136"/>
  <c r="FL29" i="136"/>
  <c r="FL30" i="136"/>
  <c r="FL31" i="136"/>
  <c r="FL32" i="136"/>
  <c r="FL33" i="136"/>
  <c r="FL34" i="136"/>
  <c r="FL35" i="136"/>
  <c r="FL36" i="136"/>
  <c r="FL37" i="136"/>
  <c r="FL38" i="136"/>
  <c r="FL39" i="136"/>
  <c r="FL40" i="136"/>
  <c r="FL41" i="136"/>
  <c r="FL42" i="136"/>
  <c r="FL43" i="136"/>
  <c r="FL44" i="136"/>
  <c r="FL45" i="136"/>
  <c r="FL46" i="136"/>
  <c r="FL47" i="136"/>
  <c r="FL48" i="136"/>
  <c r="FL49" i="136"/>
  <c r="FL50" i="136"/>
  <c r="FL51" i="136"/>
  <c r="FL52" i="136"/>
  <c r="FL53" i="136"/>
  <c r="FL54" i="136"/>
  <c r="FL55" i="136"/>
  <c r="FL56" i="136"/>
  <c r="FL57" i="136"/>
  <c r="FL58" i="136"/>
  <c r="FL59" i="136"/>
  <c r="FL60" i="136"/>
  <c r="FL61" i="136"/>
  <c r="FL62" i="136"/>
  <c r="FL63" i="136"/>
  <c r="FL64" i="136"/>
  <c r="FL65" i="136"/>
  <c r="FL66" i="136"/>
  <c r="FL67" i="136"/>
  <c r="FL68" i="136"/>
  <c r="FL69" i="136"/>
  <c r="FL70" i="136"/>
  <c r="FL71" i="136"/>
  <c r="FL72" i="136"/>
  <c r="FL73" i="136"/>
  <c r="FL74" i="136"/>
  <c r="FL75" i="136"/>
  <c r="FL76" i="136"/>
  <c r="FL77" i="136"/>
  <c r="FL78" i="136"/>
  <c r="FL79" i="136"/>
  <c r="FL80" i="136"/>
  <c r="FL81" i="136"/>
  <c r="FL82" i="136"/>
  <c r="FL83" i="136"/>
  <c r="FL84" i="136"/>
  <c r="FL85" i="136"/>
  <c r="FL86" i="136"/>
  <c r="FL87" i="136"/>
  <c r="FL88" i="136"/>
  <c r="FL89" i="136"/>
  <c r="FL90" i="136"/>
  <c r="FL91" i="136"/>
  <c r="FL92" i="136"/>
  <c r="FL93" i="136"/>
  <c r="FL94" i="136"/>
  <c r="FL95" i="136"/>
  <c r="FL96" i="136"/>
  <c r="FL97" i="136"/>
  <c r="FL98" i="136"/>
  <c r="FL99" i="136"/>
  <c r="FL100" i="136"/>
  <c r="FL101" i="136"/>
  <c r="FL102" i="136"/>
  <c r="FL103" i="136"/>
  <c r="FL104" i="136"/>
  <c r="FL105" i="136"/>
  <c r="FL106" i="136"/>
  <c r="FL107" i="136"/>
  <c r="FL108" i="136"/>
  <c r="FL109" i="136"/>
  <c r="FL110" i="136"/>
  <c r="FL111" i="136"/>
  <c r="FL112" i="136"/>
  <c r="FL113" i="136"/>
  <c r="FL114" i="136"/>
  <c r="FL115" i="136"/>
  <c r="FL116" i="136"/>
  <c r="FL117" i="136"/>
  <c r="FL118" i="136"/>
  <c r="FL119" i="136"/>
  <c r="FL120" i="136"/>
  <c r="FL121" i="136"/>
  <c r="FL122" i="136"/>
  <c r="FL123" i="136"/>
  <c r="FL124" i="136"/>
  <c r="FL125" i="136"/>
  <c r="FL126" i="136"/>
  <c r="FL3" i="136"/>
  <c r="FK127" i="136"/>
  <c r="Q202" i="4"/>
  <c r="Q203" i="4"/>
  <c r="Q200" i="4"/>
  <c r="Q199" i="4"/>
  <c r="Q198" i="4"/>
  <c r="Q193" i="4"/>
  <c r="Q194" i="4"/>
  <c r="Q192" i="4"/>
  <c r="Q187" i="4"/>
  <c r="Q188" i="4"/>
  <c r="Q189" i="4"/>
  <c r="Q190" i="4"/>
  <c r="Q185" i="4"/>
  <c r="Q186" i="4"/>
  <c r="Q184" i="4"/>
  <c r="Q136" i="4"/>
  <c r="Q137" i="4"/>
  <c r="Q138" i="4"/>
  <c r="Q139" i="4"/>
  <c r="Q140" i="4"/>
  <c r="Q141" i="4"/>
  <c r="Q142" i="4"/>
  <c r="Q143" i="4"/>
  <c r="Q144" i="4"/>
  <c r="Q145" i="4"/>
  <c r="Q146" i="4"/>
  <c r="Q135" i="4"/>
  <c r="Q134" i="4"/>
  <c r="Q133" i="4"/>
  <c r="Q132" i="4"/>
  <c r="Q131" i="4"/>
  <c r="Q130" i="4"/>
  <c r="Q129" i="4"/>
  <c r="Q128" i="4"/>
  <c r="Q127" i="4"/>
  <c r="Q126" i="4"/>
  <c r="Q125" i="4"/>
  <c r="Q123" i="4"/>
  <c r="Q122" i="4"/>
  <c r="Q121" i="4"/>
  <c r="Q120" i="4"/>
  <c r="Q119" i="4"/>
  <c r="Q118" i="4"/>
  <c r="Q116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8" i="4"/>
  <c r="Q87" i="4"/>
  <c r="Q86" i="4"/>
  <c r="Q85" i="4"/>
  <c r="Q84" i="4"/>
  <c r="Q83" i="4"/>
  <c r="Q81" i="4"/>
  <c r="Q80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5" i="4"/>
  <c r="Q14" i="4"/>
  <c r="Q13" i="4"/>
  <c r="Q12" i="4"/>
  <c r="Q11" i="4"/>
  <c r="Q10" i="4"/>
  <c r="P165" i="4"/>
  <c r="P168" i="4"/>
  <c r="EE4" i="139"/>
  <c r="EF4" i="139"/>
  <c r="EG4" i="139"/>
  <c r="EE5" i="139"/>
  <c r="EF5" i="139"/>
  <c r="EG5" i="139"/>
  <c r="EE6" i="139"/>
  <c r="EF6" i="139"/>
  <c r="EG6" i="139"/>
  <c r="EE7" i="139"/>
  <c r="EF7" i="139"/>
  <c r="EG7" i="139"/>
  <c r="EE8" i="139"/>
  <c r="EF8" i="139"/>
  <c r="EG8" i="139"/>
  <c r="EF3" i="139"/>
  <c r="EG3" i="139"/>
  <c r="EE3" i="139"/>
  <c r="AM35" i="37"/>
  <c r="AM32" i="37"/>
  <c r="AM31" i="37" s="1"/>
  <c r="AM29" i="37"/>
  <c r="AM27" i="37"/>
  <c r="AM18" i="37"/>
  <c r="GR4" i="138"/>
  <c r="GS4" i="138"/>
  <c r="GT4" i="138"/>
  <c r="GR5" i="138"/>
  <c r="GS5" i="138"/>
  <c r="GT5" i="138"/>
  <c r="GR6" i="138"/>
  <c r="GS6" i="138"/>
  <c r="GT6" i="138"/>
  <c r="GR7" i="138"/>
  <c r="GS7" i="138"/>
  <c r="GT7" i="138"/>
  <c r="GR8" i="138"/>
  <c r="GS8" i="138"/>
  <c r="GT8" i="138"/>
  <c r="GR9" i="138"/>
  <c r="GS9" i="138"/>
  <c r="GT9" i="138"/>
  <c r="GR10" i="138"/>
  <c r="GS10" i="138"/>
  <c r="GT10" i="138"/>
  <c r="GR11" i="138"/>
  <c r="GS11" i="138"/>
  <c r="GT11" i="138"/>
  <c r="GR12" i="138"/>
  <c r="GS12" i="138"/>
  <c r="GT12" i="138"/>
  <c r="GR13" i="138"/>
  <c r="GS13" i="138"/>
  <c r="GT13" i="138"/>
  <c r="GR14" i="138"/>
  <c r="GS14" i="138"/>
  <c r="GT14" i="138"/>
  <c r="GR15" i="138"/>
  <c r="GS15" i="138"/>
  <c r="GT15" i="138"/>
  <c r="GR16" i="138"/>
  <c r="GS16" i="138"/>
  <c r="GT16" i="138"/>
  <c r="GR17" i="138"/>
  <c r="GS17" i="138"/>
  <c r="GT17" i="138"/>
  <c r="GR18" i="138"/>
  <c r="GS18" i="138"/>
  <c r="GT18" i="138"/>
  <c r="GR19" i="138"/>
  <c r="GS19" i="138"/>
  <c r="GT19" i="138"/>
  <c r="GR20" i="138"/>
  <c r="GS20" i="138"/>
  <c r="GT20" i="138"/>
  <c r="GR21" i="138"/>
  <c r="GS21" i="138"/>
  <c r="GT21" i="138"/>
  <c r="GR22" i="138"/>
  <c r="GS22" i="138"/>
  <c r="GT22" i="138"/>
  <c r="GR23" i="138"/>
  <c r="GS23" i="138"/>
  <c r="GT23" i="138"/>
  <c r="GR24" i="138"/>
  <c r="GS24" i="138"/>
  <c r="GT24" i="138"/>
  <c r="GR25" i="138"/>
  <c r="GS25" i="138"/>
  <c r="GT25" i="138"/>
  <c r="GR26" i="138"/>
  <c r="GS26" i="138"/>
  <c r="GT26" i="138"/>
  <c r="GR27" i="138"/>
  <c r="GS27" i="138"/>
  <c r="GT27" i="138"/>
  <c r="GR28" i="138"/>
  <c r="GS28" i="138"/>
  <c r="GT28" i="138"/>
  <c r="GR29" i="138"/>
  <c r="GS29" i="138"/>
  <c r="GT29" i="138"/>
  <c r="GR30" i="138"/>
  <c r="GS30" i="138"/>
  <c r="GT30" i="138"/>
  <c r="GR31" i="138"/>
  <c r="GS31" i="138"/>
  <c r="GT31" i="138"/>
  <c r="GR32" i="138"/>
  <c r="GS32" i="138"/>
  <c r="GT32" i="138"/>
  <c r="GR33" i="138"/>
  <c r="GS33" i="138"/>
  <c r="GT33" i="138"/>
  <c r="GR34" i="138"/>
  <c r="GS34" i="138"/>
  <c r="GT34" i="138"/>
  <c r="GR35" i="138"/>
  <c r="GS35" i="138"/>
  <c r="GT35" i="138"/>
  <c r="GR36" i="138"/>
  <c r="GS36" i="138"/>
  <c r="GT36" i="138"/>
  <c r="GR37" i="138"/>
  <c r="GS37" i="138"/>
  <c r="GT37" i="138"/>
  <c r="GR38" i="138"/>
  <c r="GS38" i="138"/>
  <c r="GT38" i="138"/>
  <c r="GR39" i="138"/>
  <c r="GS39" i="138"/>
  <c r="GT39" i="138"/>
  <c r="GR40" i="138"/>
  <c r="GS40" i="138"/>
  <c r="GT40" i="138"/>
  <c r="GR41" i="138"/>
  <c r="GS41" i="138"/>
  <c r="GT41" i="138"/>
  <c r="GR42" i="138"/>
  <c r="GS42" i="138"/>
  <c r="GT42" i="138"/>
  <c r="GR43" i="138"/>
  <c r="GS43" i="138"/>
  <c r="GT43" i="138"/>
  <c r="GR44" i="138"/>
  <c r="GS44" i="138"/>
  <c r="GT44" i="138"/>
  <c r="GR45" i="138"/>
  <c r="GS45" i="138"/>
  <c r="GT45" i="138"/>
  <c r="GR46" i="138"/>
  <c r="GS46" i="138"/>
  <c r="GT46" i="138"/>
  <c r="GR47" i="138"/>
  <c r="GS47" i="138"/>
  <c r="GT47" i="138"/>
  <c r="GR48" i="138"/>
  <c r="GS48" i="138"/>
  <c r="GT48" i="138"/>
  <c r="GR49" i="138"/>
  <c r="GS49" i="138"/>
  <c r="GT49" i="138"/>
  <c r="GR50" i="138"/>
  <c r="GS50" i="138"/>
  <c r="GT50" i="138"/>
  <c r="GR51" i="138"/>
  <c r="GS51" i="138"/>
  <c r="GT51" i="138"/>
  <c r="GR52" i="138"/>
  <c r="GS52" i="138"/>
  <c r="GT52" i="138"/>
  <c r="GR53" i="138"/>
  <c r="GS53" i="138"/>
  <c r="GT53" i="138"/>
  <c r="GR54" i="138"/>
  <c r="GS54" i="138"/>
  <c r="GT54" i="138"/>
  <c r="GR55" i="138"/>
  <c r="GS55" i="138"/>
  <c r="GT55" i="138"/>
  <c r="GR56" i="138"/>
  <c r="GS56" i="138"/>
  <c r="L55" i="37" s="1"/>
  <c r="GT56" i="138"/>
  <c r="GS3" i="138"/>
  <c r="GT3" i="138"/>
  <c r="GR3" i="138"/>
  <c r="GI4" i="138"/>
  <c r="GI5" i="138"/>
  <c r="AM19" i="37" s="1"/>
  <c r="GI6" i="138"/>
  <c r="AM20" i="37" s="1"/>
  <c r="GI7" i="138"/>
  <c r="AM17" i="37" s="1"/>
  <c r="GI8" i="138"/>
  <c r="AM23" i="37" s="1"/>
  <c r="GI9" i="138"/>
  <c r="AM25" i="37" s="1"/>
  <c r="AM24" i="37" s="1"/>
  <c r="GI10" i="138"/>
  <c r="AM40" i="37" s="1"/>
  <c r="GI11" i="138"/>
  <c r="AM41" i="37" s="1"/>
  <c r="GI12" i="138"/>
  <c r="AM42" i="37" s="1"/>
  <c r="GI13" i="138"/>
  <c r="AM43" i="37" s="1"/>
  <c r="GI14" i="138"/>
  <c r="AM45" i="37" s="1"/>
  <c r="GI15" i="138"/>
  <c r="AM46" i="37" s="1"/>
  <c r="GI16" i="138"/>
  <c r="AM47" i="37" s="1"/>
  <c r="GI17" i="138"/>
  <c r="AM48" i="37" s="1"/>
  <c r="GI18" i="138"/>
  <c r="AM49" i="37" s="1"/>
  <c r="GI19" i="138"/>
  <c r="AM50" i="37" s="1"/>
  <c r="GI20" i="138"/>
  <c r="AM51" i="37" s="1"/>
  <c r="GI21" i="138"/>
  <c r="AM53" i="37" s="1"/>
  <c r="GI3" i="138"/>
  <c r="AM15" i="37" s="1"/>
  <c r="AN24" i="37"/>
  <c r="AN35" i="37"/>
  <c r="GJ3" i="137"/>
  <c r="N12" i="35"/>
  <c r="N18" i="35"/>
  <c r="N24" i="35"/>
  <c r="AM26" i="35"/>
  <c r="AM37" i="35"/>
  <c r="AM28" i="35"/>
  <c r="GJ4" i="137"/>
  <c r="GK4" i="137"/>
  <c r="GL4" i="137"/>
  <c r="GJ5" i="137"/>
  <c r="GK5" i="137"/>
  <c r="GL5" i="137"/>
  <c r="GJ6" i="137"/>
  <c r="GK6" i="137"/>
  <c r="GL6" i="137"/>
  <c r="GJ7" i="137"/>
  <c r="GK7" i="137"/>
  <c r="GL7" i="137"/>
  <c r="GJ8" i="137"/>
  <c r="GK8" i="137"/>
  <c r="GL8" i="137"/>
  <c r="GJ9" i="137"/>
  <c r="GK9" i="137"/>
  <c r="GL9" i="137"/>
  <c r="GJ10" i="137"/>
  <c r="GK10" i="137"/>
  <c r="GL10" i="137"/>
  <c r="GJ11" i="137"/>
  <c r="GK11" i="137"/>
  <c r="GL11" i="137"/>
  <c r="GJ12" i="137"/>
  <c r="GK12" i="137"/>
  <c r="GL12" i="137"/>
  <c r="GJ13" i="137"/>
  <c r="GK13" i="137"/>
  <c r="GL13" i="137"/>
  <c r="GJ14" i="137"/>
  <c r="GK14" i="137"/>
  <c r="GL14" i="137"/>
  <c r="GJ15" i="137"/>
  <c r="GK15" i="137"/>
  <c r="GL15" i="137"/>
  <c r="GJ16" i="137"/>
  <c r="GK16" i="137"/>
  <c r="GL16" i="137"/>
  <c r="GJ17" i="137"/>
  <c r="GK17" i="137"/>
  <c r="GL17" i="137"/>
  <c r="GJ18" i="137"/>
  <c r="GK18" i="137"/>
  <c r="GL18" i="137"/>
  <c r="GJ19" i="137"/>
  <c r="GK19" i="137"/>
  <c r="GL19" i="137"/>
  <c r="GJ20" i="137"/>
  <c r="GK20" i="137"/>
  <c r="GL20" i="137"/>
  <c r="GJ21" i="137"/>
  <c r="GK21" i="137"/>
  <c r="GL21" i="137"/>
  <c r="GJ22" i="137"/>
  <c r="GK22" i="137"/>
  <c r="GL22" i="137"/>
  <c r="GJ23" i="137"/>
  <c r="GK23" i="137"/>
  <c r="GL23" i="137"/>
  <c r="GJ24" i="137"/>
  <c r="GK24" i="137"/>
  <c r="GL24" i="137"/>
  <c r="GJ25" i="137"/>
  <c r="GK25" i="137"/>
  <c r="GL25" i="137"/>
  <c r="GJ26" i="137"/>
  <c r="GK26" i="137"/>
  <c r="GL26" i="137"/>
  <c r="GJ27" i="137"/>
  <c r="GK27" i="137"/>
  <c r="GL27" i="137"/>
  <c r="GJ28" i="137"/>
  <c r="GK28" i="137"/>
  <c r="GL28" i="137"/>
  <c r="GJ29" i="137"/>
  <c r="GK29" i="137"/>
  <c r="GL29" i="137"/>
  <c r="GJ30" i="137"/>
  <c r="GK30" i="137"/>
  <c r="GL30" i="137"/>
  <c r="GJ31" i="137"/>
  <c r="GK31" i="137"/>
  <c r="GL31" i="137"/>
  <c r="GJ32" i="137"/>
  <c r="GK32" i="137"/>
  <c r="GL32" i="137"/>
  <c r="GJ33" i="137"/>
  <c r="GK33" i="137"/>
  <c r="GL33" i="137"/>
  <c r="GJ34" i="137"/>
  <c r="GK34" i="137"/>
  <c r="GL34" i="137"/>
  <c r="GJ35" i="137"/>
  <c r="GK35" i="137"/>
  <c r="GL35" i="137"/>
  <c r="GJ36" i="137"/>
  <c r="N41" i="35" s="1"/>
  <c r="O41" i="35" s="1"/>
  <c r="GK36" i="137"/>
  <c r="GL36" i="137"/>
  <c r="GJ37" i="137"/>
  <c r="GK37" i="137"/>
  <c r="GL37" i="137"/>
  <c r="GJ38" i="137"/>
  <c r="GK38" i="137"/>
  <c r="GL38" i="137"/>
  <c r="GJ39" i="137"/>
  <c r="GK39" i="137"/>
  <c r="GL39" i="137"/>
  <c r="GJ40" i="137"/>
  <c r="GK40" i="137"/>
  <c r="GL40" i="137"/>
  <c r="GJ41" i="137"/>
  <c r="GK41" i="137"/>
  <c r="GL41" i="137"/>
  <c r="GJ42" i="137"/>
  <c r="GK42" i="137"/>
  <c r="GL42" i="137"/>
  <c r="GJ43" i="137"/>
  <c r="GK43" i="137"/>
  <c r="GL43" i="137"/>
  <c r="GJ44" i="137"/>
  <c r="GK44" i="137"/>
  <c r="GL44" i="137"/>
  <c r="GJ45" i="137"/>
  <c r="GK45" i="137"/>
  <c r="GL45" i="137"/>
  <c r="GJ46" i="137"/>
  <c r="GK46" i="137"/>
  <c r="GL46" i="137"/>
  <c r="GJ47" i="137"/>
  <c r="GK47" i="137"/>
  <c r="GL47" i="137"/>
  <c r="GJ48" i="137"/>
  <c r="GK48" i="137"/>
  <c r="GL48" i="137"/>
  <c r="GJ49" i="137"/>
  <c r="GK49" i="137"/>
  <c r="GL49" i="137"/>
  <c r="GJ50" i="137"/>
  <c r="GK50" i="137"/>
  <c r="GL50" i="137"/>
  <c r="GJ51" i="137"/>
  <c r="GK51" i="137"/>
  <c r="GL51" i="137"/>
  <c r="GJ52" i="137"/>
  <c r="GK52" i="137"/>
  <c r="GL52" i="137"/>
  <c r="GJ53" i="137"/>
  <c r="GK53" i="137"/>
  <c r="GL53" i="137"/>
  <c r="GJ54" i="137"/>
  <c r="GK54" i="137"/>
  <c r="GL54" i="137"/>
  <c r="GJ55" i="137"/>
  <c r="GK55" i="137"/>
  <c r="GL55" i="137"/>
  <c r="GK3" i="137"/>
  <c r="GL3" i="137"/>
  <c r="GA4" i="137"/>
  <c r="AM25" i="35" s="1"/>
  <c r="GA5" i="137"/>
  <c r="AM22" i="35" s="1"/>
  <c r="GA6" i="137"/>
  <c r="AM23" i="35" s="1"/>
  <c r="GA7" i="137"/>
  <c r="AM21" i="35" s="1"/>
  <c r="GA8" i="137"/>
  <c r="AM35" i="35" s="1"/>
  <c r="GA9" i="137"/>
  <c r="AM32" i="35" s="1"/>
  <c r="GA10" i="137"/>
  <c r="AM45" i="35" s="1"/>
  <c r="GA11" i="137"/>
  <c r="AM46" i="35" s="1"/>
  <c r="GA12" i="137"/>
  <c r="AM47" i="35" s="1"/>
  <c r="GA13" i="137"/>
  <c r="AM48" i="35" s="1"/>
  <c r="GA3" i="137"/>
  <c r="AM15" i="35" s="1"/>
  <c r="AM14" i="35" s="1"/>
  <c r="HA13" i="133"/>
  <c r="O113" i="4"/>
  <c r="P113" i="4" s="1"/>
  <c r="FC4" i="136"/>
  <c r="FD4" i="136"/>
  <c r="FE4" i="136"/>
  <c r="FF4" i="136"/>
  <c r="FG4" i="136"/>
  <c r="FC5" i="136"/>
  <c r="FD5" i="136"/>
  <c r="FE5" i="136"/>
  <c r="FF5" i="136"/>
  <c r="FG5" i="136"/>
  <c r="FC6" i="136"/>
  <c r="FD6" i="136"/>
  <c r="FE6" i="136"/>
  <c r="FF6" i="136"/>
  <c r="FG6" i="136"/>
  <c r="FC7" i="136"/>
  <c r="FD7" i="136"/>
  <c r="FE7" i="136"/>
  <c r="FF7" i="136"/>
  <c r="FG7" i="136"/>
  <c r="FC8" i="136"/>
  <c r="FD8" i="136"/>
  <c r="FE8" i="136"/>
  <c r="FF8" i="136"/>
  <c r="FG8" i="136"/>
  <c r="FC9" i="136"/>
  <c r="FD9" i="136"/>
  <c r="FE9" i="136"/>
  <c r="FF9" i="136"/>
  <c r="FG9" i="136"/>
  <c r="FC10" i="136"/>
  <c r="FD10" i="136"/>
  <c r="FE10" i="136"/>
  <c r="FF10" i="136"/>
  <c r="FG10" i="136"/>
  <c r="FC11" i="136"/>
  <c r="FD11" i="136"/>
  <c r="FE11" i="136"/>
  <c r="FF11" i="136"/>
  <c r="FG11" i="136"/>
  <c r="FC12" i="136"/>
  <c r="FD12" i="136"/>
  <c r="FE12" i="136"/>
  <c r="FF12" i="136"/>
  <c r="FG12" i="136"/>
  <c r="FC13" i="136"/>
  <c r="FD13" i="136"/>
  <c r="FE13" i="136"/>
  <c r="FF13" i="136"/>
  <c r="FG13" i="136"/>
  <c r="FC14" i="136"/>
  <c r="FD14" i="136"/>
  <c r="FE14" i="136"/>
  <c r="FF14" i="136"/>
  <c r="FG14" i="136"/>
  <c r="FC15" i="136"/>
  <c r="FD15" i="136"/>
  <c r="FE15" i="136"/>
  <c r="FF15" i="136"/>
  <c r="FG15" i="136"/>
  <c r="FC16" i="136"/>
  <c r="FD16" i="136"/>
  <c r="FE16" i="136"/>
  <c r="FF16" i="136"/>
  <c r="FG16" i="136"/>
  <c r="FC17" i="136"/>
  <c r="FD17" i="136"/>
  <c r="FE17" i="136"/>
  <c r="FF17" i="136"/>
  <c r="FG17" i="136"/>
  <c r="FC18" i="136"/>
  <c r="FD18" i="136"/>
  <c r="FE18" i="136"/>
  <c r="FF18" i="136"/>
  <c r="FG18" i="136"/>
  <c r="FC19" i="136"/>
  <c r="FD19" i="136"/>
  <c r="FE19" i="136"/>
  <c r="FF19" i="136"/>
  <c r="FG19" i="136"/>
  <c r="FC20" i="136"/>
  <c r="FD20" i="136"/>
  <c r="FE20" i="136"/>
  <c r="FF20" i="136"/>
  <c r="FG20" i="136"/>
  <c r="FC21" i="136"/>
  <c r="FD21" i="136"/>
  <c r="FE21" i="136"/>
  <c r="FF21" i="136"/>
  <c r="FG21" i="136"/>
  <c r="FC22" i="136"/>
  <c r="FD22" i="136"/>
  <c r="FE22" i="136"/>
  <c r="FF22" i="136"/>
  <c r="FG22" i="136"/>
  <c r="FC23" i="136"/>
  <c r="FD23" i="136"/>
  <c r="FE23" i="136"/>
  <c r="FF23" i="136"/>
  <c r="FG23" i="136"/>
  <c r="FC24" i="136"/>
  <c r="FD24" i="136"/>
  <c r="FE24" i="136"/>
  <c r="FF24" i="136"/>
  <c r="FG24" i="136"/>
  <c r="FC25" i="136"/>
  <c r="FD25" i="136"/>
  <c r="FE25" i="136"/>
  <c r="FF25" i="136"/>
  <c r="FG25" i="136"/>
  <c r="FC26" i="136"/>
  <c r="FD26" i="136"/>
  <c r="FE26" i="136"/>
  <c r="FF26" i="136"/>
  <c r="FG26" i="136"/>
  <c r="FC27" i="136"/>
  <c r="FD27" i="136"/>
  <c r="FE27" i="136"/>
  <c r="FF27" i="136"/>
  <c r="FG27" i="136"/>
  <c r="FC28" i="136"/>
  <c r="FD28" i="136"/>
  <c r="FE28" i="136"/>
  <c r="FF28" i="136"/>
  <c r="FG28" i="136"/>
  <c r="FC29" i="136"/>
  <c r="FD29" i="136"/>
  <c r="FE29" i="136"/>
  <c r="FF29" i="136"/>
  <c r="FG29" i="136"/>
  <c r="FC30" i="136"/>
  <c r="FD30" i="136"/>
  <c r="FE30" i="136"/>
  <c r="FF30" i="136"/>
  <c r="FG30" i="136"/>
  <c r="FC31" i="136"/>
  <c r="FD31" i="136"/>
  <c r="FE31" i="136"/>
  <c r="FF31" i="136"/>
  <c r="FG31" i="136"/>
  <c r="FC32" i="136"/>
  <c r="FD32" i="136"/>
  <c r="FE32" i="136"/>
  <c r="FF32" i="136"/>
  <c r="FG32" i="136"/>
  <c r="FC33" i="136"/>
  <c r="FD33" i="136"/>
  <c r="FE33" i="136"/>
  <c r="FF33" i="136"/>
  <c r="FG33" i="136"/>
  <c r="FC34" i="136"/>
  <c r="FD34" i="136"/>
  <c r="FE34" i="136"/>
  <c r="FF34" i="136"/>
  <c r="FG34" i="136"/>
  <c r="FC35" i="136"/>
  <c r="FD35" i="136"/>
  <c r="FE35" i="136"/>
  <c r="FF35" i="136"/>
  <c r="FG35" i="136"/>
  <c r="FC36" i="136"/>
  <c r="FD36" i="136"/>
  <c r="FE36" i="136"/>
  <c r="FF36" i="136"/>
  <c r="FG36" i="136"/>
  <c r="FC37" i="136"/>
  <c r="FD37" i="136"/>
  <c r="FE37" i="136"/>
  <c r="FF37" i="136"/>
  <c r="FG37" i="136"/>
  <c r="FC38" i="136"/>
  <c r="FD38" i="136"/>
  <c r="FE38" i="136"/>
  <c r="FF38" i="136"/>
  <c r="FG38" i="136"/>
  <c r="FC39" i="136"/>
  <c r="FD39" i="136"/>
  <c r="FE39" i="136"/>
  <c r="FF39" i="136"/>
  <c r="FG39" i="136"/>
  <c r="FC40" i="136"/>
  <c r="FD40" i="136"/>
  <c r="FE40" i="136"/>
  <c r="FF40" i="136"/>
  <c r="FG40" i="136"/>
  <c r="FC41" i="136"/>
  <c r="FD41" i="136"/>
  <c r="FE41" i="136"/>
  <c r="FF41" i="136"/>
  <c r="FG41" i="136"/>
  <c r="FC42" i="136"/>
  <c r="FD42" i="136"/>
  <c r="FE42" i="136"/>
  <c r="FF42" i="136"/>
  <c r="FG42" i="136"/>
  <c r="FC43" i="136"/>
  <c r="FD43" i="136"/>
  <c r="FE43" i="136"/>
  <c r="FF43" i="136"/>
  <c r="FG43" i="136"/>
  <c r="FC44" i="136"/>
  <c r="FD44" i="136"/>
  <c r="FE44" i="136"/>
  <c r="FF44" i="136"/>
  <c r="FG44" i="136"/>
  <c r="FC45" i="136"/>
  <c r="FD45" i="136"/>
  <c r="FE45" i="136"/>
  <c r="FF45" i="136"/>
  <c r="FG45" i="136"/>
  <c r="FC46" i="136"/>
  <c r="FD46" i="136"/>
  <c r="FE46" i="136"/>
  <c r="FF46" i="136"/>
  <c r="FG46" i="136"/>
  <c r="FC47" i="136"/>
  <c r="FD47" i="136"/>
  <c r="FE47" i="136"/>
  <c r="FF47" i="136"/>
  <c r="FG47" i="136"/>
  <c r="FC48" i="136"/>
  <c r="FD48" i="136"/>
  <c r="FE48" i="136"/>
  <c r="FF48" i="136"/>
  <c r="FG48" i="136"/>
  <c r="FC49" i="136"/>
  <c r="FD49" i="136"/>
  <c r="FE49" i="136"/>
  <c r="FF49" i="136"/>
  <c r="FG49" i="136"/>
  <c r="FC50" i="136"/>
  <c r="FD50" i="136"/>
  <c r="FE50" i="136"/>
  <c r="FF50" i="136"/>
  <c r="FG50" i="136"/>
  <c r="FC51" i="136"/>
  <c r="FD51" i="136"/>
  <c r="FE51" i="136"/>
  <c r="FF51" i="136"/>
  <c r="FG51" i="136"/>
  <c r="FC52" i="136"/>
  <c r="FD52" i="136"/>
  <c r="FE52" i="136"/>
  <c r="FF52" i="136"/>
  <c r="FG52" i="136"/>
  <c r="FC53" i="136"/>
  <c r="FD53" i="136"/>
  <c r="FE53" i="136"/>
  <c r="FF53" i="136"/>
  <c r="FG53" i="136"/>
  <c r="FC54" i="136"/>
  <c r="FD54" i="136"/>
  <c r="FE54" i="136"/>
  <c r="FF54" i="136"/>
  <c r="FG54" i="136"/>
  <c r="FC55" i="136"/>
  <c r="FD55" i="136"/>
  <c r="FE55" i="136"/>
  <c r="FF55" i="136"/>
  <c r="FG55" i="136"/>
  <c r="FC56" i="136"/>
  <c r="FD56" i="136"/>
  <c r="FE56" i="136"/>
  <c r="FF56" i="136"/>
  <c r="FG56" i="136"/>
  <c r="FC57" i="136"/>
  <c r="FD57" i="136"/>
  <c r="FE57" i="136"/>
  <c r="FF57" i="136"/>
  <c r="FG57" i="136"/>
  <c r="FC58" i="136"/>
  <c r="FD58" i="136"/>
  <c r="FE58" i="136"/>
  <c r="FF58" i="136"/>
  <c r="FG58" i="136"/>
  <c r="FC59" i="136"/>
  <c r="FD59" i="136"/>
  <c r="FE59" i="136"/>
  <c r="FF59" i="136"/>
  <c r="FG59" i="136"/>
  <c r="FC60" i="136"/>
  <c r="FD60" i="136"/>
  <c r="FE60" i="136"/>
  <c r="FF60" i="136"/>
  <c r="FG60" i="136"/>
  <c r="FC61" i="136"/>
  <c r="FD61" i="136"/>
  <c r="FE61" i="136"/>
  <c r="FF61" i="136"/>
  <c r="FG61" i="136"/>
  <c r="FC62" i="136"/>
  <c r="FD62" i="136"/>
  <c r="FE62" i="136"/>
  <c r="FF62" i="136"/>
  <c r="FG62" i="136"/>
  <c r="FC63" i="136"/>
  <c r="FD63" i="136"/>
  <c r="FE63" i="136"/>
  <c r="FF63" i="136"/>
  <c r="FG63" i="136"/>
  <c r="FC64" i="136"/>
  <c r="FD64" i="136"/>
  <c r="FE64" i="136"/>
  <c r="FF64" i="136"/>
  <c r="FG64" i="136"/>
  <c r="FC65" i="136"/>
  <c r="FD65" i="136"/>
  <c r="FE65" i="136"/>
  <c r="FF65" i="136"/>
  <c r="FG65" i="136"/>
  <c r="FC66" i="136"/>
  <c r="FD66" i="136"/>
  <c r="FE66" i="136"/>
  <c r="FF66" i="136"/>
  <c r="FG66" i="136"/>
  <c r="FC67" i="136"/>
  <c r="FD67" i="136"/>
  <c r="FE67" i="136"/>
  <c r="FF67" i="136"/>
  <c r="FG67" i="136"/>
  <c r="FC68" i="136"/>
  <c r="FD68" i="136"/>
  <c r="FE68" i="136"/>
  <c r="FF68" i="136"/>
  <c r="FG68" i="136"/>
  <c r="FC69" i="136"/>
  <c r="FD69" i="136"/>
  <c r="FE69" i="136"/>
  <c r="FF69" i="136"/>
  <c r="FG69" i="136"/>
  <c r="FC70" i="136"/>
  <c r="FD70" i="136"/>
  <c r="FE70" i="136"/>
  <c r="FF70" i="136"/>
  <c r="FG70" i="136"/>
  <c r="FC71" i="136"/>
  <c r="FD71" i="136"/>
  <c r="FE71" i="136"/>
  <c r="FF71" i="136"/>
  <c r="FG71" i="136"/>
  <c r="FC72" i="136"/>
  <c r="FD72" i="136"/>
  <c r="FE72" i="136"/>
  <c r="FF72" i="136"/>
  <c r="FG72" i="136"/>
  <c r="FC73" i="136"/>
  <c r="FD73" i="136"/>
  <c r="FE73" i="136"/>
  <c r="FF73" i="136"/>
  <c r="FG73" i="136"/>
  <c r="FC74" i="136"/>
  <c r="FD74" i="136"/>
  <c r="FE74" i="136"/>
  <c r="FF74" i="136"/>
  <c r="FG74" i="136"/>
  <c r="FC75" i="136"/>
  <c r="FD75" i="136"/>
  <c r="FE75" i="136"/>
  <c r="FF75" i="136"/>
  <c r="FG75" i="136"/>
  <c r="FC76" i="136"/>
  <c r="FD76" i="136"/>
  <c r="FE76" i="136"/>
  <c r="FF76" i="136"/>
  <c r="FG76" i="136"/>
  <c r="FC77" i="136"/>
  <c r="FD77" i="136"/>
  <c r="FE77" i="136"/>
  <c r="FF77" i="136"/>
  <c r="FG77" i="136"/>
  <c r="FC78" i="136"/>
  <c r="FD78" i="136"/>
  <c r="FE78" i="136"/>
  <c r="FF78" i="136"/>
  <c r="FG78" i="136"/>
  <c r="FC79" i="136"/>
  <c r="FD79" i="136"/>
  <c r="FE79" i="136"/>
  <c r="FF79" i="136"/>
  <c r="FG79" i="136"/>
  <c r="FC80" i="136"/>
  <c r="FD80" i="136"/>
  <c r="FE80" i="136"/>
  <c r="FF80" i="136"/>
  <c r="FG80" i="136"/>
  <c r="FC81" i="136"/>
  <c r="FD81" i="136"/>
  <c r="FE81" i="136"/>
  <c r="FF81" i="136"/>
  <c r="FG81" i="136"/>
  <c r="FC82" i="136"/>
  <c r="FD82" i="136"/>
  <c r="FE82" i="136"/>
  <c r="FF82" i="136"/>
  <c r="FG82" i="136"/>
  <c r="FC83" i="136"/>
  <c r="FD83" i="136"/>
  <c r="FE83" i="136"/>
  <c r="FF83" i="136"/>
  <c r="FG83" i="136"/>
  <c r="FC84" i="136"/>
  <c r="FD84" i="136"/>
  <c r="FE84" i="136"/>
  <c r="FF84" i="136"/>
  <c r="FG84" i="136"/>
  <c r="FC85" i="136"/>
  <c r="FD85" i="136"/>
  <c r="FE85" i="136"/>
  <c r="FF85" i="136"/>
  <c r="FG85" i="136"/>
  <c r="FC86" i="136"/>
  <c r="FD86" i="136"/>
  <c r="FE86" i="136"/>
  <c r="FF86" i="136"/>
  <c r="FG86" i="136"/>
  <c r="FC87" i="136"/>
  <c r="FD87" i="136"/>
  <c r="FE87" i="136"/>
  <c r="FF87" i="136"/>
  <c r="FG87" i="136"/>
  <c r="FC88" i="136"/>
  <c r="FD88" i="136"/>
  <c r="FE88" i="136"/>
  <c r="FF88" i="136"/>
  <c r="FG88" i="136"/>
  <c r="FC89" i="136"/>
  <c r="FD89" i="136"/>
  <c r="FE89" i="136"/>
  <c r="FF89" i="136"/>
  <c r="FG89" i="136"/>
  <c r="FC90" i="136"/>
  <c r="FD90" i="136"/>
  <c r="FE90" i="136"/>
  <c r="FF90" i="136"/>
  <c r="FG90" i="136"/>
  <c r="FC91" i="136"/>
  <c r="FD91" i="136"/>
  <c r="FE91" i="136"/>
  <c r="FF91" i="136"/>
  <c r="FG91" i="136"/>
  <c r="FC92" i="136"/>
  <c r="FD92" i="136"/>
  <c r="FE92" i="136"/>
  <c r="FF92" i="136"/>
  <c r="FG92" i="136"/>
  <c r="FC93" i="136"/>
  <c r="FD93" i="136"/>
  <c r="FE93" i="136"/>
  <c r="FF93" i="136"/>
  <c r="FG93" i="136"/>
  <c r="FC94" i="136"/>
  <c r="FD94" i="136"/>
  <c r="FE94" i="136"/>
  <c r="FF94" i="136"/>
  <c r="FG94" i="136"/>
  <c r="FC95" i="136"/>
  <c r="FD95" i="136"/>
  <c r="FE95" i="136"/>
  <c r="FF95" i="136"/>
  <c r="FG95" i="136"/>
  <c r="FC96" i="136"/>
  <c r="FD96" i="136"/>
  <c r="FE96" i="136"/>
  <c r="FF96" i="136"/>
  <c r="FG96" i="136"/>
  <c r="FC97" i="136"/>
  <c r="FD97" i="136"/>
  <c r="FE97" i="136"/>
  <c r="FF97" i="136"/>
  <c r="FG97" i="136"/>
  <c r="FC98" i="136"/>
  <c r="FD98" i="136"/>
  <c r="FE98" i="136"/>
  <c r="FF98" i="136"/>
  <c r="FG98" i="136"/>
  <c r="FC99" i="136"/>
  <c r="FD99" i="136"/>
  <c r="FE99" i="136"/>
  <c r="FF99" i="136"/>
  <c r="FG99" i="136"/>
  <c r="FC100" i="136"/>
  <c r="FD100" i="136"/>
  <c r="FE100" i="136"/>
  <c r="FF100" i="136"/>
  <c r="FG100" i="136"/>
  <c r="FC101" i="136"/>
  <c r="FD101" i="136"/>
  <c r="FE101" i="136"/>
  <c r="FF101" i="136"/>
  <c r="FG101" i="136"/>
  <c r="FC102" i="136"/>
  <c r="FD102" i="136"/>
  <c r="FE102" i="136"/>
  <c r="FF102" i="136"/>
  <c r="FG102" i="136"/>
  <c r="FC103" i="136"/>
  <c r="FD103" i="136"/>
  <c r="FE103" i="136"/>
  <c r="FF103" i="136"/>
  <c r="FG103" i="136"/>
  <c r="FC104" i="136"/>
  <c r="FD104" i="136"/>
  <c r="FE104" i="136"/>
  <c r="FF104" i="136"/>
  <c r="FG104" i="136"/>
  <c r="FC105" i="136"/>
  <c r="FD105" i="136"/>
  <c r="FE105" i="136"/>
  <c r="FF105" i="136"/>
  <c r="FG105" i="136"/>
  <c r="FC106" i="136"/>
  <c r="FD106" i="136"/>
  <c r="FE106" i="136"/>
  <c r="FF106" i="136"/>
  <c r="FG106" i="136"/>
  <c r="FC107" i="136"/>
  <c r="FD107" i="136"/>
  <c r="FE107" i="136"/>
  <c r="FF107" i="136"/>
  <c r="FG107" i="136"/>
  <c r="FC108" i="136"/>
  <c r="FD108" i="136"/>
  <c r="FE108" i="136"/>
  <c r="FF108" i="136"/>
  <c r="FG108" i="136"/>
  <c r="FC109" i="136"/>
  <c r="FD109" i="136"/>
  <c r="FE109" i="136"/>
  <c r="FF109" i="136"/>
  <c r="FG109" i="136"/>
  <c r="FC110" i="136"/>
  <c r="FD110" i="136"/>
  <c r="FE110" i="136"/>
  <c r="FF110" i="136"/>
  <c r="FG110" i="136"/>
  <c r="FC111" i="136"/>
  <c r="FD111" i="136"/>
  <c r="FE111" i="136"/>
  <c r="FF111" i="136"/>
  <c r="FG111" i="136"/>
  <c r="FC112" i="136"/>
  <c r="FD112" i="136"/>
  <c r="FE112" i="136"/>
  <c r="FF112" i="136"/>
  <c r="FG112" i="136"/>
  <c r="FC113" i="136"/>
  <c r="FD113" i="136"/>
  <c r="FE113" i="136"/>
  <c r="FF113" i="136"/>
  <c r="FG113" i="136"/>
  <c r="FC114" i="136"/>
  <c r="FD114" i="136"/>
  <c r="FE114" i="136"/>
  <c r="FF114" i="136"/>
  <c r="FG114" i="136"/>
  <c r="FC115" i="136"/>
  <c r="FD115" i="136"/>
  <c r="FE115" i="136"/>
  <c r="FF115" i="136"/>
  <c r="FG115" i="136"/>
  <c r="FC116" i="136"/>
  <c r="FD116" i="136"/>
  <c r="FE116" i="136"/>
  <c r="FF116" i="136"/>
  <c r="FG116" i="136"/>
  <c r="FC117" i="136"/>
  <c r="FD117" i="136"/>
  <c r="FE117" i="136"/>
  <c r="FF117" i="136"/>
  <c r="FG117" i="136"/>
  <c r="FC118" i="136"/>
  <c r="FD118" i="136"/>
  <c r="FE118" i="136"/>
  <c r="FF118" i="136"/>
  <c r="FG118" i="136"/>
  <c r="FC119" i="136"/>
  <c r="FD119" i="136"/>
  <c r="FE119" i="136"/>
  <c r="FF119" i="136"/>
  <c r="FG119" i="136"/>
  <c r="FC120" i="136"/>
  <c r="FD120" i="136"/>
  <c r="FE120" i="136"/>
  <c r="FF120" i="136"/>
  <c r="FG120" i="136"/>
  <c r="FC121" i="136"/>
  <c r="FD121" i="136"/>
  <c r="FE121" i="136"/>
  <c r="FF121" i="136"/>
  <c r="FG121" i="136"/>
  <c r="FC122" i="136"/>
  <c r="FD122" i="136"/>
  <c r="FE122" i="136"/>
  <c r="FF122" i="136"/>
  <c r="FG122" i="136"/>
  <c r="FC123" i="136"/>
  <c r="FD123" i="136"/>
  <c r="FE123" i="136"/>
  <c r="FF123" i="136"/>
  <c r="FG123" i="136"/>
  <c r="FC124" i="136"/>
  <c r="FD124" i="136"/>
  <c r="FE124" i="136"/>
  <c r="FF124" i="136"/>
  <c r="FG124" i="136"/>
  <c r="FC125" i="136"/>
  <c r="FD125" i="136"/>
  <c r="FE125" i="136"/>
  <c r="FF125" i="136"/>
  <c r="FG125" i="136"/>
  <c r="FC126" i="136"/>
  <c r="FD126" i="136"/>
  <c r="FE126" i="136"/>
  <c r="FF126" i="136"/>
  <c r="FG126" i="136"/>
  <c r="FC127" i="136"/>
  <c r="FD127" i="136"/>
  <c r="FE127" i="136"/>
  <c r="FF127" i="136"/>
  <c r="FG127" i="136"/>
  <c r="FC128" i="136"/>
  <c r="FD128" i="136"/>
  <c r="FE128" i="136"/>
  <c r="FF128" i="136"/>
  <c r="FG128" i="136"/>
  <c r="FC129" i="136"/>
  <c r="FD129" i="136"/>
  <c r="FE129" i="136"/>
  <c r="FF129" i="136"/>
  <c r="FG129" i="136"/>
  <c r="FC130" i="136"/>
  <c r="FD130" i="136"/>
  <c r="FE130" i="136"/>
  <c r="FF130" i="136"/>
  <c r="FG130" i="136"/>
  <c r="FC131" i="136"/>
  <c r="FD131" i="136"/>
  <c r="FE131" i="136"/>
  <c r="FF131" i="136"/>
  <c r="FG131" i="136"/>
  <c r="FC132" i="136"/>
  <c r="FD132" i="136"/>
  <c r="FE132" i="136"/>
  <c r="FF132" i="136"/>
  <c r="FG132" i="136"/>
  <c r="FC133" i="136"/>
  <c r="FD133" i="136"/>
  <c r="FE133" i="136"/>
  <c r="FF133" i="136"/>
  <c r="FG133" i="136"/>
  <c r="FC134" i="136"/>
  <c r="FD134" i="136"/>
  <c r="FE134" i="136"/>
  <c r="FF134" i="136"/>
  <c r="FG134" i="136"/>
  <c r="FC135" i="136"/>
  <c r="FD135" i="136"/>
  <c r="FE135" i="136"/>
  <c r="FF135" i="136"/>
  <c r="FG135" i="136"/>
  <c r="FC136" i="136"/>
  <c r="FD136" i="136"/>
  <c r="FE136" i="136"/>
  <c r="FF136" i="136"/>
  <c r="FG136" i="136"/>
  <c r="FC137" i="136"/>
  <c r="FD137" i="136"/>
  <c r="FE137" i="136"/>
  <c r="FF137" i="136"/>
  <c r="FG137" i="136"/>
  <c r="FC138" i="136"/>
  <c r="FD138" i="136"/>
  <c r="FE138" i="136"/>
  <c r="FF138" i="136"/>
  <c r="FG138" i="136"/>
  <c r="FC139" i="136"/>
  <c r="FD139" i="136"/>
  <c r="FE139" i="136"/>
  <c r="FF139" i="136"/>
  <c r="FG139" i="136"/>
  <c r="FC140" i="136"/>
  <c r="FD140" i="136"/>
  <c r="FE140" i="136"/>
  <c r="FF140" i="136"/>
  <c r="FG140" i="136"/>
  <c r="FC141" i="136"/>
  <c r="FD141" i="136"/>
  <c r="FE141" i="136"/>
  <c r="FF141" i="136"/>
  <c r="FG141" i="136"/>
  <c r="FC142" i="136"/>
  <c r="FD142" i="136"/>
  <c r="FE142" i="136"/>
  <c r="FF142" i="136"/>
  <c r="FG142" i="136"/>
  <c r="FC143" i="136"/>
  <c r="FD143" i="136"/>
  <c r="FE143" i="136"/>
  <c r="K180" i="4" s="1"/>
  <c r="FF143" i="136"/>
  <c r="FG143" i="136"/>
  <c r="FC144" i="136"/>
  <c r="FD144" i="136"/>
  <c r="FE144" i="136"/>
  <c r="FF144" i="136"/>
  <c r="FG144" i="136"/>
  <c r="FC145" i="136"/>
  <c r="FD145" i="136"/>
  <c r="FE145" i="136"/>
  <c r="FF145" i="136"/>
  <c r="FG145" i="136"/>
  <c r="FC146" i="136"/>
  <c r="FD146" i="136"/>
  <c r="FE146" i="136"/>
  <c r="FF146" i="136"/>
  <c r="FG146" i="136"/>
  <c r="FC147" i="136"/>
  <c r="FD147" i="136"/>
  <c r="FE147" i="136"/>
  <c r="FF147" i="136"/>
  <c r="FG147" i="136"/>
  <c r="FC148" i="136"/>
  <c r="FD148" i="136"/>
  <c r="FE148" i="136"/>
  <c r="FF148" i="136"/>
  <c r="FG148" i="136"/>
  <c r="FC149" i="136"/>
  <c r="FD149" i="136"/>
  <c r="FE149" i="136"/>
  <c r="FF149" i="136"/>
  <c r="FG149" i="136"/>
  <c r="FC150" i="136"/>
  <c r="FD150" i="136"/>
  <c r="FE150" i="136"/>
  <c r="FF150" i="136"/>
  <c r="FG150" i="136"/>
  <c r="FC151" i="136"/>
  <c r="FD151" i="136"/>
  <c r="FE151" i="136"/>
  <c r="FF151" i="136"/>
  <c r="FG151" i="136"/>
  <c r="FC152" i="136"/>
  <c r="FD152" i="136"/>
  <c r="FE152" i="136"/>
  <c r="FF152" i="136"/>
  <c r="FG152" i="136"/>
  <c r="FC153" i="136"/>
  <c r="FD153" i="136"/>
  <c r="FE153" i="136"/>
  <c r="FF153" i="136"/>
  <c r="FG153" i="136"/>
  <c r="FC154" i="136"/>
  <c r="FD154" i="136"/>
  <c r="FE154" i="136"/>
  <c r="FF154" i="136"/>
  <c r="FG154" i="136"/>
  <c r="FC155" i="136"/>
  <c r="FD155" i="136"/>
  <c r="FE155" i="136"/>
  <c r="FF155" i="136"/>
  <c r="FG155" i="136"/>
  <c r="FC156" i="136"/>
  <c r="FD156" i="136"/>
  <c r="FE156" i="136"/>
  <c r="FF156" i="136"/>
  <c r="FG156" i="136"/>
  <c r="FC157" i="136"/>
  <c r="FD157" i="136"/>
  <c r="FE157" i="136"/>
  <c r="FF157" i="136"/>
  <c r="FG157" i="136"/>
  <c r="FC158" i="136"/>
  <c r="FD158" i="136"/>
  <c r="FE158" i="136"/>
  <c r="FF158" i="136"/>
  <c r="FG158" i="136"/>
  <c r="FC159" i="136"/>
  <c r="FD159" i="136"/>
  <c r="FE159" i="136"/>
  <c r="FF159" i="136"/>
  <c r="FG159" i="136"/>
  <c r="FC160" i="136"/>
  <c r="FD160" i="136"/>
  <c r="FE160" i="136"/>
  <c r="FF160" i="136"/>
  <c r="FG160" i="136"/>
  <c r="FC161" i="136"/>
  <c r="FD161" i="136"/>
  <c r="FE161" i="136"/>
  <c r="FF161" i="136"/>
  <c r="FG161" i="136"/>
  <c r="FC162" i="136"/>
  <c r="FD162" i="136"/>
  <c r="FE162" i="136"/>
  <c r="FF162" i="136"/>
  <c r="FG162" i="136"/>
  <c r="FC163" i="136"/>
  <c r="FD163" i="136"/>
  <c r="FE163" i="136"/>
  <c r="FF163" i="136"/>
  <c r="FG163" i="136"/>
  <c r="FC164" i="136"/>
  <c r="FD164" i="136"/>
  <c r="FE164" i="136"/>
  <c r="FF164" i="136"/>
  <c r="FG164" i="136"/>
  <c r="FC165" i="136"/>
  <c r="FD165" i="136"/>
  <c r="FE165" i="136"/>
  <c r="FF165" i="136"/>
  <c r="FG165" i="136"/>
  <c r="FC166" i="136"/>
  <c r="FD166" i="136"/>
  <c r="FE166" i="136"/>
  <c r="FF166" i="136"/>
  <c r="FG166" i="136"/>
  <c r="FC167" i="136"/>
  <c r="FD167" i="136"/>
  <c r="FE167" i="136"/>
  <c r="FF167" i="136"/>
  <c r="FG167" i="136"/>
  <c r="FC168" i="136"/>
  <c r="FD168" i="136"/>
  <c r="FE168" i="136"/>
  <c r="FF168" i="136"/>
  <c r="FG168" i="136"/>
  <c r="FC169" i="136"/>
  <c r="FD169" i="136"/>
  <c r="FE169" i="136"/>
  <c r="FF169" i="136"/>
  <c r="FG169" i="136"/>
  <c r="FC170" i="136"/>
  <c r="FD170" i="136"/>
  <c r="FE170" i="136"/>
  <c r="FF170" i="136"/>
  <c r="FG170" i="136"/>
  <c r="FC171" i="136"/>
  <c r="FD171" i="136"/>
  <c r="FE171" i="136"/>
  <c r="FF171" i="136"/>
  <c r="FG171" i="136"/>
  <c r="FC172" i="136"/>
  <c r="FD172" i="136"/>
  <c r="FE172" i="136"/>
  <c r="FF172" i="136"/>
  <c r="FG172" i="136"/>
  <c r="FC173" i="136"/>
  <c r="FD173" i="136"/>
  <c r="FE173" i="136"/>
  <c r="FF173" i="136"/>
  <c r="FG173" i="136"/>
  <c r="FC174" i="136"/>
  <c r="FD174" i="136"/>
  <c r="FE174" i="136"/>
  <c r="FF174" i="136"/>
  <c r="FG174" i="136"/>
  <c r="FC175" i="136"/>
  <c r="FD175" i="136"/>
  <c r="FE175" i="136"/>
  <c r="FF175" i="136"/>
  <c r="FG175" i="136"/>
  <c r="FC176" i="136"/>
  <c r="FD176" i="136"/>
  <c r="FE176" i="136"/>
  <c r="FF176" i="136"/>
  <c r="FG176" i="136"/>
  <c r="FC177" i="136"/>
  <c r="FD177" i="136"/>
  <c r="FE177" i="136"/>
  <c r="FF177" i="136"/>
  <c r="FG177" i="136"/>
  <c r="FC178" i="136"/>
  <c r="FD178" i="136"/>
  <c r="FE178" i="136"/>
  <c r="FF178" i="136"/>
  <c r="FG178" i="136"/>
  <c r="FC179" i="136"/>
  <c r="FD179" i="136"/>
  <c r="FE179" i="136"/>
  <c r="FF179" i="136"/>
  <c r="FG179" i="136"/>
  <c r="FC180" i="136"/>
  <c r="FD180" i="136"/>
  <c r="FE180" i="136"/>
  <c r="FF180" i="136"/>
  <c r="FG180" i="136"/>
  <c r="FC181" i="136"/>
  <c r="FD181" i="136"/>
  <c r="FE181" i="136"/>
  <c r="FF181" i="136"/>
  <c r="FG181" i="136"/>
  <c r="FC182" i="136"/>
  <c r="FD182" i="136"/>
  <c r="FE182" i="136"/>
  <c r="FF182" i="136"/>
  <c r="FG182" i="136"/>
  <c r="FC183" i="136"/>
  <c r="FD183" i="136"/>
  <c r="FE183" i="136"/>
  <c r="FF183" i="136"/>
  <c r="FG183" i="136"/>
  <c r="FC184" i="136"/>
  <c r="FD184" i="136"/>
  <c r="FE184" i="136"/>
  <c r="FF184" i="136"/>
  <c r="FG184" i="136"/>
  <c r="FC185" i="136"/>
  <c r="FD185" i="136"/>
  <c r="FE185" i="136"/>
  <c r="FF185" i="136"/>
  <c r="FG185" i="136"/>
  <c r="FC186" i="136"/>
  <c r="FD186" i="136"/>
  <c r="FE186" i="136"/>
  <c r="FF186" i="136"/>
  <c r="FG186" i="136"/>
  <c r="FC187" i="136"/>
  <c r="FD187" i="136"/>
  <c r="FE187" i="136"/>
  <c r="FF187" i="136"/>
  <c r="FG187" i="136"/>
  <c r="FC188" i="136"/>
  <c r="FD188" i="136"/>
  <c r="FE188" i="136"/>
  <c r="FF188" i="136"/>
  <c r="FG188" i="136"/>
  <c r="FC189" i="136"/>
  <c r="FD189" i="136"/>
  <c r="FE189" i="136"/>
  <c r="FF189" i="136"/>
  <c r="FG189" i="136"/>
  <c r="FC190" i="136"/>
  <c r="FD190" i="136"/>
  <c r="FE190" i="136"/>
  <c r="FF190" i="136"/>
  <c r="FG190" i="136"/>
  <c r="FC191" i="136"/>
  <c r="FD191" i="136"/>
  <c r="FE191" i="136"/>
  <c r="FF191" i="136"/>
  <c r="FG191" i="136"/>
  <c r="FC192" i="136"/>
  <c r="FD192" i="136"/>
  <c r="FE192" i="136"/>
  <c r="FF192" i="136"/>
  <c r="FG192" i="136"/>
  <c r="FC193" i="136"/>
  <c r="FD193" i="136"/>
  <c r="FE193" i="136"/>
  <c r="FF193" i="136"/>
  <c r="FG193" i="136"/>
  <c r="FC194" i="136"/>
  <c r="FD194" i="136"/>
  <c r="FE194" i="136"/>
  <c r="FF194" i="136"/>
  <c r="FG194" i="136"/>
  <c r="FC195" i="136"/>
  <c r="FD195" i="136"/>
  <c r="FE195" i="136"/>
  <c r="FF195" i="136"/>
  <c r="FG195" i="136"/>
  <c r="FC196" i="136"/>
  <c r="FD196" i="136"/>
  <c r="FE196" i="136"/>
  <c r="FF196" i="136"/>
  <c r="FG196" i="136"/>
  <c r="FC197" i="136"/>
  <c r="FD197" i="136"/>
  <c r="FE197" i="136"/>
  <c r="FF197" i="136"/>
  <c r="FG197" i="136"/>
  <c r="FC198" i="136"/>
  <c r="FD198" i="136"/>
  <c r="FE198" i="136"/>
  <c r="FF198" i="136"/>
  <c r="FG198" i="136"/>
  <c r="FC199" i="136"/>
  <c r="FD199" i="136"/>
  <c r="FE199" i="136"/>
  <c r="FF199" i="136"/>
  <c r="FG199" i="136"/>
  <c r="FC200" i="136"/>
  <c r="FD200" i="136"/>
  <c r="FE200" i="136"/>
  <c r="FF200" i="136"/>
  <c r="FG200" i="136"/>
  <c r="FC201" i="136"/>
  <c r="FD201" i="136"/>
  <c r="FE201" i="136"/>
  <c r="FF201" i="136"/>
  <c r="FG201" i="136"/>
  <c r="FC202" i="136"/>
  <c r="FD202" i="136"/>
  <c r="FE202" i="136"/>
  <c r="FF202" i="136"/>
  <c r="FG202" i="136"/>
  <c r="FC203" i="136"/>
  <c r="FD203" i="136"/>
  <c r="FE203" i="136"/>
  <c r="FF203" i="136"/>
  <c r="FG203" i="136"/>
  <c r="FC204" i="136"/>
  <c r="FD204" i="136"/>
  <c r="FE204" i="136"/>
  <c r="FF204" i="136"/>
  <c r="FG204" i="136"/>
  <c r="FC205" i="136"/>
  <c r="FD205" i="136"/>
  <c r="FE205" i="136"/>
  <c r="FF205" i="136"/>
  <c r="FG205" i="136"/>
  <c r="FC206" i="136"/>
  <c r="FD206" i="136"/>
  <c r="FE206" i="136"/>
  <c r="FF206" i="136"/>
  <c r="FG206" i="136"/>
  <c r="FC207" i="136"/>
  <c r="FD207" i="136"/>
  <c r="FE207" i="136"/>
  <c r="FF207" i="136"/>
  <c r="FG207" i="136"/>
  <c r="FC208" i="136"/>
  <c r="FD208" i="136"/>
  <c r="FE208" i="136"/>
  <c r="FF208" i="136"/>
  <c r="FG208" i="136"/>
  <c r="FC209" i="136"/>
  <c r="FD209" i="136"/>
  <c r="FE209" i="136"/>
  <c r="FF209" i="136"/>
  <c r="FG209" i="136"/>
  <c r="FC210" i="136"/>
  <c r="FD210" i="136"/>
  <c r="FE210" i="136"/>
  <c r="FF210" i="136"/>
  <c r="FG210" i="136"/>
  <c r="FC211" i="136"/>
  <c r="FD211" i="136"/>
  <c r="FE211" i="136"/>
  <c r="FF211" i="136"/>
  <c r="FG211" i="136"/>
  <c r="FC212" i="136"/>
  <c r="FD212" i="136"/>
  <c r="FE212" i="136"/>
  <c r="FF212" i="136"/>
  <c r="FG212" i="136"/>
  <c r="FC213" i="136"/>
  <c r="FD213" i="136"/>
  <c r="FE213" i="136"/>
  <c r="FF213" i="136"/>
  <c r="FG213" i="136"/>
  <c r="FC214" i="136"/>
  <c r="FD214" i="136"/>
  <c r="FE214" i="136"/>
  <c r="FF214" i="136"/>
  <c r="FG214" i="136"/>
  <c r="FC215" i="136"/>
  <c r="FD215" i="136"/>
  <c r="FE215" i="136"/>
  <c r="FF215" i="136"/>
  <c r="FG215" i="136"/>
  <c r="FC216" i="136"/>
  <c r="FD216" i="136"/>
  <c r="FE216" i="136"/>
  <c r="FF216" i="136"/>
  <c r="FG216" i="136"/>
  <c r="FC217" i="136"/>
  <c r="FD217" i="136"/>
  <c r="FE217" i="136"/>
  <c r="FF217" i="136"/>
  <c r="FG217" i="136"/>
  <c r="FC218" i="136"/>
  <c r="FD218" i="136"/>
  <c r="FE218" i="136"/>
  <c r="FF218" i="136"/>
  <c r="FG218" i="136"/>
  <c r="FC219" i="136"/>
  <c r="FD219" i="136"/>
  <c r="FE219" i="136"/>
  <c r="FF219" i="136"/>
  <c r="FG219" i="136"/>
  <c r="FC220" i="136"/>
  <c r="FD220" i="136"/>
  <c r="FE220" i="136"/>
  <c r="FF220" i="136"/>
  <c r="FG220" i="136"/>
  <c r="FC221" i="136"/>
  <c r="FD221" i="136"/>
  <c r="FE221" i="136"/>
  <c r="FF221" i="136"/>
  <c r="FG221" i="136"/>
  <c r="FC222" i="136"/>
  <c r="FD222" i="136"/>
  <c r="FE222" i="136"/>
  <c r="FF222" i="136"/>
  <c r="FG222" i="136"/>
  <c r="FC223" i="136"/>
  <c r="FD223" i="136"/>
  <c r="FE223" i="136"/>
  <c r="FF223" i="136"/>
  <c r="FG223" i="136"/>
  <c r="FG3" i="136"/>
  <c r="FD3" i="136"/>
  <c r="FE3" i="136"/>
  <c r="FF3" i="136"/>
  <c r="FC3" i="136"/>
  <c r="ET4" i="136"/>
  <c r="AN11" i="4" s="1"/>
  <c r="ET5" i="136"/>
  <c r="AN12" i="4" s="1"/>
  <c r="ET6" i="136"/>
  <c r="AN13" i="4" s="1"/>
  <c r="ET7" i="136"/>
  <c r="AN14" i="4" s="1"/>
  <c r="ET8" i="136"/>
  <c r="AN15" i="4" s="1"/>
  <c r="ET9" i="136"/>
  <c r="AN17" i="4" s="1"/>
  <c r="ET10" i="136"/>
  <c r="AN18" i="4" s="1"/>
  <c r="ET11" i="136"/>
  <c r="AN19" i="4" s="1"/>
  <c r="ET12" i="136"/>
  <c r="AN20" i="4" s="1"/>
  <c r="ET13" i="136"/>
  <c r="AN21" i="4" s="1"/>
  <c r="ET14" i="136"/>
  <c r="AN23" i="4" s="1"/>
  <c r="ET15" i="136"/>
  <c r="AN26" i="4" s="1"/>
  <c r="ET16" i="136"/>
  <c r="AN27" i="4" s="1"/>
  <c r="ET17" i="136"/>
  <c r="AN28" i="4" s="1"/>
  <c r="ET18" i="136"/>
  <c r="AN33" i="4" s="1"/>
  <c r="ET19" i="136"/>
  <c r="AN34" i="4" s="1"/>
  <c r="ET20" i="136"/>
  <c r="AN36" i="4" s="1"/>
  <c r="ET21" i="136"/>
  <c r="AN42" i="4" s="1"/>
  <c r="ET22" i="136"/>
  <c r="AN43" i="4" s="1"/>
  <c r="ET23" i="136"/>
  <c r="AN44" i="4" s="1"/>
  <c r="ET24" i="136"/>
  <c r="AN45" i="4" s="1"/>
  <c r="ET25" i="136"/>
  <c r="AN46" i="4" s="1"/>
  <c r="ET26" i="136"/>
  <c r="AN47" i="4" s="1"/>
  <c r="ET27" i="136"/>
  <c r="AN49" i="4" s="1"/>
  <c r="ET28" i="136"/>
  <c r="AN50" i="4" s="1"/>
  <c r="ET29" i="136"/>
  <c r="AN51" i="4" s="1"/>
  <c r="ET30" i="136"/>
  <c r="AN54" i="4" s="1"/>
  <c r="ET31" i="136"/>
  <c r="AN57" i="4" s="1"/>
  <c r="ET32" i="136"/>
  <c r="AN58" i="4" s="1"/>
  <c r="ET33" i="136"/>
  <c r="AN59" i="4" s="1"/>
  <c r="ET34" i="136"/>
  <c r="AN64" i="4" s="1"/>
  <c r="ET35" i="136"/>
  <c r="AN65" i="4" s="1"/>
  <c r="ET36" i="136"/>
  <c r="AN66" i="4" s="1"/>
  <c r="ET37" i="136"/>
  <c r="AN67" i="4" s="1"/>
  <c r="ET38" i="136"/>
  <c r="AN73" i="4" s="1"/>
  <c r="ET39" i="136"/>
  <c r="AN74" i="4" s="1"/>
  <c r="ET40" i="136"/>
  <c r="AN75" i="4" s="1"/>
  <c r="ET41" i="136"/>
  <c r="AN76" i="4" s="1"/>
  <c r="ET42" i="136"/>
  <c r="AN77" i="4" s="1"/>
  <c r="ET43" i="136"/>
  <c r="AN80" i="4" s="1"/>
  <c r="ET44" i="136"/>
  <c r="AN81" i="4" s="1"/>
  <c r="ET45" i="136"/>
  <c r="AN83" i="4" s="1"/>
  <c r="ET46" i="136"/>
  <c r="AN85" i="4" s="1"/>
  <c r="ET47" i="136"/>
  <c r="AN86" i="4" s="1"/>
  <c r="ET48" i="136"/>
  <c r="AN87" i="4" s="1"/>
  <c r="ET49" i="136"/>
  <c r="AN88" i="4" s="1"/>
  <c r="ET50" i="136"/>
  <c r="AN94" i="4" s="1"/>
  <c r="ET51" i="136"/>
  <c r="AN95" i="4" s="1"/>
  <c r="ET52" i="136"/>
  <c r="AN96" i="4" s="1"/>
  <c r="ET53" i="136"/>
  <c r="AN97" i="4" s="1"/>
  <c r="ET54" i="136"/>
  <c r="AN98" i="4" s="1"/>
  <c r="ET55" i="136"/>
  <c r="AN99" i="4" s="1"/>
  <c r="ET56" i="136"/>
  <c r="AN101" i="4" s="1"/>
  <c r="ET57" i="136"/>
  <c r="AN102" i="4" s="1"/>
  <c r="ET58" i="136"/>
  <c r="AN103" i="4" s="1"/>
  <c r="ET59" i="136"/>
  <c r="AN104" i="4" s="1"/>
  <c r="ET60" i="136"/>
  <c r="AN105" i="4" s="1"/>
  <c r="ET61" i="136"/>
  <c r="AN106" i="4" s="1"/>
  <c r="ET62" i="136"/>
  <c r="AN109" i="4" s="1"/>
  <c r="ET63" i="136"/>
  <c r="AN110" i="4" s="1"/>
  <c r="ET64" i="136"/>
  <c r="AN111" i="4" s="1"/>
  <c r="ET65" i="136"/>
  <c r="AN112" i="4" s="1"/>
  <c r="ET66" i="136"/>
  <c r="AN114" i="4" s="1"/>
  <c r="ET67" i="136"/>
  <c r="AN116" i="4" s="1"/>
  <c r="ET68" i="136"/>
  <c r="AN118" i="4" s="1"/>
  <c r="ET69" i="136"/>
  <c r="AN119" i="4" s="1"/>
  <c r="ET70" i="136"/>
  <c r="AN121" i="4" s="1"/>
  <c r="ET71" i="136"/>
  <c r="AN122" i="4" s="1"/>
  <c r="ET72" i="136"/>
  <c r="AN123" i="4" s="1"/>
  <c r="ET73" i="136"/>
  <c r="AN125" i="4" s="1"/>
  <c r="ET74" i="136"/>
  <c r="AN126" i="4" s="1"/>
  <c r="ET75" i="136"/>
  <c r="AN128" i="4" s="1"/>
  <c r="ET76" i="136"/>
  <c r="AN129" i="4" s="1"/>
  <c r="ET77" i="136"/>
  <c r="AN130" i="4" s="1"/>
  <c r="ET78" i="136"/>
  <c r="AN131" i="4" s="1"/>
  <c r="ET79" i="136"/>
  <c r="AN132" i="4" s="1"/>
  <c r="ET80" i="136"/>
  <c r="AN133" i="4" s="1"/>
  <c r="ET81" i="136"/>
  <c r="AN134" i="4" s="1"/>
  <c r="ET82" i="136"/>
  <c r="AN136" i="4" s="1"/>
  <c r="ET83" i="136"/>
  <c r="AN137" i="4" s="1"/>
  <c r="ET84" i="136"/>
  <c r="AN138" i="4" s="1"/>
  <c r="ET85" i="136"/>
  <c r="AN139" i="4" s="1"/>
  <c r="ET86" i="136"/>
  <c r="AN140" i="4" s="1"/>
  <c r="ET87" i="136"/>
  <c r="AN141" i="4" s="1"/>
  <c r="ET88" i="136"/>
  <c r="AN142" i="4" s="1"/>
  <c r="ET89" i="136"/>
  <c r="AN143" i="4" s="1"/>
  <c r="ET90" i="136"/>
  <c r="AN150" i="4" s="1"/>
  <c r="ET91" i="136"/>
  <c r="AN159" i="4" s="1"/>
  <c r="ET92" i="136"/>
  <c r="AN166" i="4" s="1"/>
  <c r="ET93" i="136"/>
  <c r="AN177" i="4" s="1"/>
  <c r="ET94" i="136"/>
  <c r="AN178" i="4" s="1"/>
  <c r="ET95" i="136"/>
  <c r="AN179" i="4" s="1"/>
  <c r="ET96" i="136"/>
  <c r="ET97" i="136"/>
  <c r="AN181" i="4" s="1"/>
  <c r="ET98" i="136"/>
  <c r="AN184" i="4" s="1"/>
  <c r="ET99" i="136"/>
  <c r="AN186" i="4" s="1"/>
  <c r="ET100" i="136"/>
  <c r="AN192" i="4" s="1"/>
  <c r="ET101" i="136"/>
  <c r="AN193" i="4" s="1"/>
  <c r="ET102" i="136"/>
  <c r="AN195" i="4" s="1"/>
  <c r="ET103" i="136"/>
  <c r="AN196" i="4" s="1"/>
  <c r="ET104" i="136"/>
  <c r="AN197" i="4" s="1"/>
  <c r="ET3" i="136"/>
  <c r="AN10" i="4" s="1"/>
  <c r="M211" i="39" l="1"/>
  <c r="EE9" i="139"/>
  <c r="EG9" i="139"/>
  <c r="EF9" i="139"/>
  <c r="AO39" i="37"/>
  <c r="AO38" i="37" s="1"/>
  <c r="AO34" i="37" s="1"/>
  <c r="AO16" i="37"/>
  <c r="AO14" i="37" s="1"/>
  <c r="AO12" i="37" s="1"/>
  <c r="GI22" i="138"/>
  <c r="L16" i="37"/>
  <c r="L14" i="37" s="1"/>
  <c r="L12" i="37" s="1"/>
  <c r="AM39" i="37"/>
  <c r="AM16" i="37"/>
  <c r="AM14" i="37" s="1"/>
  <c r="AM12" i="37" s="1"/>
  <c r="N38" i="35"/>
  <c r="L37" i="35"/>
  <c r="AO20" i="35"/>
  <c r="AO14" i="35"/>
  <c r="AO30" i="35"/>
  <c r="AO44" i="35"/>
  <c r="AO43" i="35" s="1"/>
  <c r="AO42" i="35" s="1"/>
  <c r="N22" i="35"/>
  <c r="N19" i="35"/>
  <c r="GA14" i="137"/>
  <c r="N16" i="35"/>
  <c r="N25" i="35"/>
  <c r="N39" i="35"/>
  <c r="O39" i="35" s="1"/>
  <c r="N15" i="35"/>
  <c r="N21" i="35"/>
  <c r="N23" i="35"/>
  <c r="N17" i="35"/>
  <c r="FR168" i="136"/>
  <c r="N89" i="39"/>
  <c r="O89" i="39" s="1"/>
  <c r="N79" i="39"/>
  <c r="O79" i="39" s="1"/>
  <c r="N124" i="39"/>
  <c r="O124" i="39" s="1"/>
  <c r="AP9" i="4"/>
  <c r="AM44" i="37"/>
  <c r="AM30" i="35"/>
  <c r="AM20" i="35"/>
  <c r="AM44" i="35"/>
  <c r="AM43" i="35" s="1"/>
  <c r="AM42" i="35" s="1"/>
  <c r="O166" i="4"/>
  <c r="P166" i="4" s="1"/>
  <c r="O162" i="4"/>
  <c r="P162" i="4" s="1"/>
  <c r="O161" i="4"/>
  <c r="P161" i="4" s="1"/>
  <c r="O160" i="4"/>
  <c r="P160" i="4" s="1"/>
  <c r="O55" i="4"/>
  <c r="P55" i="4" s="1"/>
  <c r="AN9" i="4"/>
  <c r="O203" i="4"/>
  <c r="P203" i="4" s="1"/>
  <c r="O25" i="4"/>
  <c r="P25" i="4" s="1"/>
  <c r="O32" i="4"/>
  <c r="P32" i="4" s="1"/>
  <c r="O48" i="4"/>
  <c r="P48" i="4" s="1"/>
  <c r="O63" i="4"/>
  <c r="P63" i="4" s="1"/>
  <c r="O78" i="4"/>
  <c r="P78" i="4" s="1"/>
  <c r="O82" i="4"/>
  <c r="P82" i="4" s="1"/>
  <c r="O115" i="4"/>
  <c r="P115" i="4" s="1"/>
  <c r="O144" i="4"/>
  <c r="P144" i="4" s="1"/>
  <c r="O149" i="4"/>
  <c r="P149" i="4" s="1"/>
  <c r="O151" i="4"/>
  <c r="P151" i="4" s="1"/>
  <c r="O152" i="4"/>
  <c r="P152" i="4" s="1"/>
  <c r="O153" i="4"/>
  <c r="P153" i="4" s="1"/>
  <c r="O154" i="4"/>
  <c r="P154" i="4" s="1"/>
  <c r="O155" i="4"/>
  <c r="P155" i="4" s="1"/>
  <c r="O156" i="4"/>
  <c r="P156" i="4" s="1"/>
  <c r="O157" i="4"/>
  <c r="P157" i="4" s="1"/>
  <c r="O158" i="4"/>
  <c r="P158" i="4" s="1"/>
  <c r="O167" i="4"/>
  <c r="P167" i="4" s="1"/>
  <c r="O170" i="4"/>
  <c r="P170" i="4" s="1"/>
  <c r="O172" i="4"/>
  <c r="P172" i="4" s="1"/>
  <c r="O174" i="4"/>
  <c r="P174" i="4" s="1"/>
  <c r="O187" i="4"/>
  <c r="P187" i="4" s="1"/>
  <c r="O188" i="4"/>
  <c r="P188" i="4" s="1"/>
  <c r="O201" i="4"/>
  <c r="P201" i="4" s="1"/>
  <c r="AO13" i="35" l="1"/>
  <c r="AO10" i="35" s="1"/>
  <c r="AO11" i="37"/>
  <c r="AM38" i="37"/>
  <c r="AM34" i="37" s="1"/>
  <c r="AM11" i="37" s="1"/>
  <c r="AO9" i="35"/>
  <c r="O180" i="4"/>
  <c r="P180" i="4" s="1"/>
  <c r="N180" i="4"/>
  <c r="AM13" i="35"/>
  <c r="AM10" i="35" s="1"/>
  <c r="AM9" i="35" s="1"/>
  <c r="O181" i="4"/>
  <c r="O192" i="4"/>
  <c r="P192" i="4" s="1"/>
  <c r="L115" i="39"/>
  <c r="L25" i="39"/>
  <c r="L56" i="39"/>
  <c r="I299" i="39"/>
  <c r="I297" i="39"/>
  <c r="I219" i="39"/>
  <c r="L212" i="39"/>
  <c r="L202" i="39"/>
  <c r="M202" i="39" s="1"/>
  <c r="L204" i="39"/>
  <c r="L206" i="39"/>
  <c r="L200" i="39"/>
  <c r="M200" i="39" s="1"/>
  <c r="L183" i="39"/>
  <c r="I197" i="39"/>
  <c r="I200" i="39"/>
  <c r="I202" i="39"/>
  <c r="K202" i="39" s="1"/>
  <c r="I204" i="39"/>
  <c r="G205" i="39"/>
  <c r="M297" i="39" l="1"/>
  <c r="K297" i="39"/>
  <c r="K299" i="39"/>
  <c r="O299" i="39"/>
  <c r="P181" i="4"/>
  <c r="N211" i="39"/>
  <c r="O211" i="39" s="1"/>
  <c r="I244" i="39"/>
  <c r="I230" i="39"/>
  <c r="G160" i="4"/>
  <c r="I155" i="39"/>
  <c r="F117" i="39"/>
  <c r="F116" i="39"/>
  <c r="G68" i="4"/>
  <c r="G67" i="4"/>
  <c r="G66" i="4"/>
  <c r="G55" i="4"/>
  <c r="G54" i="4"/>
  <c r="G56" i="4"/>
  <c r="G25" i="4"/>
  <c r="G24" i="4"/>
  <c r="G23" i="4"/>
  <c r="EM3" i="136"/>
  <c r="EN3" i="136"/>
  <c r="EO3" i="136"/>
  <c r="EG3" i="136" l="1"/>
  <c r="EG4" i="136"/>
  <c r="EG5" i="136"/>
  <c r="EG6" i="136"/>
  <c r="EG7" i="136"/>
  <c r="EG8" i="136"/>
  <c r="EG9" i="136"/>
  <c r="EG10" i="136"/>
  <c r="EG11" i="136"/>
  <c r="EG12" i="136"/>
  <c r="EG13" i="136"/>
  <c r="EG14" i="136"/>
  <c r="EG15" i="136"/>
  <c r="EG16" i="136"/>
  <c r="EG17" i="136"/>
  <c r="EG18" i="136"/>
  <c r="AL28" i="4" s="1"/>
  <c r="EG19" i="136"/>
  <c r="EG20" i="136"/>
  <c r="EG21" i="136"/>
  <c r="EG22" i="136"/>
  <c r="EG23" i="136"/>
  <c r="EG24" i="136"/>
  <c r="EG25" i="136"/>
  <c r="EG26" i="136"/>
  <c r="EG27" i="136"/>
  <c r="EG28" i="136"/>
  <c r="EG29" i="136"/>
  <c r="EG30" i="136"/>
  <c r="EG31" i="136"/>
  <c r="EG32" i="136"/>
  <c r="EG33" i="136"/>
  <c r="EG34" i="136"/>
  <c r="EG35" i="136"/>
  <c r="EG36" i="136"/>
  <c r="EG37" i="136"/>
  <c r="EG38" i="136"/>
  <c r="EG39" i="136"/>
  <c r="EG40" i="136"/>
  <c r="EG41" i="136"/>
  <c r="EG42" i="136"/>
  <c r="EG43" i="136"/>
  <c r="EG44" i="136"/>
  <c r="EG45" i="136"/>
  <c r="EG46" i="136"/>
  <c r="EG47" i="136"/>
  <c r="EG48" i="136"/>
  <c r="AL80" i="4" s="1"/>
  <c r="EG49" i="136"/>
  <c r="AL81" i="4" s="1"/>
  <c r="EG50" i="136"/>
  <c r="EG51" i="136"/>
  <c r="EG52" i="136"/>
  <c r="EG53" i="136"/>
  <c r="EG54" i="136"/>
  <c r="EG55" i="136"/>
  <c r="EG56" i="136"/>
  <c r="EG57" i="136"/>
  <c r="EG58" i="136"/>
  <c r="EG59" i="136"/>
  <c r="EG60" i="136"/>
  <c r="EG61" i="136"/>
  <c r="EG62" i="136"/>
  <c r="EG63" i="136"/>
  <c r="EG64" i="136"/>
  <c r="EG65" i="136"/>
  <c r="EG66" i="136"/>
  <c r="EG67" i="136"/>
  <c r="EG68" i="136"/>
  <c r="EG69" i="136"/>
  <c r="EG70" i="136"/>
  <c r="EG71" i="136"/>
  <c r="EG72" i="136"/>
  <c r="EG73" i="136"/>
  <c r="EG74" i="136"/>
  <c r="EG75" i="136"/>
  <c r="EG76" i="136"/>
  <c r="EG77" i="136"/>
  <c r="EG78" i="136"/>
  <c r="EG79" i="136"/>
  <c r="EG80" i="136"/>
  <c r="EG81" i="136"/>
  <c r="EG82" i="136"/>
  <c r="EG83" i="136"/>
  <c r="EG84" i="136"/>
  <c r="EG85" i="136"/>
  <c r="EG86" i="136"/>
  <c r="EG87" i="136"/>
  <c r="EG88" i="136"/>
  <c r="EG89" i="136"/>
  <c r="EG90" i="136"/>
  <c r="EG91" i="136"/>
  <c r="EG92" i="136"/>
  <c r="EG93" i="136"/>
  <c r="EG94" i="136"/>
  <c r="EG95" i="136"/>
  <c r="EG96" i="136"/>
  <c r="EG97" i="136"/>
  <c r="EG98" i="136"/>
  <c r="EG99" i="136"/>
  <c r="EG100" i="136"/>
  <c r="EG101" i="136"/>
  <c r="EG102" i="136"/>
  <c r="EG103" i="136"/>
  <c r="EM4" i="136"/>
  <c r="EN4" i="136"/>
  <c r="EO4" i="136"/>
  <c r="EM5" i="136"/>
  <c r="EN5" i="136"/>
  <c r="EO5" i="136"/>
  <c r="EM6" i="136"/>
  <c r="EN6" i="136"/>
  <c r="EO6" i="136"/>
  <c r="EM7" i="136"/>
  <c r="EN7" i="136"/>
  <c r="EO7" i="136"/>
  <c r="EM8" i="136"/>
  <c r="EN8" i="136"/>
  <c r="EO8" i="136"/>
  <c r="EM9" i="136"/>
  <c r="EN9" i="136"/>
  <c r="EO9" i="136"/>
  <c r="EM10" i="136"/>
  <c r="EN10" i="136"/>
  <c r="EO10" i="136"/>
  <c r="EM11" i="136"/>
  <c r="EN11" i="136"/>
  <c r="EO11" i="136"/>
  <c r="EM12" i="136"/>
  <c r="EN12" i="136"/>
  <c r="EO12" i="136"/>
  <c r="EM13" i="136"/>
  <c r="EN13" i="136"/>
  <c r="EO13" i="136"/>
  <c r="EM14" i="136"/>
  <c r="EN14" i="136"/>
  <c r="EO14" i="136"/>
  <c r="EM15" i="136"/>
  <c r="EN15" i="136"/>
  <c r="EO15" i="136"/>
  <c r="EM16" i="136"/>
  <c r="EN16" i="136"/>
  <c r="EO16" i="136"/>
  <c r="EM17" i="136"/>
  <c r="O24" i="4" s="1"/>
  <c r="P24" i="4" s="1"/>
  <c r="EN17" i="136"/>
  <c r="EO17" i="136"/>
  <c r="EM18" i="136"/>
  <c r="EN18" i="136"/>
  <c r="EO18" i="136"/>
  <c r="EM19" i="136"/>
  <c r="EN19" i="136"/>
  <c r="EO19" i="136"/>
  <c r="EM20" i="136"/>
  <c r="EN20" i="136"/>
  <c r="EO20" i="136"/>
  <c r="EM21" i="136"/>
  <c r="EN21" i="136"/>
  <c r="EO21" i="136"/>
  <c r="EM22" i="136"/>
  <c r="EN22" i="136"/>
  <c r="EO22" i="136"/>
  <c r="EM23" i="136"/>
  <c r="EN23" i="136"/>
  <c r="EO23" i="136"/>
  <c r="EM24" i="136"/>
  <c r="EN24" i="136"/>
  <c r="EO24" i="136"/>
  <c r="EM25" i="136"/>
  <c r="EN25" i="136"/>
  <c r="EO25" i="136"/>
  <c r="EM26" i="136"/>
  <c r="EN26" i="136"/>
  <c r="EO26" i="136"/>
  <c r="EM27" i="136"/>
  <c r="EN27" i="136"/>
  <c r="EO27" i="136"/>
  <c r="EM28" i="136"/>
  <c r="EN28" i="136"/>
  <c r="EO28" i="136"/>
  <c r="EM29" i="136"/>
  <c r="EN29" i="136"/>
  <c r="EO29" i="136"/>
  <c r="EM30" i="136"/>
  <c r="EN30" i="136"/>
  <c r="EO30" i="136"/>
  <c r="EM31" i="136"/>
  <c r="EN31" i="136"/>
  <c r="EO31" i="136"/>
  <c r="EM32" i="136"/>
  <c r="EN32" i="136"/>
  <c r="EO32" i="136"/>
  <c r="EM33" i="136"/>
  <c r="EN33" i="136"/>
  <c r="EO33" i="136"/>
  <c r="EM34" i="136"/>
  <c r="EN34" i="136"/>
  <c r="EO34" i="136"/>
  <c r="EM35" i="136"/>
  <c r="EN35" i="136"/>
  <c r="EO35" i="136"/>
  <c r="EM36" i="136"/>
  <c r="EN36" i="136"/>
  <c r="EO36" i="136"/>
  <c r="EM37" i="136"/>
  <c r="EN37" i="136"/>
  <c r="EO37" i="136"/>
  <c r="EM38" i="136"/>
  <c r="EN38" i="136"/>
  <c r="EO38" i="136"/>
  <c r="EM39" i="136"/>
  <c r="EN39" i="136"/>
  <c r="EO39" i="136"/>
  <c r="EM40" i="136"/>
  <c r="EN40" i="136"/>
  <c r="EO40" i="136"/>
  <c r="EM41" i="136"/>
  <c r="EN41" i="136"/>
  <c r="EO41" i="136"/>
  <c r="EM42" i="136"/>
  <c r="EN42" i="136"/>
  <c r="EO42" i="136"/>
  <c r="EM43" i="136"/>
  <c r="EN43" i="136"/>
  <c r="EO43" i="136"/>
  <c r="EM44" i="136"/>
  <c r="EN44" i="136"/>
  <c r="EO44" i="136"/>
  <c r="EM45" i="136"/>
  <c r="EN45" i="136"/>
  <c r="EO45" i="136"/>
  <c r="EM46" i="136"/>
  <c r="EN46" i="136"/>
  <c r="EO46" i="136"/>
  <c r="EM47" i="136"/>
  <c r="EN47" i="136"/>
  <c r="EO47" i="136"/>
  <c r="EM48" i="136"/>
  <c r="EN48" i="136"/>
  <c r="EO48" i="136"/>
  <c r="EM49" i="136"/>
  <c r="EN49" i="136"/>
  <c r="EO49" i="136"/>
  <c r="EM50" i="136"/>
  <c r="EN50" i="136"/>
  <c r="EO50" i="136"/>
  <c r="EM51" i="136"/>
  <c r="EN51" i="136"/>
  <c r="EO51" i="136"/>
  <c r="EM52" i="136"/>
  <c r="EN52" i="136"/>
  <c r="EO52" i="136"/>
  <c r="EM53" i="136"/>
  <c r="EN53" i="136"/>
  <c r="EO53" i="136"/>
  <c r="EM54" i="136"/>
  <c r="EN54" i="136"/>
  <c r="EO54" i="136"/>
  <c r="EM55" i="136"/>
  <c r="EN55" i="136"/>
  <c r="EO55" i="136"/>
  <c r="EM56" i="136"/>
  <c r="EN56" i="136"/>
  <c r="EO56" i="136"/>
  <c r="EM57" i="136"/>
  <c r="EN57" i="136"/>
  <c r="EO57" i="136"/>
  <c r="EM58" i="136"/>
  <c r="EN58" i="136"/>
  <c r="EO58" i="136"/>
  <c r="EM59" i="136"/>
  <c r="EN59" i="136"/>
  <c r="EO59" i="136"/>
  <c r="EM60" i="136"/>
  <c r="EN60" i="136"/>
  <c r="EO60" i="136"/>
  <c r="EM61" i="136"/>
  <c r="EN61" i="136"/>
  <c r="EO61" i="136"/>
  <c r="EM62" i="136"/>
  <c r="EN62" i="136"/>
  <c r="EO62" i="136"/>
  <c r="EM63" i="136"/>
  <c r="EN63" i="136"/>
  <c r="EO63" i="136"/>
  <c r="EM64" i="136"/>
  <c r="EN64" i="136"/>
  <c r="EO64" i="136"/>
  <c r="EM65" i="136"/>
  <c r="EN65" i="136"/>
  <c r="EO65" i="136"/>
  <c r="EM66" i="136"/>
  <c r="EN66" i="136"/>
  <c r="EO66" i="136"/>
  <c r="EM67" i="136"/>
  <c r="EN67" i="136"/>
  <c r="EO67" i="136"/>
  <c r="EM68" i="136"/>
  <c r="EN68" i="136"/>
  <c r="EO68" i="136"/>
  <c r="EM69" i="136"/>
  <c r="EN69" i="136"/>
  <c r="EO69" i="136"/>
  <c r="EM70" i="136"/>
  <c r="EN70" i="136"/>
  <c r="EO70" i="136"/>
  <c r="EM71" i="136"/>
  <c r="EN71" i="136"/>
  <c r="EO71" i="136"/>
  <c r="EM72" i="136"/>
  <c r="EN72" i="136"/>
  <c r="EO72" i="136"/>
  <c r="EM73" i="136"/>
  <c r="EN73" i="136"/>
  <c r="EO73" i="136"/>
  <c r="EM74" i="136"/>
  <c r="EN74" i="136"/>
  <c r="EO74" i="136"/>
  <c r="EM75" i="136"/>
  <c r="EN75" i="136"/>
  <c r="EO75" i="136"/>
  <c r="EM76" i="136"/>
  <c r="EN76" i="136"/>
  <c r="EO76" i="136"/>
  <c r="EM77" i="136"/>
  <c r="EN77" i="136"/>
  <c r="EO77" i="136"/>
  <c r="EM78" i="136"/>
  <c r="EN78" i="136"/>
  <c r="EO78" i="136"/>
  <c r="EM79" i="136"/>
  <c r="EN79" i="136"/>
  <c r="EO79" i="136"/>
  <c r="EM80" i="136"/>
  <c r="EN80" i="136"/>
  <c r="EO80" i="136"/>
  <c r="EM81" i="136"/>
  <c r="EN81" i="136"/>
  <c r="EO81" i="136"/>
  <c r="EM82" i="136"/>
  <c r="EN82" i="136"/>
  <c r="EO82" i="136"/>
  <c r="EM83" i="136"/>
  <c r="EN83" i="136"/>
  <c r="EO83" i="136"/>
  <c r="EM84" i="136"/>
  <c r="EN84" i="136"/>
  <c r="EO84" i="136"/>
  <c r="EM85" i="136"/>
  <c r="EN85" i="136"/>
  <c r="EO85" i="136"/>
  <c r="EM86" i="136"/>
  <c r="EN86" i="136"/>
  <c r="EO86" i="136"/>
  <c r="EM87" i="136"/>
  <c r="EN87" i="136"/>
  <c r="EO87" i="136"/>
  <c r="EM88" i="136"/>
  <c r="EN88" i="136"/>
  <c r="EO88" i="136"/>
  <c r="EM89" i="136"/>
  <c r="EN89" i="136"/>
  <c r="EO89" i="136"/>
  <c r="EM90" i="136"/>
  <c r="EN90" i="136"/>
  <c r="EO90" i="136"/>
  <c r="EM91" i="136"/>
  <c r="EN91" i="136"/>
  <c r="EO91" i="136"/>
  <c r="EM92" i="136"/>
  <c r="EN92" i="136"/>
  <c r="EO92" i="136"/>
  <c r="EM93" i="136"/>
  <c r="EN93" i="136"/>
  <c r="EO93" i="136"/>
  <c r="EM94" i="136"/>
  <c r="EN94" i="136"/>
  <c r="EO94" i="136"/>
  <c r="EM95" i="136"/>
  <c r="EN95" i="136"/>
  <c r="EO95" i="136"/>
  <c r="EM96" i="136"/>
  <c r="EN96" i="136"/>
  <c r="EO96" i="136"/>
  <c r="EM97" i="136"/>
  <c r="EN97" i="136"/>
  <c r="EO97" i="136"/>
  <c r="EM98" i="136"/>
  <c r="EN98" i="136"/>
  <c r="EO98" i="136"/>
  <c r="EM99" i="136"/>
  <c r="EN99" i="136"/>
  <c r="EO99" i="136"/>
  <c r="EM100" i="136"/>
  <c r="EN100" i="136"/>
  <c r="EO100" i="136"/>
  <c r="EM101" i="136"/>
  <c r="EN101" i="136"/>
  <c r="EO101" i="136"/>
  <c r="EM102" i="136"/>
  <c r="EN102" i="136"/>
  <c r="EO102" i="136"/>
  <c r="EM103" i="136"/>
  <c r="EN103" i="136"/>
  <c r="EO103" i="136"/>
  <c r="EM104" i="136"/>
  <c r="EN104" i="136"/>
  <c r="EO104" i="136"/>
  <c r="EM105" i="136"/>
  <c r="EN105" i="136"/>
  <c r="EO105" i="136"/>
  <c r="EM106" i="136"/>
  <c r="EN106" i="136"/>
  <c r="EO106" i="136"/>
  <c r="EM107" i="136"/>
  <c r="EN107" i="136"/>
  <c r="EO107" i="136"/>
  <c r="EM108" i="136"/>
  <c r="EN108" i="136"/>
  <c r="EO108" i="136"/>
  <c r="EM109" i="136"/>
  <c r="EN109" i="136"/>
  <c r="EO109" i="136"/>
  <c r="EM110" i="136"/>
  <c r="EN110" i="136"/>
  <c r="EO110" i="136"/>
  <c r="EM111" i="136"/>
  <c r="EN111" i="136"/>
  <c r="EO111" i="136"/>
  <c r="EM112" i="136"/>
  <c r="EN112" i="136"/>
  <c r="EO112" i="136"/>
  <c r="EM113" i="136"/>
  <c r="EN113" i="136"/>
  <c r="EO113" i="136"/>
  <c r="EM114" i="136"/>
  <c r="EN114" i="136"/>
  <c r="EO114" i="136"/>
  <c r="EM115" i="136"/>
  <c r="EN115" i="136"/>
  <c r="EO115" i="136"/>
  <c r="EM116" i="136"/>
  <c r="EN116" i="136"/>
  <c r="EO116" i="136"/>
  <c r="EM117" i="136"/>
  <c r="EN117" i="136"/>
  <c r="EO117" i="136"/>
  <c r="EM118" i="136"/>
  <c r="EN118" i="136"/>
  <c r="EO118" i="136"/>
  <c r="EM119" i="136"/>
  <c r="EN119" i="136"/>
  <c r="EO119" i="136"/>
  <c r="EM120" i="136"/>
  <c r="EN120" i="136"/>
  <c r="EO120" i="136"/>
  <c r="EM121" i="136"/>
  <c r="EN121" i="136"/>
  <c r="EO121" i="136"/>
  <c r="EM122" i="136"/>
  <c r="EN122" i="136"/>
  <c r="EO122" i="136"/>
  <c r="EM123" i="136"/>
  <c r="EN123" i="136"/>
  <c r="EO123" i="136"/>
  <c r="EM124" i="136"/>
  <c r="EN124" i="136"/>
  <c r="EO124" i="136"/>
  <c r="EM125" i="136"/>
  <c r="EN125" i="136"/>
  <c r="EO125" i="136"/>
  <c r="EM126" i="136"/>
  <c r="EN126" i="136"/>
  <c r="EO126" i="136"/>
  <c r="EM127" i="136"/>
  <c r="EN127" i="136"/>
  <c r="EO127" i="136"/>
  <c r="EM128" i="136"/>
  <c r="EN128" i="136"/>
  <c r="EO128" i="136"/>
  <c r="EM129" i="136"/>
  <c r="EN129" i="136"/>
  <c r="EO129" i="136"/>
  <c r="EM130" i="136"/>
  <c r="EN130" i="136"/>
  <c r="EO130" i="136"/>
  <c r="EM131" i="136"/>
  <c r="EN131" i="136"/>
  <c r="EO131" i="136"/>
  <c r="EM132" i="136"/>
  <c r="EN132" i="136"/>
  <c r="O163" i="4" s="1"/>
  <c r="P163" i="4" s="1"/>
  <c r="EO132" i="136"/>
  <c r="EM133" i="136"/>
  <c r="EN133" i="136"/>
  <c r="EO133" i="136"/>
  <c r="EM134" i="136"/>
  <c r="EN134" i="136"/>
  <c r="EO134" i="136"/>
  <c r="EM135" i="136"/>
  <c r="EN135" i="136"/>
  <c r="L189" i="39" s="1"/>
  <c r="EO135" i="136"/>
  <c r="EM136" i="136"/>
  <c r="EN136" i="136"/>
  <c r="L194" i="39" s="1"/>
  <c r="EO136" i="136"/>
  <c r="EM137" i="136"/>
  <c r="EN137" i="136"/>
  <c r="EO137" i="136"/>
  <c r="EM138" i="136"/>
  <c r="EN138" i="136"/>
  <c r="L201" i="39" s="1"/>
  <c r="EO138" i="136"/>
  <c r="EM139" i="136"/>
  <c r="EN139" i="136"/>
  <c r="L203" i="39" s="1"/>
  <c r="EO139" i="136"/>
  <c r="EM140" i="136"/>
  <c r="EN140" i="136"/>
  <c r="L205" i="39" s="1"/>
  <c r="EO140" i="136"/>
  <c r="EM141" i="136"/>
  <c r="EN141" i="136"/>
  <c r="EO141" i="136"/>
  <c r="EM142" i="136"/>
  <c r="EN142" i="136"/>
  <c r="EO142" i="136"/>
  <c r="EM143" i="136"/>
  <c r="EN143" i="136"/>
  <c r="EO143" i="136"/>
  <c r="EM144" i="136"/>
  <c r="EN144" i="136"/>
  <c r="L209" i="39" s="1"/>
  <c r="EO144" i="136"/>
  <c r="EM145" i="136"/>
  <c r="EN145" i="136"/>
  <c r="EO145" i="136"/>
  <c r="EM146" i="136"/>
  <c r="EN146" i="136"/>
  <c r="EO146" i="136"/>
  <c r="EM147" i="136"/>
  <c r="EN147" i="136"/>
  <c r="EO147" i="136"/>
  <c r="EM148" i="136"/>
  <c r="EN148" i="136"/>
  <c r="EO148" i="136"/>
  <c r="EM149" i="136"/>
  <c r="EN149" i="136"/>
  <c r="EO149" i="136"/>
  <c r="EM150" i="136"/>
  <c r="EN150" i="136"/>
  <c r="EO150" i="136"/>
  <c r="EM151" i="136"/>
  <c r="EN151" i="136"/>
  <c r="EO151" i="136"/>
  <c r="EM152" i="136"/>
  <c r="EN152" i="136"/>
  <c r="EO152" i="136"/>
  <c r="EM153" i="136"/>
  <c r="EN153" i="136"/>
  <c r="L220" i="39" s="1"/>
  <c r="EO153" i="136"/>
  <c r="EM154" i="136"/>
  <c r="EN154" i="136"/>
  <c r="EO154" i="136"/>
  <c r="EM155" i="136"/>
  <c r="EN155" i="136"/>
  <c r="EO155" i="136"/>
  <c r="EM156" i="136"/>
  <c r="EN156" i="136"/>
  <c r="L221" i="39" s="1"/>
  <c r="EO156" i="136"/>
  <c r="EM157" i="136"/>
  <c r="EN157" i="136"/>
  <c r="EO157" i="136"/>
  <c r="EM158" i="136"/>
  <c r="EN158" i="136"/>
  <c r="EO158" i="136"/>
  <c r="EM159" i="136"/>
  <c r="EN159" i="136"/>
  <c r="EO159" i="136"/>
  <c r="EM160" i="136"/>
  <c r="EN160" i="136"/>
  <c r="EO160" i="136"/>
  <c r="EM161" i="136"/>
  <c r="EN161" i="136"/>
  <c r="L249" i="39" s="1"/>
  <c r="EO161" i="136"/>
  <c r="EM162" i="136"/>
  <c r="EN162" i="136"/>
  <c r="EO162" i="136"/>
  <c r="EM163" i="136"/>
  <c r="EN163" i="136"/>
  <c r="EO163" i="136"/>
  <c r="EM164" i="136"/>
  <c r="EN164" i="136"/>
  <c r="EO164" i="136"/>
  <c r="EM165" i="136"/>
  <c r="EN165" i="136"/>
  <c r="EO165" i="136"/>
  <c r="EM166" i="136"/>
  <c r="EN166" i="136"/>
  <c r="EO166" i="136"/>
  <c r="EM167" i="136"/>
  <c r="EN167" i="136"/>
  <c r="EO167" i="136"/>
  <c r="EM168" i="136"/>
  <c r="EN168" i="136"/>
  <c r="EO168" i="136"/>
  <c r="DP3" i="131"/>
  <c r="AL53" i="54" s="1"/>
  <c r="DJ4" i="131"/>
  <c r="I286" i="39"/>
  <c r="DV5" i="139"/>
  <c r="DV4" i="139"/>
  <c r="DV3" i="139"/>
  <c r="DX8" i="139"/>
  <c r="DW4" i="139"/>
  <c r="DX4" i="139"/>
  <c r="DW5" i="139"/>
  <c r="DX5" i="139"/>
  <c r="DV6" i="139"/>
  <c r="DW6" i="139"/>
  <c r="DX6" i="139"/>
  <c r="DV7" i="139"/>
  <c r="DW7" i="139"/>
  <c r="DX7" i="139"/>
  <c r="DV8" i="139"/>
  <c r="DW8" i="139"/>
  <c r="DW3" i="139"/>
  <c r="DX3" i="139"/>
  <c r="EL3" i="131"/>
  <c r="DX3" i="131"/>
  <c r="I161" i="39"/>
  <c r="I162" i="39"/>
  <c r="I163" i="39"/>
  <c r="I165" i="39"/>
  <c r="I166" i="39"/>
  <c r="I167" i="39"/>
  <c r="I168" i="39"/>
  <c r="I169" i="39"/>
  <c r="I170" i="39"/>
  <c r="I171" i="39"/>
  <c r="I172" i="39"/>
  <c r="I173" i="39"/>
  <c r="I174" i="39"/>
  <c r="I175" i="39"/>
  <c r="I176" i="39"/>
  <c r="I177" i="39"/>
  <c r="I178" i="39"/>
  <c r="I179" i="39"/>
  <c r="I180" i="39"/>
  <c r="F16" i="39"/>
  <c r="G16" i="4"/>
  <c r="G168" i="4"/>
  <c r="K13" i="37"/>
  <c r="M13" i="37"/>
  <c r="N13" i="37"/>
  <c r="O13" i="37" s="1"/>
  <c r="R13" i="37"/>
  <c r="M33" i="37"/>
  <c r="N33" i="37"/>
  <c r="O33" i="37" s="1"/>
  <c r="Q33" i="37"/>
  <c r="R33" i="37" s="1"/>
  <c r="AS10" i="54"/>
  <c r="AT10" i="54"/>
  <c r="AU10" i="54"/>
  <c r="AS11" i="54"/>
  <c r="AT11" i="54"/>
  <c r="AS12" i="54"/>
  <c r="AT12" i="54"/>
  <c r="O183" i="4" l="1"/>
  <c r="P183" i="4" s="1"/>
  <c r="O54" i="4"/>
  <c r="P54" i="4" s="1"/>
  <c r="O175" i="4"/>
  <c r="P175" i="4" s="1"/>
  <c r="I205" i="39"/>
  <c r="O186" i="4"/>
  <c r="P186" i="4" s="1"/>
  <c r="I218" i="39"/>
  <c r="L199" i="39"/>
  <c r="I159" i="39"/>
  <c r="M9" i="4" l="1"/>
  <c r="L306" i="39" s="1"/>
  <c r="FZ6" i="138"/>
  <c r="I27" i="37"/>
  <c r="I29" i="37"/>
  <c r="I35" i="37"/>
  <c r="L224" i="39"/>
  <c r="L223" i="39" s="1"/>
  <c r="I191" i="39"/>
  <c r="FY4" i="138"/>
  <c r="FZ4" i="138"/>
  <c r="GA4" i="138"/>
  <c r="FY5" i="138"/>
  <c r="FZ5" i="138"/>
  <c r="GA5" i="138"/>
  <c r="FY6" i="138"/>
  <c r="GA6" i="138"/>
  <c r="FY7" i="138"/>
  <c r="FZ7" i="138"/>
  <c r="GA7" i="138"/>
  <c r="FY8" i="138"/>
  <c r="FZ8" i="138"/>
  <c r="GA8" i="138"/>
  <c r="FY9" i="138"/>
  <c r="FZ9" i="138"/>
  <c r="GA9" i="138"/>
  <c r="FY10" i="138"/>
  <c r="FZ10" i="138"/>
  <c r="GA10" i="138"/>
  <c r="FY11" i="138"/>
  <c r="FZ11" i="138"/>
  <c r="GA11" i="138"/>
  <c r="FY12" i="138"/>
  <c r="FZ12" i="138"/>
  <c r="GA12" i="138"/>
  <c r="FY13" i="138"/>
  <c r="FZ13" i="138"/>
  <c r="GA13" i="138"/>
  <c r="FY14" i="138"/>
  <c r="FZ14" i="138"/>
  <c r="GA14" i="138"/>
  <c r="FY15" i="138"/>
  <c r="FZ15" i="138"/>
  <c r="GA15" i="138"/>
  <c r="FY16" i="138"/>
  <c r="FZ16" i="138"/>
  <c r="GA16" i="138"/>
  <c r="FY17" i="138"/>
  <c r="FZ17" i="138"/>
  <c r="GA17" i="138"/>
  <c r="FY18" i="138"/>
  <c r="FZ18" i="138"/>
  <c r="GA18" i="138"/>
  <c r="FY19" i="138"/>
  <c r="FZ19" i="138"/>
  <c r="GA19" i="138"/>
  <c r="FY20" i="138"/>
  <c r="FZ20" i="138"/>
  <c r="GA20" i="138"/>
  <c r="FY21" i="138"/>
  <c r="I193" i="39" s="1"/>
  <c r="FZ21" i="138"/>
  <c r="GA21" i="138"/>
  <c r="FY22" i="138"/>
  <c r="FZ22" i="138"/>
  <c r="GA22" i="138"/>
  <c r="FY23" i="138"/>
  <c r="FZ23" i="138"/>
  <c r="GA23" i="138"/>
  <c r="FY24" i="138"/>
  <c r="FZ24" i="138"/>
  <c r="GA24" i="138"/>
  <c r="FY25" i="138"/>
  <c r="FZ25" i="138"/>
  <c r="GA25" i="138"/>
  <c r="FY26" i="138"/>
  <c r="FZ26" i="138"/>
  <c r="GA26" i="138"/>
  <c r="FY27" i="138"/>
  <c r="FZ27" i="138"/>
  <c r="GA27" i="138"/>
  <c r="FY28" i="138"/>
  <c r="FZ28" i="138"/>
  <c r="GA28" i="138"/>
  <c r="FY29" i="138"/>
  <c r="FZ29" i="138"/>
  <c r="GA29" i="138"/>
  <c r="FY30" i="138"/>
  <c r="H88" i="37" s="1"/>
  <c r="FZ30" i="138"/>
  <c r="GA30" i="138"/>
  <c r="FY31" i="138"/>
  <c r="FZ31" i="138"/>
  <c r="GA31" i="138"/>
  <c r="FY32" i="138"/>
  <c r="FZ32" i="138"/>
  <c r="GA32" i="138"/>
  <c r="FY33" i="138"/>
  <c r="FZ33" i="138"/>
  <c r="GA33" i="138"/>
  <c r="FY34" i="138"/>
  <c r="FZ34" i="138"/>
  <c r="GA34" i="138"/>
  <c r="FY35" i="138"/>
  <c r="FZ35" i="138"/>
  <c r="GA35" i="138"/>
  <c r="FY36" i="138"/>
  <c r="FZ36" i="138"/>
  <c r="GA36" i="138"/>
  <c r="FY37" i="138"/>
  <c r="FZ37" i="138"/>
  <c r="GA37" i="138"/>
  <c r="FY38" i="138"/>
  <c r="FZ38" i="138"/>
  <c r="GA38" i="138"/>
  <c r="FY39" i="138"/>
  <c r="FZ39" i="138"/>
  <c r="GA39" i="138"/>
  <c r="FY40" i="138"/>
  <c r="FZ40" i="138"/>
  <c r="GA40" i="138"/>
  <c r="FY41" i="138"/>
  <c r="FZ41" i="138"/>
  <c r="GA41" i="138"/>
  <c r="FY42" i="138"/>
  <c r="FZ42" i="138"/>
  <c r="GA42" i="138"/>
  <c r="FY43" i="138"/>
  <c r="FZ43" i="138"/>
  <c r="GA43" i="138"/>
  <c r="FY44" i="138"/>
  <c r="FZ44" i="138"/>
  <c r="GA44" i="138"/>
  <c r="FY45" i="138"/>
  <c r="FZ45" i="138"/>
  <c r="GA45" i="138"/>
  <c r="FY46" i="138"/>
  <c r="FZ46" i="138"/>
  <c r="GA46" i="138"/>
  <c r="FY47" i="138"/>
  <c r="FZ47" i="138"/>
  <c r="GA47" i="138"/>
  <c r="FY48" i="138"/>
  <c r="FZ48" i="138"/>
  <c r="GA48" i="138"/>
  <c r="FY49" i="138"/>
  <c r="FZ49" i="138"/>
  <c r="GA49" i="138"/>
  <c r="FY50" i="138"/>
  <c r="FZ50" i="138"/>
  <c r="GA50" i="138"/>
  <c r="FY51" i="138"/>
  <c r="FZ51" i="138"/>
  <c r="GA51" i="138"/>
  <c r="FY52" i="138"/>
  <c r="FZ52" i="138"/>
  <c r="GA52" i="138"/>
  <c r="FY53" i="138"/>
  <c r="FZ53" i="138"/>
  <c r="GA53" i="138"/>
  <c r="FY54" i="138"/>
  <c r="FZ54" i="138"/>
  <c r="GA54" i="138"/>
  <c r="FY55" i="138"/>
  <c r="FZ55" i="138"/>
  <c r="GA55" i="138"/>
  <c r="FZ3" i="138"/>
  <c r="GA3" i="138"/>
  <c r="FY3" i="138"/>
  <c r="AK24" i="37"/>
  <c r="AK27" i="37"/>
  <c r="AK29" i="37"/>
  <c r="AK35" i="37"/>
  <c r="N15" i="37" l="1"/>
  <c r="I24" i="37"/>
  <c r="I55" i="37"/>
  <c r="I31" i="37"/>
  <c r="I224" i="39"/>
  <c r="I223" i="39" s="1"/>
  <c r="M223" i="39" s="1"/>
  <c r="I225" i="39"/>
  <c r="I16" i="37"/>
  <c r="I192" i="39" s="1"/>
  <c r="I44" i="37"/>
  <c r="H82" i="37" s="1"/>
  <c r="H86" i="37"/>
  <c r="FP4" i="138"/>
  <c r="FP5" i="138"/>
  <c r="AK23" i="37" s="1"/>
  <c r="FP6" i="138"/>
  <c r="FP7" i="138"/>
  <c r="FP8" i="138"/>
  <c r="FP9" i="138"/>
  <c r="FP10" i="138"/>
  <c r="FP11" i="138"/>
  <c r="FP12" i="138"/>
  <c r="FP13" i="138"/>
  <c r="FP14" i="138"/>
  <c r="FP15" i="138"/>
  <c r="FP16" i="138"/>
  <c r="FP17" i="138"/>
  <c r="FP18" i="138"/>
  <c r="FP19" i="138"/>
  <c r="FP3" i="138"/>
  <c r="AK18" i="37" s="1"/>
  <c r="AL195" i="4"/>
  <c r="AK17" i="37" l="1"/>
  <c r="AK16" i="37" s="1"/>
  <c r="AK14" i="37" s="1"/>
  <c r="AK12" i="37" s="1"/>
  <c r="I38" i="37"/>
  <c r="I34" i="37" s="1"/>
  <c r="AK54" i="37"/>
  <c r="AK53" i="37"/>
  <c r="AK51" i="37"/>
  <c r="AK50" i="37"/>
  <c r="AK49" i="37"/>
  <c r="AK48" i="37"/>
  <c r="AK47" i="37"/>
  <c r="AK46" i="37"/>
  <c r="AK45" i="37"/>
  <c r="AK43" i="37"/>
  <c r="AK42" i="37"/>
  <c r="AK41" i="37"/>
  <c r="AK40" i="37"/>
  <c r="AK32" i="37"/>
  <c r="AK31" i="37" s="1"/>
  <c r="N25" i="4"/>
  <c r="N32" i="4"/>
  <c r="N48" i="4"/>
  <c r="N55" i="4"/>
  <c r="N63" i="4"/>
  <c r="N78" i="4"/>
  <c r="N82" i="4"/>
  <c r="N115" i="4"/>
  <c r="N149" i="4"/>
  <c r="N151" i="4"/>
  <c r="N152" i="4"/>
  <c r="N153" i="4"/>
  <c r="N154" i="4"/>
  <c r="N155" i="4"/>
  <c r="N156" i="4"/>
  <c r="N157" i="4"/>
  <c r="N158" i="4"/>
  <c r="N167" i="4"/>
  <c r="N170" i="4"/>
  <c r="N172" i="4"/>
  <c r="N174" i="4"/>
  <c r="N187" i="4"/>
  <c r="N188" i="4"/>
  <c r="N201" i="4"/>
  <c r="N203" i="4"/>
  <c r="O150" i="4"/>
  <c r="P150" i="4" s="1"/>
  <c r="AL198" i="4"/>
  <c r="AL179" i="4"/>
  <c r="AL169" i="4"/>
  <c r="AL151" i="4"/>
  <c r="AL146" i="4"/>
  <c r="AL134" i="4"/>
  <c r="AL85" i="4"/>
  <c r="AL69" i="4"/>
  <c r="AL38" i="4"/>
  <c r="AL29" i="4"/>
  <c r="AL19" i="4"/>
  <c r="N24" i="4"/>
  <c r="O84" i="4"/>
  <c r="P84" i="4" s="1"/>
  <c r="L113" i="39"/>
  <c r="O147" i="4"/>
  <c r="P147" i="4" s="1"/>
  <c r="AL13" i="4"/>
  <c r="AL14" i="4"/>
  <c r="AL15" i="4"/>
  <c r="AL16" i="4"/>
  <c r="K16" i="4" s="1"/>
  <c r="AL18" i="4"/>
  <c r="AL20" i="4"/>
  <c r="AL21" i="4"/>
  <c r="AL23" i="4"/>
  <c r="AL34" i="4"/>
  <c r="AL36" i="4"/>
  <c r="AL47" i="4"/>
  <c r="AL50" i="4"/>
  <c r="AL51" i="4"/>
  <c r="AL52" i="4"/>
  <c r="AL54" i="4"/>
  <c r="AL58" i="4"/>
  <c r="AL59" i="4"/>
  <c r="AL61" i="4"/>
  <c r="AL62" i="4"/>
  <c r="AL66" i="4"/>
  <c r="AL75" i="4"/>
  <c r="AL76" i="4"/>
  <c r="AL77" i="4"/>
  <c r="AL83" i="4"/>
  <c r="AL93" i="4"/>
  <c r="AL95" i="4"/>
  <c r="AL97" i="4"/>
  <c r="AL98" i="4"/>
  <c r="AL99" i="4"/>
  <c r="AL100" i="4"/>
  <c r="AL103" i="4"/>
  <c r="AL104" i="4"/>
  <c r="AL106" i="4"/>
  <c r="AL107" i="4"/>
  <c r="AL109" i="4"/>
  <c r="AL111" i="4"/>
  <c r="AL116" i="4"/>
  <c r="AL122" i="4"/>
  <c r="AL123" i="4"/>
  <c r="AL125" i="4"/>
  <c r="AL126" i="4"/>
  <c r="AL128" i="4"/>
  <c r="AL130" i="4"/>
  <c r="AL131" i="4"/>
  <c r="AL132" i="4"/>
  <c r="AL133" i="4"/>
  <c r="AL138" i="4"/>
  <c r="AL139" i="4"/>
  <c r="AL140" i="4"/>
  <c r="AL141" i="4"/>
  <c r="AL143" i="4"/>
  <c r="AL142" i="4" s="1"/>
  <c r="AL166" i="4"/>
  <c r="AL159" i="4" s="1"/>
  <c r="AL190" i="4"/>
  <c r="AL189" i="4" s="1"/>
  <c r="AL193" i="4"/>
  <c r="AL192" i="4" s="1"/>
  <c r="AL10" i="4"/>
  <c r="N16" i="37" l="1"/>
  <c r="O126" i="4"/>
  <c r="P126" i="4" s="1"/>
  <c r="N176" i="4"/>
  <c r="O176" i="4"/>
  <c r="P176" i="4" s="1"/>
  <c r="I206" i="39"/>
  <c r="O86" i="4"/>
  <c r="P86" i="4" s="1"/>
  <c r="O57" i="4"/>
  <c r="P57" i="4" s="1"/>
  <c r="N87" i="4"/>
  <c r="O12" i="4"/>
  <c r="O70" i="4"/>
  <c r="P70" i="4" s="1"/>
  <c r="O18" i="4"/>
  <c r="P18" i="4" s="1"/>
  <c r="O69" i="4"/>
  <c r="P69" i="4" s="1"/>
  <c r="O46" i="4"/>
  <c r="P46" i="4" s="1"/>
  <c r="N130" i="4"/>
  <c r="O64" i="4"/>
  <c r="P64" i="4" s="1"/>
  <c r="O47" i="4"/>
  <c r="P47" i="4" s="1"/>
  <c r="O76" i="4"/>
  <c r="P76" i="4" s="1"/>
  <c r="N99" i="4"/>
  <c r="O39" i="4"/>
  <c r="P39" i="4" s="1"/>
  <c r="O17" i="4"/>
  <c r="P17" i="4" s="1"/>
  <c r="O94" i="4"/>
  <c r="P94" i="4" s="1"/>
  <c r="O62" i="4"/>
  <c r="P62" i="4" s="1"/>
  <c r="O159" i="4"/>
  <c r="P159" i="4" s="1"/>
  <c r="N92" i="4"/>
  <c r="O31" i="4"/>
  <c r="P31" i="4" s="1"/>
  <c r="O141" i="4"/>
  <c r="P141" i="4" s="1"/>
  <c r="N10" i="4"/>
  <c r="O120" i="4"/>
  <c r="P120" i="4" s="1"/>
  <c r="L112" i="39"/>
  <c r="O45" i="4"/>
  <c r="P45" i="4" s="1"/>
  <c r="O13" i="4"/>
  <c r="N102" i="4"/>
  <c r="N101" i="4"/>
  <c r="O77" i="4"/>
  <c r="P77" i="4" s="1"/>
  <c r="O38" i="4"/>
  <c r="P38" i="4" s="1"/>
  <c r="O140" i="4"/>
  <c r="P140" i="4" s="1"/>
  <c r="N91" i="4"/>
  <c r="O22" i="4"/>
  <c r="P22" i="4" s="1"/>
  <c r="O111" i="4"/>
  <c r="P111" i="4" s="1"/>
  <c r="N104" i="4"/>
  <c r="N97" i="4"/>
  <c r="O83" i="4"/>
  <c r="P83" i="4" s="1"/>
  <c r="O59" i="4"/>
  <c r="P59" i="4" s="1"/>
  <c r="N165" i="4"/>
  <c r="O116" i="4"/>
  <c r="P116" i="4" s="1"/>
  <c r="O73" i="4"/>
  <c r="P73" i="4" s="1"/>
  <c r="O44" i="4"/>
  <c r="P44" i="4" s="1"/>
  <c r="O66" i="4"/>
  <c r="P66" i="4" s="1"/>
  <c r="O43" i="4"/>
  <c r="P43" i="4" s="1"/>
  <c r="O21" i="4"/>
  <c r="P21" i="4" s="1"/>
  <c r="N145" i="4"/>
  <c r="N168" i="4"/>
  <c r="N125" i="4"/>
  <c r="N96" i="4"/>
  <c r="O14" i="4"/>
  <c r="P14" i="4" s="1"/>
  <c r="N163" i="4"/>
  <c r="N84" i="4"/>
  <c r="O146" i="4"/>
  <c r="P146" i="4" s="1"/>
  <c r="N147" i="4"/>
  <c r="O117" i="4"/>
  <c r="P117" i="4" s="1"/>
  <c r="O50" i="4"/>
  <c r="P50" i="4" s="1"/>
  <c r="O71" i="4"/>
  <c r="P71" i="4" s="1"/>
  <c r="O19" i="4"/>
  <c r="P19" i="4" s="1"/>
  <c r="N133" i="4"/>
  <c r="N144" i="4"/>
  <c r="N131" i="4"/>
  <c r="O42" i="4"/>
  <c r="P42" i="4" s="1"/>
  <c r="O20" i="4"/>
  <c r="P20" i="4" s="1"/>
  <c r="O80" i="4"/>
  <c r="P80" i="4" s="1"/>
  <c r="AL117" i="4"/>
  <c r="O35" i="4"/>
  <c r="P35" i="4" s="1"/>
  <c r="AL119" i="4"/>
  <c r="AL118" i="4" s="1"/>
  <c r="O27" i="4"/>
  <c r="P27" i="4" s="1"/>
  <c r="O28" i="4"/>
  <c r="P28" i="4" s="1"/>
  <c r="O29" i="4"/>
  <c r="P29" i="4" s="1"/>
  <c r="O41" i="4"/>
  <c r="P41" i="4" s="1"/>
  <c r="O49" i="4"/>
  <c r="P49" i="4" s="1"/>
  <c r="O148" i="4"/>
  <c r="P148" i="4" s="1"/>
  <c r="AL102" i="4"/>
  <c r="O51" i="4"/>
  <c r="P51" i="4" s="1"/>
  <c r="O118" i="4"/>
  <c r="P118" i="4" s="1"/>
  <c r="O52" i="4"/>
  <c r="P52" i="4" s="1"/>
  <c r="O119" i="4"/>
  <c r="P119" i="4" s="1"/>
  <c r="O30" i="4"/>
  <c r="P30" i="4" s="1"/>
  <c r="N126" i="4"/>
  <c r="O36" i="4"/>
  <c r="P36" i="4" s="1"/>
  <c r="O81" i="4"/>
  <c r="P81" i="4" s="1"/>
  <c r="O58" i="4"/>
  <c r="P58" i="4" s="1"/>
  <c r="O134" i="4"/>
  <c r="P134" i="4" s="1"/>
  <c r="AL129" i="4"/>
  <c r="N150" i="4"/>
  <c r="O135" i="4"/>
  <c r="P135" i="4" s="1"/>
  <c r="N183" i="4"/>
  <c r="AL27" i="4"/>
  <c r="AL26" i="4" s="1"/>
  <c r="AL17" i="4"/>
  <c r="AL12" i="4" s="1"/>
  <c r="AL112" i="4"/>
  <c r="O65" i="4"/>
  <c r="P65" i="4" s="1"/>
  <c r="AL181" i="4"/>
  <c r="AL178" i="4" s="1"/>
  <c r="AL177" i="4" s="1"/>
  <c r="O72" i="4"/>
  <c r="P72" i="4" s="1"/>
  <c r="O74" i="4"/>
  <c r="P74" i="4" s="1"/>
  <c r="O23" i="4"/>
  <c r="P23" i="4" s="1"/>
  <c r="O75" i="4"/>
  <c r="P75" i="4" s="1"/>
  <c r="N113" i="4"/>
  <c r="AL46" i="4"/>
  <c r="O37" i="4"/>
  <c r="P37" i="4" s="1"/>
  <c r="AL65" i="4"/>
  <c r="AL44" i="4"/>
  <c r="O121" i="4"/>
  <c r="P121" i="4" s="1"/>
  <c r="O61" i="4"/>
  <c r="P61" i="4" s="1"/>
  <c r="AL45" i="4"/>
  <c r="AL105" i="4"/>
  <c r="AL67" i="4"/>
  <c r="AL108" i="4"/>
  <c r="O11" i="4"/>
  <c r="O136" i="4"/>
  <c r="P136" i="4" s="1"/>
  <c r="AL49" i="4"/>
  <c r="O67" i="4"/>
  <c r="P67" i="4" s="1"/>
  <c r="O169" i="4"/>
  <c r="P169" i="4" s="1"/>
  <c r="O40" i="4"/>
  <c r="P40" i="4" s="1"/>
  <c r="O16" i="4"/>
  <c r="P16" i="4" s="1"/>
  <c r="O68" i="4"/>
  <c r="P68" i="4" s="1"/>
  <c r="AK44" i="37"/>
  <c r="AK39" i="37"/>
  <c r="AL137" i="4"/>
  <c r="AL121" i="4"/>
  <c r="N141" i="4"/>
  <c r="AL184" i="4"/>
  <c r="AL57" i="4"/>
  <c r="AL33" i="4"/>
  <c r="AL87" i="4"/>
  <c r="AL74" i="4"/>
  <c r="AL73" i="4" s="1"/>
  <c r="AL60" i="4"/>
  <c r="AL150" i="4"/>
  <c r="O191" i="4" l="1"/>
  <c r="P191" i="4" s="1"/>
  <c r="O194" i="4"/>
  <c r="P194" i="4" s="1"/>
  <c r="O196" i="4"/>
  <c r="P196" i="4" s="1"/>
  <c r="O190" i="4"/>
  <c r="P190" i="4" s="1"/>
  <c r="N181" i="4"/>
  <c r="O184" i="4"/>
  <c r="P184" i="4" s="1"/>
  <c r="O178" i="4"/>
  <c r="N171" i="4"/>
  <c r="N173" i="4"/>
  <c r="O177" i="4"/>
  <c r="O195" i="4"/>
  <c r="P195" i="4" s="1"/>
  <c r="N199" i="4"/>
  <c r="O139" i="4"/>
  <c r="P139" i="4" s="1"/>
  <c r="N110" i="4"/>
  <c r="O110" i="4"/>
  <c r="P110" i="4" s="1"/>
  <c r="N140" i="4"/>
  <c r="N13" i="4"/>
  <c r="O95" i="4"/>
  <c r="P95" i="4" s="1"/>
  <c r="N70" i="4"/>
  <c r="O112" i="4"/>
  <c r="P112" i="4" s="1"/>
  <c r="O93" i="4"/>
  <c r="P93" i="4" s="1"/>
  <c r="O106" i="4"/>
  <c r="P106" i="4" s="1"/>
  <c r="O104" i="4"/>
  <c r="P104" i="4" s="1"/>
  <c r="O105" i="4"/>
  <c r="P105" i="4" s="1"/>
  <c r="N66" i="4"/>
  <c r="O132" i="4"/>
  <c r="P132" i="4" s="1"/>
  <c r="O109" i="4"/>
  <c r="P109" i="4" s="1"/>
  <c r="N86" i="4"/>
  <c r="O98" i="4"/>
  <c r="P98" i="4" s="1"/>
  <c r="O103" i="4"/>
  <c r="P103" i="4" s="1"/>
  <c r="O123" i="4"/>
  <c r="P123" i="4" s="1"/>
  <c r="N94" i="4"/>
  <c r="N194" i="4"/>
  <c r="O88" i="4"/>
  <c r="P88" i="4" s="1"/>
  <c r="O87" i="4"/>
  <c r="P87" i="4" s="1"/>
  <c r="N31" i="4"/>
  <c r="N196" i="4"/>
  <c r="N22" i="4"/>
  <c r="O101" i="4"/>
  <c r="P101" i="4" s="1"/>
  <c r="O97" i="4"/>
  <c r="P97" i="4" s="1"/>
  <c r="O137" i="4"/>
  <c r="P137" i="4" s="1"/>
  <c r="O96" i="4"/>
  <c r="P96" i="4" s="1"/>
  <c r="O90" i="4"/>
  <c r="P90" i="4" s="1"/>
  <c r="N69" i="4"/>
  <c r="O125" i="4"/>
  <c r="P125" i="4" s="1"/>
  <c r="N44" i="4"/>
  <c r="N47" i="4"/>
  <c r="N12" i="4"/>
  <c r="O107" i="4"/>
  <c r="P107" i="4" s="1"/>
  <c r="O122" i="4"/>
  <c r="P122" i="4" s="1"/>
  <c r="N43" i="4"/>
  <c r="N45" i="4"/>
  <c r="O179" i="4"/>
  <c r="I209" i="39"/>
  <c r="M209" i="39" s="1"/>
  <c r="O60" i="4"/>
  <c r="P60" i="4" s="1"/>
  <c r="N60" i="4"/>
  <c r="O85" i="4"/>
  <c r="P85" i="4" s="1"/>
  <c r="N85" i="4"/>
  <c r="O189" i="4"/>
  <c r="P189" i="4" s="1"/>
  <c r="I220" i="39"/>
  <c r="O202" i="4"/>
  <c r="P202" i="4" s="1"/>
  <c r="N182" i="4"/>
  <c r="O182" i="4"/>
  <c r="P182" i="4" s="1"/>
  <c r="I212" i="39"/>
  <c r="M212" i="39" s="1"/>
  <c r="O143" i="4"/>
  <c r="P143" i="4" s="1"/>
  <c r="N143" i="4"/>
  <c r="N129" i="4"/>
  <c r="O129" i="4"/>
  <c r="P129" i="4" s="1"/>
  <c r="O33" i="4"/>
  <c r="P33" i="4" s="1"/>
  <c r="N33" i="4"/>
  <c r="N53" i="4"/>
  <c r="O53" i="4"/>
  <c r="P53" i="4" s="1"/>
  <c r="O15" i="4"/>
  <c r="P15" i="4" s="1"/>
  <c r="N15" i="4"/>
  <c r="O164" i="4"/>
  <c r="P164" i="4" s="1"/>
  <c r="I189" i="39"/>
  <c r="M189" i="39" s="1"/>
  <c r="N164" i="4"/>
  <c r="O100" i="4"/>
  <c r="P100" i="4" s="1"/>
  <c r="O108" i="4"/>
  <c r="P108" i="4" s="1"/>
  <c r="N117" i="4"/>
  <c r="L117" i="39"/>
  <c r="N29" i="4"/>
  <c r="O99" i="4"/>
  <c r="P99" i="4" s="1"/>
  <c r="O92" i="4"/>
  <c r="P92" i="4" s="1"/>
  <c r="N114" i="4"/>
  <c r="L114" i="39"/>
  <c r="AK38" i="37"/>
  <c r="AK34" i="37" s="1"/>
  <c r="AK11" i="37" s="1"/>
  <c r="O138" i="4"/>
  <c r="P138" i="4" s="1"/>
  <c r="N56" i="4"/>
  <c r="O56" i="4"/>
  <c r="P56" i="4" s="1"/>
  <c r="O171" i="4"/>
  <c r="P171" i="4" s="1"/>
  <c r="I201" i="39"/>
  <c r="O131" i="4"/>
  <c r="P131" i="4" s="1"/>
  <c r="O200" i="4"/>
  <c r="P200" i="4" s="1"/>
  <c r="I296" i="39"/>
  <c r="O185" i="4"/>
  <c r="P185" i="4" s="1"/>
  <c r="I217" i="39"/>
  <c r="N26" i="4"/>
  <c r="O26" i="4"/>
  <c r="P26" i="4" s="1"/>
  <c r="N116" i="4"/>
  <c r="L116" i="39"/>
  <c r="O10" i="4"/>
  <c r="J9" i="4"/>
  <c r="I306" i="39" s="1"/>
  <c r="N17" i="4"/>
  <c r="N76" i="4"/>
  <c r="N18" i="4"/>
  <c r="O145" i="4"/>
  <c r="P145" i="4" s="1"/>
  <c r="O91" i="4"/>
  <c r="P91" i="4" s="1"/>
  <c r="O102" i="4"/>
  <c r="P102" i="4" s="1"/>
  <c r="O199" i="4"/>
  <c r="P199" i="4" s="1"/>
  <c r="I295" i="39"/>
  <c r="N193" i="4"/>
  <c r="O193" i="4"/>
  <c r="P193" i="4" s="1"/>
  <c r="N160" i="4"/>
  <c r="I185" i="39"/>
  <c r="O198" i="4"/>
  <c r="P198" i="4" s="1"/>
  <c r="N111" i="4"/>
  <c r="L111" i="39"/>
  <c r="O127" i="4"/>
  <c r="P127" i="4" s="1"/>
  <c r="O128" i="4"/>
  <c r="P128" i="4" s="1"/>
  <c r="N39" i="4"/>
  <c r="N46" i="4"/>
  <c r="N57" i="4"/>
  <c r="O133" i="4"/>
  <c r="P133" i="4" s="1"/>
  <c r="O114" i="4"/>
  <c r="P114" i="4" s="1"/>
  <c r="O130" i="4"/>
  <c r="P130" i="4" s="1"/>
  <c r="N34" i="4"/>
  <c r="O34" i="4"/>
  <c r="P34" i="4" s="1"/>
  <c r="O173" i="4"/>
  <c r="P173" i="4" s="1"/>
  <c r="I203" i="39"/>
  <c r="I221" i="39"/>
  <c r="O142" i="4"/>
  <c r="P142" i="4" s="1"/>
  <c r="O197" i="4"/>
  <c r="P197" i="4" s="1"/>
  <c r="I249" i="39"/>
  <c r="I183" i="39"/>
  <c r="M183" i="39" s="1"/>
  <c r="N62" i="4"/>
  <c r="N166" i="4"/>
  <c r="N189" i="4"/>
  <c r="N175" i="4"/>
  <c r="N42" i="4"/>
  <c r="N73" i="4"/>
  <c r="N198" i="4"/>
  <c r="N95" i="4"/>
  <c r="N195" i="4"/>
  <c r="N161" i="4"/>
  <c r="AL110" i="4"/>
  <c r="N83" i="4"/>
  <c r="N120" i="4"/>
  <c r="N50" i="4"/>
  <c r="N200" i="4"/>
  <c r="N21" i="4"/>
  <c r="N64" i="4"/>
  <c r="N186" i="4"/>
  <c r="N19" i="4"/>
  <c r="N59" i="4"/>
  <c r="N20" i="4"/>
  <c r="N146" i="4"/>
  <c r="N106" i="4"/>
  <c r="N90" i="4"/>
  <c r="N71" i="4"/>
  <c r="N191" i="4"/>
  <c r="N142" i="4"/>
  <c r="N72" i="4"/>
  <c r="N61" i="4"/>
  <c r="N190" i="4"/>
  <c r="N77" i="4"/>
  <c r="N38" i="4"/>
  <c r="N14" i="4"/>
  <c r="N197" i="4"/>
  <c r="N81" i="4"/>
  <c r="N54" i="4"/>
  <c r="N36" i="4"/>
  <c r="N41" i="4"/>
  <c r="N159" i="4"/>
  <c r="N202" i="4"/>
  <c r="N184" i="4"/>
  <c r="N58" i="4"/>
  <c r="N136" i="4"/>
  <c r="N192" i="4"/>
  <c r="N51" i="4"/>
  <c r="N134" i="4"/>
  <c r="N68" i="4"/>
  <c r="N11" i="4"/>
  <c r="N30" i="4"/>
  <c r="AL9" i="4"/>
  <c r="N65" i="4"/>
  <c r="N49" i="4"/>
  <c r="N162" i="4"/>
  <c r="N112" i="4"/>
  <c r="N37" i="4"/>
  <c r="N52" i="4"/>
  <c r="N148" i="4"/>
  <c r="N80" i="4"/>
  <c r="N35" i="4"/>
  <c r="N40" i="4"/>
  <c r="N137" i="4"/>
  <c r="N88" i="4"/>
  <c r="N103" i="4"/>
  <c r="N27" i="4"/>
  <c r="N121" i="4"/>
  <c r="N139" i="4"/>
  <c r="AL64" i="4"/>
  <c r="N169" i="4"/>
  <c r="N122" i="4"/>
  <c r="N108" i="4"/>
  <c r="N185" i="4"/>
  <c r="N98" i="4"/>
  <c r="N118" i="4"/>
  <c r="N23" i="4"/>
  <c r="N138" i="4"/>
  <c r="N28" i="4"/>
  <c r="N100" i="4"/>
  <c r="N74" i="4"/>
  <c r="N107" i="4"/>
  <c r="N109" i="4"/>
  <c r="N119" i="4"/>
  <c r="N135" i="4"/>
  <c r="N93" i="4"/>
  <c r="N105" i="4"/>
  <c r="AL43" i="4"/>
  <c r="N128" i="4"/>
  <c r="N75" i="4"/>
  <c r="N127" i="4"/>
  <c r="AL101" i="4"/>
  <c r="L16" i="4"/>
  <c r="N67" i="4"/>
  <c r="N123" i="4"/>
  <c r="N132" i="4"/>
  <c r="N16" i="4"/>
  <c r="AL11" i="4"/>
  <c r="FS7" i="137"/>
  <c r="FR3" i="137"/>
  <c r="I216" i="39" l="1"/>
  <c r="AL42" i="4"/>
  <c r="GE3" i="133"/>
  <c r="AK44" i="35" l="1"/>
  <c r="AK43" i="35" s="1"/>
  <c r="AK14" i="35"/>
  <c r="AK50" i="35"/>
  <c r="AK38" i="35"/>
  <c r="AK37" i="35" s="1"/>
  <c r="AK30" i="35"/>
  <c r="AK28" i="35"/>
  <c r="AK26" i="35"/>
  <c r="AK20" i="35"/>
  <c r="AK11" i="35"/>
  <c r="FS3" i="137"/>
  <c r="FT3" i="137"/>
  <c r="FS4" i="137"/>
  <c r="FT4" i="137"/>
  <c r="FS5" i="137"/>
  <c r="FT5" i="137"/>
  <c r="FS6" i="137"/>
  <c r="FT6" i="137"/>
  <c r="FT7" i="137"/>
  <c r="FS8" i="137"/>
  <c r="FT8" i="137"/>
  <c r="FS9" i="137"/>
  <c r="FT9" i="137"/>
  <c r="FS10" i="137"/>
  <c r="FT10" i="137"/>
  <c r="FS11" i="137"/>
  <c r="FT11" i="137"/>
  <c r="FS12" i="137"/>
  <c r="FT12" i="137"/>
  <c r="FS13" i="137"/>
  <c r="FT13" i="137"/>
  <c r="FS14" i="137"/>
  <c r="FT14" i="137"/>
  <c r="FS15" i="137"/>
  <c r="FT15" i="137"/>
  <c r="FS16" i="137"/>
  <c r="FT16" i="137"/>
  <c r="FS17" i="137"/>
  <c r="FT17" i="137"/>
  <c r="FS18" i="137"/>
  <c r="FT18" i="137"/>
  <c r="FS19" i="137"/>
  <c r="FT19" i="137"/>
  <c r="FS20" i="137"/>
  <c r="FT20" i="137"/>
  <c r="FS21" i="137"/>
  <c r="FT21" i="137"/>
  <c r="FS22" i="137"/>
  <c r="FT22" i="137"/>
  <c r="FS23" i="137"/>
  <c r="FT23" i="137"/>
  <c r="FS24" i="137"/>
  <c r="FT24" i="137"/>
  <c r="FS25" i="137"/>
  <c r="FT25" i="137"/>
  <c r="FS26" i="137"/>
  <c r="FT26" i="137"/>
  <c r="FS27" i="137"/>
  <c r="FT27" i="137"/>
  <c r="FS28" i="137"/>
  <c r="FT28" i="137"/>
  <c r="FS29" i="137"/>
  <c r="FT29" i="137"/>
  <c r="FS30" i="137"/>
  <c r="FT30" i="137"/>
  <c r="FS31" i="137"/>
  <c r="FT31" i="137"/>
  <c r="FS32" i="137"/>
  <c r="FT32" i="137"/>
  <c r="FS33" i="137"/>
  <c r="FT33" i="137"/>
  <c r="FS34" i="137"/>
  <c r="FT34" i="137"/>
  <c r="FS35" i="137"/>
  <c r="FT35" i="137"/>
  <c r="FS36" i="137"/>
  <c r="FT36" i="137"/>
  <c r="FS37" i="137"/>
  <c r="FT37" i="137"/>
  <c r="FS38" i="137"/>
  <c r="FT38" i="137"/>
  <c r="FS39" i="137"/>
  <c r="FT39" i="137"/>
  <c r="FS40" i="137"/>
  <c r="FT40" i="137"/>
  <c r="FS41" i="137"/>
  <c r="FT41" i="137"/>
  <c r="FS42" i="137"/>
  <c r="FT42" i="137"/>
  <c r="FS43" i="137"/>
  <c r="FT43" i="137"/>
  <c r="FS44" i="137"/>
  <c r="FT44" i="137"/>
  <c r="FS45" i="137"/>
  <c r="FT45" i="137"/>
  <c r="FS46" i="137"/>
  <c r="FT46" i="137"/>
  <c r="FS47" i="137"/>
  <c r="FT47" i="137"/>
  <c r="FS48" i="137"/>
  <c r="FT48" i="137"/>
  <c r="FS49" i="137"/>
  <c r="FT49" i="137"/>
  <c r="FS50" i="137"/>
  <c r="FT50" i="137"/>
  <c r="FS51" i="137"/>
  <c r="FT51" i="137"/>
  <c r="FS52" i="137"/>
  <c r="FT52" i="137"/>
  <c r="FS53" i="137"/>
  <c r="FT53" i="137"/>
  <c r="FR4" i="137"/>
  <c r="FR5" i="137"/>
  <c r="FR6" i="137"/>
  <c r="FR7" i="137"/>
  <c r="FR8" i="137"/>
  <c r="FR9" i="137"/>
  <c r="FR10" i="137"/>
  <c r="FR11" i="137"/>
  <c r="FR12" i="137"/>
  <c r="FR13" i="137"/>
  <c r="FR14" i="137"/>
  <c r="FR15" i="137"/>
  <c r="FR16" i="137"/>
  <c r="FR17" i="137"/>
  <c r="FR18" i="137"/>
  <c r="FR19" i="137"/>
  <c r="FR20" i="137"/>
  <c r="FR21" i="137"/>
  <c r="FR22" i="137"/>
  <c r="FR23" i="137"/>
  <c r="FR24" i="137"/>
  <c r="FR25" i="137"/>
  <c r="FR26" i="137"/>
  <c r="FR27" i="137"/>
  <c r="FR28" i="137"/>
  <c r="FR29" i="137"/>
  <c r="FR30" i="137"/>
  <c r="FR31" i="137"/>
  <c r="FR32" i="137"/>
  <c r="FR33" i="137"/>
  <c r="FR34" i="137"/>
  <c r="FR35" i="137"/>
  <c r="FR36" i="137"/>
  <c r="FR37" i="137"/>
  <c r="FR38" i="137"/>
  <c r="FR39" i="137"/>
  <c r="FR40" i="137"/>
  <c r="FR41" i="137"/>
  <c r="FR42" i="137"/>
  <c r="FR43" i="137"/>
  <c r="FR44" i="137"/>
  <c r="FR45" i="137"/>
  <c r="FR46" i="137"/>
  <c r="FR47" i="137"/>
  <c r="FR48" i="137"/>
  <c r="I298" i="39" s="1"/>
  <c r="FR49" i="137"/>
  <c r="FR50" i="137"/>
  <c r="FR51" i="137"/>
  <c r="FR52" i="137"/>
  <c r="FR53" i="137"/>
  <c r="FI3" i="137"/>
  <c r="FI4" i="137"/>
  <c r="FI5" i="137"/>
  <c r="FI6" i="137"/>
  <c r="FI7" i="137"/>
  <c r="FI8" i="137"/>
  <c r="FI9" i="137"/>
  <c r="FI10" i="137"/>
  <c r="FI11" i="137"/>
  <c r="EN3" i="137"/>
  <c r="FL5" i="133"/>
  <c r="I20" i="35" l="1"/>
  <c r="L14" i="35"/>
  <c r="L184" i="39" s="1"/>
  <c r="I210" i="39"/>
  <c r="I14" i="35"/>
  <c r="AK13" i="35"/>
  <c r="AK10" i="35" s="1"/>
  <c r="AK42" i="35"/>
  <c r="N14" i="35" l="1"/>
  <c r="I37" i="35"/>
  <c r="I187" i="39"/>
  <c r="AK9" i="35"/>
  <c r="DM3" i="139"/>
  <c r="DN3" i="139"/>
  <c r="DM4" i="139"/>
  <c r="DN4" i="139"/>
  <c r="DM5" i="139"/>
  <c r="DN5" i="139"/>
  <c r="DM6" i="139"/>
  <c r="DN6" i="139"/>
  <c r="DM7" i="139"/>
  <c r="DN7" i="139"/>
  <c r="DM8" i="139"/>
  <c r="DN8" i="139"/>
  <c r="DL4" i="139"/>
  <c r="DL5" i="139"/>
  <c r="DL6" i="139"/>
  <c r="DL7" i="139"/>
  <c r="DL8" i="139"/>
  <c r="DL3" i="139"/>
  <c r="AI11" i="35"/>
  <c r="AI15" i="35"/>
  <c r="EX4" i="137"/>
  <c r="EY4" i="137"/>
  <c r="EZ4" i="137"/>
  <c r="EX5" i="137"/>
  <c r="EY5" i="137"/>
  <c r="EZ5" i="137"/>
  <c r="EX6" i="137"/>
  <c r="EY6" i="137"/>
  <c r="EZ6" i="137"/>
  <c r="EX7" i="137"/>
  <c r="EY7" i="137"/>
  <c r="EZ7" i="137"/>
  <c r="EX8" i="137"/>
  <c r="EY8" i="137"/>
  <c r="EZ8" i="137"/>
  <c r="EX9" i="137"/>
  <c r="EY9" i="137"/>
  <c r="EZ9" i="137"/>
  <c r="EX10" i="137"/>
  <c r="EY10" i="137"/>
  <c r="EZ10" i="137"/>
  <c r="EX11" i="137"/>
  <c r="EY11" i="137"/>
  <c r="EZ11" i="137"/>
  <c r="EX12" i="137"/>
  <c r="EY12" i="137"/>
  <c r="EZ12" i="137"/>
  <c r="EX13" i="137"/>
  <c r="EY13" i="137"/>
  <c r="EZ13" i="137"/>
  <c r="EX14" i="137"/>
  <c r="EY14" i="137"/>
  <c r="EZ14" i="137"/>
  <c r="EX15" i="137"/>
  <c r="EY15" i="137"/>
  <c r="EZ15" i="137"/>
  <c r="EX16" i="137"/>
  <c r="EY16" i="137"/>
  <c r="EZ16" i="137"/>
  <c r="EX17" i="137"/>
  <c r="EY17" i="137"/>
  <c r="EZ17" i="137"/>
  <c r="EX18" i="137"/>
  <c r="EY18" i="137"/>
  <c r="EZ18" i="137"/>
  <c r="EX19" i="137"/>
  <c r="EY19" i="137"/>
  <c r="EZ19" i="137"/>
  <c r="EX20" i="137"/>
  <c r="EY20" i="137"/>
  <c r="EZ20" i="137"/>
  <c r="EX21" i="137"/>
  <c r="EY21" i="137"/>
  <c r="EZ21" i="137"/>
  <c r="EX22" i="137"/>
  <c r="EY22" i="137"/>
  <c r="EZ22" i="137"/>
  <c r="EX23" i="137"/>
  <c r="EY23" i="137"/>
  <c r="EZ23" i="137"/>
  <c r="EX24" i="137"/>
  <c r="EY24" i="137"/>
  <c r="EZ24" i="137"/>
  <c r="EX25" i="137"/>
  <c r="EY25" i="137"/>
  <c r="EZ25" i="137"/>
  <c r="EX26" i="137"/>
  <c r="EY26" i="137"/>
  <c r="EZ26" i="137"/>
  <c r="EX27" i="137"/>
  <c r="EY27" i="137"/>
  <c r="EZ27" i="137"/>
  <c r="EX28" i="137"/>
  <c r="EY28" i="137"/>
  <c r="EZ28" i="137"/>
  <c r="EX29" i="137"/>
  <c r="EX30" i="137"/>
  <c r="EY30" i="137"/>
  <c r="EZ30" i="137"/>
  <c r="EX31" i="137"/>
  <c r="EY31" i="137"/>
  <c r="EZ31" i="137"/>
  <c r="EX32" i="137"/>
  <c r="EY32" i="137"/>
  <c r="EZ32" i="137"/>
  <c r="EX33" i="137"/>
  <c r="EY33" i="137"/>
  <c r="EZ33" i="137"/>
  <c r="EX34" i="137"/>
  <c r="EY34" i="137"/>
  <c r="EZ34" i="137"/>
  <c r="EX35" i="137"/>
  <c r="EY35" i="137"/>
  <c r="EZ35" i="137"/>
  <c r="EX36" i="137"/>
  <c r="EY36" i="137"/>
  <c r="EZ36" i="137"/>
  <c r="EX37" i="137"/>
  <c r="EY37" i="137"/>
  <c r="EZ37" i="137"/>
  <c r="EX38" i="137"/>
  <c r="EY38" i="137"/>
  <c r="EZ38" i="137"/>
  <c r="EX39" i="137"/>
  <c r="EY39" i="137"/>
  <c r="EZ39" i="137"/>
  <c r="EX40" i="137"/>
  <c r="EY40" i="137"/>
  <c r="EZ40" i="137"/>
  <c r="EX41" i="137"/>
  <c r="EY41" i="137"/>
  <c r="EZ41" i="137"/>
  <c r="EX42" i="137"/>
  <c r="EY42" i="137"/>
  <c r="EZ42" i="137"/>
  <c r="EX43" i="137"/>
  <c r="EY43" i="137"/>
  <c r="EZ43" i="137"/>
  <c r="EX44" i="137"/>
  <c r="EY44" i="137"/>
  <c r="EZ44" i="137"/>
  <c r="EX45" i="137"/>
  <c r="EY45" i="137"/>
  <c r="EZ45" i="137"/>
  <c r="EX46" i="137"/>
  <c r="EY46" i="137"/>
  <c r="EZ46" i="137"/>
  <c r="EX47" i="137"/>
  <c r="EY47" i="137"/>
  <c r="EZ47" i="137"/>
  <c r="EX48" i="137"/>
  <c r="EY48" i="137"/>
  <c r="EZ48" i="137"/>
  <c r="EX49" i="137"/>
  <c r="EY49" i="137"/>
  <c r="EZ49" i="137"/>
  <c r="EX50" i="137"/>
  <c r="EY50" i="137"/>
  <c r="EZ50" i="137"/>
  <c r="EX51" i="137"/>
  <c r="EY51" i="137"/>
  <c r="EZ51" i="137"/>
  <c r="EX52" i="137"/>
  <c r="EY52" i="137"/>
  <c r="EZ52" i="137"/>
  <c r="EX53" i="137"/>
  <c r="EY53" i="137"/>
  <c r="EZ53" i="137"/>
  <c r="EX54" i="137"/>
  <c r="EY54" i="137"/>
  <c r="EZ54" i="137"/>
  <c r="EY3" i="137"/>
  <c r="EZ3" i="137"/>
  <c r="EX3" i="137"/>
  <c r="EN4" i="137"/>
  <c r="AI19" i="35" s="1"/>
  <c r="EN5" i="137"/>
  <c r="AI23" i="35" s="1"/>
  <c r="EN6" i="137"/>
  <c r="AI22" i="35" s="1"/>
  <c r="EN7" i="137"/>
  <c r="AI21" i="35" s="1"/>
  <c r="EN8" i="137"/>
  <c r="AI32" i="35" s="1"/>
  <c r="EN9" i="137"/>
  <c r="AI35" i="35" s="1"/>
  <c r="EN10" i="137"/>
  <c r="AI46" i="35" s="1"/>
  <c r="EN11" i="137"/>
  <c r="AI47" i="35" s="1"/>
  <c r="EN12" i="137"/>
  <c r="AI48" i="35" s="1"/>
  <c r="AI35" i="37"/>
  <c r="AI31" i="37"/>
  <c r="FF4" i="138"/>
  <c r="FG4" i="138"/>
  <c r="FH4" i="138"/>
  <c r="FF5" i="138"/>
  <c r="FG5" i="138"/>
  <c r="FH5" i="138"/>
  <c r="FF6" i="138"/>
  <c r="FG6" i="138"/>
  <c r="FH6" i="138"/>
  <c r="FF7" i="138"/>
  <c r="FG7" i="138"/>
  <c r="FH7" i="138"/>
  <c r="FF8" i="138"/>
  <c r="FG8" i="138"/>
  <c r="FH8" i="138"/>
  <c r="FF9" i="138"/>
  <c r="FG9" i="138"/>
  <c r="FH9" i="138"/>
  <c r="FF10" i="138"/>
  <c r="FG10" i="138"/>
  <c r="FH10" i="138"/>
  <c r="FF11" i="138"/>
  <c r="FG11" i="138"/>
  <c r="FH11" i="138"/>
  <c r="FF12" i="138"/>
  <c r="FG12" i="138"/>
  <c r="FH12" i="138"/>
  <c r="FF13" i="138"/>
  <c r="FG13" i="138"/>
  <c r="FH13" i="138"/>
  <c r="FF14" i="138"/>
  <c r="FG14" i="138"/>
  <c r="FH14" i="138"/>
  <c r="FF15" i="138"/>
  <c r="FG15" i="138"/>
  <c r="FH15" i="138"/>
  <c r="FF16" i="138"/>
  <c r="FG16" i="138"/>
  <c r="FH16" i="138"/>
  <c r="FF17" i="138"/>
  <c r="FG17" i="138"/>
  <c r="FH17" i="138"/>
  <c r="FF18" i="138"/>
  <c r="FG18" i="138"/>
  <c r="FH18" i="138"/>
  <c r="FF19" i="138"/>
  <c r="FG19" i="138"/>
  <c r="FH19" i="138"/>
  <c r="FF20" i="138"/>
  <c r="FG20" i="138"/>
  <c r="FH20" i="138"/>
  <c r="FF21" i="138"/>
  <c r="FG21" i="138"/>
  <c r="FH21" i="138"/>
  <c r="FF22" i="138"/>
  <c r="FG22" i="138"/>
  <c r="FH22" i="138"/>
  <c r="FF23" i="138"/>
  <c r="FG23" i="138"/>
  <c r="FH23" i="138"/>
  <c r="FF24" i="138"/>
  <c r="FG24" i="138"/>
  <c r="FH24" i="138"/>
  <c r="FF25" i="138"/>
  <c r="FG25" i="138"/>
  <c r="FH25" i="138"/>
  <c r="FF26" i="138"/>
  <c r="FG26" i="138"/>
  <c r="FH26" i="138"/>
  <c r="FF27" i="138"/>
  <c r="FG27" i="138"/>
  <c r="FH27" i="138"/>
  <c r="FF28" i="138"/>
  <c r="FG28" i="138"/>
  <c r="FH28" i="138"/>
  <c r="FF29" i="138"/>
  <c r="FG29" i="138"/>
  <c r="FH29" i="138"/>
  <c r="FF30" i="138"/>
  <c r="FG30" i="138"/>
  <c r="FH30" i="138"/>
  <c r="FF31" i="138"/>
  <c r="FG31" i="138"/>
  <c r="FH31" i="138"/>
  <c r="FF32" i="138"/>
  <c r="FG32" i="138"/>
  <c r="FH32" i="138"/>
  <c r="FF33" i="138"/>
  <c r="FG33" i="138"/>
  <c r="FH33" i="138"/>
  <c r="FF34" i="138"/>
  <c r="FG34" i="138"/>
  <c r="FH34" i="138"/>
  <c r="FF35" i="138"/>
  <c r="FG35" i="138"/>
  <c r="FH35" i="138"/>
  <c r="FF36" i="138"/>
  <c r="FG36" i="138"/>
  <c r="FH36" i="138"/>
  <c r="FF37" i="138"/>
  <c r="FG37" i="138"/>
  <c r="FH37" i="138"/>
  <c r="FF38" i="138"/>
  <c r="FG38" i="138"/>
  <c r="FH38" i="138"/>
  <c r="FF39" i="138"/>
  <c r="FG39" i="138"/>
  <c r="FH39" i="138"/>
  <c r="FF40" i="138"/>
  <c r="FG40" i="138"/>
  <c r="FH40" i="138"/>
  <c r="FF41" i="138"/>
  <c r="FG41" i="138"/>
  <c r="FH41" i="138"/>
  <c r="FF42" i="138"/>
  <c r="N49" i="37" s="1"/>
  <c r="FG42" i="138"/>
  <c r="FH42" i="138"/>
  <c r="FF43" i="138"/>
  <c r="FG43" i="138"/>
  <c r="FH43" i="138"/>
  <c r="FF44" i="138"/>
  <c r="FG44" i="138"/>
  <c r="FH44" i="138"/>
  <c r="FF45" i="138"/>
  <c r="FG45" i="138"/>
  <c r="FH45" i="138"/>
  <c r="FF46" i="138"/>
  <c r="FG46" i="138"/>
  <c r="FH46" i="138"/>
  <c r="FF47" i="138"/>
  <c r="FG47" i="138"/>
  <c r="FH47" i="138"/>
  <c r="FF48" i="138"/>
  <c r="FG48" i="138"/>
  <c r="FH48" i="138"/>
  <c r="FF49" i="138"/>
  <c r="FG49" i="138"/>
  <c r="FH49" i="138"/>
  <c r="FF50" i="138"/>
  <c r="FG50" i="138"/>
  <c r="FH50" i="138"/>
  <c r="FF51" i="138"/>
  <c r="FG51" i="138"/>
  <c r="FH51" i="138"/>
  <c r="FF52" i="138"/>
  <c r="FG52" i="138"/>
  <c r="FH52" i="138"/>
  <c r="FF53" i="138"/>
  <c r="FG53" i="138"/>
  <c r="FH53" i="138"/>
  <c r="FF54" i="138"/>
  <c r="FG54" i="138"/>
  <c r="FH54" i="138"/>
  <c r="FF55" i="138"/>
  <c r="FG55" i="138"/>
  <c r="FH55" i="138"/>
  <c r="FG3" i="138"/>
  <c r="FH3" i="138"/>
  <c r="FF3" i="138"/>
  <c r="EV4" i="138"/>
  <c r="AI17" i="37" s="1"/>
  <c r="EV5" i="138"/>
  <c r="AI40" i="37" s="1"/>
  <c r="EV6" i="138"/>
  <c r="AI41" i="37" s="1"/>
  <c r="EV7" i="138"/>
  <c r="AI43" i="37" s="1"/>
  <c r="EV8" i="138"/>
  <c r="AI45" i="37" s="1"/>
  <c r="EV9" i="138"/>
  <c r="AI46" i="37" s="1"/>
  <c r="EV10" i="138"/>
  <c r="AI47" i="37" s="1"/>
  <c r="EV11" i="138"/>
  <c r="AI49" i="37" s="1"/>
  <c r="EV12" i="138"/>
  <c r="AI50" i="37" s="1"/>
  <c r="EV13" i="138"/>
  <c r="AI53" i="37" s="1"/>
  <c r="EV52" i="138"/>
  <c r="EV53" i="138"/>
  <c r="EV54" i="138"/>
  <c r="EV55" i="138"/>
  <c r="EV3" i="138"/>
  <c r="AI18" i="37" s="1"/>
  <c r="N200" i="39"/>
  <c r="O200" i="39" s="1"/>
  <c r="H206" i="39"/>
  <c r="DY4" i="136"/>
  <c r="DZ4" i="136"/>
  <c r="EA4" i="136"/>
  <c r="EB4" i="136"/>
  <c r="DY5" i="136"/>
  <c r="DZ5" i="136"/>
  <c r="EA5" i="136"/>
  <c r="EB5" i="136"/>
  <c r="DY6" i="136"/>
  <c r="DZ6" i="136"/>
  <c r="EA6" i="136"/>
  <c r="EB6" i="136"/>
  <c r="DY7" i="136"/>
  <c r="DZ7" i="136"/>
  <c r="EA7" i="136"/>
  <c r="EB7" i="136"/>
  <c r="DY8" i="136"/>
  <c r="DZ8" i="136"/>
  <c r="EA8" i="136"/>
  <c r="EB8" i="136"/>
  <c r="DY9" i="136"/>
  <c r="DZ9" i="136"/>
  <c r="EA9" i="136"/>
  <c r="EB9" i="136"/>
  <c r="DY10" i="136"/>
  <c r="DZ10" i="136"/>
  <c r="EA10" i="136"/>
  <c r="EB10" i="136"/>
  <c r="DY11" i="136"/>
  <c r="DZ11" i="136"/>
  <c r="EA11" i="136"/>
  <c r="EB11" i="136"/>
  <c r="DY12" i="136"/>
  <c r="DZ12" i="136"/>
  <c r="EA12" i="136"/>
  <c r="EB12" i="136"/>
  <c r="DY13" i="136"/>
  <c r="DZ13" i="136"/>
  <c r="EA13" i="136"/>
  <c r="EB13" i="136"/>
  <c r="DY14" i="136"/>
  <c r="DZ14" i="136"/>
  <c r="EA14" i="136"/>
  <c r="EB14" i="136"/>
  <c r="DY15" i="136"/>
  <c r="DZ15" i="136"/>
  <c r="EA15" i="136"/>
  <c r="EB15" i="136"/>
  <c r="DY16" i="136"/>
  <c r="DZ16" i="136"/>
  <c r="EA16" i="136"/>
  <c r="EB16" i="136"/>
  <c r="DY17" i="136"/>
  <c r="DZ17" i="136"/>
  <c r="EA17" i="136"/>
  <c r="EB17" i="136"/>
  <c r="DY18" i="136"/>
  <c r="DZ18" i="136"/>
  <c r="EA18" i="136"/>
  <c r="EB18" i="136"/>
  <c r="DY19" i="136"/>
  <c r="DZ19" i="136"/>
  <c r="EA19" i="136"/>
  <c r="EB19" i="136"/>
  <c r="DY20" i="136"/>
  <c r="DZ20" i="136"/>
  <c r="EA20" i="136"/>
  <c r="EB20" i="136"/>
  <c r="DY21" i="136"/>
  <c r="DZ21" i="136"/>
  <c r="EA21" i="136"/>
  <c r="EB21" i="136"/>
  <c r="DY22" i="136"/>
  <c r="DZ22" i="136"/>
  <c r="EA22" i="136"/>
  <c r="EB22" i="136"/>
  <c r="DY23" i="136"/>
  <c r="DZ23" i="136"/>
  <c r="EA23" i="136"/>
  <c r="EB23" i="136"/>
  <c r="DY24" i="136"/>
  <c r="DZ24" i="136"/>
  <c r="EA24" i="136"/>
  <c r="EB24" i="136"/>
  <c r="DY25" i="136"/>
  <c r="DZ25" i="136"/>
  <c r="EA25" i="136"/>
  <c r="EB25" i="136"/>
  <c r="DY26" i="136"/>
  <c r="DZ26" i="136"/>
  <c r="EA26" i="136"/>
  <c r="EB26" i="136"/>
  <c r="DY27" i="136"/>
  <c r="DZ27" i="136"/>
  <c r="EA27" i="136"/>
  <c r="EB27" i="136"/>
  <c r="DY28" i="136"/>
  <c r="DZ28" i="136"/>
  <c r="EA28" i="136"/>
  <c r="EB28" i="136"/>
  <c r="DY29" i="136"/>
  <c r="DZ29" i="136"/>
  <c r="EA29" i="136"/>
  <c r="EB29" i="136"/>
  <c r="DY30" i="136"/>
  <c r="DZ30" i="136"/>
  <c r="EA30" i="136"/>
  <c r="EB30" i="136"/>
  <c r="DY31" i="136"/>
  <c r="DZ31" i="136"/>
  <c r="EA31" i="136"/>
  <c r="EB31" i="136"/>
  <c r="DY32" i="136"/>
  <c r="DZ32" i="136"/>
  <c r="EA32" i="136"/>
  <c r="EB32" i="136"/>
  <c r="DY33" i="136"/>
  <c r="DZ33" i="136"/>
  <c r="EA33" i="136"/>
  <c r="EB33" i="136"/>
  <c r="DY34" i="136"/>
  <c r="DZ34" i="136"/>
  <c r="EA34" i="136"/>
  <c r="EB34" i="136"/>
  <c r="DY35" i="136"/>
  <c r="DZ35" i="136"/>
  <c r="EA35" i="136"/>
  <c r="EB35" i="136"/>
  <c r="DY36" i="136"/>
  <c r="DZ36" i="136"/>
  <c r="EA36" i="136"/>
  <c r="EB36" i="136"/>
  <c r="DY37" i="136"/>
  <c r="DZ37" i="136"/>
  <c r="EA37" i="136"/>
  <c r="EB37" i="136"/>
  <c r="DY38" i="136"/>
  <c r="DZ38" i="136"/>
  <c r="EA38" i="136"/>
  <c r="EB38" i="136"/>
  <c r="DY39" i="136"/>
  <c r="DZ39" i="136"/>
  <c r="EA39" i="136"/>
  <c r="EB39" i="136"/>
  <c r="DY40" i="136"/>
  <c r="DZ40" i="136"/>
  <c r="EA40" i="136"/>
  <c r="EB40" i="136"/>
  <c r="DY41" i="136"/>
  <c r="DZ41" i="136"/>
  <c r="EA41" i="136"/>
  <c r="EB41" i="136"/>
  <c r="DY42" i="136"/>
  <c r="DZ42" i="136"/>
  <c r="EA42" i="136"/>
  <c r="EB42" i="136"/>
  <c r="DY43" i="136"/>
  <c r="DZ43" i="136"/>
  <c r="EA43" i="136"/>
  <c r="EB43" i="136"/>
  <c r="DY44" i="136"/>
  <c r="DZ44" i="136"/>
  <c r="EA44" i="136"/>
  <c r="EB44" i="136"/>
  <c r="DY45" i="136"/>
  <c r="DZ45" i="136"/>
  <c r="EA45" i="136"/>
  <c r="EB45" i="136"/>
  <c r="DY46" i="136"/>
  <c r="DZ46" i="136"/>
  <c r="EA46" i="136"/>
  <c r="EB46" i="136"/>
  <c r="DY47" i="136"/>
  <c r="DZ47" i="136"/>
  <c r="EA47" i="136"/>
  <c r="EB47" i="136"/>
  <c r="DY48" i="136"/>
  <c r="DZ48" i="136"/>
  <c r="EA48" i="136"/>
  <c r="EB48" i="136"/>
  <c r="DY49" i="136"/>
  <c r="DZ49" i="136"/>
  <c r="EA49" i="136"/>
  <c r="EB49" i="136"/>
  <c r="DY50" i="136"/>
  <c r="DZ50" i="136"/>
  <c r="EA50" i="136"/>
  <c r="EB50" i="136"/>
  <c r="DY51" i="136"/>
  <c r="DZ51" i="136"/>
  <c r="EA51" i="136"/>
  <c r="EB51" i="136"/>
  <c r="DY52" i="136"/>
  <c r="DZ52" i="136"/>
  <c r="EA52" i="136"/>
  <c r="EB52" i="136"/>
  <c r="DY53" i="136"/>
  <c r="DZ53" i="136"/>
  <c r="EA53" i="136"/>
  <c r="EB53" i="136"/>
  <c r="DY54" i="136"/>
  <c r="DZ54" i="136"/>
  <c r="EA54" i="136"/>
  <c r="EB54" i="136"/>
  <c r="DY55" i="136"/>
  <c r="DZ55" i="136"/>
  <c r="EA55" i="136"/>
  <c r="EB55" i="136"/>
  <c r="DY56" i="136"/>
  <c r="DZ56" i="136"/>
  <c r="EA56" i="136"/>
  <c r="EB56" i="136"/>
  <c r="DY57" i="136"/>
  <c r="DZ57" i="136"/>
  <c r="EA57" i="136"/>
  <c r="EB57" i="136"/>
  <c r="DY58" i="136"/>
  <c r="DZ58" i="136"/>
  <c r="EA58" i="136"/>
  <c r="EB58" i="136"/>
  <c r="DY59" i="136"/>
  <c r="DZ59" i="136"/>
  <c r="EA59" i="136"/>
  <c r="EB59" i="136"/>
  <c r="DY60" i="136"/>
  <c r="DZ60" i="136"/>
  <c r="EA60" i="136"/>
  <c r="EB60" i="136"/>
  <c r="DY61" i="136"/>
  <c r="DZ61" i="136"/>
  <c r="EA61" i="136"/>
  <c r="EB61" i="136"/>
  <c r="DY62" i="136"/>
  <c r="DZ62" i="136"/>
  <c r="EA62" i="136"/>
  <c r="EB62" i="136"/>
  <c r="DY63" i="136"/>
  <c r="DZ63" i="136"/>
  <c r="EA63" i="136"/>
  <c r="EB63" i="136"/>
  <c r="DY64" i="136"/>
  <c r="DZ64" i="136"/>
  <c r="EA64" i="136"/>
  <c r="EB64" i="136"/>
  <c r="DY65" i="136"/>
  <c r="DZ65" i="136"/>
  <c r="EA65" i="136"/>
  <c r="EB65" i="136"/>
  <c r="DY66" i="136"/>
  <c r="DZ66" i="136"/>
  <c r="EA66" i="136"/>
  <c r="EB66" i="136"/>
  <c r="DY67" i="136"/>
  <c r="DZ67" i="136"/>
  <c r="EA67" i="136"/>
  <c r="EB67" i="136"/>
  <c r="DY68" i="136"/>
  <c r="DZ68" i="136"/>
  <c r="EA68" i="136"/>
  <c r="EB68" i="136"/>
  <c r="DY69" i="136"/>
  <c r="DZ69" i="136"/>
  <c r="EA69" i="136"/>
  <c r="EB69" i="136"/>
  <c r="DY70" i="136"/>
  <c r="DZ70" i="136"/>
  <c r="EA70" i="136"/>
  <c r="EB70" i="136"/>
  <c r="DY71" i="136"/>
  <c r="DZ71" i="136"/>
  <c r="EA71" i="136"/>
  <c r="EB71" i="136"/>
  <c r="DY72" i="136"/>
  <c r="DZ72" i="136"/>
  <c r="EA72" i="136"/>
  <c r="EB72" i="136"/>
  <c r="DY73" i="136"/>
  <c r="DZ73" i="136"/>
  <c r="EA73" i="136"/>
  <c r="EB73" i="136"/>
  <c r="DY74" i="136"/>
  <c r="DZ74" i="136"/>
  <c r="EA74" i="136"/>
  <c r="EB74" i="136"/>
  <c r="DY75" i="136"/>
  <c r="DZ75" i="136"/>
  <c r="EA75" i="136"/>
  <c r="EB75" i="136"/>
  <c r="DY76" i="136"/>
  <c r="DZ76" i="136"/>
  <c r="EA76" i="136"/>
  <c r="EB76" i="136"/>
  <c r="DY77" i="136"/>
  <c r="DZ77" i="136"/>
  <c r="EA77" i="136"/>
  <c r="EB77" i="136"/>
  <c r="DY78" i="136"/>
  <c r="DZ78" i="136"/>
  <c r="EA78" i="136"/>
  <c r="EB78" i="136"/>
  <c r="DY79" i="136"/>
  <c r="DZ79" i="136"/>
  <c r="EA79" i="136"/>
  <c r="EB79" i="136"/>
  <c r="DY80" i="136"/>
  <c r="DZ80" i="136"/>
  <c r="EA80" i="136"/>
  <c r="EB80" i="136"/>
  <c r="DY81" i="136"/>
  <c r="DZ81" i="136"/>
  <c r="EA81" i="136"/>
  <c r="EB81" i="136"/>
  <c r="DY82" i="136"/>
  <c r="DZ82" i="136"/>
  <c r="EA82" i="136"/>
  <c r="EB82" i="136"/>
  <c r="DY83" i="136"/>
  <c r="DZ83" i="136"/>
  <c r="EA83" i="136"/>
  <c r="EB83" i="136"/>
  <c r="DY84" i="136"/>
  <c r="DZ84" i="136"/>
  <c r="EA84" i="136"/>
  <c r="EB84" i="136"/>
  <c r="DY85" i="136"/>
  <c r="DZ85" i="136"/>
  <c r="EA85" i="136"/>
  <c r="EB85" i="136"/>
  <c r="DY86" i="136"/>
  <c r="DZ86" i="136"/>
  <c r="EA86" i="136"/>
  <c r="EB86" i="136"/>
  <c r="DY87" i="136"/>
  <c r="DZ87" i="136"/>
  <c r="EA87" i="136"/>
  <c r="EB87" i="136"/>
  <c r="DY88" i="136"/>
  <c r="DZ88" i="136"/>
  <c r="EA88" i="136"/>
  <c r="EB88" i="136"/>
  <c r="DY89" i="136"/>
  <c r="DZ89" i="136"/>
  <c r="EA89" i="136"/>
  <c r="EB89" i="136"/>
  <c r="DY90" i="136"/>
  <c r="DZ90" i="136"/>
  <c r="EA90" i="136"/>
  <c r="EB90" i="136"/>
  <c r="DY91" i="136"/>
  <c r="DZ91" i="136"/>
  <c r="EA91" i="136"/>
  <c r="EB91" i="136"/>
  <c r="DY92" i="136"/>
  <c r="DZ92" i="136"/>
  <c r="EA92" i="136"/>
  <c r="EB92" i="136"/>
  <c r="DY93" i="136"/>
  <c r="DZ93" i="136"/>
  <c r="EA93" i="136"/>
  <c r="EB93" i="136"/>
  <c r="DY94" i="136"/>
  <c r="DZ94" i="136"/>
  <c r="EA94" i="136"/>
  <c r="EB94" i="136"/>
  <c r="DY95" i="136"/>
  <c r="DZ95" i="136"/>
  <c r="EA95" i="136"/>
  <c r="EB95" i="136"/>
  <c r="DY96" i="136"/>
  <c r="DZ96" i="136"/>
  <c r="EA96" i="136"/>
  <c r="EB96" i="136"/>
  <c r="DY97" i="136"/>
  <c r="DZ97" i="136"/>
  <c r="EA97" i="136"/>
  <c r="EB97" i="136"/>
  <c r="DY98" i="136"/>
  <c r="DZ98" i="136"/>
  <c r="EA98" i="136"/>
  <c r="EB98" i="136"/>
  <c r="DY99" i="136"/>
  <c r="DZ99" i="136"/>
  <c r="EA99" i="136"/>
  <c r="EB99" i="136"/>
  <c r="DY100" i="136"/>
  <c r="DZ100" i="136"/>
  <c r="EA100" i="136"/>
  <c r="EB100" i="136"/>
  <c r="DY101" i="136"/>
  <c r="DZ101" i="136"/>
  <c r="EA101" i="136"/>
  <c r="EB101" i="136"/>
  <c r="DY102" i="136"/>
  <c r="DZ102" i="136"/>
  <c r="EA102" i="136"/>
  <c r="EB102" i="136"/>
  <c r="DY103" i="136"/>
  <c r="DZ103" i="136"/>
  <c r="EA103" i="136"/>
  <c r="EB103" i="136"/>
  <c r="DY104" i="136"/>
  <c r="DZ104" i="136"/>
  <c r="EA104" i="136"/>
  <c r="EB104" i="136"/>
  <c r="DY105" i="136"/>
  <c r="DZ105" i="136"/>
  <c r="EA105" i="136"/>
  <c r="EB105" i="136"/>
  <c r="DY106" i="136"/>
  <c r="DZ106" i="136"/>
  <c r="EA106" i="136"/>
  <c r="EB106" i="136"/>
  <c r="DY107" i="136"/>
  <c r="DZ107" i="136"/>
  <c r="EA107" i="136"/>
  <c r="EB107" i="136"/>
  <c r="DY108" i="136"/>
  <c r="DZ108" i="136"/>
  <c r="EA108" i="136"/>
  <c r="EB108" i="136"/>
  <c r="DY109" i="136"/>
  <c r="DZ109" i="136"/>
  <c r="EA109" i="136"/>
  <c r="EB109" i="136"/>
  <c r="DY110" i="136"/>
  <c r="DZ110" i="136"/>
  <c r="EA110" i="136"/>
  <c r="EB110" i="136"/>
  <c r="DY111" i="136"/>
  <c r="DZ111" i="136"/>
  <c r="EA111" i="136"/>
  <c r="EB111" i="136"/>
  <c r="DY112" i="136"/>
  <c r="DZ112" i="136"/>
  <c r="EA112" i="136"/>
  <c r="EB112" i="136"/>
  <c r="DY113" i="136"/>
  <c r="DZ113" i="136"/>
  <c r="EA113" i="136"/>
  <c r="EB113" i="136"/>
  <c r="DY114" i="136"/>
  <c r="DZ114" i="136"/>
  <c r="EA114" i="136"/>
  <c r="EB114" i="136"/>
  <c r="DY115" i="136"/>
  <c r="DZ115" i="136"/>
  <c r="EA115" i="136"/>
  <c r="EB115" i="136"/>
  <c r="DY116" i="136"/>
  <c r="DZ116" i="136"/>
  <c r="EA116" i="136"/>
  <c r="EB116" i="136"/>
  <c r="DY117" i="136"/>
  <c r="DZ117" i="136"/>
  <c r="EA117" i="136"/>
  <c r="EB117" i="136"/>
  <c r="DY118" i="136"/>
  <c r="DZ118" i="136"/>
  <c r="EA118" i="136"/>
  <c r="EB118" i="136"/>
  <c r="DY119" i="136"/>
  <c r="DZ119" i="136"/>
  <c r="EA119" i="136"/>
  <c r="EB119" i="136"/>
  <c r="DY120" i="136"/>
  <c r="DZ120" i="136"/>
  <c r="EA120" i="136"/>
  <c r="EB120" i="136"/>
  <c r="DY121" i="136"/>
  <c r="DZ121" i="136"/>
  <c r="EA121" i="136"/>
  <c r="EB121" i="136"/>
  <c r="DY122" i="136"/>
  <c r="DZ122" i="136"/>
  <c r="EA122" i="136"/>
  <c r="EB122" i="136"/>
  <c r="DY123" i="136"/>
  <c r="DZ123" i="136"/>
  <c r="EA123" i="136"/>
  <c r="EB123" i="136"/>
  <c r="DY124" i="136"/>
  <c r="DZ124" i="136"/>
  <c r="EA124" i="136"/>
  <c r="EB124" i="136"/>
  <c r="DY125" i="136"/>
  <c r="DZ125" i="136"/>
  <c r="EA125" i="136"/>
  <c r="EB125" i="136"/>
  <c r="DY126" i="136"/>
  <c r="DZ126" i="136"/>
  <c r="EA126" i="136"/>
  <c r="EB126" i="136"/>
  <c r="DY127" i="136"/>
  <c r="DZ127" i="136"/>
  <c r="EA127" i="136"/>
  <c r="EB127" i="136"/>
  <c r="DY128" i="136"/>
  <c r="DZ128" i="136"/>
  <c r="EA128" i="136"/>
  <c r="EB128" i="136"/>
  <c r="DY129" i="136"/>
  <c r="DZ129" i="136"/>
  <c r="EA129" i="136"/>
  <c r="EB129" i="136"/>
  <c r="DY130" i="136"/>
  <c r="DZ130" i="136"/>
  <c r="EA130" i="136"/>
  <c r="EB130" i="136"/>
  <c r="DY131" i="136"/>
  <c r="DZ131" i="136"/>
  <c r="EA131" i="136"/>
  <c r="EB131" i="136"/>
  <c r="DY132" i="136"/>
  <c r="DZ132" i="136"/>
  <c r="EA132" i="136"/>
  <c r="EB132" i="136"/>
  <c r="DY133" i="136"/>
  <c r="DZ133" i="136"/>
  <c r="EA133" i="136"/>
  <c r="EB133" i="136"/>
  <c r="DY134" i="136"/>
  <c r="DZ134" i="136"/>
  <c r="EA134" i="136"/>
  <c r="EB134" i="136"/>
  <c r="DY135" i="136"/>
  <c r="DZ135" i="136"/>
  <c r="EA135" i="136"/>
  <c r="EB135" i="136"/>
  <c r="DY136" i="136"/>
  <c r="DZ136" i="136"/>
  <c r="EA136" i="136"/>
  <c r="EB136" i="136"/>
  <c r="DY137" i="136"/>
  <c r="DZ137" i="136"/>
  <c r="EA137" i="136"/>
  <c r="EB137" i="136"/>
  <c r="DY138" i="136"/>
  <c r="DZ138" i="136"/>
  <c r="EA138" i="136"/>
  <c r="EB138" i="136"/>
  <c r="DY139" i="136"/>
  <c r="DZ139" i="136"/>
  <c r="EA139" i="136"/>
  <c r="EB139" i="136"/>
  <c r="DY140" i="136"/>
  <c r="DZ140" i="136"/>
  <c r="EA140" i="136"/>
  <c r="EB140" i="136"/>
  <c r="DY141" i="136"/>
  <c r="DZ141" i="136"/>
  <c r="EA141" i="136"/>
  <c r="EB141" i="136"/>
  <c r="DY142" i="136"/>
  <c r="DZ142" i="136"/>
  <c r="EA142" i="136"/>
  <c r="EB142" i="136"/>
  <c r="DY143" i="136"/>
  <c r="DZ143" i="136"/>
  <c r="EA143" i="136"/>
  <c r="EB143" i="136"/>
  <c r="DY144" i="136"/>
  <c r="DZ144" i="136"/>
  <c r="EA144" i="136"/>
  <c r="EB144" i="136"/>
  <c r="DY145" i="136"/>
  <c r="DZ145" i="136"/>
  <c r="EA145" i="136"/>
  <c r="EB145" i="136"/>
  <c r="DY146" i="136"/>
  <c r="DZ146" i="136"/>
  <c r="EA146" i="136"/>
  <c r="EB146" i="136"/>
  <c r="DY147" i="136"/>
  <c r="DZ147" i="136"/>
  <c r="EA147" i="136"/>
  <c r="EB147" i="136"/>
  <c r="DY148" i="136"/>
  <c r="DZ148" i="136"/>
  <c r="EA148" i="136"/>
  <c r="EB148" i="136"/>
  <c r="DY149" i="136"/>
  <c r="DZ149" i="136"/>
  <c r="EA149" i="136"/>
  <c r="EB149" i="136"/>
  <c r="DY150" i="136"/>
  <c r="DZ150" i="136"/>
  <c r="EA150" i="136"/>
  <c r="EB150" i="136"/>
  <c r="DY151" i="136"/>
  <c r="DZ151" i="136"/>
  <c r="EA151" i="136"/>
  <c r="EB151" i="136"/>
  <c r="DY152" i="136"/>
  <c r="DZ152" i="136"/>
  <c r="EA152" i="136"/>
  <c r="EB152" i="136"/>
  <c r="DY153" i="136"/>
  <c r="DZ153" i="136"/>
  <c r="EA153" i="136"/>
  <c r="EB153" i="136"/>
  <c r="DY154" i="136"/>
  <c r="DZ154" i="136"/>
  <c r="EA154" i="136"/>
  <c r="EB154" i="136"/>
  <c r="DY155" i="136"/>
  <c r="DZ155" i="136"/>
  <c r="EA155" i="136"/>
  <c r="EB155" i="136"/>
  <c r="DY156" i="136"/>
  <c r="DZ156" i="136"/>
  <c r="EA156" i="136"/>
  <c r="EB156" i="136"/>
  <c r="DY157" i="136"/>
  <c r="DZ157" i="136"/>
  <c r="EA157" i="136"/>
  <c r="EB157" i="136"/>
  <c r="DY158" i="136"/>
  <c r="DZ158" i="136"/>
  <c r="EA158" i="136"/>
  <c r="EB158" i="136"/>
  <c r="DY159" i="136"/>
  <c r="DZ159" i="136"/>
  <c r="EA159" i="136"/>
  <c r="EB159" i="136"/>
  <c r="DY160" i="136"/>
  <c r="DZ160" i="136"/>
  <c r="EA160" i="136"/>
  <c r="EB160" i="136"/>
  <c r="DY161" i="136"/>
  <c r="DZ161" i="136"/>
  <c r="EA161" i="136"/>
  <c r="EB161" i="136"/>
  <c r="DY162" i="136"/>
  <c r="DZ162" i="136"/>
  <c r="EA162" i="136"/>
  <c r="EB162" i="136"/>
  <c r="DY163" i="136"/>
  <c r="DZ163" i="136"/>
  <c r="EA163" i="136"/>
  <c r="EB163" i="136"/>
  <c r="DY164" i="136"/>
  <c r="DZ164" i="136"/>
  <c r="EA164" i="136"/>
  <c r="EB164" i="136"/>
  <c r="DZ3" i="136"/>
  <c r="EA3" i="136"/>
  <c r="EB3" i="136"/>
  <c r="DY3" i="136"/>
  <c r="DR4" i="136"/>
  <c r="AJ11" i="4" s="1"/>
  <c r="DR5" i="136"/>
  <c r="AJ12" i="4" s="1"/>
  <c r="DR6" i="136"/>
  <c r="AJ13" i="4" s="1"/>
  <c r="DR7" i="136"/>
  <c r="AJ14" i="4" s="1"/>
  <c r="DR8" i="136"/>
  <c r="AJ15" i="4" s="1"/>
  <c r="DR9" i="136"/>
  <c r="AJ17" i="4" s="1"/>
  <c r="DR10" i="136"/>
  <c r="AJ18" i="4" s="1"/>
  <c r="DR11" i="136"/>
  <c r="AJ19" i="4" s="1"/>
  <c r="DR12" i="136"/>
  <c r="AJ20" i="4" s="1"/>
  <c r="DR13" i="136"/>
  <c r="AJ21" i="4" s="1"/>
  <c r="DR14" i="136"/>
  <c r="AJ22" i="4" s="1"/>
  <c r="DR15" i="136"/>
  <c r="AJ23" i="4" s="1"/>
  <c r="DR16" i="136"/>
  <c r="AJ26" i="4" s="1"/>
  <c r="DR17" i="136"/>
  <c r="AJ27" i="4" s="1"/>
  <c r="DR18" i="136"/>
  <c r="AJ28" i="4" s="1"/>
  <c r="DR19" i="136"/>
  <c r="AJ29" i="4" s="1"/>
  <c r="DR20" i="136"/>
  <c r="AJ30" i="4" s="1"/>
  <c r="DR21" i="136"/>
  <c r="AJ31" i="4" s="1"/>
  <c r="DR22" i="136"/>
  <c r="AJ33" i="4" s="1"/>
  <c r="DR23" i="136"/>
  <c r="AJ34" i="4" s="1"/>
  <c r="DR24" i="136"/>
  <c r="AJ36" i="4" s="1"/>
  <c r="DR25" i="136"/>
  <c r="AJ38" i="4" s="1"/>
  <c r="DR26" i="136"/>
  <c r="AJ39" i="4" s="1"/>
  <c r="DR27" i="136"/>
  <c r="AJ42" i="4" s="1"/>
  <c r="DR28" i="136"/>
  <c r="AJ43" i="4" s="1"/>
  <c r="DR29" i="136"/>
  <c r="AJ44" i="4" s="1"/>
  <c r="DR30" i="136"/>
  <c r="AJ45" i="4" s="1"/>
  <c r="DR31" i="136"/>
  <c r="AJ46" i="4" s="1"/>
  <c r="DR32" i="136"/>
  <c r="AJ47" i="4" s="1"/>
  <c r="DR33" i="136"/>
  <c r="AJ49" i="4" s="1"/>
  <c r="DR34" i="136"/>
  <c r="AJ50" i="4" s="1"/>
  <c r="DR35" i="136"/>
  <c r="AJ51" i="4" s="1"/>
  <c r="DR36" i="136"/>
  <c r="AJ52" i="4" s="1"/>
  <c r="DR37" i="136"/>
  <c r="AJ53" i="4" s="1"/>
  <c r="DR38" i="136"/>
  <c r="AJ54" i="4" s="1"/>
  <c r="DR39" i="136"/>
  <c r="AJ57" i="4" s="1"/>
  <c r="DR40" i="136"/>
  <c r="AJ58" i="4" s="1"/>
  <c r="DR41" i="136"/>
  <c r="AJ59" i="4" s="1"/>
  <c r="DR42" i="136"/>
  <c r="AJ60" i="4" s="1"/>
  <c r="DR43" i="136"/>
  <c r="AJ61" i="4" s="1"/>
  <c r="DR44" i="136"/>
  <c r="AJ62" i="4" s="1"/>
  <c r="DR45" i="136"/>
  <c r="AJ64" i="4" s="1"/>
  <c r="DR46" i="136"/>
  <c r="AJ65" i="4" s="1"/>
  <c r="DR47" i="136"/>
  <c r="AJ66" i="4" s="1"/>
  <c r="DR48" i="136"/>
  <c r="AJ67" i="4" s="1"/>
  <c r="DR49" i="136"/>
  <c r="AJ69" i="4" s="1"/>
  <c r="DR50" i="136"/>
  <c r="AJ70" i="4" s="1"/>
  <c r="DR51" i="136"/>
  <c r="AJ73" i="4" s="1"/>
  <c r="DR52" i="136"/>
  <c r="AJ74" i="4" s="1"/>
  <c r="DR53" i="136"/>
  <c r="AJ75" i="4" s="1"/>
  <c r="DR54" i="136"/>
  <c r="AJ76" i="4" s="1"/>
  <c r="DR55" i="136"/>
  <c r="AJ77" i="4" s="1"/>
  <c r="DR56" i="136"/>
  <c r="AJ80" i="4" s="1"/>
  <c r="DR57" i="136"/>
  <c r="AJ87" i="4" s="1"/>
  <c r="DR58" i="136"/>
  <c r="AJ88" i="4" s="1"/>
  <c r="DR59" i="136"/>
  <c r="AJ95" i="4" s="1"/>
  <c r="DR60" i="136"/>
  <c r="AJ99" i="4" s="1"/>
  <c r="DR61" i="136"/>
  <c r="AJ101" i="4" s="1"/>
  <c r="DR62" i="136"/>
  <c r="AJ102" i="4" s="1"/>
  <c r="DR63" i="136"/>
  <c r="AJ103" i="4" s="1"/>
  <c r="DR64" i="136"/>
  <c r="AJ105" i="4" s="1"/>
  <c r="DR65" i="136"/>
  <c r="AJ106" i="4" s="1"/>
  <c r="DR66" i="136"/>
  <c r="AJ107" i="4" s="1"/>
  <c r="DR67" i="136"/>
  <c r="AJ108" i="4" s="1"/>
  <c r="DR68" i="136"/>
  <c r="AJ109" i="4" s="1"/>
  <c r="DR69" i="136"/>
  <c r="AJ110" i="4" s="1"/>
  <c r="DR70" i="136"/>
  <c r="AJ111" i="4" s="1"/>
  <c r="DR71" i="136"/>
  <c r="AJ112" i="4" s="1"/>
  <c r="DR72" i="136"/>
  <c r="AJ118" i="4" s="1"/>
  <c r="DR73" i="136"/>
  <c r="AJ119" i="4" s="1"/>
  <c r="DR74" i="136"/>
  <c r="AJ120" i="4" s="1"/>
  <c r="DR75" i="136"/>
  <c r="AJ121" i="4" s="1"/>
  <c r="DR76" i="136"/>
  <c r="AJ122" i="4" s="1"/>
  <c r="DR77" i="136"/>
  <c r="AJ123" i="4" s="1"/>
  <c r="DR78" i="136"/>
  <c r="AJ125" i="4" s="1"/>
  <c r="DR79" i="136"/>
  <c r="AJ126" i="4" s="1"/>
  <c r="DR80" i="136"/>
  <c r="AJ127" i="4" s="1"/>
  <c r="DR81" i="136"/>
  <c r="AJ128" i="4" s="1"/>
  <c r="DR82" i="136"/>
  <c r="AJ129" i="4" s="1"/>
  <c r="DR83" i="136"/>
  <c r="AJ130" i="4" s="1"/>
  <c r="DR84" i="136"/>
  <c r="AJ131" i="4" s="1"/>
  <c r="DR85" i="136"/>
  <c r="AJ132" i="4" s="1"/>
  <c r="DR86" i="136"/>
  <c r="AJ133" i="4" s="1"/>
  <c r="DR87" i="136"/>
  <c r="AJ137" i="4" s="1"/>
  <c r="DR88" i="136"/>
  <c r="AJ138" i="4" s="1"/>
  <c r="DR89" i="136"/>
  <c r="AJ139" i="4" s="1"/>
  <c r="DR90" i="136"/>
  <c r="AJ141" i="4" s="1"/>
  <c r="DR91" i="136"/>
  <c r="AJ142" i="4" s="1"/>
  <c r="DR92" i="136"/>
  <c r="AJ143" i="4" s="1"/>
  <c r="DR93" i="136"/>
  <c r="AJ150" i="4" s="1"/>
  <c r="DR94" i="136"/>
  <c r="AJ159" i="4" s="1"/>
  <c r="DR95" i="136"/>
  <c r="AJ166" i="4" s="1"/>
  <c r="DR96" i="136"/>
  <c r="AJ177" i="4" s="1"/>
  <c r="DR97" i="136"/>
  <c r="AJ178" i="4" s="1"/>
  <c r="DR98" i="136"/>
  <c r="AJ179" i="4" s="1"/>
  <c r="DR99" i="136"/>
  <c r="AJ195" i="4" s="1"/>
  <c r="DR100" i="136"/>
  <c r="AJ196" i="4" s="1"/>
  <c r="DR101" i="136"/>
  <c r="AJ197" i="4" s="1"/>
  <c r="DR102" i="136"/>
  <c r="AJ198" i="4" s="1"/>
  <c r="DR103" i="136"/>
  <c r="AJ199" i="4" s="1"/>
  <c r="DR3" i="136"/>
  <c r="AJ10" i="4" s="1"/>
  <c r="L32" i="54" l="1"/>
  <c r="L213" i="39"/>
  <c r="DL9" i="139"/>
  <c r="DN9" i="139"/>
  <c r="DM9" i="139"/>
  <c r="N18" i="37"/>
  <c r="N22" i="37"/>
  <c r="N48" i="37"/>
  <c r="EV14" i="138"/>
  <c r="N40" i="37"/>
  <c r="N41" i="37"/>
  <c r="N53" i="37"/>
  <c r="N54" i="37"/>
  <c r="N42" i="37"/>
  <c r="N43" i="37"/>
  <c r="N51" i="37"/>
  <c r="N46" i="37"/>
  <c r="N21" i="37"/>
  <c r="N19" i="37"/>
  <c r="N47" i="37"/>
  <c r="N45" i="37"/>
  <c r="N20" i="37"/>
  <c r="N17" i="37"/>
  <c r="AI16" i="37"/>
  <c r="AI14" i="37" s="1"/>
  <c r="AI12" i="37" s="1"/>
  <c r="N206" i="39"/>
  <c r="AI44" i="35"/>
  <c r="AI43" i="35" s="1"/>
  <c r="AI42" i="35" s="1"/>
  <c r="AI20" i="35"/>
  <c r="AI14" i="35"/>
  <c r="AI30" i="35"/>
  <c r="AI44" i="37"/>
  <c r="AI39" i="37"/>
  <c r="AJ9" i="4"/>
  <c r="CY4" i="139"/>
  <c r="CZ4" i="139"/>
  <c r="DA4" i="139"/>
  <c r="CY5" i="139"/>
  <c r="CZ5" i="139"/>
  <c r="DA5" i="139"/>
  <c r="CY6" i="139"/>
  <c r="CZ6" i="139"/>
  <c r="DA6" i="139"/>
  <c r="CY7" i="139"/>
  <c r="CZ7" i="139"/>
  <c r="DA7" i="139"/>
  <c r="CY8" i="139"/>
  <c r="CZ8" i="139"/>
  <c r="DA8" i="139"/>
  <c r="CZ3" i="139"/>
  <c r="DA3" i="139"/>
  <c r="CY3" i="139"/>
  <c r="AG31" i="37"/>
  <c r="EL4" i="138"/>
  <c r="EM4" i="138"/>
  <c r="EN4" i="138"/>
  <c r="EL5" i="138"/>
  <c r="EM5" i="138"/>
  <c r="EN5" i="138"/>
  <c r="EL6" i="138"/>
  <c r="EM6" i="138"/>
  <c r="EN6" i="138"/>
  <c r="EL7" i="138"/>
  <c r="EM7" i="138"/>
  <c r="EN7" i="138"/>
  <c r="EL8" i="138"/>
  <c r="EM8" i="138"/>
  <c r="EN8" i="138"/>
  <c r="EL9" i="138"/>
  <c r="EM9" i="138"/>
  <c r="EN9" i="138"/>
  <c r="EL10" i="138"/>
  <c r="EM10" i="138"/>
  <c r="EN10" i="138"/>
  <c r="EL11" i="138"/>
  <c r="EM11" i="138"/>
  <c r="EN11" i="138"/>
  <c r="EL12" i="138"/>
  <c r="EM12" i="138"/>
  <c r="EN12" i="138"/>
  <c r="EL13" i="138"/>
  <c r="EM13" i="138"/>
  <c r="EN13" i="138"/>
  <c r="EL14" i="138"/>
  <c r="EM14" i="138"/>
  <c r="EN14" i="138"/>
  <c r="EL15" i="138"/>
  <c r="EM15" i="138"/>
  <c r="EN15" i="138"/>
  <c r="EL16" i="138"/>
  <c r="EM16" i="138"/>
  <c r="EN16" i="138"/>
  <c r="EL17" i="138"/>
  <c r="EM17" i="138"/>
  <c r="EN17" i="138"/>
  <c r="EL18" i="138"/>
  <c r="EM18" i="138"/>
  <c r="EN18" i="138"/>
  <c r="EL19" i="138"/>
  <c r="EM19" i="138"/>
  <c r="EN19" i="138"/>
  <c r="EL20" i="138"/>
  <c r="EM20" i="138"/>
  <c r="EN20" i="138"/>
  <c r="EL21" i="138"/>
  <c r="EM21" i="138"/>
  <c r="EN21" i="138"/>
  <c r="EL22" i="138"/>
  <c r="EM22" i="138"/>
  <c r="EN22" i="138"/>
  <c r="EL23" i="138"/>
  <c r="EM23" i="138"/>
  <c r="EN23" i="138"/>
  <c r="EL24" i="138"/>
  <c r="EM24" i="138"/>
  <c r="EN24" i="138"/>
  <c r="EL25" i="138"/>
  <c r="EM25" i="138"/>
  <c r="EN25" i="138"/>
  <c r="EL26" i="138"/>
  <c r="EM26" i="138"/>
  <c r="EN26" i="138"/>
  <c r="EL27" i="138"/>
  <c r="EM27" i="138"/>
  <c r="EN27" i="138"/>
  <c r="EL28" i="138"/>
  <c r="EM28" i="138"/>
  <c r="EN28" i="138"/>
  <c r="EL29" i="138"/>
  <c r="EM29" i="138"/>
  <c r="EN29" i="138"/>
  <c r="EL30" i="138"/>
  <c r="EM30" i="138"/>
  <c r="EN30" i="138"/>
  <c r="EL31" i="138"/>
  <c r="EM31" i="138"/>
  <c r="EN31" i="138"/>
  <c r="EL32" i="138"/>
  <c r="EM32" i="138"/>
  <c r="EN32" i="138"/>
  <c r="EL33" i="138"/>
  <c r="EM33" i="138"/>
  <c r="EN33" i="138"/>
  <c r="EL34" i="138"/>
  <c r="EM34" i="138"/>
  <c r="EN34" i="138"/>
  <c r="EL35" i="138"/>
  <c r="EM35" i="138"/>
  <c r="EN35" i="138"/>
  <c r="EL36" i="138"/>
  <c r="EM36" i="138"/>
  <c r="EN36" i="138"/>
  <c r="EL37" i="138"/>
  <c r="EM37" i="138"/>
  <c r="EN37" i="138"/>
  <c r="EL38" i="138"/>
  <c r="EM38" i="138"/>
  <c r="EN38" i="138"/>
  <c r="EL39" i="138"/>
  <c r="EM39" i="138"/>
  <c r="EN39" i="138"/>
  <c r="EL40" i="138"/>
  <c r="EM40" i="138"/>
  <c r="EN40" i="138"/>
  <c r="EL41" i="138"/>
  <c r="EM41" i="138"/>
  <c r="EN41" i="138"/>
  <c r="EL42" i="138"/>
  <c r="EM42" i="138"/>
  <c r="EN42" i="138"/>
  <c r="EL43" i="138"/>
  <c r="EM43" i="138"/>
  <c r="EN43" i="138"/>
  <c r="EL44" i="138"/>
  <c r="EM44" i="138"/>
  <c r="EN44" i="138"/>
  <c r="EL45" i="138"/>
  <c r="EM45" i="138"/>
  <c r="EN45" i="138"/>
  <c r="EL46" i="138"/>
  <c r="EM46" i="138"/>
  <c r="EN46" i="138"/>
  <c r="EL47" i="138"/>
  <c r="EM47" i="138"/>
  <c r="EN47" i="138"/>
  <c r="EL48" i="138"/>
  <c r="EM48" i="138"/>
  <c r="EN48" i="138"/>
  <c r="EL49" i="138"/>
  <c r="EM49" i="138"/>
  <c r="EN49" i="138"/>
  <c r="EL50" i="138"/>
  <c r="EM50" i="138"/>
  <c r="EN50" i="138"/>
  <c r="EL51" i="138"/>
  <c r="EM51" i="138"/>
  <c r="EN51" i="138"/>
  <c r="EL52" i="138"/>
  <c r="EM52" i="138"/>
  <c r="EN52" i="138"/>
  <c r="EL53" i="138"/>
  <c r="EM53" i="138"/>
  <c r="EN53" i="138"/>
  <c r="EL54" i="138"/>
  <c r="EM54" i="138"/>
  <c r="EN54" i="138"/>
  <c r="EL55" i="138"/>
  <c r="EM55" i="138"/>
  <c r="EN55" i="138"/>
  <c r="EM3" i="138"/>
  <c r="EN3" i="138"/>
  <c r="EL3" i="138"/>
  <c r="EB4" i="138"/>
  <c r="AG17" i="37" s="1"/>
  <c r="EB5" i="138"/>
  <c r="AG18" i="37" s="1"/>
  <c r="EB6" i="138"/>
  <c r="AG23" i="37" s="1"/>
  <c r="EB7" i="138"/>
  <c r="AG40" i="37" s="1"/>
  <c r="EB8" i="138"/>
  <c r="AG41" i="37" s="1"/>
  <c r="EB9" i="138"/>
  <c r="AG42" i="37" s="1"/>
  <c r="EB10" i="138"/>
  <c r="AG45" i="37" s="1"/>
  <c r="EB11" i="138"/>
  <c r="AG47" i="37" s="1"/>
  <c r="EB12" i="138"/>
  <c r="AG48" i="37" s="1"/>
  <c r="EB13" i="138"/>
  <c r="AG49" i="37" s="1"/>
  <c r="EB14" i="138"/>
  <c r="AG50" i="37" s="1"/>
  <c r="EB15" i="138"/>
  <c r="AG53" i="37" s="1"/>
  <c r="EB16" i="138"/>
  <c r="AG54" i="37" s="1"/>
  <c r="EB3" i="138"/>
  <c r="AG21" i="37" s="1"/>
  <c r="AG50" i="35"/>
  <c r="AG28" i="35"/>
  <c r="AG26" i="35"/>
  <c r="EG3" i="137"/>
  <c r="EF3" i="137"/>
  <c r="EE3" i="137"/>
  <c r="EE4" i="137"/>
  <c r="EF4" i="137"/>
  <c r="EG4" i="137"/>
  <c r="EE5" i="137"/>
  <c r="EF5" i="137"/>
  <c r="EG5" i="137"/>
  <c r="EE6" i="137"/>
  <c r="EF6" i="137"/>
  <c r="EG6" i="137"/>
  <c r="EE7" i="137"/>
  <c r="EF7" i="137"/>
  <c r="EG7" i="137"/>
  <c r="EE8" i="137"/>
  <c r="EF8" i="137"/>
  <c r="EG8" i="137"/>
  <c r="EE9" i="137"/>
  <c r="EF9" i="137"/>
  <c r="EG9" i="137"/>
  <c r="EE10" i="137"/>
  <c r="EF10" i="137"/>
  <c r="EG10" i="137"/>
  <c r="EE11" i="137"/>
  <c r="EF11" i="137"/>
  <c r="EG11" i="137"/>
  <c r="EE12" i="137"/>
  <c r="EF12" i="137"/>
  <c r="EG12" i="137"/>
  <c r="EE13" i="137"/>
  <c r="EF13" i="137"/>
  <c r="EG13" i="137"/>
  <c r="EE14" i="137"/>
  <c r="EF14" i="137"/>
  <c r="EG14" i="137"/>
  <c r="EE15" i="137"/>
  <c r="EF15" i="137"/>
  <c r="EG15" i="137"/>
  <c r="EE16" i="137"/>
  <c r="EF16" i="137"/>
  <c r="EG16" i="137"/>
  <c r="EE17" i="137"/>
  <c r="EF17" i="137"/>
  <c r="EG17" i="137"/>
  <c r="EE18" i="137"/>
  <c r="EF18" i="137"/>
  <c r="EG18" i="137"/>
  <c r="EE19" i="137"/>
  <c r="EF19" i="137"/>
  <c r="EG19" i="137"/>
  <c r="EE20" i="137"/>
  <c r="EF20" i="137"/>
  <c r="EG20" i="137"/>
  <c r="EE21" i="137"/>
  <c r="EF21" i="137"/>
  <c r="EG21" i="137"/>
  <c r="EE22" i="137"/>
  <c r="EF22" i="137"/>
  <c r="EG22" i="137"/>
  <c r="EE23" i="137"/>
  <c r="EF23" i="137"/>
  <c r="EG23" i="137"/>
  <c r="EE24" i="137"/>
  <c r="EF24" i="137"/>
  <c r="EG24" i="137"/>
  <c r="EE25" i="137"/>
  <c r="EF25" i="137"/>
  <c r="EG25" i="137"/>
  <c r="EE26" i="137"/>
  <c r="EF26" i="137"/>
  <c r="EG26" i="137"/>
  <c r="EE27" i="137"/>
  <c r="EF27" i="137"/>
  <c r="EG27" i="137"/>
  <c r="EE28" i="137"/>
  <c r="EF28" i="137"/>
  <c r="EG28" i="137"/>
  <c r="EE29" i="137"/>
  <c r="EF29" i="137"/>
  <c r="EG29" i="137"/>
  <c r="EE30" i="137"/>
  <c r="EF30" i="137"/>
  <c r="EG30" i="137"/>
  <c r="EE31" i="137"/>
  <c r="EF31" i="137"/>
  <c r="EG31" i="137"/>
  <c r="EE32" i="137"/>
  <c r="EF32" i="137"/>
  <c r="EG32" i="137"/>
  <c r="EE33" i="137"/>
  <c r="EF33" i="137"/>
  <c r="EG33" i="137"/>
  <c r="EE34" i="137"/>
  <c r="EF34" i="137"/>
  <c r="EG34" i="137"/>
  <c r="EE35" i="137"/>
  <c r="EF35" i="137"/>
  <c r="EG35" i="137"/>
  <c r="EE36" i="137"/>
  <c r="EF36" i="137"/>
  <c r="EG36" i="137"/>
  <c r="EE37" i="137"/>
  <c r="EF37" i="137"/>
  <c r="EG37" i="137"/>
  <c r="EE38" i="137"/>
  <c r="EF38" i="137"/>
  <c r="EG38" i="137"/>
  <c r="EE39" i="137"/>
  <c r="EF39" i="137"/>
  <c r="EG39" i="137"/>
  <c r="EE40" i="137"/>
  <c r="EF40" i="137"/>
  <c r="EG40" i="137"/>
  <c r="EE41" i="137"/>
  <c r="EF41" i="137"/>
  <c r="EG41" i="137"/>
  <c r="EE42" i="137"/>
  <c r="EF42" i="137"/>
  <c r="EG42" i="137"/>
  <c r="EE43" i="137"/>
  <c r="EF43" i="137"/>
  <c r="EG43" i="137"/>
  <c r="EE44" i="137"/>
  <c r="EF44" i="137"/>
  <c r="EG44" i="137"/>
  <c r="EE45" i="137"/>
  <c r="EF45" i="137"/>
  <c r="EG45" i="137"/>
  <c r="EE46" i="137"/>
  <c r="EF46" i="137"/>
  <c r="EG46" i="137"/>
  <c r="EE47" i="137"/>
  <c r="EF47" i="137"/>
  <c r="EG47" i="137"/>
  <c r="EE48" i="137"/>
  <c r="EF48" i="137"/>
  <c r="EG48" i="137"/>
  <c r="EE49" i="137"/>
  <c r="EF49" i="137"/>
  <c r="EG49" i="137"/>
  <c r="EE50" i="137"/>
  <c r="EF50" i="137"/>
  <c r="EG50" i="137"/>
  <c r="EE51" i="137"/>
  <c r="EF51" i="137"/>
  <c r="EG51" i="137"/>
  <c r="EE52" i="137"/>
  <c r="EF52" i="137"/>
  <c r="EG52" i="137"/>
  <c r="EE53" i="137"/>
  <c r="EF53" i="137"/>
  <c r="EG53" i="137"/>
  <c r="DV4" i="137"/>
  <c r="AG19" i="35" s="1"/>
  <c r="DV5" i="137"/>
  <c r="AG23" i="35" s="1"/>
  <c r="DV6" i="137"/>
  <c r="AG21" i="35" s="1"/>
  <c r="DV7" i="137"/>
  <c r="AG31" i="35" s="1"/>
  <c r="DV8" i="137"/>
  <c r="AG33" i="35" s="1"/>
  <c r="DV9" i="137"/>
  <c r="AG45" i="35" s="1"/>
  <c r="DV10" i="137"/>
  <c r="AG46" i="35" s="1"/>
  <c r="DV11" i="137"/>
  <c r="AG47" i="35" s="1"/>
  <c r="DV3" i="137"/>
  <c r="AG15" i="35" s="1"/>
  <c r="DJ4" i="136"/>
  <c r="DK4" i="136"/>
  <c r="DL4" i="136"/>
  <c r="DM4" i="136"/>
  <c r="DJ5" i="136"/>
  <c r="DK5" i="136"/>
  <c r="DL5" i="136"/>
  <c r="DM5" i="136"/>
  <c r="DJ6" i="136"/>
  <c r="DK6" i="136"/>
  <c r="DL6" i="136"/>
  <c r="DM6" i="136"/>
  <c r="DJ7" i="136"/>
  <c r="DK7" i="136"/>
  <c r="DL7" i="136"/>
  <c r="DM7" i="136"/>
  <c r="DJ8" i="136"/>
  <c r="DK8" i="136"/>
  <c r="DL8" i="136"/>
  <c r="DM8" i="136"/>
  <c r="DJ9" i="136"/>
  <c r="DK9" i="136"/>
  <c r="DL9" i="136"/>
  <c r="DM9" i="136"/>
  <c r="DJ10" i="136"/>
  <c r="DK10" i="136"/>
  <c r="DL10" i="136"/>
  <c r="DM10" i="136"/>
  <c r="DJ11" i="136"/>
  <c r="DK11" i="136"/>
  <c r="DL11" i="136"/>
  <c r="DM11" i="136"/>
  <c r="DJ12" i="136"/>
  <c r="DK12" i="136"/>
  <c r="DL12" i="136"/>
  <c r="DM12" i="136"/>
  <c r="DJ13" i="136"/>
  <c r="DK13" i="136"/>
  <c r="DL13" i="136"/>
  <c r="DM13" i="136"/>
  <c r="DJ14" i="136"/>
  <c r="DK14" i="136"/>
  <c r="DL14" i="136"/>
  <c r="DM14" i="136"/>
  <c r="DJ15" i="136"/>
  <c r="DK15" i="136"/>
  <c r="DL15" i="136"/>
  <c r="DM15" i="136"/>
  <c r="DJ16" i="136"/>
  <c r="DK16" i="136"/>
  <c r="DL16" i="136"/>
  <c r="DM16" i="136"/>
  <c r="DJ17" i="136"/>
  <c r="DK17" i="136"/>
  <c r="DL17" i="136"/>
  <c r="DM17" i="136"/>
  <c r="DJ18" i="136"/>
  <c r="DK18" i="136"/>
  <c r="DL18" i="136"/>
  <c r="DM18" i="136"/>
  <c r="DJ19" i="136"/>
  <c r="DK19" i="136"/>
  <c r="DL19" i="136"/>
  <c r="DM19" i="136"/>
  <c r="DJ20" i="136"/>
  <c r="DK20" i="136"/>
  <c r="DL20" i="136"/>
  <c r="DM20" i="136"/>
  <c r="DJ21" i="136"/>
  <c r="DK21" i="136"/>
  <c r="DL21" i="136"/>
  <c r="DM21" i="136"/>
  <c r="DJ22" i="136"/>
  <c r="DK22" i="136"/>
  <c r="DL22" i="136"/>
  <c r="DM22" i="136"/>
  <c r="DJ23" i="136"/>
  <c r="DK23" i="136"/>
  <c r="DL23" i="136"/>
  <c r="DM23" i="136"/>
  <c r="DJ24" i="136"/>
  <c r="DK24" i="136"/>
  <c r="DL24" i="136"/>
  <c r="DM24" i="136"/>
  <c r="DJ25" i="136"/>
  <c r="DK25" i="136"/>
  <c r="DL25" i="136"/>
  <c r="DM25" i="136"/>
  <c r="DJ26" i="136"/>
  <c r="DK26" i="136"/>
  <c r="DL26" i="136"/>
  <c r="DM26" i="136"/>
  <c r="DJ27" i="136"/>
  <c r="DK27" i="136"/>
  <c r="DL27" i="136"/>
  <c r="DM27" i="136"/>
  <c r="DJ28" i="136"/>
  <c r="DK28" i="136"/>
  <c r="DL28" i="136"/>
  <c r="DM28" i="136"/>
  <c r="DJ29" i="136"/>
  <c r="DK29" i="136"/>
  <c r="DL29" i="136"/>
  <c r="DM29" i="136"/>
  <c r="DJ30" i="136"/>
  <c r="DK30" i="136"/>
  <c r="DL30" i="136"/>
  <c r="DM30" i="136"/>
  <c r="DJ31" i="136"/>
  <c r="DK31" i="136"/>
  <c r="DL31" i="136"/>
  <c r="DM31" i="136"/>
  <c r="DJ32" i="136"/>
  <c r="DK32" i="136"/>
  <c r="DL32" i="136"/>
  <c r="DM32" i="136"/>
  <c r="DJ33" i="136"/>
  <c r="DK33" i="136"/>
  <c r="DL33" i="136"/>
  <c r="DM33" i="136"/>
  <c r="DJ34" i="136"/>
  <c r="DK34" i="136"/>
  <c r="DL34" i="136"/>
  <c r="DM34" i="136"/>
  <c r="DJ35" i="136"/>
  <c r="DK35" i="136"/>
  <c r="DL35" i="136"/>
  <c r="DM35" i="136"/>
  <c r="DJ36" i="136"/>
  <c r="DK36" i="136"/>
  <c r="DL36" i="136"/>
  <c r="DM36" i="136"/>
  <c r="DJ37" i="136"/>
  <c r="DK37" i="136"/>
  <c r="DL37" i="136"/>
  <c r="DM37" i="136"/>
  <c r="DJ38" i="136"/>
  <c r="DK38" i="136"/>
  <c r="DL38" i="136"/>
  <c r="DM38" i="136"/>
  <c r="DJ39" i="136"/>
  <c r="DK39" i="136"/>
  <c r="DL39" i="136"/>
  <c r="DM39" i="136"/>
  <c r="DJ40" i="136"/>
  <c r="DK40" i="136"/>
  <c r="DL40" i="136"/>
  <c r="DM40" i="136"/>
  <c r="DJ41" i="136"/>
  <c r="DK41" i="136"/>
  <c r="DL41" i="136"/>
  <c r="DM41" i="136"/>
  <c r="DJ42" i="136"/>
  <c r="DK42" i="136"/>
  <c r="DL42" i="136"/>
  <c r="DM42" i="136"/>
  <c r="DJ43" i="136"/>
  <c r="DK43" i="136"/>
  <c r="DL43" i="136"/>
  <c r="DM43" i="136"/>
  <c r="DJ44" i="136"/>
  <c r="DK44" i="136"/>
  <c r="DL44" i="136"/>
  <c r="DM44" i="136"/>
  <c r="DJ45" i="136"/>
  <c r="DK45" i="136"/>
  <c r="DL45" i="136"/>
  <c r="DM45" i="136"/>
  <c r="DJ46" i="136"/>
  <c r="DK46" i="136"/>
  <c r="DL46" i="136"/>
  <c r="DM46" i="136"/>
  <c r="DJ47" i="136"/>
  <c r="DK47" i="136"/>
  <c r="DL47" i="136"/>
  <c r="DM47" i="136"/>
  <c r="DJ48" i="136"/>
  <c r="DK48" i="136"/>
  <c r="DL48" i="136"/>
  <c r="DM48" i="136"/>
  <c r="DJ49" i="136"/>
  <c r="DK49" i="136"/>
  <c r="DL49" i="136"/>
  <c r="DM49" i="136"/>
  <c r="DJ50" i="136"/>
  <c r="DK50" i="136"/>
  <c r="DL50" i="136"/>
  <c r="DM50" i="136"/>
  <c r="DJ51" i="136"/>
  <c r="DK51" i="136"/>
  <c r="DL51" i="136"/>
  <c r="DM51" i="136"/>
  <c r="DJ52" i="136"/>
  <c r="DK52" i="136"/>
  <c r="DL52" i="136"/>
  <c r="DM52" i="136"/>
  <c r="DJ53" i="136"/>
  <c r="DK53" i="136"/>
  <c r="DL53" i="136"/>
  <c r="DM53" i="136"/>
  <c r="DJ54" i="136"/>
  <c r="DK54" i="136"/>
  <c r="DL54" i="136"/>
  <c r="DM54" i="136"/>
  <c r="DJ55" i="136"/>
  <c r="DK55" i="136"/>
  <c r="DL55" i="136"/>
  <c r="DM55" i="136"/>
  <c r="DJ56" i="136"/>
  <c r="DK56" i="136"/>
  <c r="DL56" i="136"/>
  <c r="DM56" i="136"/>
  <c r="DJ57" i="136"/>
  <c r="DK57" i="136"/>
  <c r="DL57" i="136"/>
  <c r="DM57" i="136"/>
  <c r="DJ58" i="136"/>
  <c r="DK58" i="136"/>
  <c r="DL58" i="136"/>
  <c r="DM58" i="136"/>
  <c r="DJ59" i="136"/>
  <c r="DK59" i="136"/>
  <c r="DL59" i="136"/>
  <c r="DM59" i="136"/>
  <c r="DJ60" i="136"/>
  <c r="DK60" i="136"/>
  <c r="DL60" i="136"/>
  <c r="DM60" i="136"/>
  <c r="DJ61" i="136"/>
  <c r="DK61" i="136"/>
  <c r="DL61" i="136"/>
  <c r="DM61" i="136"/>
  <c r="DJ62" i="136"/>
  <c r="DK62" i="136"/>
  <c r="DL62" i="136"/>
  <c r="DM62" i="136"/>
  <c r="DJ63" i="136"/>
  <c r="DK63" i="136"/>
  <c r="DL63" i="136"/>
  <c r="DM63" i="136"/>
  <c r="DJ64" i="136"/>
  <c r="DK64" i="136"/>
  <c r="DL64" i="136"/>
  <c r="DM64" i="136"/>
  <c r="DJ65" i="136"/>
  <c r="DK65" i="136"/>
  <c r="DL65" i="136"/>
  <c r="DM65" i="136"/>
  <c r="DJ66" i="136"/>
  <c r="DK66" i="136"/>
  <c r="DL66" i="136"/>
  <c r="DM66" i="136"/>
  <c r="DJ67" i="136"/>
  <c r="DK67" i="136"/>
  <c r="DL67" i="136"/>
  <c r="DM67" i="136"/>
  <c r="DJ68" i="136"/>
  <c r="DK68" i="136"/>
  <c r="DL68" i="136"/>
  <c r="DM68" i="136"/>
  <c r="DJ69" i="136"/>
  <c r="DK69" i="136"/>
  <c r="DL69" i="136"/>
  <c r="DM69" i="136"/>
  <c r="DJ70" i="136"/>
  <c r="DK70" i="136"/>
  <c r="DL70" i="136"/>
  <c r="DM70" i="136"/>
  <c r="DJ71" i="136"/>
  <c r="DK71" i="136"/>
  <c r="DL71" i="136"/>
  <c r="DM71" i="136"/>
  <c r="DJ72" i="136"/>
  <c r="DK72" i="136"/>
  <c r="DL72" i="136"/>
  <c r="DM72" i="136"/>
  <c r="DJ73" i="136"/>
  <c r="DK73" i="136"/>
  <c r="DL73" i="136"/>
  <c r="DM73" i="136"/>
  <c r="DJ74" i="136"/>
  <c r="DK74" i="136"/>
  <c r="DL74" i="136"/>
  <c r="DM74" i="136"/>
  <c r="DJ75" i="136"/>
  <c r="DK75" i="136"/>
  <c r="DL75" i="136"/>
  <c r="DM75" i="136"/>
  <c r="DJ76" i="136"/>
  <c r="DK76" i="136"/>
  <c r="DL76" i="136"/>
  <c r="DM76" i="136"/>
  <c r="DJ77" i="136"/>
  <c r="DK77" i="136"/>
  <c r="DL77" i="136"/>
  <c r="DM77" i="136"/>
  <c r="DJ78" i="136"/>
  <c r="DK78" i="136"/>
  <c r="DL78" i="136"/>
  <c r="DM78" i="136"/>
  <c r="DJ79" i="136"/>
  <c r="DK79" i="136"/>
  <c r="DL79" i="136"/>
  <c r="DM79" i="136"/>
  <c r="DJ80" i="136"/>
  <c r="DK80" i="136"/>
  <c r="DL80" i="136"/>
  <c r="DM80" i="136"/>
  <c r="DJ81" i="136"/>
  <c r="DK81" i="136"/>
  <c r="DL81" i="136"/>
  <c r="DM81" i="136"/>
  <c r="DJ82" i="136"/>
  <c r="DK82" i="136"/>
  <c r="DL82" i="136"/>
  <c r="DM82" i="136"/>
  <c r="DJ83" i="136"/>
  <c r="DK83" i="136"/>
  <c r="DL83" i="136"/>
  <c r="DM83" i="136"/>
  <c r="DJ84" i="136"/>
  <c r="DK84" i="136"/>
  <c r="DL84" i="136"/>
  <c r="DM84" i="136"/>
  <c r="DJ85" i="136"/>
  <c r="DK85" i="136"/>
  <c r="DL85" i="136"/>
  <c r="DM85" i="136"/>
  <c r="DJ86" i="136"/>
  <c r="DK86" i="136"/>
  <c r="DL86" i="136"/>
  <c r="DM86" i="136"/>
  <c r="DJ87" i="136"/>
  <c r="DK87" i="136"/>
  <c r="DL87" i="136"/>
  <c r="DM87" i="136"/>
  <c r="DJ88" i="136"/>
  <c r="DK88" i="136"/>
  <c r="DL88" i="136"/>
  <c r="DM88" i="136"/>
  <c r="DJ89" i="136"/>
  <c r="DK89" i="136"/>
  <c r="DL89" i="136"/>
  <c r="DM89" i="136"/>
  <c r="DJ90" i="136"/>
  <c r="DK90" i="136"/>
  <c r="DL90" i="136"/>
  <c r="DM90" i="136"/>
  <c r="DJ91" i="136"/>
  <c r="DK91" i="136"/>
  <c r="DL91" i="136"/>
  <c r="DM91" i="136"/>
  <c r="DJ92" i="136"/>
  <c r="DK92" i="136"/>
  <c r="DL92" i="136"/>
  <c r="DM92" i="136"/>
  <c r="DJ93" i="136"/>
  <c r="DK93" i="136"/>
  <c r="DL93" i="136"/>
  <c r="DM93" i="136"/>
  <c r="DJ94" i="136"/>
  <c r="DK94" i="136"/>
  <c r="DL94" i="136"/>
  <c r="DM94" i="136"/>
  <c r="DJ95" i="136"/>
  <c r="DK95" i="136"/>
  <c r="DL95" i="136"/>
  <c r="DM95" i="136"/>
  <c r="DJ96" i="136"/>
  <c r="DK96" i="136"/>
  <c r="DL96" i="136"/>
  <c r="DM96" i="136"/>
  <c r="DJ97" i="136"/>
  <c r="DK97" i="136"/>
  <c r="DL97" i="136"/>
  <c r="DM97" i="136"/>
  <c r="DJ98" i="136"/>
  <c r="DK98" i="136"/>
  <c r="DL98" i="136"/>
  <c r="DM98" i="136"/>
  <c r="DJ99" i="136"/>
  <c r="DK99" i="136"/>
  <c r="DL99" i="136"/>
  <c r="DM99" i="136"/>
  <c r="DJ100" i="136"/>
  <c r="DK100" i="136"/>
  <c r="DL100" i="136"/>
  <c r="DM100" i="136"/>
  <c r="DJ101" i="136"/>
  <c r="DK101" i="136"/>
  <c r="DL101" i="136"/>
  <c r="DM101" i="136"/>
  <c r="DJ102" i="136"/>
  <c r="DK102" i="136"/>
  <c r="DL102" i="136"/>
  <c r="DM102" i="136"/>
  <c r="DJ103" i="136"/>
  <c r="DK103" i="136"/>
  <c r="DL103" i="136"/>
  <c r="DM103" i="136"/>
  <c r="DJ104" i="136"/>
  <c r="DK104" i="136"/>
  <c r="DL104" i="136"/>
  <c r="DM104" i="136"/>
  <c r="DJ105" i="136"/>
  <c r="DK105" i="136"/>
  <c r="DL105" i="136"/>
  <c r="DM105" i="136"/>
  <c r="DJ106" i="136"/>
  <c r="DK106" i="136"/>
  <c r="DL106" i="136"/>
  <c r="DM106" i="136"/>
  <c r="DJ107" i="136"/>
  <c r="DK107" i="136"/>
  <c r="DL107" i="136"/>
  <c r="DM107" i="136"/>
  <c r="DJ108" i="136"/>
  <c r="DK108" i="136"/>
  <c r="DL108" i="136"/>
  <c r="DM108" i="136"/>
  <c r="DJ109" i="136"/>
  <c r="DK109" i="136"/>
  <c r="DL109" i="136"/>
  <c r="DM109" i="136"/>
  <c r="DJ110" i="136"/>
  <c r="DK110" i="136"/>
  <c r="DL110" i="136"/>
  <c r="DM110" i="136"/>
  <c r="DJ111" i="136"/>
  <c r="DK111" i="136"/>
  <c r="DL111" i="136"/>
  <c r="DM111" i="136"/>
  <c r="DJ112" i="136"/>
  <c r="DK112" i="136"/>
  <c r="DL112" i="136"/>
  <c r="DM112" i="136"/>
  <c r="DJ113" i="136"/>
  <c r="DK113" i="136"/>
  <c r="DL113" i="136"/>
  <c r="DM113" i="136"/>
  <c r="DJ114" i="136"/>
  <c r="DK114" i="136"/>
  <c r="DL114" i="136"/>
  <c r="DM114" i="136"/>
  <c r="DJ115" i="136"/>
  <c r="DK115" i="136"/>
  <c r="DL115" i="136"/>
  <c r="DM115" i="136"/>
  <c r="DJ116" i="136"/>
  <c r="DK116" i="136"/>
  <c r="DL116" i="136"/>
  <c r="DM116" i="136"/>
  <c r="DJ117" i="136"/>
  <c r="DK117" i="136"/>
  <c r="DL117" i="136"/>
  <c r="DM117" i="136"/>
  <c r="DJ118" i="136"/>
  <c r="DK118" i="136"/>
  <c r="DL118" i="136"/>
  <c r="DM118" i="136"/>
  <c r="DJ119" i="136"/>
  <c r="DK119" i="136"/>
  <c r="DL119" i="136"/>
  <c r="DM119" i="136"/>
  <c r="DJ120" i="136"/>
  <c r="DK120" i="136"/>
  <c r="DL120" i="136"/>
  <c r="DM120" i="136"/>
  <c r="DJ121" i="136"/>
  <c r="DK121" i="136"/>
  <c r="DL121" i="136"/>
  <c r="DM121" i="136"/>
  <c r="DJ122" i="136"/>
  <c r="DK122" i="136"/>
  <c r="DL122" i="136"/>
  <c r="DM122" i="136"/>
  <c r="DJ123" i="136"/>
  <c r="DK123" i="136"/>
  <c r="DL123" i="136"/>
  <c r="DM123" i="136"/>
  <c r="DJ124" i="136"/>
  <c r="DK124" i="136"/>
  <c r="DL124" i="136"/>
  <c r="DM124" i="136"/>
  <c r="DJ125" i="136"/>
  <c r="DK125" i="136"/>
  <c r="DL125" i="136"/>
  <c r="DM125" i="136"/>
  <c r="DJ126" i="136"/>
  <c r="DK126" i="136"/>
  <c r="DL126" i="136"/>
  <c r="DM126" i="136"/>
  <c r="DJ127" i="136"/>
  <c r="DK127" i="136"/>
  <c r="DL127" i="136"/>
  <c r="DM127" i="136"/>
  <c r="DJ128" i="136"/>
  <c r="DK128" i="136"/>
  <c r="DL128" i="136"/>
  <c r="DM128" i="136"/>
  <c r="DJ129" i="136"/>
  <c r="DK129" i="136"/>
  <c r="DL129" i="136"/>
  <c r="DM129" i="136"/>
  <c r="DJ130" i="136"/>
  <c r="DK130" i="136"/>
  <c r="DL130" i="136"/>
  <c r="DM130" i="136"/>
  <c r="DJ131" i="136"/>
  <c r="DK131" i="136"/>
  <c r="DL131" i="136"/>
  <c r="DM131" i="136"/>
  <c r="DJ132" i="136"/>
  <c r="DK132" i="136"/>
  <c r="DL132" i="136"/>
  <c r="DM132" i="136"/>
  <c r="DJ133" i="136"/>
  <c r="DK133" i="136"/>
  <c r="DL133" i="136"/>
  <c r="DM133" i="136"/>
  <c r="DJ134" i="136"/>
  <c r="DK134" i="136"/>
  <c r="DL134" i="136"/>
  <c r="DM134" i="136"/>
  <c r="DJ135" i="136"/>
  <c r="DK135" i="136"/>
  <c r="DL135" i="136"/>
  <c r="DM135" i="136"/>
  <c r="DJ136" i="136"/>
  <c r="DK136" i="136"/>
  <c r="DL136" i="136"/>
  <c r="DM136" i="136"/>
  <c r="DJ137" i="136"/>
  <c r="DK137" i="136"/>
  <c r="DL137" i="136"/>
  <c r="DM137" i="136"/>
  <c r="DJ138" i="136"/>
  <c r="DK138" i="136"/>
  <c r="DL138" i="136"/>
  <c r="DM138" i="136"/>
  <c r="DJ139" i="136"/>
  <c r="DK139" i="136"/>
  <c r="DL139" i="136"/>
  <c r="DM139" i="136"/>
  <c r="DJ140" i="136"/>
  <c r="DK140" i="136"/>
  <c r="DL140" i="136"/>
  <c r="DM140" i="136"/>
  <c r="DJ141" i="136"/>
  <c r="DK141" i="136"/>
  <c r="DL141" i="136"/>
  <c r="DM141" i="136"/>
  <c r="DJ142" i="136"/>
  <c r="DK142" i="136"/>
  <c r="DL142" i="136"/>
  <c r="DM142" i="136"/>
  <c r="DJ143" i="136"/>
  <c r="DK143" i="136"/>
  <c r="DL143" i="136"/>
  <c r="DM143" i="136"/>
  <c r="DJ144" i="136"/>
  <c r="DK144" i="136"/>
  <c r="DL144" i="136"/>
  <c r="DM144" i="136"/>
  <c r="DJ145" i="136"/>
  <c r="DK145" i="136"/>
  <c r="DL145" i="136"/>
  <c r="DM145" i="136"/>
  <c r="DJ146" i="136"/>
  <c r="DK146" i="136"/>
  <c r="DL146" i="136"/>
  <c r="DM146" i="136"/>
  <c r="DJ147" i="136"/>
  <c r="DK147" i="136"/>
  <c r="DL147" i="136"/>
  <c r="DM147" i="136"/>
  <c r="DJ148" i="136"/>
  <c r="DK148" i="136"/>
  <c r="DL148" i="136"/>
  <c r="DM148" i="136"/>
  <c r="DJ149" i="136"/>
  <c r="DK149" i="136"/>
  <c r="DL149" i="136"/>
  <c r="DM149" i="136"/>
  <c r="DJ150" i="136"/>
  <c r="DK150" i="136"/>
  <c r="DL150" i="136"/>
  <c r="DM150" i="136"/>
  <c r="DJ151" i="136"/>
  <c r="DK151" i="136"/>
  <c r="DL151" i="136"/>
  <c r="DM151" i="136"/>
  <c r="DJ152" i="136"/>
  <c r="DK152" i="136"/>
  <c r="DL152" i="136"/>
  <c r="DM152" i="136"/>
  <c r="DJ153" i="136"/>
  <c r="DK153" i="136"/>
  <c r="DL153" i="136"/>
  <c r="DM153" i="136"/>
  <c r="DJ154" i="136"/>
  <c r="DK154" i="136"/>
  <c r="DL154" i="136"/>
  <c r="DM154" i="136"/>
  <c r="DJ155" i="136"/>
  <c r="DK155" i="136"/>
  <c r="DL155" i="136"/>
  <c r="DM155" i="136"/>
  <c r="DJ156" i="136"/>
  <c r="DK156" i="136"/>
  <c r="DL156" i="136"/>
  <c r="DM156" i="136"/>
  <c r="DJ157" i="136"/>
  <c r="DK157" i="136"/>
  <c r="DL157" i="136"/>
  <c r="DM157" i="136"/>
  <c r="DJ158" i="136"/>
  <c r="DK158" i="136"/>
  <c r="DL158" i="136"/>
  <c r="DM158" i="136"/>
  <c r="DJ159" i="136"/>
  <c r="DK159" i="136"/>
  <c r="DL159" i="136"/>
  <c r="DM159" i="136"/>
  <c r="DJ160" i="136"/>
  <c r="DK160" i="136"/>
  <c r="DL160" i="136"/>
  <c r="DM160" i="136"/>
  <c r="DJ161" i="136"/>
  <c r="DK161" i="136"/>
  <c r="DL161" i="136"/>
  <c r="DM161" i="136"/>
  <c r="DJ162" i="136"/>
  <c r="DK162" i="136"/>
  <c r="DL162" i="136"/>
  <c r="DM162" i="136"/>
  <c r="DK3" i="136"/>
  <c r="DL3" i="136"/>
  <c r="DM3" i="136"/>
  <c r="DJ3" i="136"/>
  <c r="DB4" i="136"/>
  <c r="AH11" i="4" s="1"/>
  <c r="DB5" i="136"/>
  <c r="AH12" i="4" s="1"/>
  <c r="DB6" i="136"/>
  <c r="AH13" i="4" s="1"/>
  <c r="DB7" i="136"/>
  <c r="AH14" i="4" s="1"/>
  <c r="DB8" i="136"/>
  <c r="AH15" i="4" s="1"/>
  <c r="DB9" i="136"/>
  <c r="AH17" i="4" s="1"/>
  <c r="DB10" i="136"/>
  <c r="AH18" i="4" s="1"/>
  <c r="DB11" i="136"/>
  <c r="AH19" i="4" s="1"/>
  <c r="DB12" i="136"/>
  <c r="AH20" i="4" s="1"/>
  <c r="DB13" i="136"/>
  <c r="AH21" i="4" s="1"/>
  <c r="DB14" i="136"/>
  <c r="AH22" i="4" s="1"/>
  <c r="DB15" i="136"/>
  <c r="AH23" i="4" s="1"/>
  <c r="DB16" i="136"/>
  <c r="AH26" i="4" s="1"/>
  <c r="DB17" i="136"/>
  <c r="AH27" i="4" s="1"/>
  <c r="DB18" i="136"/>
  <c r="AH28" i="4" s="1"/>
  <c r="DB19" i="136"/>
  <c r="AH29" i="4" s="1"/>
  <c r="DB20" i="136"/>
  <c r="AH30" i="4" s="1"/>
  <c r="DB21" i="136"/>
  <c r="AH31" i="4" s="1"/>
  <c r="DB22" i="136"/>
  <c r="AH33" i="4" s="1"/>
  <c r="DB23" i="136"/>
  <c r="AH34" i="4" s="1"/>
  <c r="DB24" i="136"/>
  <c r="AH36" i="4" s="1"/>
  <c r="DB25" i="136"/>
  <c r="AH38" i="4" s="1"/>
  <c r="DB26" i="136"/>
  <c r="AH40" i="4" s="1"/>
  <c r="DB27" i="136"/>
  <c r="AH42" i="4" s="1"/>
  <c r="DB28" i="136"/>
  <c r="AH43" i="4" s="1"/>
  <c r="DB29" i="136"/>
  <c r="AH44" i="4" s="1"/>
  <c r="DB30" i="136"/>
  <c r="AH45" i="4" s="1"/>
  <c r="DB31" i="136"/>
  <c r="AH46" i="4" s="1"/>
  <c r="DB32" i="136"/>
  <c r="AH47" i="4" s="1"/>
  <c r="DB33" i="136"/>
  <c r="AH49" i="4" s="1"/>
  <c r="DB34" i="136"/>
  <c r="AH50" i="4" s="1"/>
  <c r="DB35" i="136"/>
  <c r="AH51" i="4" s="1"/>
  <c r="DB36" i="136"/>
  <c r="AH52" i="4" s="1"/>
  <c r="DB37" i="136"/>
  <c r="AH53" i="4" s="1"/>
  <c r="DB38" i="136"/>
  <c r="AH54" i="4" s="1"/>
  <c r="DB39" i="136"/>
  <c r="AH57" i="4" s="1"/>
  <c r="DB40" i="136"/>
  <c r="AH58" i="4" s="1"/>
  <c r="DB41" i="136"/>
  <c r="AH59" i="4" s="1"/>
  <c r="DB42" i="136"/>
  <c r="AH60" i="4" s="1"/>
  <c r="DB43" i="136"/>
  <c r="AH61" i="4" s="1"/>
  <c r="DB44" i="136"/>
  <c r="AH62" i="4" s="1"/>
  <c r="DB45" i="136"/>
  <c r="AH64" i="4" s="1"/>
  <c r="DB46" i="136"/>
  <c r="AH65" i="4" s="1"/>
  <c r="DB47" i="136"/>
  <c r="AH66" i="4" s="1"/>
  <c r="DB48" i="136"/>
  <c r="AH67" i="4" s="1"/>
  <c r="DB49" i="136"/>
  <c r="AH69" i="4" s="1"/>
  <c r="DB50" i="136"/>
  <c r="AH71" i="4" s="1"/>
  <c r="DB51" i="136"/>
  <c r="AH73" i="4" s="1"/>
  <c r="DB52" i="136"/>
  <c r="AH74" i="4" s="1"/>
  <c r="DB53" i="136"/>
  <c r="AH75" i="4" s="1"/>
  <c r="DB54" i="136"/>
  <c r="AH76" i="4" s="1"/>
  <c r="DB55" i="136"/>
  <c r="AH77" i="4" s="1"/>
  <c r="DB56" i="136"/>
  <c r="AH80" i="4" s="1"/>
  <c r="DB57" i="136"/>
  <c r="AH81" i="4" s="1"/>
  <c r="DB58" i="136"/>
  <c r="AH83" i="4" s="1"/>
  <c r="DB59" i="136"/>
  <c r="AH87" i="4" s="1"/>
  <c r="DB60" i="136"/>
  <c r="AH88" i="4" s="1"/>
  <c r="DB61" i="136"/>
  <c r="AH93" i="4" s="1"/>
  <c r="DB62" i="136"/>
  <c r="AH95" i="4" s="1"/>
  <c r="DB63" i="136"/>
  <c r="AH96" i="4" s="1"/>
  <c r="DB64" i="136"/>
  <c r="AH97" i="4" s="1"/>
  <c r="DB65" i="136"/>
  <c r="AH99" i="4" s="1"/>
  <c r="DB66" i="136"/>
  <c r="AH100" i="4" s="1"/>
  <c r="DB67" i="136"/>
  <c r="AH101" i="4" s="1"/>
  <c r="DB68" i="136"/>
  <c r="AH102" i="4" s="1"/>
  <c r="DB69" i="136"/>
  <c r="AH103" i="4" s="1"/>
  <c r="DB70" i="136"/>
  <c r="AH104" i="4" s="1"/>
  <c r="DB71" i="136"/>
  <c r="AH105" i="4" s="1"/>
  <c r="DB72" i="136"/>
  <c r="AH108" i="4" s="1"/>
  <c r="DB73" i="136"/>
  <c r="AH110" i="4" s="1"/>
  <c r="DB74" i="136"/>
  <c r="AH111" i="4" s="1"/>
  <c r="DB75" i="136"/>
  <c r="AH112" i="4" s="1"/>
  <c r="DB76" i="136"/>
  <c r="AH114" i="4" s="1"/>
  <c r="DB77" i="136"/>
  <c r="AH116" i="4" s="1"/>
  <c r="DB78" i="136"/>
  <c r="AH118" i="4" s="1"/>
  <c r="DB79" i="136"/>
  <c r="AH119" i="4" s="1"/>
  <c r="DB80" i="136"/>
  <c r="AH121" i="4" s="1"/>
  <c r="DB81" i="136"/>
  <c r="AH122" i="4" s="1"/>
  <c r="DB82" i="136"/>
  <c r="AH123" i="4" s="1"/>
  <c r="DB83" i="136"/>
  <c r="AH125" i="4" s="1"/>
  <c r="DB84" i="136"/>
  <c r="AH126" i="4" s="1"/>
  <c r="DB85" i="136"/>
  <c r="AH128" i="4" s="1"/>
  <c r="DB86" i="136"/>
  <c r="AH129" i="4" s="1"/>
  <c r="DB87" i="136"/>
  <c r="AH130" i="4" s="1"/>
  <c r="DB88" i="136"/>
  <c r="AH131" i="4" s="1"/>
  <c r="DB89" i="136"/>
  <c r="AH132" i="4" s="1"/>
  <c r="DB90" i="136"/>
  <c r="AH133" i="4" s="1"/>
  <c r="DB91" i="136"/>
  <c r="AH137" i="4" s="1"/>
  <c r="DB92" i="136"/>
  <c r="AH138" i="4" s="1"/>
  <c r="DB93" i="136"/>
  <c r="AH139" i="4" s="1"/>
  <c r="DB94" i="136"/>
  <c r="AH140" i="4" s="1"/>
  <c r="DB95" i="136"/>
  <c r="AH141" i="4" s="1"/>
  <c r="DB96" i="136"/>
  <c r="AH142" i="4" s="1"/>
  <c r="DB97" i="136"/>
  <c r="AH143" i="4" s="1"/>
  <c r="DB98" i="136"/>
  <c r="AH150" i="4" s="1"/>
  <c r="DB99" i="136"/>
  <c r="AH159" i="4" s="1"/>
  <c r="DB100" i="136"/>
  <c r="AH164" i="4" s="1"/>
  <c r="DB101" i="136"/>
  <c r="AH166" i="4" s="1"/>
  <c r="DB102" i="136"/>
  <c r="AH177" i="4" s="1"/>
  <c r="DB103" i="136"/>
  <c r="AH178" i="4" s="1"/>
  <c r="DB104" i="136"/>
  <c r="AH179" i="4" s="1"/>
  <c r="DB105" i="136"/>
  <c r="AH184" i="4" s="1"/>
  <c r="DB106" i="136"/>
  <c r="AH186" i="4" s="1"/>
  <c r="DB107" i="136"/>
  <c r="AH189" i="4" s="1"/>
  <c r="DB108" i="136"/>
  <c r="AH191" i="4" s="1"/>
  <c r="DB109" i="136"/>
  <c r="AH192" i="4" s="1"/>
  <c r="DB110" i="136"/>
  <c r="AH193" i="4" s="1"/>
  <c r="DB3" i="136"/>
  <c r="AH10" i="4" s="1"/>
  <c r="CL4" i="139"/>
  <c r="CM4" i="139"/>
  <c r="CN4" i="139"/>
  <c r="CL5" i="139"/>
  <c r="CM5" i="139"/>
  <c r="CN5" i="139"/>
  <c r="CL6" i="139"/>
  <c r="CM6" i="139"/>
  <c r="CN6" i="139"/>
  <c r="CL7" i="139"/>
  <c r="CM7" i="139"/>
  <c r="CN7" i="139"/>
  <c r="CL8" i="139"/>
  <c r="CM8" i="139"/>
  <c r="CN8" i="139"/>
  <c r="CM3" i="139"/>
  <c r="CN3" i="139"/>
  <c r="CL3" i="139"/>
  <c r="AE37" i="35"/>
  <c r="DM4" i="137"/>
  <c r="DN4" i="137"/>
  <c r="DO4" i="137"/>
  <c r="DM5" i="137"/>
  <c r="DN5" i="137"/>
  <c r="DO5" i="137"/>
  <c r="DM6" i="137"/>
  <c r="DN6" i="137"/>
  <c r="DO6" i="137"/>
  <c r="DM7" i="137"/>
  <c r="DN7" i="137"/>
  <c r="DO7" i="137"/>
  <c r="DM8" i="137"/>
  <c r="DN8" i="137"/>
  <c r="DO8" i="137"/>
  <c r="DM9" i="137"/>
  <c r="DN9" i="137"/>
  <c r="DO9" i="137"/>
  <c r="DM10" i="137"/>
  <c r="DN10" i="137"/>
  <c r="DO10" i="137"/>
  <c r="DM11" i="137"/>
  <c r="DN11" i="137"/>
  <c r="DO11" i="137"/>
  <c r="DM12" i="137"/>
  <c r="DN12" i="137"/>
  <c r="DO12" i="137"/>
  <c r="DM13" i="137"/>
  <c r="DN13" i="137"/>
  <c r="DO13" i="137"/>
  <c r="DM14" i="137"/>
  <c r="DN14" i="137"/>
  <c r="DO14" i="137"/>
  <c r="DM15" i="137"/>
  <c r="DN15" i="137"/>
  <c r="DO15" i="137"/>
  <c r="DM16" i="137"/>
  <c r="DN16" i="137"/>
  <c r="DO16" i="137"/>
  <c r="DM17" i="137"/>
  <c r="DN17" i="137"/>
  <c r="DO17" i="137"/>
  <c r="DM18" i="137"/>
  <c r="DN18" i="137"/>
  <c r="DO18" i="137"/>
  <c r="DM19" i="137"/>
  <c r="DN19" i="137"/>
  <c r="DO19" i="137"/>
  <c r="DM20" i="137"/>
  <c r="DN20" i="137"/>
  <c r="DO20" i="137"/>
  <c r="DM21" i="137"/>
  <c r="DN21" i="137"/>
  <c r="DO21" i="137"/>
  <c r="DM22" i="137"/>
  <c r="DN22" i="137"/>
  <c r="DO22" i="137"/>
  <c r="DM23" i="137"/>
  <c r="DN23" i="137"/>
  <c r="DO23" i="137"/>
  <c r="DM24" i="137"/>
  <c r="DN24" i="137"/>
  <c r="DO24" i="137"/>
  <c r="DM25" i="137"/>
  <c r="DN25" i="137"/>
  <c r="DO25" i="137"/>
  <c r="DM26" i="137"/>
  <c r="DN26" i="137"/>
  <c r="DO26" i="137"/>
  <c r="DM27" i="137"/>
  <c r="DN27" i="137"/>
  <c r="DO27" i="137"/>
  <c r="DM28" i="137"/>
  <c r="DN28" i="137"/>
  <c r="DO28" i="137"/>
  <c r="DM29" i="137"/>
  <c r="DN29" i="137"/>
  <c r="DO29" i="137"/>
  <c r="DM30" i="137"/>
  <c r="DN30" i="137"/>
  <c r="DO30" i="137"/>
  <c r="DM31" i="137"/>
  <c r="DN31" i="137"/>
  <c r="DO31" i="137"/>
  <c r="DM32" i="137"/>
  <c r="DN32" i="137"/>
  <c r="DO32" i="137"/>
  <c r="DM33" i="137"/>
  <c r="DN33" i="137"/>
  <c r="DO33" i="137"/>
  <c r="DM34" i="137"/>
  <c r="DN34" i="137"/>
  <c r="DO34" i="137"/>
  <c r="DM35" i="137"/>
  <c r="DN35" i="137"/>
  <c r="DO35" i="137"/>
  <c r="DM36" i="137"/>
  <c r="DN36" i="137"/>
  <c r="DO36" i="137"/>
  <c r="DM37" i="137"/>
  <c r="DN37" i="137"/>
  <c r="DO37" i="137"/>
  <c r="DM38" i="137"/>
  <c r="DN38" i="137"/>
  <c r="DO38" i="137"/>
  <c r="DM39" i="137"/>
  <c r="DN39" i="137"/>
  <c r="DO39" i="137"/>
  <c r="DM40" i="137"/>
  <c r="DN40" i="137"/>
  <c r="DO40" i="137"/>
  <c r="DM41" i="137"/>
  <c r="DN41" i="137"/>
  <c r="DO41" i="137"/>
  <c r="DM42" i="137"/>
  <c r="DN42" i="137"/>
  <c r="DO42" i="137"/>
  <c r="DM43" i="137"/>
  <c r="DN43" i="137"/>
  <c r="DO43" i="137"/>
  <c r="DM44" i="137"/>
  <c r="DN44" i="137"/>
  <c r="DO44" i="137"/>
  <c r="DM45" i="137"/>
  <c r="DN45" i="137"/>
  <c r="DO45" i="137"/>
  <c r="DM46" i="137"/>
  <c r="DN46" i="137"/>
  <c r="DO46" i="137"/>
  <c r="DM47" i="137"/>
  <c r="DN47" i="137"/>
  <c r="DO47" i="137"/>
  <c r="DM48" i="137"/>
  <c r="DN48" i="137"/>
  <c r="DO48" i="137"/>
  <c r="DM49" i="137"/>
  <c r="DN49" i="137"/>
  <c r="DO49" i="137"/>
  <c r="DM50" i="137"/>
  <c r="DN50" i="137"/>
  <c r="DO50" i="137"/>
  <c r="DM51" i="137"/>
  <c r="DN51" i="137"/>
  <c r="DO51" i="137"/>
  <c r="DM52" i="137"/>
  <c r="DN52" i="137"/>
  <c r="DO52" i="137"/>
  <c r="DN3" i="137"/>
  <c r="DO3" i="137"/>
  <c r="DM3" i="137"/>
  <c r="DD4" i="137"/>
  <c r="AE15" i="35" s="1"/>
  <c r="DD5" i="137"/>
  <c r="AE23" i="35" s="1"/>
  <c r="DD6" i="137"/>
  <c r="AE21" i="35" s="1"/>
  <c r="DD7" i="137"/>
  <c r="AE31" i="35" s="1"/>
  <c r="DD8" i="137"/>
  <c r="AE33" i="35" s="1"/>
  <c r="DD9" i="137"/>
  <c r="AE45" i="35" s="1"/>
  <c r="DD10" i="137"/>
  <c r="AE46" i="35" s="1"/>
  <c r="DD11" i="137"/>
  <c r="AE48" i="35" s="1"/>
  <c r="DD3" i="137"/>
  <c r="AE19" i="35" s="1"/>
  <c r="AE24" i="37"/>
  <c r="DR4" i="138"/>
  <c r="DS4" i="138"/>
  <c r="DT4" i="138"/>
  <c r="DR5" i="138"/>
  <c r="DS5" i="138"/>
  <c r="DT5" i="138"/>
  <c r="DR6" i="138"/>
  <c r="DS6" i="138"/>
  <c r="DT6" i="138"/>
  <c r="DR7" i="138"/>
  <c r="DS7" i="138"/>
  <c r="DT7" i="138"/>
  <c r="DR8" i="138"/>
  <c r="DS8" i="138"/>
  <c r="DT8" i="138"/>
  <c r="DR9" i="138"/>
  <c r="DS9" i="138"/>
  <c r="DT9" i="138"/>
  <c r="DR10" i="138"/>
  <c r="DS10" i="138"/>
  <c r="DT10" i="138"/>
  <c r="DR11" i="138"/>
  <c r="DS11" i="138"/>
  <c r="DT11" i="138"/>
  <c r="DR12" i="138"/>
  <c r="DS12" i="138"/>
  <c r="DT12" i="138"/>
  <c r="DR13" i="138"/>
  <c r="DS13" i="138"/>
  <c r="DT13" i="138"/>
  <c r="DR14" i="138"/>
  <c r="DS14" i="138"/>
  <c r="DT14" i="138"/>
  <c r="DR15" i="138"/>
  <c r="DS15" i="138"/>
  <c r="DT15" i="138"/>
  <c r="DR16" i="138"/>
  <c r="DS16" i="138"/>
  <c r="DT16" i="138"/>
  <c r="DR17" i="138"/>
  <c r="DS17" i="138"/>
  <c r="DT17" i="138"/>
  <c r="DR18" i="138"/>
  <c r="DS18" i="138"/>
  <c r="DT18" i="138"/>
  <c r="DR19" i="138"/>
  <c r="DS19" i="138"/>
  <c r="DT19" i="138"/>
  <c r="DR20" i="138"/>
  <c r="DS20" i="138"/>
  <c r="DT20" i="138"/>
  <c r="DR21" i="138"/>
  <c r="DS21" i="138"/>
  <c r="DT21" i="138"/>
  <c r="DR22" i="138"/>
  <c r="DS22" i="138"/>
  <c r="DT22" i="138"/>
  <c r="DR23" i="138"/>
  <c r="DS23" i="138"/>
  <c r="DT23" i="138"/>
  <c r="DR24" i="138"/>
  <c r="DS24" i="138"/>
  <c r="DT24" i="138"/>
  <c r="DR25" i="138"/>
  <c r="DS25" i="138"/>
  <c r="DT25" i="138"/>
  <c r="DR26" i="138"/>
  <c r="DS26" i="138"/>
  <c r="DT26" i="138"/>
  <c r="DR27" i="138"/>
  <c r="DS27" i="138"/>
  <c r="DT27" i="138"/>
  <c r="DR28" i="138"/>
  <c r="DS28" i="138"/>
  <c r="DT28" i="138"/>
  <c r="DR29" i="138"/>
  <c r="DS29" i="138"/>
  <c r="DT29" i="138"/>
  <c r="DR30" i="138"/>
  <c r="DS30" i="138"/>
  <c r="DT30" i="138"/>
  <c r="DR31" i="138"/>
  <c r="DS31" i="138"/>
  <c r="DT31" i="138"/>
  <c r="DR32" i="138"/>
  <c r="DS32" i="138"/>
  <c r="DT32" i="138"/>
  <c r="DR33" i="138"/>
  <c r="DS33" i="138"/>
  <c r="DT33" i="138"/>
  <c r="DR34" i="138"/>
  <c r="DS34" i="138"/>
  <c r="DT34" i="138"/>
  <c r="DR35" i="138"/>
  <c r="DS35" i="138"/>
  <c r="DT35" i="138"/>
  <c r="DR36" i="138"/>
  <c r="DS36" i="138"/>
  <c r="DT36" i="138"/>
  <c r="DR37" i="138"/>
  <c r="DS37" i="138"/>
  <c r="DT37" i="138"/>
  <c r="DR38" i="138"/>
  <c r="DS38" i="138"/>
  <c r="DT38" i="138"/>
  <c r="DR39" i="138"/>
  <c r="DS39" i="138"/>
  <c r="DT39" i="138"/>
  <c r="DR40" i="138"/>
  <c r="DS40" i="138"/>
  <c r="DT40" i="138"/>
  <c r="DR41" i="138"/>
  <c r="DS41" i="138"/>
  <c r="DT41" i="138"/>
  <c r="DR42" i="138"/>
  <c r="DS42" i="138"/>
  <c r="DT42" i="138"/>
  <c r="DR43" i="138"/>
  <c r="DS43" i="138"/>
  <c r="DT43" i="138"/>
  <c r="DR44" i="138"/>
  <c r="DS44" i="138"/>
  <c r="DT44" i="138"/>
  <c r="DR45" i="138"/>
  <c r="DS45" i="138"/>
  <c r="DT45" i="138"/>
  <c r="DR46" i="138"/>
  <c r="DS46" i="138"/>
  <c r="DT46" i="138"/>
  <c r="DR47" i="138"/>
  <c r="DS47" i="138"/>
  <c r="DT47" i="138"/>
  <c r="DR48" i="138"/>
  <c r="DS48" i="138"/>
  <c r="DT48" i="138"/>
  <c r="DR49" i="138"/>
  <c r="DS49" i="138"/>
  <c r="DT49" i="138"/>
  <c r="DR50" i="138"/>
  <c r="DS50" i="138"/>
  <c r="DT50" i="138"/>
  <c r="DR51" i="138"/>
  <c r="DS51" i="138"/>
  <c r="DT51" i="138"/>
  <c r="DR52" i="138"/>
  <c r="DS52" i="138"/>
  <c r="DT52" i="138"/>
  <c r="DR53" i="138"/>
  <c r="DS53" i="138"/>
  <c r="DT53" i="138"/>
  <c r="DR54" i="138"/>
  <c r="DS54" i="138"/>
  <c r="DT54" i="138"/>
  <c r="DR55" i="138"/>
  <c r="DS55" i="138"/>
  <c r="DT55" i="138"/>
  <c r="DS3" i="138"/>
  <c r="DT3" i="138"/>
  <c r="DR3" i="138"/>
  <c r="DH4" i="138"/>
  <c r="AE18" i="37" s="1"/>
  <c r="DH5" i="138"/>
  <c r="AE21" i="37" s="1"/>
  <c r="DH6" i="138"/>
  <c r="AE23" i="37" s="1"/>
  <c r="DH7" i="138"/>
  <c r="AE32" i="37" s="1"/>
  <c r="AE31" i="37" s="1"/>
  <c r="DH8" i="138"/>
  <c r="AE40" i="37" s="1"/>
  <c r="DH9" i="138"/>
  <c r="AE41" i="37" s="1"/>
  <c r="DH10" i="138"/>
  <c r="AE42" i="37" s="1"/>
  <c r="DH11" i="138"/>
  <c r="AE43" i="37" s="1"/>
  <c r="DH12" i="138"/>
  <c r="AE45" i="37" s="1"/>
  <c r="DH13" i="138"/>
  <c r="AE47" i="37" s="1"/>
  <c r="DH14" i="138"/>
  <c r="AE49" i="37" s="1"/>
  <c r="DH15" i="138"/>
  <c r="AE50" i="37" s="1"/>
  <c r="DH16" i="138"/>
  <c r="AE51" i="37" s="1"/>
  <c r="DH17" i="138"/>
  <c r="AE52" i="37" s="1"/>
  <c r="DH18" i="138"/>
  <c r="AE53" i="37" s="1"/>
  <c r="DH3" i="138"/>
  <c r="AE17" i="37" s="1"/>
  <c r="CU159" i="136"/>
  <c r="CV159" i="136"/>
  <c r="CW159" i="136"/>
  <c r="CX159" i="136"/>
  <c r="CU160" i="136"/>
  <c r="CV160" i="136"/>
  <c r="CW160" i="136"/>
  <c r="CX160" i="136"/>
  <c r="CU157" i="136"/>
  <c r="CV157" i="136"/>
  <c r="CW157" i="136"/>
  <c r="CX157" i="136"/>
  <c r="CU3" i="136"/>
  <c r="CU4" i="136"/>
  <c r="CV4" i="136"/>
  <c r="CW4" i="136"/>
  <c r="CX4" i="136"/>
  <c r="CU5" i="136"/>
  <c r="CV5" i="136"/>
  <c r="CW5" i="136"/>
  <c r="CX5" i="136"/>
  <c r="CU6" i="136"/>
  <c r="CV6" i="136"/>
  <c r="CW6" i="136"/>
  <c r="CX6" i="136"/>
  <c r="CU7" i="136"/>
  <c r="CV7" i="136"/>
  <c r="CW7" i="136"/>
  <c r="CX7" i="136"/>
  <c r="CU8" i="136"/>
  <c r="CV8" i="136"/>
  <c r="CW8" i="136"/>
  <c r="CX8" i="136"/>
  <c r="CU9" i="136"/>
  <c r="CV9" i="136"/>
  <c r="CW9" i="136"/>
  <c r="CX9" i="136"/>
  <c r="CU10" i="136"/>
  <c r="CV10" i="136"/>
  <c r="CW10" i="136"/>
  <c r="CX10" i="136"/>
  <c r="CU11" i="136"/>
  <c r="CV11" i="136"/>
  <c r="CW11" i="136"/>
  <c r="CX11" i="136"/>
  <c r="CU12" i="136"/>
  <c r="CV12" i="136"/>
  <c r="CW12" i="136"/>
  <c r="CX12" i="136"/>
  <c r="CU13" i="136"/>
  <c r="CV13" i="136"/>
  <c r="CW13" i="136"/>
  <c r="CX13" i="136"/>
  <c r="CU14" i="136"/>
  <c r="CV14" i="136"/>
  <c r="CW14" i="136"/>
  <c r="CX14" i="136"/>
  <c r="CU15" i="136"/>
  <c r="CV15" i="136"/>
  <c r="CW15" i="136"/>
  <c r="CX15" i="136"/>
  <c r="CU16" i="136"/>
  <c r="CV16" i="136"/>
  <c r="CW16" i="136"/>
  <c r="CX16" i="136"/>
  <c r="CU17" i="136"/>
  <c r="CV17" i="136"/>
  <c r="CW17" i="136"/>
  <c r="CX17" i="136"/>
  <c r="CU18" i="136"/>
  <c r="CV18" i="136"/>
  <c r="CW18" i="136"/>
  <c r="CX18" i="136"/>
  <c r="CU19" i="136"/>
  <c r="CV19" i="136"/>
  <c r="CW19" i="136"/>
  <c r="CX19" i="136"/>
  <c r="CU20" i="136"/>
  <c r="CV20" i="136"/>
  <c r="CW20" i="136"/>
  <c r="CX20" i="136"/>
  <c r="CU21" i="136"/>
  <c r="CV21" i="136"/>
  <c r="CW21" i="136"/>
  <c r="CX21" i="136"/>
  <c r="CU22" i="136"/>
  <c r="CV22" i="136"/>
  <c r="CW22" i="136"/>
  <c r="CX22" i="136"/>
  <c r="CU23" i="136"/>
  <c r="CV23" i="136"/>
  <c r="CW23" i="136"/>
  <c r="CX23" i="136"/>
  <c r="CU24" i="136"/>
  <c r="CV24" i="136"/>
  <c r="CW24" i="136"/>
  <c r="CX24" i="136"/>
  <c r="CU25" i="136"/>
  <c r="CV25" i="136"/>
  <c r="CW25" i="136"/>
  <c r="CX25" i="136"/>
  <c r="CU26" i="136"/>
  <c r="CV26" i="136"/>
  <c r="CW26" i="136"/>
  <c r="CX26" i="136"/>
  <c r="CU27" i="136"/>
  <c r="CV27" i="136"/>
  <c r="CW27" i="136"/>
  <c r="CX27" i="136"/>
  <c r="CU28" i="136"/>
  <c r="CV28" i="136"/>
  <c r="CW28" i="136"/>
  <c r="CX28" i="136"/>
  <c r="CU29" i="136"/>
  <c r="CV29" i="136"/>
  <c r="CW29" i="136"/>
  <c r="CX29" i="136"/>
  <c r="CU30" i="136"/>
  <c r="CV30" i="136"/>
  <c r="CW30" i="136"/>
  <c r="CX30" i="136"/>
  <c r="CU31" i="136"/>
  <c r="CV31" i="136"/>
  <c r="CW31" i="136"/>
  <c r="CX31" i="136"/>
  <c r="CU32" i="136"/>
  <c r="CV32" i="136"/>
  <c r="CW32" i="136"/>
  <c r="CX32" i="136"/>
  <c r="CU33" i="136"/>
  <c r="CV33" i="136"/>
  <c r="CW33" i="136"/>
  <c r="CX33" i="136"/>
  <c r="CU34" i="136"/>
  <c r="CV34" i="136"/>
  <c r="CW34" i="136"/>
  <c r="CX34" i="136"/>
  <c r="CU35" i="136"/>
  <c r="CV35" i="136"/>
  <c r="CW35" i="136"/>
  <c r="CX35" i="136"/>
  <c r="CU36" i="136"/>
  <c r="CV36" i="136"/>
  <c r="CW36" i="136"/>
  <c r="CX36" i="136"/>
  <c r="CU37" i="136"/>
  <c r="CV37" i="136"/>
  <c r="CW37" i="136"/>
  <c r="CX37" i="136"/>
  <c r="CU38" i="136"/>
  <c r="CV38" i="136"/>
  <c r="CW38" i="136"/>
  <c r="CX38" i="136"/>
  <c r="CU39" i="136"/>
  <c r="CV39" i="136"/>
  <c r="CW39" i="136"/>
  <c r="CX39" i="136"/>
  <c r="CU40" i="136"/>
  <c r="CV40" i="136"/>
  <c r="CW40" i="136"/>
  <c r="CX40" i="136"/>
  <c r="CU41" i="136"/>
  <c r="CV41" i="136"/>
  <c r="CW41" i="136"/>
  <c r="CX41" i="136"/>
  <c r="CU42" i="136"/>
  <c r="CV42" i="136"/>
  <c r="CW42" i="136"/>
  <c r="CX42" i="136"/>
  <c r="CU43" i="136"/>
  <c r="CV43" i="136"/>
  <c r="CW43" i="136"/>
  <c r="CX43" i="136"/>
  <c r="CU44" i="136"/>
  <c r="CV44" i="136"/>
  <c r="CW44" i="136"/>
  <c r="CX44" i="136"/>
  <c r="CU45" i="136"/>
  <c r="CV45" i="136"/>
  <c r="CW45" i="136"/>
  <c r="CX45" i="136"/>
  <c r="CU46" i="136"/>
  <c r="CV46" i="136"/>
  <c r="CW46" i="136"/>
  <c r="CX46" i="136"/>
  <c r="CU47" i="136"/>
  <c r="CV47" i="136"/>
  <c r="CW47" i="136"/>
  <c r="CX47" i="136"/>
  <c r="CU48" i="136"/>
  <c r="CV48" i="136"/>
  <c r="CW48" i="136"/>
  <c r="CX48" i="136"/>
  <c r="CU49" i="136"/>
  <c r="CV49" i="136"/>
  <c r="CW49" i="136"/>
  <c r="CX49" i="136"/>
  <c r="CU50" i="136"/>
  <c r="CV50" i="136"/>
  <c r="CW50" i="136"/>
  <c r="CX50" i="136"/>
  <c r="CU51" i="136"/>
  <c r="CV51" i="136"/>
  <c r="CW51" i="136"/>
  <c r="CX51" i="136"/>
  <c r="CU52" i="136"/>
  <c r="CV52" i="136"/>
  <c r="CW52" i="136"/>
  <c r="CX52" i="136"/>
  <c r="CU53" i="136"/>
  <c r="CV53" i="136"/>
  <c r="CW53" i="136"/>
  <c r="CX53" i="136"/>
  <c r="CU54" i="136"/>
  <c r="CV54" i="136"/>
  <c r="CW54" i="136"/>
  <c r="CX54" i="136"/>
  <c r="CU55" i="136"/>
  <c r="CV55" i="136"/>
  <c r="CW55" i="136"/>
  <c r="CX55" i="136"/>
  <c r="CU56" i="136"/>
  <c r="CV56" i="136"/>
  <c r="CW56" i="136"/>
  <c r="CX56" i="136"/>
  <c r="CU57" i="136"/>
  <c r="CV57" i="136"/>
  <c r="CW57" i="136"/>
  <c r="CX57" i="136"/>
  <c r="CU58" i="136"/>
  <c r="CV58" i="136"/>
  <c r="CW58" i="136"/>
  <c r="CX58" i="136"/>
  <c r="CU59" i="136"/>
  <c r="CV59" i="136"/>
  <c r="CW59" i="136"/>
  <c r="CX59" i="136"/>
  <c r="CU60" i="136"/>
  <c r="CV60" i="136"/>
  <c r="CW60" i="136"/>
  <c r="CX60" i="136"/>
  <c r="CU61" i="136"/>
  <c r="CV61" i="136"/>
  <c r="CW61" i="136"/>
  <c r="CX61" i="136"/>
  <c r="CU62" i="136"/>
  <c r="CV62" i="136"/>
  <c r="CW62" i="136"/>
  <c r="CX62" i="136"/>
  <c r="CU63" i="136"/>
  <c r="CV63" i="136"/>
  <c r="CW63" i="136"/>
  <c r="CX63" i="136"/>
  <c r="CU64" i="136"/>
  <c r="CV64" i="136"/>
  <c r="CW64" i="136"/>
  <c r="CX64" i="136"/>
  <c r="CU65" i="136"/>
  <c r="CV65" i="136"/>
  <c r="CW65" i="136"/>
  <c r="CX65" i="136"/>
  <c r="CU66" i="136"/>
  <c r="CV66" i="136"/>
  <c r="CW66" i="136"/>
  <c r="CX66" i="136"/>
  <c r="CU67" i="136"/>
  <c r="CV67" i="136"/>
  <c r="CW67" i="136"/>
  <c r="CX67" i="136"/>
  <c r="CU68" i="136"/>
  <c r="CV68" i="136"/>
  <c r="CW68" i="136"/>
  <c r="CX68" i="136"/>
  <c r="CU69" i="136"/>
  <c r="CV69" i="136"/>
  <c r="CW69" i="136"/>
  <c r="CX69" i="136"/>
  <c r="CU70" i="136"/>
  <c r="CV70" i="136"/>
  <c r="CW70" i="136"/>
  <c r="CX70" i="136"/>
  <c r="CU71" i="136"/>
  <c r="CV71" i="136"/>
  <c r="CW71" i="136"/>
  <c r="CX71" i="136"/>
  <c r="CU72" i="136"/>
  <c r="CV72" i="136"/>
  <c r="CW72" i="136"/>
  <c r="CX72" i="136"/>
  <c r="CU73" i="136"/>
  <c r="CV73" i="136"/>
  <c r="CW73" i="136"/>
  <c r="CX73" i="136"/>
  <c r="CU74" i="136"/>
  <c r="CV74" i="136"/>
  <c r="CW74" i="136"/>
  <c r="CX74" i="136"/>
  <c r="CU75" i="136"/>
  <c r="CV75" i="136"/>
  <c r="CW75" i="136"/>
  <c r="CX75" i="136"/>
  <c r="CU76" i="136"/>
  <c r="CV76" i="136"/>
  <c r="CW76" i="136"/>
  <c r="CX76" i="136"/>
  <c r="CU77" i="136"/>
  <c r="CV77" i="136"/>
  <c r="CW77" i="136"/>
  <c r="CX77" i="136"/>
  <c r="CU78" i="136"/>
  <c r="CV78" i="136"/>
  <c r="CW78" i="136"/>
  <c r="CX78" i="136"/>
  <c r="CU79" i="136"/>
  <c r="CV79" i="136"/>
  <c r="CW79" i="136"/>
  <c r="CX79" i="136"/>
  <c r="CU80" i="136"/>
  <c r="CV80" i="136"/>
  <c r="CW80" i="136"/>
  <c r="CX80" i="136"/>
  <c r="CU81" i="136"/>
  <c r="CV81" i="136"/>
  <c r="CW81" i="136"/>
  <c r="CX81" i="136"/>
  <c r="CU82" i="136"/>
  <c r="CV82" i="136"/>
  <c r="CW82" i="136"/>
  <c r="CX82" i="136"/>
  <c r="CU83" i="136"/>
  <c r="CV83" i="136"/>
  <c r="CW83" i="136"/>
  <c r="CX83" i="136"/>
  <c r="CU84" i="136"/>
  <c r="CV84" i="136"/>
  <c r="CW84" i="136"/>
  <c r="CX84" i="136"/>
  <c r="CU85" i="136"/>
  <c r="CV85" i="136"/>
  <c r="CW85" i="136"/>
  <c r="CX85" i="136"/>
  <c r="CU86" i="136"/>
  <c r="CV86" i="136"/>
  <c r="CW86" i="136"/>
  <c r="CX86" i="136"/>
  <c r="CU87" i="136"/>
  <c r="CV87" i="136"/>
  <c r="CW87" i="136"/>
  <c r="CX87" i="136"/>
  <c r="CU88" i="136"/>
  <c r="CV88" i="136"/>
  <c r="CW88" i="136"/>
  <c r="CX88" i="136"/>
  <c r="CU89" i="136"/>
  <c r="CV89" i="136"/>
  <c r="CW89" i="136"/>
  <c r="CX89" i="136"/>
  <c r="CU90" i="136"/>
  <c r="CV90" i="136"/>
  <c r="CW90" i="136"/>
  <c r="CX90" i="136"/>
  <c r="CU91" i="136"/>
  <c r="CV91" i="136"/>
  <c r="CW91" i="136"/>
  <c r="CX91" i="136"/>
  <c r="CU92" i="136"/>
  <c r="CV92" i="136"/>
  <c r="CW92" i="136"/>
  <c r="CX92" i="136"/>
  <c r="CU93" i="136"/>
  <c r="CV93" i="136"/>
  <c r="CW93" i="136"/>
  <c r="CX93" i="136"/>
  <c r="CU94" i="136"/>
  <c r="CV94" i="136"/>
  <c r="CW94" i="136"/>
  <c r="CX94" i="136"/>
  <c r="CU95" i="136"/>
  <c r="CV95" i="136"/>
  <c r="CW95" i="136"/>
  <c r="CX95" i="136"/>
  <c r="CU96" i="136"/>
  <c r="CV96" i="136"/>
  <c r="CW96" i="136"/>
  <c r="CX96" i="136"/>
  <c r="CU97" i="136"/>
  <c r="CV97" i="136"/>
  <c r="CW97" i="136"/>
  <c r="CX97" i="136"/>
  <c r="CU98" i="136"/>
  <c r="CV98" i="136"/>
  <c r="CW98" i="136"/>
  <c r="CX98" i="136"/>
  <c r="CU99" i="136"/>
  <c r="CV99" i="136"/>
  <c r="CW99" i="136"/>
  <c r="CX99" i="136"/>
  <c r="CU100" i="136"/>
  <c r="CV100" i="136"/>
  <c r="CW100" i="136"/>
  <c r="CX100" i="136"/>
  <c r="CU101" i="136"/>
  <c r="CV101" i="136"/>
  <c r="CW101" i="136"/>
  <c r="CX101" i="136"/>
  <c r="CU102" i="136"/>
  <c r="CV102" i="136"/>
  <c r="CW102" i="136"/>
  <c r="CX102" i="136"/>
  <c r="CU103" i="136"/>
  <c r="CV103" i="136"/>
  <c r="CW103" i="136"/>
  <c r="CX103" i="136"/>
  <c r="CU104" i="136"/>
  <c r="CV104" i="136"/>
  <c r="CW104" i="136"/>
  <c r="CX104" i="136"/>
  <c r="CU105" i="136"/>
  <c r="CV105" i="136"/>
  <c r="CW105" i="136"/>
  <c r="CX105" i="136"/>
  <c r="CU106" i="136"/>
  <c r="CV106" i="136"/>
  <c r="CW106" i="136"/>
  <c r="CX106" i="136"/>
  <c r="CU107" i="136"/>
  <c r="CV107" i="136"/>
  <c r="CW107" i="136"/>
  <c r="CX107" i="136"/>
  <c r="CU108" i="136"/>
  <c r="CV108" i="136"/>
  <c r="CW108" i="136"/>
  <c r="CX108" i="136"/>
  <c r="CU109" i="136"/>
  <c r="CV109" i="136"/>
  <c r="CW109" i="136"/>
  <c r="CX109" i="136"/>
  <c r="CU110" i="136"/>
  <c r="CV110" i="136"/>
  <c r="CW110" i="136"/>
  <c r="CX110" i="136"/>
  <c r="CU111" i="136"/>
  <c r="CV111" i="136"/>
  <c r="CW111" i="136"/>
  <c r="CX111" i="136"/>
  <c r="CU112" i="136"/>
  <c r="CV112" i="136"/>
  <c r="CW112" i="136"/>
  <c r="CX112" i="136"/>
  <c r="CU113" i="136"/>
  <c r="CV113" i="136"/>
  <c r="CW113" i="136"/>
  <c r="CX113" i="136"/>
  <c r="CU114" i="136"/>
  <c r="CV114" i="136"/>
  <c r="CW114" i="136"/>
  <c r="CX114" i="136"/>
  <c r="CU115" i="136"/>
  <c r="CV115" i="136"/>
  <c r="CW115" i="136"/>
  <c r="CX115" i="136"/>
  <c r="CU116" i="136"/>
  <c r="CV116" i="136"/>
  <c r="CW116" i="136"/>
  <c r="CX116" i="136"/>
  <c r="CU117" i="136"/>
  <c r="CV117" i="136"/>
  <c r="CW117" i="136"/>
  <c r="CX117" i="136"/>
  <c r="CU118" i="136"/>
  <c r="CV118" i="136"/>
  <c r="CW118" i="136"/>
  <c r="CX118" i="136"/>
  <c r="CU119" i="136"/>
  <c r="CV119" i="136"/>
  <c r="CW119" i="136"/>
  <c r="CX119" i="136"/>
  <c r="CU120" i="136"/>
  <c r="CV120" i="136"/>
  <c r="CW120" i="136"/>
  <c r="CX120" i="136"/>
  <c r="CU121" i="136"/>
  <c r="CV121" i="136"/>
  <c r="CW121" i="136"/>
  <c r="CX121" i="136"/>
  <c r="CU122" i="136"/>
  <c r="CV122" i="136"/>
  <c r="CW122" i="136"/>
  <c r="CX122" i="136"/>
  <c r="CU123" i="136"/>
  <c r="CV123" i="136"/>
  <c r="CW123" i="136"/>
  <c r="CX123" i="136"/>
  <c r="CU124" i="136"/>
  <c r="CV124" i="136"/>
  <c r="CW124" i="136"/>
  <c r="CX124" i="136"/>
  <c r="CU125" i="136"/>
  <c r="CV125" i="136"/>
  <c r="CW125" i="136"/>
  <c r="CX125" i="136"/>
  <c r="CU126" i="136"/>
  <c r="CV126" i="136"/>
  <c r="CW126" i="136"/>
  <c r="CX126" i="136"/>
  <c r="CU127" i="136"/>
  <c r="CV127" i="136"/>
  <c r="CW127" i="136"/>
  <c r="CX127" i="136"/>
  <c r="CU128" i="136"/>
  <c r="CV128" i="136"/>
  <c r="CW128" i="136"/>
  <c r="CX128" i="136"/>
  <c r="CU129" i="136"/>
  <c r="CV129" i="136"/>
  <c r="CW129" i="136"/>
  <c r="CX129" i="136"/>
  <c r="CU130" i="136"/>
  <c r="CV130" i="136"/>
  <c r="CW130" i="136"/>
  <c r="CX130" i="136"/>
  <c r="CU131" i="136"/>
  <c r="CV131" i="136"/>
  <c r="CW131" i="136"/>
  <c r="CX131" i="136"/>
  <c r="CU132" i="136"/>
  <c r="CV132" i="136"/>
  <c r="CW132" i="136"/>
  <c r="CX132" i="136"/>
  <c r="CU133" i="136"/>
  <c r="CV133" i="136"/>
  <c r="CW133" i="136"/>
  <c r="CX133" i="136"/>
  <c r="CU134" i="136"/>
  <c r="CV134" i="136"/>
  <c r="CW134" i="136"/>
  <c r="CX134" i="136"/>
  <c r="CU135" i="136"/>
  <c r="CV135" i="136"/>
  <c r="CW135" i="136"/>
  <c r="CX135" i="136"/>
  <c r="CU136" i="136"/>
  <c r="CV136" i="136"/>
  <c r="CW136" i="136"/>
  <c r="CX136" i="136"/>
  <c r="CU137" i="136"/>
  <c r="CV137" i="136"/>
  <c r="CW137" i="136"/>
  <c r="CX137" i="136"/>
  <c r="CU138" i="136"/>
  <c r="CV138" i="136"/>
  <c r="CW138" i="136"/>
  <c r="CX138" i="136"/>
  <c r="CU139" i="136"/>
  <c r="CV139" i="136"/>
  <c r="CW139" i="136"/>
  <c r="CX139" i="136"/>
  <c r="CU140" i="136"/>
  <c r="CV140" i="136"/>
  <c r="CW140" i="136"/>
  <c r="CX140" i="136"/>
  <c r="CU141" i="136"/>
  <c r="CV141" i="136"/>
  <c r="CW141" i="136"/>
  <c r="CX141" i="136"/>
  <c r="CU142" i="136"/>
  <c r="CV142" i="136"/>
  <c r="CW142" i="136"/>
  <c r="CX142" i="136"/>
  <c r="CU143" i="136"/>
  <c r="CV143" i="136"/>
  <c r="CW143" i="136"/>
  <c r="CX143" i="136"/>
  <c r="CU144" i="136"/>
  <c r="CV144" i="136"/>
  <c r="CW144" i="136"/>
  <c r="CX144" i="136"/>
  <c r="CU145" i="136"/>
  <c r="CV145" i="136"/>
  <c r="CW145" i="136"/>
  <c r="CX145" i="136"/>
  <c r="CU146" i="136"/>
  <c r="CV146" i="136"/>
  <c r="CW146" i="136"/>
  <c r="CX146" i="136"/>
  <c r="CU147" i="136"/>
  <c r="CV147" i="136"/>
  <c r="CW147" i="136"/>
  <c r="CX147" i="136"/>
  <c r="CU148" i="136"/>
  <c r="CV148" i="136"/>
  <c r="CW148" i="136"/>
  <c r="CX148" i="136"/>
  <c r="CU149" i="136"/>
  <c r="CV149" i="136"/>
  <c r="CW149" i="136"/>
  <c r="CX149" i="136"/>
  <c r="CU150" i="136"/>
  <c r="CV150" i="136"/>
  <c r="CW150" i="136"/>
  <c r="CX150" i="136"/>
  <c r="CU151" i="136"/>
  <c r="CV151" i="136"/>
  <c r="CW151" i="136"/>
  <c r="CX151" i="136"/>
  <c r="CU152" i="136"/>
  <c r="CV152" i="136"/>
  <c r="CW152" i="136"/>
  <c r="CX152" i="136"/>
  <c r="CU153" i="136"/>
  <c r="CV153" i="136"/>
  <c r="CW153" i="136"/>
  <c r="CX153" i="136"/>
  <c r="CU154" i="136"/>
  <c r="CV154" i="136"/>
  <c r="CW154" i="136"/>
  <c r="CX154" i="136"/>
  <c r="CU155" i="136"/>
  <c r="CV155" i="136"/>
  <c r="CW155" i="136"/>
  <c r="CX155" i="136"/>
  <c r="CU156" i="136"/>
  <c r="CV156" i="136"/>
  <c r="CW156" i="136"/>
  <c r="CX156" i="136"/>
  <c r="CU158" i="136"/>
  <c r="CV158" i="136"/>
  <c r="CW158" i="136"/>
  <c r="CX158" i="136"/>
  <c r="CU161" i="136"/>
  <c r="CV161" i="136"/>
  <c r="CW161" i="136"/>
  <c r="CX161" i="136"/>
  <c r="CX3" i="136"/>
  <c r="CW3" i="136"/>
  <c r="CV3" i="136"/>
  <c r="CM3" i="136"/>
  <c r="AF10" i="4" s="1"/>
  <c r="CM4" i="136"/>
  <c r="AF11" i="4" s="1"/>
  <c r="CM5" i="136"/>
  <c r="AF12" i="4" s="1"/>
  <c r="CM6" i="136"/>
  <c r="AF13" i="4" s="1"/>
  <c r="CM7" i="136"/>
  <c r="AF14" i="4" s="1"/>
  <c r="CM8" i="136"/>
  <c r="AF15" i="4" s="1"/>
  <c r="CM9" i="136"/>
  <c r="AF17" i="4" s="1"/>
  <c r="CM10" i="136"/>
  <c r="AF18" i="4" s="1"/>
  <c r="CM11" i="136"/>
  <c r="AF19" i="4" s="1"/>
  <c r="CM12" i="136"/>
  <c r="AF20" i="4" s="1"/>
  <c r="CM13" i="136"/>
  <c r="AF21" i="4" s="1"/>
  <c r="CM14" i="136"/>
  <c r="AF22" i="4" s="1"/>
  <c r="CM15" i="136"/>
  <c r="AF23" i="4" s="1"/>
  <c r="CM16" i="136"/>
  <c r="AF26" i="4" s="1"/>
  <c r="CM17" i="136"/>
  <c r="AF27" i="4" s="1"/>
  <c r="CM18" i="136"/>
  <c r="AF28" i="4" s="1"/>
  <c r="CM19" i="136"/>
  <c r="AF29" i="4" s="1"/>
  <c r="CM20" i="136"/>
  <c r="AF30" i="4" s="1"/>
  <c r="CM21" i="136"/>
  <c r="AF31" i="4" s="1"/>
  <c r="CM22" i="136"/>
  <c r="AF33" i="4" s="1"/>
  <c r="CM23" i="136"/>
  <c r="AF34" i="4" s="1"/>
  <c r="CM24" i="136"/>
  <c r="AF36" i="4" s="1"/>
  <c r="CM25" i="136"/>
  <c r="AF38" i="4" s="1"/>
  <c r="CM26" i="136"/>
  <c r="AF40" i="4" s="1"/>
  <c r="CM27" i="136"/>
  <c r="AF42" i="4" s="1"/>
  <c r="CM28" i="136"/>
  <c r="AF43" i="4" s="1"/>
  <c r="CM29" i="136"/>
  <c r="AF44" i="4" s="1"/>
  <c r="CM30" i="136"/>
  <c r="AF45" i="4" s="1"/>
  <c r="CM31" i="136"/>
  <c r="AF46" i="4" s="1"/>
  <c r="CM32" i="136"/>
  <c r="AF47" i="4" s="1"/>
  <c r="CM33" i="136"/>
  <c r="AF49" i="4" s="1"/>
  <c r="CM34" i="136"/>
  <c r="AF50" i="4" s="1"/>
  <c r="CM35" i="136"/>
  <c r="AF51" i="4" s="1"/>
  <c r="CM36" i="136"/>
  <c r="AF52" i="4" s="1"/>
  <c r="CM37" i="136"/>
  <c r="AF53" i="4" s="1"/>
  <c r="CM38" i="136"/>
  <c r="AF54" i="4" s="1"/>
  <c r="CM39" i="136"/>
  <c r="AF57" i="4" s="1"/>
  <c r="CM40" i="136"/>
  <c r="AF58" i="4" s="1"/>
  <c r="CM41" i="136"/>
  <c r="AF59" i="4" s="1"/>
  <c r="CM42" i="136"/>
  <c r="AF60" i="4" s="1"/>
  <c r="CM43" i="136"/>
  <c r="AF61" i="4" s="1"/>
  <c r="CM44" i="136"/>
  <c r="AF62" i="4" s="1"/>
  <c r="CM45" i="136"/>
  <c r="AF64" i="4" s="1"/>
  <c r="CM46" i="136"/>
  <c r="AF65" i="4" s="1"/>
  <c r="CM47" i="136"/>
  <c r="AF66" i="4" s="1"/>
  <c r="CM48" i="136"/>
  <c r="AF67" i="4" s="1"/>
  <c r="CM49" i="136"/>
  <c r="AF69" i="4" s="1"/>
  <c r="CM50" i="136"/>
  <c r="AF71" i="4" s="1"/>
  <c r="CM51" i="136"/>
  <c r="AF73" i="4" s="1"/>
  <c r="CM52" i="136"/>
  <c r="AF74" i="4" s="1"/>
  <c r="CM53" i="136"/>
  <c r="AF75" i="4" s="1"/>
  <c r="CM54" i="136"/>
  <c r="AF76" i="4" s="1"/>
  <c r="CM55" i="136"/>
  <c r="AF77" i="4" s="1"/>
  <c r="CM56" i="136"/>
  <c r="AF80" i="4" s="1"/>
  <c r="CM57" i="136"/>
  <c r="AF81" i="4" s="1"/>
  <c r="CM58" i="136"/>
  <c r="AF83" i="4" s="1"/>
  <c r="CM59" i="136"/>
  <c r="AF84" i="4" s="1"/>
  <c r="CM60" i="136"/>
  <c r="AF87" i="4" s="1"/>
  <c r="CM61" i="136"/>
  <c r="AF88" i="4" s="1"/>
  <c r="CM62" i="136"/>
  <c r="AF93" i="4" s="1"/>
  <c r="CM63" i="136"/>
  <c r="AF95" i="4" s="1"/>
  <c r="CM64" i="136"/>
  <c r="AF98" i="4" s="1"/>
  <c r="CM65" i="136"/>
  <c r="AF101" i="4" s="1"/>
  <c r="CM66" i="136"/>
  <c r="AF102" i="4" s="1"/>
  <c r="CM67" i="136"/>
  <c r="AF103" i="4" s="1"/>
  <c r="CM68" i="136"/>
  <c r="AF104" i="4" s="1"/>
  <c r="CM69" i="136"/>
  <c r="AF105" i="4" s="1"/>
  <c r="CM70" i="136"/>
  <c r="AF108" i="4" s="1"/>
  <c r="CM71" i="136"/>
  <c r="AF109" i="4" s="1"/>
  <c r="CM72" i="136"/>
  <c r="AF110" i="4" s="1"/>
  <c r="CM73" i="136"/>
  <c r="AF111" i="4" s="1"/>
  <c r="CM74" i="136"/>
  <c r="AF112" i="4" s="1"/>
  <c r="CM75" i="136"/>
  <c r="AF118" i="4" s="1"/>
  <c r="CM76" i="136"/>
  <c r="AF119" i="4" s="1"/>
  <c r="CM77" i="136"/>
  <c r="AF120" i="4" s="1"/>
  <c r="CM78" i="136"/>
  <c r="AF121" i="4" s="1"/>
  <c r="CM79" i="136"/>
  <c r="AF122" i="4" s="1"/>
  <c r="CM80" i="136"/>
  <c r="AF123" i="4" s="1"/>
  <c r="CM81" i="136"/>
  <c r="AF125" i="4" s="1"/>
  <c r="CM82" i="136"/>
  <c r="AF126" i="4" s="1"/>
  <c r="CM83" i="136"/>
  <c r="AF128" i="4" s="1"/>
  <c r="CM84" i="136"/>
  <c r="AF129" i="4" s="1"/>
  <c r="CM85" i="136"/>
  <c r="AF130" i="4" s="1"/>
  <c r="CM86" i="136"/>
  <c r="AF131" i="4" s="1"/>
  <c r="CM87" i="136"/>
  <c r="AF132" i="4" s="1"/>
  <c r="CM88" i="136"/>
  <c r="AF133" i="4" s="1"/>
  <c r="CM89" i="136"/>
  <c r="AF134" i="4" s="1"/>
  <c r="CM90" i="136"/>
  <c r="AF135" i="4" s="1"/>
  <c r="CM91" i="136"/>
  <c r="AF136" i="4" s="1"/>
  <c r="CM92" i="136"/>
  <c r="AF137" i="4" s="1"/>
  <c r="CM93" i="136"/>
  <c r="AF138" i="4" s="1"/>
  <c r="CM94" i="136"/>
  <c r="AF140" i="4" s="1"/>
  <c r="CM95" i="136"/>
  <c r="AF141" i="4" s="1"/>
  <c r="CM96" i="136"/>
  <c r="AF142" i="4" s="1"/>
  <c r="CM97" i="136"/>
  <c r="AF143" i="4" s="1"/>
  <c r="CM98" i="136"/>
  <c r="AF146" i="4" s="1"/>
  <c r="CM99" i="136"/>
  <c r="AF147" i="4" s="1"/>
  <c r="CM100" i="136"/>
  <c r="AF148" i="4" s="1"/>
  <c r="CM101" i="136"/>
  <c r="AF150" i="4" s="1"/>
  <c r="CM102" i="136"/>
  <c r="AF159" i="4" s="1"/>
  <c r="CM103" i="136"/>
  <c r="AF166" i="4" s="1"/>
  <c r="CM104" i="136"/>
  <c r="AF169" i="4" s="1"/>
  <c r="CM105" i="136"/>
  <c r="AF171" i="4" s="1"/>
  <c r="CM106" i="136"/>
  <c r="AF173" i="4" s="1"/>
  <c r="CM107" i="136"/>
  <c r="AF177" i="4" s="1"/>
  <c r="CM108" i="136"/>
  <c r="AF178" i="4" s="1"/>
  <c r="CM109" i="136"/>
  <c r="AF179" i="4" s="1"/>
  <c r="CM110" i="136"/>
  <c r="AF184" i="4" s="1"/>
  <c r="CM111" i="136"/>
  <c r="AF186" i="4" s="1"/>
  <c r="CM112" i="136"/>
  <c r="AF189" i="4" s="1"/>
  <c r="CM113" i="136"/>
  <c r="AF190" i="4" s="1"/>
  <c r="CM114" i="136"/>
  <c r="AF192" i="4" s="1"/>
  <c r="CM115" i="136"/>
  <c r="AF193" i="4" s="1"/>
  <c r="CM116" i="136"/>
  <c r="AF198" i="4" s="1"/>
  <c r="CM117" i="136"/>
  <c r="AF200" i="4" s="1"/>
  <c r="CM118" i="136"/>
  <c r="CM119" i="136"/>
  <c r="CX108" i="135"/>
  <c r="CY108" i="135"/>
  <c r="CZ108" i="135"/>
  <c r="DA108" i="135"/>
  <c r="BX4" i="139"/>
  <c r="BY4" i="139"/>
  <c r="BZ4" i="139"/>
  <c r="BX5" i="139"/>
  <c r="BY5" i="139"/>
  <c r="BZ5" i="139"/>
  <c r="BX6" i="139"/>
  <c r="BY6" i="139"/>
  <c r="BZ6" i="139"/>
  <c r="BX7" i="139"/>
  <c r="BY7" i="139"/>
  <c r="BZ7" i="139"/>
  <c r="BX8" i="139"/>
  <c r="BY8" i="139"/>
  <c r="BZ8" i="139"/>
  <c r="BY3" i="139"/>
  <c r="BZ3" i="139"/>
  <c r="BX3" i="139"/>
  <c r="BL3" i="131"/>
  <c r="AC28" i="35"/>
  <c r="AC26" i="35"/>
  <c r="CU4" i="137"/>
  <c r="CV4" i="137"/>
  <c r="CW4" i="137"/>
  <c r="CU5" i="137"/>
  <c r="CV5" i="137"/>
  <c r="CW5" i="137"/>
  <c r="CU6" i="137"/>
  <c r="CV6" i="137"/>
  <c r="CW6" i="137"/>
  <c r="CU7" i="137"/>
  <c r="CV7" i="137"/>
  <c r="CW7" i="137"/>
  <c r="CU8" i="137"/>
  <c r="CV8" i="137"/>
  <c r="CW8" i="137"/>
  <c r="CU9" i="137"/>
  <c r="CV9" i="137"/>
  <c r="CW9" i="137"/>
  <c r="CU10" i="137"/>
  <c r="CV10" i="137"/>
  <c r="CW10" i="137"/>
  <c r="CU11" i="137"/>
  <c r="CV11" i="137"/>
  <c r="CW11" i="137"/>
  <c r="CU12" i="137"/>
  <c r="CV12" i="137"/>
  <c r="CW12" i="137"/>
  <c r="CU13" i="137"/>
  <c r="CV13" i="137"/>
  <c r="CW13" i="137"/>
  <c r="CU14" i="137"/>
  <c r="CV14" i="137"/>
  <c r="CW14" i="137"/>
  <c r="CU15" i="137"/>
  <c r="CV15" i="137"/>
  <c r="CW15" i="137"/>
  <c r="CU16" i="137"/>
  <c r="CV16" i="137"/>
  <c r="CW16" i="137"/>
  <c r="CU17" i="137"/>
  <c r="CV17" i="137"/>
  <c r="CW17" i="137"/>
  <c r="CU18" i="137"/>
  <c r="CV18" i="137"/>
  <c r="CW18" i="137"/>
  <c r="CU19" i="137"/>
  <c r="CV19" i="137"/>
  <c r="CW19" i="137"/>
  <c r="CU20" i="137"/>
  <c r="CV20" i="137"/>
  <c r="CW20" i="137"/>
  <c r="CU21" i="137"/>
  <c r="CV21" i="137"/>
  <c r="CW21" i="137"/>
  <c r="CU22" i="137"/>
  <c r="CV22" i="137"/>
  <c r="CW22" i="137"/>
  <c r="CU23" i="137"/>
  <c r="CV23" i="137"/>
  <c r="CW23" i="137"/>
  <c r="CU24" i="137"/>
  <c r="CV24" i="137"/>
  <c r="CW24" i="137"/>
  <c r="CU25" i="137"/>
  <c r="CV25" i="137"/>
  <c r="CW25" i="137"/>
  <c r="CU26" i="137"/>
  <c r="CV26" i="137"/>
  <c r="CW26" i="137"/>
  <c r="CU27" i="137"/>
  <c r="CV27" i="137"/>
  <c r="CW27" i="137"/>
  <c r="CU28" i="137"/>
  <c r="CV28" i="137"/>
  <c r="CW28" i="137"/>
  <c r="CU29" i="137"/>
  <c r="CV29" i="137"/>
  <c r="CW29" i="137"/>
  <c r="CU30" i="137"/>
  <c r="CV30" i="137"/>
  <c r="CW30" i="137"/>
  <c r="CU31" i="137"/>
  <c r="CV31" i="137"/>
  <c r="CW31" i="137"/>
  <c r="CU32" i="137"/>
  <c r="CV32" i="137"/>
  <c r="CW32" i="137"/>
  <c r="CU33" i="137"/>
  <c r="CV33" i="137"/>
  <c r="CW33" i="137"/>
  <c r="CU34" i="137"/>
  <c r="CV34" i="137"/>
  <c r="CW34" i="137"/>
  <c r="CU35" i="137"/>
  <c r="CV35" i="137"/>
  <c r="CW35" i="137"/>
  <c r="CU36" i="137"/>
  <c r="CV36" i="137"/>
  <c r="CW36" i="137"/>
  <c r="CU37" i="137"/>
  <c r="CV37" i="137"/>
  <c r="CW37" i="137"/>
  <c r="CU38" i="137"/>
  <c r="CV38" i="137"/>
  <c r="CW38" i="137"/>
  <c r="CU39" i="137"/>
  <c r="CV39" i="137"/>
  <c r="CW39" i="137"/>
  <c r="CU40" i="137"/>
  <c r="CV40" i="137"/>
  <c r="CW40" i="137"/>
  <c r="CU41" i="137"/>
  <c r="CV41" i="137"/>
  <c r="CW41" i="137"/>
  <c r="CU42" i="137"/>
  <c r="CV42" i="137"/>
  <c r="CW42" i="137"/>
  <c r="CU43" i="137"/>
  <c r="CV43" i="137"/>
  <c r="CW43" i="137"/>
  <c r="CU44" i="137"/>
  <c r="CV44" i="137"/>
  <c r="CW44" i="137"/>
  <c r="CU45" i="137"/>
  <c r="CV45" i="137"/>
  <c r="CW45" i="137"/>
  <c r="CU46" i="137"/>
  <c r="CV46" i="137"/>
  <c r="CW46" i="137"/>
  <c r="CU47" i="137"/>
  <c r="CV47" i="137"/>
  <c r="CW47" i="137"/>
  <c r="CU48" i="137"/>
  <c r="CV48" i="137"/>
  <c r="CW48" i="137"/>
  <c r="CU49" i="137"/>
  <c r="CV49" i="137"/>
  <c r="CW49" i="137"/>
  <c r="CU50" i="137"/>
  <c r="CV50" i="137"/>
  <c r="CW50" i="137"/>
  <c r="CU51" i="137"/>
  <c r="CV51" i="137"/>
  <c r="CW51" i="137"/>
  <c r="CU52" i="137"/>
  <c r="CV52" i="137"/>
  <c r="CW52" i="137"/>
  <c r="CV3" i="137"/>
  <c r="CW3" i="137"/>
  <c r="CU3" i="137"/>
  <c r="CL4" i="137"/>
  <c r="AC19" i="35" s="1"/>
  <c r="CL5" i="137"/>
  <c r="AC23" i="35" s="1"/>
  <c r="CL6" i="137"/>
  <c r="AC21" i="35" s="1"/>
  <c r="CL7" i="137"/>
  <c r="AC36" i="35" s="1"/>
  <c r="CL8" i="137"/>
  <c r="AC31" i="35" s="1"/>
  <c r="CL9" i="137"/>
  <c r="AC33" i="35" s="1"/>
  <c r="CL10" i="137"/>
  <c r="AC46" i="35" s="1"/>
  <c r="CL11" i="137"/>
  <c r="AC47" i="35" s="1"/>
  <c r="CL12" i="137"/>
  <c r="AC48" i="35" s="1"/>
  <c r="CL3" i="137"/>
  <c r="AC15" i="35" s="1"/>
  <c r="CP4" i="138"/>
  <c r="AC18" i="37" s="1"/>
  <c r="CP5" i="138"/>
  <c r="AC19" i="37" s="1"/>
  <c r="CP6" i="138"/>
  <c r="AC17" i="37" s="1"/>
  <c r="CP7" i="138"/>
  <c r="AC20" i="37" s="1"/>
  <c r="CP8" i="138"/>
  <c r="AC23" i="37" s="1"/>
  <c r="CP9" i="138"/>
  <c r="AC40" i="37" s="1"/>
  <c r="CP10" i="138"/>
  <c r="AC41" i="37" s="1"/>
  <c r="CP11" i="138"/>
  <c r="AC45" i="37" s="1"/>
  <c r="CP12" i="138"/>
  <c r="AC46" i="37" s="1"/>
  <c r="CP13" i="138"/>
  <c r="AC47" i="37" s="1"/>
  <c r="CP14" i="138"/>
  <c r="AC48" i="37" s="1"/>
  <c r="CP15" i="138"/>
  <c r="AC49" i="37" s="1"/>
  <c r="CP16" i="138"/>
  <c r="AC50" i="37" s="1"/>
  <c r="CP17" i="138"/>
  <c r="AC53" i="37" s="1"/>
  <c r="CP3" i="138"/>
  <c r="AC15" i="37" s="1"/>
  <c r="CY4" i="138"/>
  <c r="CZ4" i="138"/>
  <c r="DA4" i="138"/>
  <c r="CY5" i="138"/>
  <c r="CZ5" i="138"/>
  <c r="DA5" i="138"/>
  <c r="CY6" i="138"/>
  <c r="CZ6" i="138"/>
  <c r="DA6" i="138"/>
  <c r="CY7" i="138"/>
  <c r="CZ7" i="138"/>
  <c r="DA7" i="138"/>
  <c r="CY8" i="138"/>
  <c r="CZ8" i="138"/>
  <c r="DA8" i="138"/>
  <c r="CY9" i="138"/>
  <c r="CZ9" i="138"/>
  <c r="DA9" i="138"/>
  <c r="CY10" i="138"/>
  <c r="CZ10" i="138"/>
  <c r="DA10" i="138"/>
  <c r="CY11" i="138"/>
  <c r="CZ11" i="138"/>
  <c r="DA11" i="138"/>
  <c r="CY12" i="138"/>
  <c r="CZ12" i="138"/>
  <c r="DA12" i="138"/>
  <c r="CY13" i="138"/>
  <c r="CZ13" i="138"/>
  <c r="DA13" i="138"/>
  <c r="CY14" i="138"/>
  <c r="CZ14" i="138"/>
  <c r="DA14" i="138"/>
  <c r="CY15" i="138"/>
  <c r="CZ15" i="138"/>
  <c r="DA15" i="138"/>
  <c r="CY16" i="138"/>
  <c r="CZ16" i="138"/>
  <c r="DA16" i="138"/>
  <c r="CY17" i="138"/>
  <c r="CZ17" i="138"/>
  <c r="DA17" i="138"/>
  <c r="CY18" i="138"/>
  <c r="CZ18" i="138"/>
  <c r="DA18" i="138"/>
  <c r="CY19" i="138"/>
  <c r="CZ19" i="138"/>
  <c r="DA19" i="138"/>
  <c r="CY20" i="138"/>
  <c r="CZ20" i="138"/>
  <c r="DA20" i="138"/>
  <c r="CY21" i="138"/>
  <c r="CZ21" i="138"/>
  <c r="DA21" i="138"/>
  <c r="CY22" i="138"/>
  <c r="CZ22" i="138"/>
  <c r="DA22" i="138"/>
  <c r="CY23" i="138"/>
  <c r="CZ23" i="138"/>
  <c r="DA23" i="138"/>
  <c r="CY24" i="138"/>
  <c r="CZ24" i="138"/>
  <c r="DA24" i="138"/>
  <c r="CY25" i="138"/>
  <c r="CZ25" i="138"/>
  <c r="DA25" i="138"/>
  <c r="CY26" i="138"/>
  <c r="CZ26" i="138"/>
  <c r="DA26" i="138"/>
  <c r="CY27" i="138"/>
  <c r="CZ27" i="138"/>
  <c r="DA27" i="138"/>
  <c r="CY28" i="138"/>
  <c r="CZ28" i="138"/>
  <c r="DA28" i="138"/>
  <c r="CY29" i="138"/>
  <c r="CZ29" i="138"/>
  <c r="DA29" i="138"/>
  <c r="CY30" i="138"/>
  <c r="CZ30" i="138"/>
  <c r="DA30" i="138"/>
  <c r="CY31" i="138"/>
  <c r="CZ31" i="138"/>
  <c r="DA31" i="138"/>
  <c r="CY32" i="138"/>
  <c r="CZ32" i="138"/>
  <c r="DA32" i="138"/>
  <c r="CY33" i="138"/>
  <c r="CZ33" i="138"/>
  <c r="DA33" i="138"/>
  <c r="CY34" i="138"/>
  <c r="CZ34" i="138"/>
  <c r="DA34" i="138"/>
  <c r="CY35" i="138"/>
  <c r="CZ35" i="138"/>
  <c r="DA35" i="138"/>
  <c r="CY36" i="138"/>
  <c r="CZ36" i="138"/>
  <c r="DA36" i="138"/>
  <c r="CY37" i="138"/>
  <c r="CZ37" i="138"/>
  <c r="DA37" i="138"/>
  <c r="CY38" i="138"/>
  <c r="CZ38" i="138"/>
  <c r="DA38" i="138"/>
  <c r="CY39" i="138"/>
  <c r="CZ39" i="138"/>
  <c r="DA39" i="138"/>
  <c r="CY40" i="138"/>
  <c r="CZ40" i="138"/>
  <c r="DA40" i="138"/>
  <c r="CY41" i="138"/>
  <c r="CZ41" i="138"/>
  <c r="DA41" i="138"/>
  <c r="CY42" i="138"/>
  <c r="CZ42" i="138"/>
  <c r="DA42" i="138"/>
  <c r="CY43" i="138"/>
  <c r="CZ43" i="138"/>
  <c r="DA43" i="138"/>
  <c r="CY44" i="138"/>
  <c r="CZ44" i="138"/>
  <c r="DA44" i="138"/>
  <c r="CY45" i="138"/>
  <c r="CZ45" i="138"/>
  <c r="DA45" i="138"/>
  <c r="CY46" i="138"/>
  <c r="CZ46" i="138"/>
  <c r="DA46" i="138"/>
  <c r="CY47" i="138"/>
  <c r="CZ47" i="138"/>
  <c r="DA47" i="138"/>
  <c r="CY48" i="138"/>
  <c r="CZ48" i="138"/>
  <c r="DA48" i="138"/>
  <c r="CY49" i="138"/>
  <c r="CZ49" i="138"/>
  <c r="DA49" i="138"/>
  <c r="CY50" i="138"/>
  <c r="CZ50" i="138"/>
  <c r="DA50" i="138"/>
  <c r="CY51" i="138"/>
  <c r="CZ51" i="138"/>
  <c r="DA51" i="138"/>
  <c r="CY52" i="138"/>
  <c r="CZ52" i="138"/>
  <c r="DA52" i="138"/>
  <c r="CY53" i="138"/>
  <c r="CZ53" i="138"/>
  <c r="DA53" i="138"/>
  <c r="CZ3" i="138"/>
  <c r="DA3" i="138"/>
  <c r="CY3" i="138"/>
  <c r="BW3" i="138"/>
  <c r="AA15" i="37" s="1"/>
  <c r="DF3" i="132"/>
  <c r="CE144" i="136"/>
  <c r="CE143" i="136"/>
  <c r="CE4" i="136"/>
  <c r="CF4" i="136"/>
  <c r="CG4" i="136"/>
  <c r="CH4" i="136"/>
  <c r="CE5" i="136"/>
  <c r="CF5" i="136"/>
  <c r="CG5" i="136"/>
  <c r="CH5" i="136"/>
  <c r="CE6" i="136"/>
  <c r="CF6" i="136"/>
  <c r="CG6" i="136"/>
  <c r="CH6" i="136"/>
  <c r="CE7" i="136"/>
  <c r="CF7" i="136"/>
  <c r="CG7" i="136"/>
  <c r="CH7" i="136"/>
  <c r="CE8" i="136"/>
  <c r="CF8" i="136"/>
  <c r="CG8" i="136"/>
  <c r="CH8" i="136"/>
  <c r="CE9" i="136"/>
  <c r="CF9" i="136"/>
  <c r="CG9" i="136"/>
  <c r="CH9" i="136"/>
  <c r="CE10" i="136"/>
  <c r="CF10" i="136"/>
  <c r="CG10" i="136"/>
  <c r="CH10" i="136"/>
  <c r="CE11" i="136"/>
  <c r="CF11" i="136"/>
  <c r="CG11" i="136"/>
  <c r="CH11" i="136"/>
  <c r="CE12" i="136"/>
  <c r="CF12" i="136"/>
  <c r="CG12" i="136"/>
  <c r="CH12" i="136"/>
  <c r="CE13" i="136"/>
  <c r="CF13" i="136"/>
  <c r="CG13" i="136"/>
  <c r="CH13" i="136"/>
  <c r="CE14" i="136"/>
  <c r="CF14" i="136"/>
  <c r="CG14" i="136"/>
  <c r="CH14" i="136"/>
  <c r="CE15" i="136"/>
  <c r="CF15" i="136"/>
  <c r="CG15" i="136"/>
  <c r="CH15" i="136"/>
  <c r="CE16" i="136"/>
  <c r="CF16" i="136"/>
  <c r="CG16" i="136"/>
  <c r="CH16" i="136"/>
  <c r="CE17" i="136"/>
  <c r="CF17" i="136"/>
  <c r="CG17" i="136"/>
  <c r="CH17" i="136"/>
  <c r="CE18" i="136"/>
  <c r="CF18" i="136"/>
  <c r="CG18" i="136"/>
  <c r="CH18" i="136"/>
  <c r="CE19" i="136"/>
  <c r="CF19" i="136"/>
  <c r="CG19" i="136"/>
  <c r="CH19" i="136"/>
  <c r="CE20" i="136"/>
  <c r="CF20" i="136"/>
  <c r="CG20" i="136"/>
  <c r="CH20" i="136"/>
  <c r="CE21" i="136"/>
  <c r="CF21" i="136"/>
  <c r="CG21" i="136"/>
  <c r="CH21" i="136"/>
  <c r="CE22" i="136"/>
  <c r="CF22" i="136"/>
  <c r="CG22" i="136"/>
  <c r="CH22" i="136"/>
  <c r="CE23" i="136"/>
  <c r="CF23" i="136"/>
  <c r="CG23" i="136"/>
  <c r="CH23" i="136"/>
  <c r="CE24" i="136"/>
  <c r="CF24" i="136"/>
  <c r="CG24" i="136"/>
  <c r="CH24" i="136"/>
  <c r="CE25" i="136"/>
  <c r="CF25" i="136"/>
  <c r="CG25" i="136"/>
  <c r="CH25" i="136"/>
  <c r="CE26" i="136"/>
  <c r="CF26" i="136"/>
  <c r="CG26" i="136"/>
  <c r="CH26" i="136"/>
  <c r="CE27" i="136"/>
  <c r="CF27" i="136"/>
  <c r="CG27" i="136"/>
  <c r="CH27" i="136"/>
  <c r="CE28" i="136"/>
  <c r="CF28" i="136"/>
  <c r="CG28" i="136"/>
  <c r="CH28" i="136"/>
  <c r="CE29" i="136"/>
  <c r="CF29" i="136"/>
  <c r="CG29" i="136"/>
  <c r="CH29" i="136"/>
  <c r="CE30" i="136"/>
  <c r="CF30" i="136"/>
  <c r="CG30" i="136"/>
  <c r="CH30" i="136"/>
  <c r="CE31" i="136"/>
  <c r="CF31" i="136"/>
  <c r="CG31" i="136"/>
  <c r="CH31" i="136"/>
  <c r="CE32" i="136"/>
  <c r="CF32" i="136"/>
  <c r="CG32" i="136"/>
  <c r="CH32" i="136"/>
  <c r="CE33" i="136"/>
  <c r="CF33" i="136"/>
  <c r="CG33" i="136"/>
  <c r="CH33" i="136"/>
  <c r="CE34" i="136"/>
  <c r="CF34" i="136"/>
  <c r="CG34" i="136"/>
  <c r="CH34" i="136"/>
  <c r="CE35" i="136"/>
  <c r="CF35" i="136"/>
  <c r="CG35" i="136"/>
  <c r="CH35" i="136"/>
  <c r="CE36" i="136"/>
  <c r="CF36" i="136"/>
  <c r="CG36" i="136"/>
  <c r="CH36" i="136"/>
  <c r="CE37" i="136"/>
  <c r="CF37" i="136"/>
  <c r="CG37" i="136"/>
  <c r="CH37" i="136"/>
  <c r="CE38" i="136"/>
  <c r="CF38" i="136"/>
  <c r="CG38" i="136"/>
  <c r="CH38" i="136"/>
  <c r="CE39" i="136"/>
  <c r="CF39" i="136"/>
  <c r="CG39" i="136"/>
  <c r="CH39" i="136"/>
  <c r="CE40" i="136"/>
  <c r="CF40" i="136"/>
  <c r="CG40" i="136"/>
  <c r="CH40" i="136"/>
  <c r="CE41" i="136"/>
  <c r="CF41" i="136"/>
  <c r="CG41" i="136"/>
  <c r="CH41" i="136"/>
  <c r="CE42" i="136"/>
  <c r="CF42" i="136"/>
  <c r="CG42" i="136"/>
  <c r="CH42" i="136"/>
  <c r="CE43" i="136"/>
  <c r="CF43" i="136"/>
  <c r="CG43" i="136"/>
  <c r="CH43" i="136"/>
  <c r="CE44" i="136"/>
  <c r="CF44" i="136"/>
  <c r="CG44" i="136"/>
  <c r="CH44" i="136"/>
  <c r="CE45" i="136"/>
  <c r="CF45" i="136"/>
  <c r="CG45" i="136"/>
  <c r="CH45" i="136"/>
  <c r="CE46" i="136"/>
  <c r="CF46" i="136"/>
  <c r="CG46" i="136"/>
  <c r="CH46" i="136"/>
  <c r="CE47" i="136"/>
  <c r="CF47" i="136"/>
  <c r="CG47" i="136"/>
  <c r="CH47" i="136"/>
  <c r="CE48" i="136"/>
  <c r="CF48" i="136"/>
  <c r="CG48" i="136"/>
  <c r="CH48" i="136"/>
  <c r="CE49" i="136"/>
  <c r="CF49" i="136"/>
  <c r="CG49" i="136"/>
  <c r="CH49" i="136"/>
  <c r="CE50" i="136"/>
  <c r="CF50" i="136"/>
  <c r="CG50" i="136"/>
  <c r="CH50" i="136"/>
  <c r="CE51" i="136"/>
  <c r="CF51" i="136"/>
  <c r="CG51" i="136"/>
  <c r="CH51" i="136"/>
  <c r="CE52" i="136"/>
  <c r="CF52" i="136"/>
  <c r="CG52" i="136"/>
  <c r="CH52" i="136"/>
  <c r="CE53" i="136"/>
  <c r="CF53" i="136"/>
  <c r="CG53" i="136"/>
  <c r="CH53" i="136"/>
  <c r="CE54" i="136"/>
  <c r="CF54" i="136"/>
  <c r="CG54" i="136"/>
  <c r="CH54" i="136"/>
  <c r="CE55" i="136"/>
  <c r="CF55" i="136"/>
  <c r="CG55" i="136"/>
  <c r="CH55" i="136"/>
  <c r="CE56" i="136"/>
  <c r="CF56" i="136"/>
  <c r="CG56" i="136"/>
  <c r="CH56" i="136"/>
  <c r="CE57" i="136"/>
  <c r="CF57" i="136"/>
  <c r="CG57" i="136"/>
  <c r="CH57" i="136"/>
  <c r="CE58" i="136"/>
  <c r="CF58" i="136"/>
  <c r="CG58" i="136"/>
  <c r="CH58" i="136"/>
  <c r="CE59" i="136"/>
  <c r="CF59" i="136"/>
  <c r="CG59" i="136"/>
  <c r="CH59" i="136"/>
  <c r="CE60" i="136"/>
  <c r="CF60" i="136"/>
  <c r="CG60" i="136"/>
  <c r="CH60" i="136"/>
  <c r="CE61" i="136"/>
  <c r="CF61" i="136"/>
  <c r="CG61" i="136"/>
  <c r="CH61" i="136"/>
  <c r="CE62" i="136"/>
  <c r="CF62" i="136"/>
  <c r="CG62" i="136"/>
  <c r="CH62" i="136"/>
  <c r="CE63" i="136"/>
  <c r="CF63" i="136"/>
  <c r="CG63" i="136"/>
  <c r="CH63" i="136"/>
  <c r="CE64" i="136"/>
  <c r="CF64" i="136"/>
  <c r="CG64" i="136"/>
  <c r="CH64" i="136"/>
  <c r="CE65" i="136"/>
  <c r="CF65" i="136"/>
  <c r="CG65" i="136"/>
  <c r="CH65" i="136"/>
  <c r="CE66" i="136"/>
  <c r="CF66" i="136"/>
  <c r="CG66" i="136"/>
  <c r="CH66" i="136"/>
  <c r="CE67" i="136"/>
  <c r="CF67" i="136"/>
  <c r="CG67" i="136"/>
  <c r="CH67" i="136"/>
  <c r="CE68" i="136"/>
  <c r="CF68" i="136"/>
  <c r="CG68" i="136"/>
  <c r="CH68" i="136"/>
  <c r="CE69" i="136"/>
  <c r="CF69" i="136"/>
  <c r="CG69" i="136"/>
  <c r="CH69" i="136"/>
  <c r="CE70" i="136"/>
  <c r="CF70" i="136"/>
  <c r="CG70" i="136"/>
  <c r="CH70" i="136"/>
  <c r="CE71" i="136"/>
  <c r="CF71" i="136"/>
  <c r="CG71" i="136"/>
  <c r="CH71" i="136"/>
  <c r="CE72" i="136"/>
  <c r="CF72" i="136"/>
  <c r="CG72" i="136"/>
  <c r="CH72" i="136"/>
  <c r="CE73" i="136"/>
  <c r="CF73" i="136"/>
  <c r="CG73" i="136"/>
  <c r="CH73" i="136"/>
  <c r="CE74" i="136"/>
  <c r="CF74" i="136"/>
  <c r="CG74" i="136"/>
  <c r="CH74" i="136"/>
  <c r="CE75" i="136"/>
  <c r="CF75" i="136"/>
  <c r="CG75" i="136"/>
  <c r="CH75" i="136"/>
  <c r="CE76" i="136"/>
  <c r="CF76" i="136"/>
  <c r="CG76" i="136"/>
  <c r="CH76" i="136"/>
  <c r="CE77" i="136"/>
  <c r="CF77" i="136"/>
  <c r="CG77" i="136"/>
  <c r="CH77" i="136"/>
  <c r="CE78" i="136"/>
  <c r="CF78" i="136"/>
  <c r="CG78" i="136"/>
  <c r="CH78" i="136"/>
  <c r="CE79" i="136"/>
  <c r="CF79" i="136"/>
  <c r="CG79" i="136"/>
  <c r="CH79" i="136"/>
  <c r="CE80" i="136"/>
  <c r="CF80" i="136"/>
  <c r="CG80" i="136"/>
  <c r="CH80" i="136"/>
  <c r="CE81" i="136"/>
  <c r="CF81" i="136"/>
  <c r="CG81" i="136"/>
  <c r="CH81" i="136"/>
  <c r="CE82" i="136"/>
  <c r="CF82" i="136"/>
  <c r="CG82" i="136"/>
  <c r="CH82" i="136"/>
  <c r="CE83" i="136"/>
  <c r="CF83" i="136"/>
  <c r="CG83" i="136"/>
  <c r="CH83" i="136"/>
  <c r="CE84" i="136"/>
  <c r="CF84" i="136"/>
  <c r="CG84" i="136"/>
  <c r="CH84" i="136"/>
  <c r="CE85" i="136"/>
  <c r="CF85" i="136"/>
  <c r="CG85" i="136"/>
  <c r="CH85" i="136"/>
  <c r="CE86" i="136"/>
  <c r="CF86" i="136"/>
  <c r="CG86" i="136"/>
  <c r="CH86" i="136"/>
  <c r="CE87" i="136"/>
  <c r="CF87" i="136"/>
  <c r="CG87" i="136"/>
  <c r="CH87" i="136"/>
  <c r="CE88" i="136"/>
  <c r="CF88" i="136"/>
  <c r="CG88" i="136"/>
  <c r="CH88" i="136"/>
  <c r="CE89" i="136"/>
  <c r="CF89" i="136"/>
  <c r="CG89" i="136"/>
  <c r="CH89" i="136"/>
  <c r="CE90" i="136"/>
  <c r="CF90" i="136"/>
  <c r="CG90" i="136"/>
  <c r="CH90" i="136"/>
  <c r="CE91" i="136"/>
  <c r="CF91" i="136"/>
  <c r="CG91" i="136"/>
  <c r="CH91" i="136"/>
  <c r="CE92" i="136"/>
  <c r="CF92" i="136"/>
  <c r="CG92" i="136"/>
  <c r="CH92" i="136"/>
  <c r="CE93" i="136"/>
  <c r="CF93" i="136"/>
  <c r="CG93" i="136"/>
  <c r="CH93" i="136"/>
  <c r="CE94" i="136"/>
  <c r="CF94" i="136"/>
  <c r="CG94" i="136"/>
  <c r="CH94" i="136"/>
  <c r="CE95" i="136"/>
  <c r="CF95" i="136"/>
  <c r="CG95" i="136"/>
  <c r="CH95" i="136"/>
  <c r="CE96" i="136"/>
  <c r="CF96" i="136"/>
  <c r="CG96" i="136"/>
  <c r="CH96" i="136"/>
  <c r="CE97" i="136"/>
  <c r="CF97" i="136"/>
  <c r="CG97" i="136"/>
  <c r="CH97" i="136"/>
  <c r="CE98" i="136"/>
  <c r="CF98" i="136"/>
  <c r="CG98" i="136"/>
  <c r="CH98" i="136"/>
  <c r="CE99" i="136"/>
  <c r="CF99" i="136"/>
  <c r="CG99" i="136"/>
  <c r="CH99" i="136"/>
  <c r="CE100" i="136"/>
  <c r="CF100" i="136"/>
  <c r="CG100" i="136"/>
  <c r="CH100" i="136"/>
  <c r="CE101" i="136"/>
  <c r="CF101" i="136"/>
  <c r="CG101" i="136"/>
  <c r="CH101" i="136"/>
  <c r="CE102" i="136"/>
  <c r="CF102" i="136"/>
  <c r="CG102" i="136"/>
  <c r="CH102" i="136"/>
  <c r="CE103" i="136"/>
  <c r="CF103" i="136"/>
  <c r="CG103" i="136"/>
  <c r="CH103" i="136"/>
  <c r="CE104" i="136"/>
  <c r="CF104" i="136"/>
  <c r="CG104" i="136"/>
  <c r="CH104" i="136"/>
  <c r="CE105" i="136"/>
  <c r="CF105" i="136"/>
  <c r="CG105" i="136"/>
  <c r="CH105" i="136"/>
  <c r="CE106" i="136"/>
  <c r="CF106" i="136"/>
  <c r="CG106" i="136"/>
  <c r="CH106" i="136"/>
  <c r="CE107" i="136"/>
  <c r="CF107" i="136"/>
  <c r="CG107" i="136"/>
  <c r="CH107" i="136"/>
  <c r="CE108" i="136"/>
  <c r="CF108" i="136"/>
  <c r="CG108" i="136"/>
  <c r="CH108" i="136"/>
  <c r="CE109" i="136"/>
  <c r="CF109" i="136"/>
  <c r="CG109" i="136"/>
  <c r="CH109" i="136"/>
  <c r="CE110" i="136"/>
  <c r="CF110" i="136"/>
  <c r="CG110" i="136"/>
  <c r="CH110" i="136"/>
  <c r="CE111" i="136"/>
  <c r="CF111" i="136"/>
  <c r="CG111" i="136"/>
  <c r="CH111" i="136"/>
  <c r="CE112" i="136"/>
  <c r="CF112" i="136"/>
  <c r="CG112" i="136"/>
  <c r="CH112" i="136"/>
  <c r="CE113" i="136"/>
  <c r="CF113" i="136"/>
  <c r="CG113" i="136"/>
  <c r="CH113" i="136"/>
  <c r="CE114" i="136"/>
  <c r="CF114" i="136"/>
  <c r="CG114" i="136"/>
  <c r="CH114" i="136"/>
  <c r="CE115" i="136"/>
  <c r="CF115" i="136"/>
  <c r="CG115" i="136"/>
  <c r="CH115" i="136"/>
  <c r="CE116" i="136"/>
  <c r="CF116" i="136"/>
  <c r="CG116" i="136"/>
  <c r="CH116" i="136"/>
  <c r="CE117" i="136"/>
  <c r="CF117" i="136"/>
  <c r="CG117" i="136"/>
  <c r="CH117" i="136"/>
  <c r="CE118" i="136"/>
  <c r="CF118" i="136"/>
  <c r="CG118" i="136"/>
  <c r="CH118" i="136"/>
  <c r="CE119" i="136"/>
  <c r="CF119" i="136"/>
  <c r="CG119" i="136"/>
  <c r="CH119" i="136"/>
  <c r="CE120" i="136"/>
  <c r="CF120" i="136"/>
  <c r="CG120" i="136"/>
  <c r="CH120" i="136"/>
  <c r="CE121" i="136"/>
  <c r="CF121" i="136"/>
  <c r="CG121" i="136"/>
  <c r="CH121" i="136"/>
  <c r="CE122" i="136"/>
  <c r="CF122" i="136"/>
  <c r="CG122" i="136"/>
  <c r="CH122" i="136"/>
  <c r="CE123" i="136"/>
  <c r="CF123" i="136"/>
  <c r="CG123" i="136"/>
  <c r="CH123" i="136"/>
  <c r="CE124" i="136"/>
  <c r="CF124" i="136"/>
  <c r="CG124" i="136"/>
  <c r="CH124" i="136"/>
  <c r="CE125" i="136"/>
  <c r="CF125" i="136"/>
  <c r="CG125" i="136"/>
  <c r="CH125" i="136"/>
  <c r="CE126" i="136"/>
  <c r="CF126" i="136"/>
  <c r="CG126" i="136"/>
  <c r="CH126" i="136"/>
  <c r="CE127" i="136"/>
  <c r="CF127" i="136"/>
  <c r="CG127" i="136"/>
  <c r="CH127" i="136"/>
  <c r="CE128" i="136"/>
  <c r="CF128" i="136"/>
  <c r="CG128" i="136"/>
  <c r="CH128" i="136"/>
  <c r="CE129" i="136"/>
  <c r="CF129" i="136"/>
  <c r="CG129" i="136"/>
  <c r="CH129" i="136"/>
  <c r="CE130" i="136"/>
  <c r="CF130" i="136"/>
  <c r="CG130" i="136"/>
  <c r="CH130" i="136"/>
  <c r="CE131" i="136"/>
  <c r="CF131" i="136"/>
  <c r="CG131" i="136"/>
  <c r="CH131" i="136"/>
  <c r="CE132" i="136"/>
  <c r="CF132" i="136"/>
  <c r="CG132" i="136"/>
  <c r="CH132" i="136"/>
  <c r="CE133" i="136"/>
  <c r="CF133" i="136"/>
  <c r="CG133" i="136"/>
  <c r="CH133" i="136"/>
  <c r="CE134" i="136"/>
  <c r="CF134" i="136"/>
  <c r="CG134" i="136"/>
  <c r="CH134" i="136"/>
  <c r="CE135" i="136"/>
  <c r="CF135" i="136"/>
  <c r="CG135" i="136"/>
  <c r="CH135" i="136"/>
  <c r="CE136" i="136"/>
  <c r="CF136" i="136"/>
  <c r="CG136" i="136"/>
  <c r="CH136" i="136"/>
  <c r="CE137" i="136"/>
  <c r="CF137" i="136"/>
  <c r="CG137" i="136"/>
  <c r="CH137" i="136"/>
  <c r="CE138" i="136"/>
  <c r="CF138" i="136"/>
  <c r="CG138" i="136"/>
  <c r="CH138" i="136"/>
  <c r="CE139" i="136"/>
  <c r="CF139" i="136"/>
  <c r="CG139" i="136"/>
  <c r="CH139" i="136"/>
  <c r="CE140" i="136"/>
  <c r="CF140" i="136"/>
  <c r="CG140" i="136"/>
  <c r="CH140" i="136"/>
  <c r="CE141" i="136"/>
  <c r="CF141" i="136"/>
  <c r="CG141" i="136"/>
  <c r="CH141" i="136"/>
  <c r="CE142" i="136"/>
  <c r="CF142" i="136"/>
  <c r="CG142" i="136"/>
  <c r="CH142" i="136"/>
  <c r="CF143" i="136"/>
  <c r="CG143" i="136"/>
  <c r="CH143" i="136"/>
  <c r="CF144" i="136"/>
  <c r="CG144" i="136"/>
  <c r="CH144" i="136"/>
  <c r="CE145" i="136"/>
  <c r="CF145" i="136"/>
  <c r="CG145" i="136"/>
  <c r="CH145" i="136"/>
  <c r="CE146" i="136"/>
  <c r="CF146" i="136"/>
  <c r="CG146" i="136"/>
  <c r="CH146" i="136"/>
  <c r="CE147" i="136"/>
  <c r="CF147" i="136"/>
  <c r="CG147" i="136"/>
  <c r="CH147" i="136"/>
  <c r="CE148" i="136"/>
  <c r="CF148" i="136"/>
  <c r="CG148" i="136"/>
  <c r="CH148" i="136"/>
  <c r="CE149" i="136"/>
  <c r="CF149" i="136"/>
  <c r="CG149" i="136"/>
  <c r="CH149" i="136"/>
  <c r="CE150" i="136"/>
  <c r="CF150" i="136"/>
  <c r="CG150" i="136"/>
  <c r="CH150" i="136"/>
  <c r="CE151" i="136"/>
  <c r="CF151" i="136"/>
  <c r="CG151" i="136"/>
  <c r="CH151" i="136"/>
  <c r="CE152" i="136"/>
  <c r="CF152" i="136"/>
  <c r="CG152" i="136"/>
  <c r="CH152" i="136"/>
  <c r="CE153" i="136"/>
  <c r="CF153" i="136"/>
  <c r="CG153" i="136"/>
  <c r="CH153" i="136"/>
  <c r="CE154" i="136"/>
  <c r="CF154" i="136"/>
  <c r="CG154" i="136"/>
  <c r="CH154" i="136"/>
  <c r="CE155" i="136"/>
  <c r="CF155" i="136"/>
  <c r="CG155" i="136"/>
  <c r="CH155" i="136"/>
  <c r="CE156" i="136"/>
  <c r="CF156" i="136"/>
  <c r="CG156" i="136"/>
  <c r="CH156" i="136"/>
  <c r="CE157" i="136"/>
  <c r="CF157" i="136"/>
  <c r="CG157" i="136"/>
  <c r="CH157" i="136"/>
  <c r="CE158" i="136"/>
  <c r="CF158" i="136"/>
  <c r="CG158" i="136"/>
  <c r="CH158" i="136"/>
  <c r="CE159" i="136"/>
  <c r="CF159" i="136"/>
  <c r="CG159" i="136"/>
  <c r="CH159" i="136"/>
  <c r="CE160" i="136"/>
  <c r="CF160" i="136"/>
  <c r="CG160" i="136"/>
  <c r="CH160" i="136"/>
  <c r="CE161" i="136"/>
  <c r="CF161" i="136"/>
  <c r="CG161" i="136"/>
  <c r="CH161" i="136"/>
  <c r="CE162" i="136"/>
  <c r="CF162" i="136"/>
  <c r="CG162" i="136"/>
  <c r="CH162" i="136"/>
  <c r="CF3" i="136"/>
  <c r="CG3" i="136"/>
  <c r="CH3" i="136"/>
  <c r="CE3" i="136"/>
  <c r="BX4" i="136"/>
  <c r="AD11" i="4" s="1"/>
  <c r="BX5" i="136"/>
  <c r="AD12" i="4" s="1"/>
  <c r="BX6" i="136"/>
  <c r="AD13" i="4" s="1"/>
  <c r="BX7" i="136"/>
  <c r="AD14" i="4" s="1"/>
  <c r="BX8" i="136"/>
  <c r="AD15" i="4" s="1"/>
  <c r="BX9" i="136"/>
  <c r="AD17" i="4" s="1"/>
  <c r="BX10" i="136"/>
  <c r="AD18" i="4" s="1"/>
  <c r="BX11" i="136"/>
  <c r="AD19" i="4" s="1"/>
  <c r="BX12" i="136"/>
  <c r="AD20" i="4" s="1"/>
  <c r="BX13" i="136"/>
  <c r="AD21" i="4" s="1"/>
  <c r="BX14" i="136"/>
  <c r="AD22" i="4" s="1"/>
  <c r="BX15" i="136"/>
  <c r="AD23" i="4" s="1"/>
  <c r="BX16" i="136"/>
  <c r="AD26" i="4" s="1"/>
  <c r="BX17" i="136"/>
  <c r="AD27" i="4" s="1"/>
  <c r="BX18" i="136"/>
  <c r="AD28" i="4" s="1"/>
  <c r="BX19" i="136"/>
  <c r="AD29" i="4" s="1"/>
  <c r="BX20" i="136"/>
  <c r="AD30" i="4" s="1"/>
  <c r="BX21" i="136"/>
  <c r="AD31" i="4" s="1"/>
  <c r="BX22" i="136"/>
  <c r="AD33" i="4" s="1"/>
  <c r="BX23" i="136"/>
  <c r="AD34" i="4" s="1"/>
  <c r="BX24" i="136"/>
  <c r="AD36" i="4" s="1"/>
  <c r="BX25" i="136"/>
  <c r="AD38" i="4" s="1"/>
  <c r="BX26" i="136"/>
  <c r="AD40" i="4" s="1"/>
  <c r="BX27" i="136"/>
  <c r="AD42" i="4" s="1"/>
  <c r="BX28" i="136"/>
  <c r="AD43" i="4" s="1"/>
  <c r="BX29" i="136"/>
  <c r="AD44" i="4" s="1"/>
  <c r="BX30" i="136"/>
  <c r="AD45" i="4" s="1"/>
  <c r="BX31" i="136"/>
  <c r="AD46" i="4" s="1"/>
  <c r="BX32" i="136"/>
  <c r="AD47" i="4" s="1"/>
  <c r="BX33" i="136"/>
  <c r="AD49" i="4" s="1"/>
  <c r="BX34" i="136"/>
  <c r="AD50" i="4" s="1"/>
  <c r="BX35" i="136"/>
  <c r="AD51" i="4" s="1"/>
  <c r="BX36" i="136"/>
  <c r="AD52" i="4" s="1"/>
  <c r="BX37" i="136"/>
  <c r="AD53" i="4" s="1"/>
  <c r="BX38" i="136"/>
  <c r="AD54" i="4" s="1"/>
  <c r="BX39" i="136"/>
  <c r="AD57" i="4" s="1"/>
  <c r="BX40" i="136"/>
  <c r="AD58" i="4" s="1"/>
  <c r="BX41" i="136"/>
  <c r="AD59" i="4" s="1"/>
  <c r="BX42" i="136"/>
  <c r="AD60" i="4" s="1"/>
  <c r="BX43" i="136"/>
  <c r="AD61" i="4" s="1"/>
  <c r="BX44" i="136"/>
  <c r="AD62" i="4" s="1"/>
  <c r="BX45" i="136"/>
  <c r="AD64" i="4" s="1"/>
  <c r="BX46" i="136"/>
  <c r="AD65" i="4" s="1"/>
  <c r="BX47" i="136"/>
  <c r="AD66" i="4" s="1"/>
  <c r="BX48" i="136"/>
  <c r="AD67" i="4" s="1"/>
  <c r="BX49" i="136"/>
  <c r="AD69" i="4" s="1"/>
  <c r="BX50" i="136"/>
  <c r="AD71" i="4" s="1"/>
  <c r="BX51" i="136"/>
  <c r="AD73" i="4" s="1"/>
  <c r="BX52" i="136"/>
  <c r="AD74" i="4" s="1"/>
  <c r="BX53" i="136"/>
  <c r="AD75" i="4" s="1"/>
  <c r="BX54" i="136"/>
  <c r="AD76" i="4" s="1"/>
  <c r="BX55" i="136"/>
  <c r="AD77" i="4" s="1"/>
  <c r="BX56" i="136"/>
  <c r="AD80" i="4" s="1"/>
  <c r="BX57" i="136"/>
  <c r="AD81" i="4" s="1"/>
  <c r="BX58" i="136"/>
  <c r="AD83" i="4" s="1"/>
  <c r="BX59" i="136"/>
  <c r="AD84" i="4" s="1"/>
  <c r="BX60" i="136"/>
  <c r="AD85" i="4" s="1"/>
  <c r="BX61" i="136"/>
  <c r="AD86" i="4" s="1"/>
  <c r="BX62" i="136"/>
  <c r="AD87" i="4" s="1"/>
  <c r="BX63" i="136"/>
  <c r="AD95" i="4" s="1"/>
  <c r="BX64" i="136"/>
  <c r="AD99" i="4" s="1"/>
  <c r="BX65" i="136"/>
  <c r="AD101" i="4" s="1"/>
  <c r="BX66" i="136"/>
  <c r="AD102" i="4" s="1"/>
  <c r="BX67" i="136"/>
  <c r="AD103" i="4" s="1"/>
  <c r="BX68" i="136"/>
  <c r="AD104" i="4" s="1"/>
  <c r="BX69" i="136"/>
  <c r="AD105" i="4" s="1"/>
  <c r="BX70" i="136"/>
  <c r="AD108" i="4" s="1"/>
  <c r="BX71" i="136"/>
  <c r="AD109" i="4" s="1"/>
  <c r="BX72" i="136"/>
  <c r="AD110" i="4" s="1"/>
  <c r="BX73" i="136"/>
  <c r="AD112" i="4" s="1"/>
  <c r="BX74" i="136"/>
  <c r="AD116" i="4" s="1"/>
  <c r="BX75" i="136"/>
  <c r="AD118" i="4" s="1"/>
  <c r="BX76" i="136"/>
  <c r="AD120" i="4" s="1"/>
  <c r="BX77" i="136"/>
  <c r="AD121" i="4" s="1"/>
  <c r="BX78" i="136"/>
  <c r="AD122" i="4" s="1"/>
  <c r="BX79" i="136"/>
  <c r="AD123" i="4" s="1"/>
  <c r="BX80" i="136"/>
  <c r="AD125" i="4" s="1"/>
  <c r="BX81" i="136"/>
  <c r="AD126" i="4" s="1"/>
  <c r="BX82" i="136"/>
  <c r="AD128" i="4" s="1"/>
  <c r="BX83" i="136"/>
  <c r="AD129" i="4" s="1"/>
  <c r="BX84" i="136"/>
  <c r="AD130" i="4" s="1"/>
  <c r="BX85" i="136"/>
  <c r="AD132" i="4" s="1"/>
  <c r="BX86" i="136"/>
  <c r="AD133" i="4" s="1"/>
  <c r="BX87" i="136"/>
  <c r="AD137" i="4" s="1"/>
  <c r="BX88" i="136"/>
  <c r="AD138" i="4" s="1"/>
  <c r="BX89" i="136"/>
  <c r="AD139" i="4" s="1"/>
  <c r="BX90" i="136"/>
  <c r="AD140" i="4" s="1"/>
  <c r="BX91" i="136"/>
  <c r="AD142" i="4" s="1"/>
  <c r="BX92" i="136"/>
  <c r="AD143" i="4" s="1"/>
  <c r="BX93" i="136"/>
  <c r="AD150" i="4" s="1"/>
  <c r="BX94" i="136"/>
  <c r="AD159" i="4" s="1"/>
  <c r="BX95" i="136"/>
  <c r="AD166" i="4" s="1"/>
  <c r="BX96" i="136"/>
  <c r="AD175" i="4" s="1"/>
  <c r="BX97" i="136"/>
  <c r="BX98" i="136"/>
  <c r="AD177" i="4" s="1"/>
  <c r="BX99" i="136"/>
  <c r="AD178" i="4" s="1"/>
  <c r="BX100" i="136"/>
  <c r="AD179" i="4" s="1"/>
  <c r="BX101" i="136"/>
  <c r="AD184" i="4" s="1"/>
  <c r="BX102" i="136"/>
  <c r="AD192" i="4" s="1"/>
  <c r="BX103" i="136"/>
  <c r="AD194" i="4" s="1"/>
  <c r="BX104" i="136"/>
  <c r="AD198" i="4" s="1"/>
  <c r="BX105" i="136"/>
  <c r="AD199" i="4" s="1"/>
  <c r="BX106" i="136"/>
  <c r="BX107" i="136"/>
  <c r="AD200" i="4" s="1"/>
  <c r="BX108" i="136"/>
  <c r="BX109" i="136"/>
  <c r="BX3" i="136"/>
  <c r="AD10" i="4" s="1"/>
  <c r="CH106" i="135"/>
  <c r="CI106" i="135"/>
  <c r="CJ106" i="135"/>
  <c r="CK106" i="135"/>
  <c r="BP82" i="136"/>
  <c r="BK4" i="139"/>
  <c r="BL4" i="139"/>
  <c r="BM4" i="139"/>
  <c r="BK5" i="139"/>
  <c r="BL5" i="139"/>
  <c r="BM5" i="139"/>
  <c r="BK6" i="139"/>
  <c r="BL6" i="139"/>
  <c r="BM6" i="139"/>
  <c r="BK7" i="139"/>
  <c r="BL7" i="139"/>
  <c r="BM7" i="139"/>
  <c r="BK8" i="139"/>
  <c r="BL8" i="139"/>
  <c r="BM8" i="139"/>
  <c r="BL3" i="139"/>
  <c r="BM3" i="139"/>
  <c r="BK3" i="139"/>
  <c r="AA37" i="35"/>
  <c r="AA26" i="35"/>
  <c r="CC4" i="137"/>
  <c r="CD4" i="137"/>
  <c r="CE4" i="137"/>
  <c r="CC5" i="137"/>
  <c r="CD5" i="137"/>
  <c r="CE5" i="137"/>
  <c r="CC6" i="137"/>
  <c r="CD6" i="137"/>
  <c r="CE6" i="137"/>
  <c r="CC7" i="137"/>
  <c r="CD7" i="137"/>
  <c r="CE7" i="137"/>
  <c r="CC8" i="137"/>
  <c r="CD8" i="137"/>
  <c r="CE8" i="137"/>
  <c r="CC9" i="137"/>
  <c r="CD9" i="137"/>
  <c r="CE9" i="137"/>
  <c r="CC10" i="137"/>
  <c r="CD10" i="137"/>
  <c r="CE10" i="137"/>
  <c r="CC11" i="137"/>
  <c r="CD11" i="137"/>
  <c r="CE11" i="137"/>
  <c r="CC12" i="137"/>
  <c r="CD12" i="137"/>
  <c r="CE12" i="137"/>
  <c r="CC13" i="137"/>
  <c r="CD13" i="137"/>
  <c r="CE13" i="137"/>
  <c r="CC14" i="137"/>
  <c r="CD14" i="137"/>
  <c r="CE14" i="137"/>
  <c r="CC15" i="137"/>
  <c r="CD15" i="137"/>
  <c r="CE15" i="137"/>
  <c r="CC16" i="137"/>
  <c r="CD16" i="137"/>
  <c r="CE16" i="137"/>
  <c r="CC17" i="137"/>
  <c r="CD17" i="137"/>
  <c r="CE17" i="137"/>
  <c r="CC18" i="137"/>
  <c r="CD18" i="137"/>
  <c r="CE18" i="137"/>
  <c r="CC19" i="137"/>
  <c r="CD19" i="137"/>
  <c r="CE19" i="137"/>
  <c r="CC20" i="137"/>
  <c r="CD20" i="137"/>
  <c r="CE20" i="137"/>
  <c r="CC21" i="137"/>
  <c r="CD21" i="137"/>
  <c r="CE21" i="137"/>
  <c r="CC22" i="137"/>
  <c r="CD22" i="137"/>
  <c r="CE22" i="137"/>
  <c r="CC23" i="137"/>
  <c r="CD23" i="137"/>
  <c r="CE23" i="137"/>
  <c r="CC24" i="137"/>
  <c r="CD24" i="137"/>
  <c r="CE24" i="137"/>
  <c r="CC25" i="137"/>
  <c r="CD25" i="137"/>
  <c r="CE25" i="137"/>
  <c r="CC26" i="137"/>
  <c r="CD26" i="137"/>
  <c r="CE26" i="137"/>
  <c r="CC27" i="137"/>
  <c r="CD27" i="137"/>
  <c r="CE27" i="137"/>
  <c r="CC28" i="137"/>
  <c r="CD28" i="137"/>
  <c r="CE28" i="137"/>
  <c r="CC29" i="137"/>
  <c r="CD29" i="137"/>
  <c r="CE29" i="137"/>
  <c r="CC30" i="137"/>
  <c r="CD30" i="137"/>
  <c r="CE30" i="137"/>
  <c r="CC31" i="137"/>
  <c r="CD31" i="137"/>
  <c r="CE31" i="137"/>
  <c r="CC32" i="137"/>
  <c r="CD32" i="137"/>
  <c r="CE32" i="137"/>
  <c r="CC33" i="137"/>
  <c r="CD33" i="137"/>
  <c r="CE33" i="137"/>
  <c r="CC34" i="137"/>
  <c r="CD34" i="137"/>
  <c r="CE34" i="137"/>
  <c r="CC35" i="137"/>
  <c r="CD35" i="137"/>
  <c r="CE35" i="137"/>
  <c r="CC36" i="137"/>
  <c r="CD36" i="137"/>
  <c r="CE36" i="137"/>
  <c r="CC37" i="137"/>
  <c r="CD37" i="137"/>
  <c r="CE37" i="137"/>
  <c r="CC38" i="137"/>
  <c r="CD38" i="137"/>
  <c r="CE38" i="137"/>
  <c r="CC39" i="137"/>
  <c r="CD39" i="137"/>
  <c r="CE39" i="137"/>
  <c r="CC40" i="137"/>
  <c r="CD40" i="137"/>
  <c r="CE40" i="137"/>
  <c r="CC41" i="137"/>
  <c r="CD41" i="137"/>
  <c r="CE41" i="137"/>
  <c r="CC42" i="137"/>
  <c r="CD42" i="137"/>
  <c r="CE42" i="137"/>
  <c r="CC43" i="137"/>
  <c r="CD43" i="137"/>
  <c r="CE43" i="137"/>
  <c r="CC44" i="137"/>
  <c r="CD44" i="137"/>
  <c r="CE44" i="137"/>
  <c r="CC45" i="137"/>
  <c r="CD45" i="137"/>
  <c r="CE45" i="137"/>
  <c r="CC46" i="137"/>
  <c r="CD46" i="137"/>
  <c r="CE46" i="137"/>
  <c r="CC47" i="137"/>
  <c r="CD47" i="137"/>
  <c r="CE47" i="137"/>
  <c r="CC48" i="137"/>
  <c r="CD48" i="137"/>
  <c r="CE48" i="137"/>
  <c r="CC49" i="137"/>
  <c r="CD49" i="137"/>
  <c r="CE49" i="137"/>
  <c r="CC50" i="137"/>
  <c r="CD50" i="137"/>
  <c r="CE50" i="137"/>
  <c r="CC51" i="137"/>
  <c r="CD51" i="137"/>
  <c r="CE51" i="137"/>
  <c r="CD3" i="137"/>
  <c r="CE3" i="137"/>
  <c r="CC3" i="137"/>
  <c r="BS4" i="137"/>
  <c r="AA15" i="35" s="1"/>
  <c r="BS5" i="137"/>
  <c r="AA23" i="35" s="1"/>
  <c r="BS6" i="137"/>
  <c r="AA22" i="35" s="1"/>
  <c r="BS7" i="137"/>
  <c r="BS8" i="137"/>
  <c r="AA21" i="35" s="1"/>
  <c r="BS9" i="137"/>
  <c r="AA36" i="35" s="1"/>
  <c r="BS10" i="137"/>
  <c r="AA35" i="35" s="1"/>
  <c r="BS11" i="137"/>
  <c r="AA45" i="35" s="1"/>
  <c r="BS12" i="137"/>
  <c r="AA46" i="35" s="1"/>
  <c r="BS13" i="137"/>
  <c r="AA48" i="35" s="1"/>
  <c r="BS3" i="137"/>
  <c r="AA19" i="35" s="1"/>
  <c r="CK4" i="133"/>
  <c r="CK5" i="133"/>
  <c r="CK6" i="133"/>
  <c r="CK7" i="133"/>
  <c r="CK8" i="133"/>
  <c r="CK9" i="133"/>
  <c r="CK10" i="133"/>
  <c r="CK11" i="133"/>
  <c r="CK12" i="133"/>
  <c r="CK13" i="133"/>
  <c r="CK14" i="133"/>
  <c r="CK15" i="133"/>
  <c r="CK16" i="133"/>
  <c r="CK17" i="133"/>
  <c r="CK18" i="133"/>
  <c r="CK19" i="133"/>
  <c r="CK20" i="133"/>
  <c r="CK21" i="133"/>
  <c r="CK22" i="133"/>
  <c r="CK23" i="133"/>
  <c r="CK24" i="133"/>
  <c r="CK25" i="133"/>
  <c r="CK26" i="133"/>
  <c r="CK27" i="133"/>
  <c r="CK28" i="133"/>
  <c r="CK29" i="133"/>
  <c r="CK30" i="133"/>
  <c r="CK31" i="133"/>
  <c r="CK32" i="133"/>
  <c r="CK33" i="133"/>
  <c r="CK34" i="133"/>
  <c r="CK35" i="133"/>
  <c r="CK36" i="133"/>
  <c r="CK37" i="133"/>
  <c r="CK38" i="133"/>
  <c r="CK39" i="133"/>
  <c r="CK40" i="133"/>
  <c r="CK41" i="133"/>
  <c r="CK42" i="133"/>
  <c r="CK43" i="133"/>
  <c r="CK44" i="133"/>
  <c r="CK45" i="133"/>
  <c r="CK46" i="133"/>
  <c r="CK47" i="133"/>
  <c r="CK48" i="133"/>
  <c r="CK49" i="133"/>
  <c r="CK3" i="133"/>
  <c r="CJ4" i="133"/>
  <c r="CJ5" i="133"/>
  <c r="CJ6" i="133"/>
  <c r="CJ7" i="133"/>
  <c r="CJ8" i="133"/>
  <c r="CJ9" i="133"/>
  <c r="CJ10" i="133"/>
  <c r="CJ11" i="133"/>
  <c r="CJ12" i="133"/>
  <c r="CJ13" i="133"/>
  <c r="CJ14" i="133"/>
  <c r="CJ15" i="133"/>
  <c r="CJ16" i="133"/>
  <c r="CJ17" i="133"/>
  <c r="CJ18" i="133"/>
  <c r="CJ19" i="133"/>
  <c r="CJ20" i="133"/>
  <c r="CJ21" i="133"/>
  <c r="CJ22" i="133"/>
  <c r="CJ23" i="133"/>
  <c r="CJ24" i="133"/>
  <c r="CJ25" i="133"/>
  <c r="CJ26" i="133"/>
  <c r="CJ27" i="133"/>
  <c r="CJ28" i="133"/>
  <c r="CJ29" i="133"/>
  <c r="CJ30" i="133"/>
  <c r="CJ31" i="133"/>
  <c r="CJ32" i="133"/>
  <c r="CJ33" i="133"/>
  <c r="CJ34" i="133"/>
  <c r="CJ35" i="133"/>
  <c r="CJ36" i="133"/>
  <c r="CJ37" i="133"/>
  <c r="CJ38" i="133"/>
  <c r="CJ39" i="133"/>
  <c r="CJ40" i="133"/>
  <c r="CJ41" i="133"/>
  <c r="CJ42" i="133"/>
  <c r="CJ43" i="133"/>
  <c r="CJ44" i="133"/>
  <c r="CJ45" i="133"/>
  <c r="CJ46" i="133"/>
  <c r="CJ47" i="133"/>
  <c r="CJ48" i="133"/>
  <c r="CJ49" i="133"/>
  <c r="CJ3" i="133"/>
  <c r="CI4" i="133"/>
  <c r="CI5" i="133"/>
  <c r="CI6" i="133"/>
  <c r="CI7" i="133"/>
  <c r="CI8" i="133"/>
  <c r="CI9" i="133"/>
  <c r="CI10" i="133"/>
  <c r="CI11" i="133"/>
  <c r="CI12" i="133"/>
  <c r="CI13" i="133"/>
  <c r="CI14" i="133"/>
  <c r="CI15" i="133"/>
  <c r="CI16" i="133"/>
  <c r="CI17" i="133"/>
  <c r="CI18" i="133"/>
  <c r="CI19" i="133"/>
  <c r="CI20" i="133"/>
  <c r="CI21" i="133"/>
  <c r="CI22" i="133"/>
  <c r="CI23" i="133"/>
  <c r="CI24" i="133"/>
  <c r="CI25" i="133"/>
  <c r="CI26" i="133"/>
  <c r="CI27" i="133"/>
  <c r="CI28" i="133"/>
  <c r="CI29" i="133"/>
  <c r="CI30" i="133"/>
  <c r="CI31" i="133"/>
  <c r="CI32" i="133"/>
  <c r="CI33" i="133"/>
  <c r="CI34" i="133"/>
  <c r="CI35" i="133"/>
  <c r="CI36" i="133"/>
  <c r="CI37" i="133"/>
  <c r="CI38" i="133"/>
  <c r="CI39" i="133"/>
  <c r="CI40" i="133"/>
  <c r="CI41" i="133"/>
  <c r="CI42" i="133"/>
  <c r="CI43" i="133"/>
  <c r="CI44" i="133"/>
  <c r="CI45" i="133"/>
  <c r="CI46" i="133"/>
  <c r="CI47" i="133"/>
  <c r="CI48" i="133"/>
  <c r="CI49" i="133"/>
  <c r="CI3" i="133"/>
  <c r="BZ4" i="133"/>
  <c r="BZ5" i="133"/>
  <c r="BZ6" i="133"/>
  <c r="BZ7" i="133"/>
  <c r="BZ8" i="133"/>
  <c r="BZ9" i="133"/>
  <c r="BZ10" i="133"/>
  <c r="BZ11" i="133"/>
  <c r="BZ12" i="133"/>
  <c r="BZ13" i="133"/>
  <c r="BZ14" i="133"/>
  <c r="BZ15" i="133"/>
  <c r="BZ16" i="133"/>
  <c r="BZ17" i="133"/>
  <c r="BZ18" i="133"/>
  <c r="BZ19" i="133"/>
  <c r="BZ20" i="133"/>
  <c r="BZ21" i="133"/>
  <c r="BZ22" i="133"/>
  <c r="BZ23" i="133"/>
  <c r="BZ3" i="133"/>
  <c r="S191" i="4"/>
  <c r="BI3" i="136"/>
  <c r="AB10" i="4" s="1"/>
  <c r="BP4" i="136"/>
  <c r="BQ4" i="136"/>
  <c r="BR4" i="136"/>
  <c r="BS4" i="136"/>
  <c r="BP5" i="136"/>
  <c r="BQ5" i="136"/>
  <c r="BR5" i="136"/>
  <c r="BS5" i="136"/>
  <c r="BP6" i="136"/>
  <c r="BQ6" i="136"/>
  <c r="BR6" i="136"/>
  <c r="BS6" i="136"/>
  <c r="BP7" i="136"/>
  <c r="BQ7" i="136"/>
  <c r="BR7" i="136"/>
  <c r="BS7" i="136"/>
  <c r="BP8" i="136"/>
  <c r="BQ8" i="136"/>
  <c r="BR8" i="136"/>
  <c r="BS8" i="136"/>
  <c r="BP9" i="136"/>
  <c r="BQ9" i="136"/>
  <c r="BR9" i="136"/>
  <c r="BS9" i="136"/>
  <c r="BP10" i="136"/>
  <c r="BQ10" i="136"/>
  <c r="BR10" i="136"/>
  <c r="BS10" i="136"/>
  <c r="BP11" i="136"/>
  <c r="BQ11" i="136"/>
  <c r="BR11" i="136"/>
  <c r="BS11" i="136"/>
  <c r="BP12" i="136"/>
  <c r="BQ12" i="136"/>
  <c r="BR12" i="136"/>
  <c r="BS12" i="136"/>
  <c r="BP13" i="136"/>
  <c r="BQ13" i="136"/>
  <c r="BR13" i="136"/>
  <c r="BS13" i="136"/>
  <c r="BP14" i="136"/>
  <c r="BQ14" i="136"/>
  <c r="BR14" i="136"/>
  <c r="BS14" i="136"/>
  <c r="BP15" i="136"/>
  <c r="BQ15" i="136"/>
  <c r="BR15" i="136"/>
  <c r="BS15" i="136"/>
  <c r="BP16" i="136"/>
  <c r="BQ16" i="136"/>
  <c r="BR16" i="136"/>
  <c r="BS16" i="136"/>
  <c r="BP17" i="136"/>
  <c r="BQ17" i="136"/>
  <c r="BR17" i="136"/>
  <c r="BS17" i="136"/>
  <c r="BP18" i="136"/>
  <c r="BQ18" i="136"/>
  <c r="BR18" i="136"/>
  <c r="BS18" i="136"/>
  <c r="BP19" i="136"/>
  <c r="BQ19" i="136"/>
  <c r="BR19" i="136"/>
  <c r="BS19" i="136"/>
  <c r="BP20" i="136"/>
  <c r="BQ20" i="136"/>
  <c r="BR20" i="136"/>
  <c r="BS20" i="136"/>
  <c r="BP21" i="136"/>
  <c r="BQ21" i="136"/>
  <c r="BR21" i="136"/>
  <c r="BS21" i="136"/>
  <c r="BP22" i="136"/>
  <c r="BQ22" i="136"/>
  <c r="BR22" i="136"/>
  <c r="BS22" i="136"/>
  <c r="BP23" i="136"/>
  <c r="BQ23" i="136"/>
  <c r="BR23" i="136"/>
  <c r="BS23" i="136"/>
  <c r="BP24" i="136"/>
  <c r="BQ24" i="136"/>
  <c r="BR24" i="136"/>
  <c r="BS24" i="136"/>
  <c r="BP25" i="136"/>
  <c r="BQ25" i="136"/>
  <c r="BR25" i="136"/>
  <c r="BS25" i="136"/>
  <c r="BP26" i="136"/>
  <c r="BQ26" i="136"/>
  <c r="BR26" i="136"/>
  <c r="BS26" i="136"/>
  <c r="BP27" i="136"/>
  <c r="BQ27" i="136"/>
  <c r="BR27" i="136"/>
  <c r="BS27" i="136"/>
  <c r="BP28" i="136"/>
  <c r="BQ28" i="136"/>
  <c r="BR28" i="136"/>
  <c r="BS28" i="136"/>
  <c r="BP29" i="136"/>
  <c r="BQ29" i="136"/>
  <c r="BR29" i="136"/>
  <c r="BS29" i="136"/>
  <c r="BP30" i="136"/>
  <c r="BQ30" i="136"/>
  <c r="BR30" i="136"/>
  <c r="BS30" i="136"/>
  <c r="BP31" i="136"/>
  <c r="BQ31" i="136"/>
  <c r="BR31" i="136"/>
  <c r="BS31" i="136"/>
  <c r="BP32" i="136"/>
  <c r="BQ32" i="136"/>
  <c r="BR32" i="136"/>
  <c r="BS32" i="136"/>
  <c r="BP33" i="136"/>
  <c r="BQ33" i="136"/>
  <c r="BR33" i="136"/>
  <c r="BS33" i="136"/>
  <c r="BP34" i="136"/>
  <c r="BQ34" i="136"/>
  <c r="BR34" i="136"/>
  <c r="BS34" i="136"/>
  <c r="BP35" i="136"/>
  <c r="BQ35" i="136"/>
  <c r="BR35" i="136"/>
  <c r="BS35" i="136"/>
  <c r="BP36" i="136"/>
  <c r="BQ36" i="136"/>
  <c r="BR36" i="136"/>
  <c r="BS36" i="136"/>
  <c r="BP37" i="136"/>
  <c r="BQ37" i="136"/>
  <c r="BR37" i="136"/>
  <c r="BS37" i="136"/>
  <c r="BP38" i="136"/>
  <c r="BQ38" i="136"/>
  <c r="BR38" i="136"/>
  <c r="BS38" i="136"/>
  <c r="BP39" i="136"/>
  <c r="BQ39" i="136"/>
  <c r="BR39" i="136"/>
  <c r="BS39" i="136"/>
  <c r="BP40" i="136"/>
  <c r="BQ40" i="136"/>
  <c r="BR40" i="136"/>
  <c r="BS40" i="136"/>
  <c r="BP41" i="136"/>
  <c r="BQ41" i="136"/>
  <c r="BR41" i="136"/>
  <c r="BS41" i="136"/>
  <c r="BP42" i="136"/>
  <c r="BQ42" i="136"/>
  <c r="BR42" i="136"/>
  <c r="BS42" i="136"/>
  <c r="BP43" i="136"/>
  <c r="BQ43" i="136"/>
  <c r="BR43" i="136"/>
  <c r="BS43" i="136"/>
  <c r="BP44" i="136"/>
  <c r="BQ44" i="136"/>
  <c r="BR44" i="136"/>
  <c r="BS44" i="136"/>
  <c r="BP45" i="136"/>
  <c r="BQ45" i="136"/>
  <c r="BR45" i="136"/>
  <c r="BS45" i="136"/>
  <c r="BP46" i="136"/>
  <c r="BQ46" i="136"/>
  <c r="BR46" i="136"/>
  <c r="BS46" i="136"/>
  <c r="BP47" i="136"/>
  <c r="BQ47" i="136"/>
  <c r="BR47" i="136"/>
  <c r="BS47" i="136"/>
  <c r="BP48" i="136"/>
  <c r="BQ48" i="136"/>
  <c r="BR48" i="136"/>
  <c r="BS48" i="136"/>
  <c r="BP49" i="136"/>
  <c r="BQ49" i="136"/>
  <c r="BR49" i="136"/>
  <c r="BS49" i="136"/>
  <c r="BP50" i="136"/>
  <c r="BQ50" i="136"/>
  <c r="BR50" i="136"/>
  <c r="BS50" i="136"/>
  <c r="BP51" i="136"/>
  <c r="BQ51" i="136"/>
  <c r="BR51" i="136"/>
  <c r="BS51" i="136"/>
  <c r="BP52" i="136"/>
  <c r="BQ52" i="136"/>
  <c r="BR52" i="136"/>
  <c r="BS52" i="136"/>
  <c r="BP53" i="136"/>
  <c r="BQ53" i="136"/>
  <c r="BR53" i="136"/>
  <c r="BS53" i="136"/>
  <c r="BP54" i="136"/>
  <c r="BQ54" i="136"/>
  <c r="BR54" i="136"/>
  <c r="BS54" i="136"/>
  <c r="BP55" i="136"/>
  <c r="BQ55" i="136"/>
  <c r="BR55" i="136"/>
  <c r="BS55" i="136"/>
  <c r="BP56" i="136"/>
  <c r="BQ56" i="136"/>
  <c r="BR56" i="136"/>
  <c r="BS56" i="136"/>
  <c r="BP57" i="136"/>
  <c r="BQ57" i="136"/>
  <c r="BR57" i="136"/>
  <c r="BS57" i="136"/>
  <c r="BP58" i="136"/>
  <c r="BQ58" i="136"/>
  <c r="BR58" i="136"/>
  <c r="BS58" i="136"/>
  <c r="BP59" i="136"/>
  <c r="BQ59" i="136"/>
  <c r="BR59" i="136"/>
  <c r="BS59" i="136"/>
  <c r="BP60" i="136"/>
  <c r="BQ60" i="136"/>
  <c r="BR60" i="136"/>
  <c r="BS60" i="136"/>
  <c r="BP61" i="136"/>
  <c r="BQ61" i="136"/>
  <c r="BR61" i="136"/>
  <c r="BS61" i="136"/>
  <c r="BP62" i="136"/>
  <c r="BQ62" i="136"/>
  <c r="BR62" i="136"/>
  <c r="BS62" i="136"/>
  <c r="BP63" i="136"/>
  <c r="BQ63" i="136"/>
  <c r="BR63" i="136"/>
  <c r="BS63" i="136"/>
  <c r="BP64" i="136"/>
  <c r="BQ64" i="136"/>
  <c r="BR64" i="136"/>
  <c r="BS64" i="136"/>
  <c r="BP65" i="136"/>
  <c r="BQ65" i="136"/>
  <c r="BR65" i="136"/>
  <c r="BS65" i="136"/>
  <c r="BP66" i="136"/>
  <c r="BQ66" i="136"/>
  <c r="BR66" i="136"/>
  <c r="BS66" i="136"/>
  <c r="BP67" i="136"/>
  <c r="BQ67" i="136"/>
  <c r="BR67" i="136"/>
  <c r="BS67" i="136"/>
  <c r="BP68" i="136"/>
  <c r="BQ68" i="136"/>
  <c r="BR68" i="136"/>
  <c r="BS68" i="136"/>
  <c r="BP69" i="136"/>
  <c r="BQ69" i="136"/>
  <c r="BR69" i="136"/>
  <c r="BS69" i="136"/>
  <c r="BP70" i="136"/>
  <c r="BQ70" i="136"/>
  <c r="BR70" i="136"/>
  <c r="BS70" i="136"/>
  <c r="BP71" i="136"/>
  <c r="BQ71" i="136"/>
  <c r="BR71" i="136"/>
  <c r="BS71" i="136"/>
  <c r="BP72" i="136"/>
  <c r="BQ72" i="136"/>
  <c r="BR72" i="136"/>
  <c r="BS72" i="136"/>
  <c r="BP73" i="136"/>
  <c r="BQ73" i="136"/>
  <c r="BR73" i="136"/>
  <c r="BS73" i="136"/>
  <c r="BP74" i="136"/>
  <c r="BQ74" i="136"/>
  <c r="BR74" i="136"/>
  <c r="BS74" i="136"/>
  <c r="BP75" i="136"/>
  <c r="BQ75" i="136"/>
  <c r="BR75" i="136"/>
  <c r="BS75" i="136"/>
  <c r="BP76" i="136"/>
  <c r="BQ76" i="136"/>
  <c r="BR76" i="136"/>
  <c r="BS76" i="136"/>
  <c r="BP77" i="136"/>
  <c r="BQ77" i="136"/>
  <c r="BR77" i="136"/>
  <c r="BS77" i="136"/>
  <c r="BP78" i="136"/>
  <c r="BQ78" i="136"/>
  <c r="BR78" i="136"/>
  <c r="BS78" i="136"/>
  <c r="BP79" i="136"/>
  <c r="BQ79" i="136"/>
  <c r="BR79" i="136"/>
  <c r="BS79" i="136"/>
  <c r="BP80" i="136"/>
  <c r="BQ80" i="136"/>
  <c r="BR80" i="136"/>
  <c r="BS80" i="136"/>
  <c r="BP81" i="136"/>
  <c r="BQ81" i="136"/>
  <c r="BR81" i="136"/>
  <c r="BS81" i="136"/>
  <c r="BQ82" i="136"/>
  <c r="BR82" i="136"/>
  <c r="BS82" i="136"/>
  <c r="BP83" i="136"/>
  <c r="BQ83" i="136"/>
  <c r="BR83" i="136"/>
  <c r="BS83" i="136"/>
  <c r="BP84" i="136"/>
  <c r="BQ84" i="136"/>
  <c r="BR84" i="136"/>
  <c r="BS84" i="136"/>
  <c r="BP85" i="136"/>
  <c r="BQ85" i="136"/>
  <c r="BR85" i="136"/>
  <c r="BS85" i="136"/>
  <c r="BP86" i="136"/>
  <c r="BQ86" i="136"/>
  <c r="BR86" i="136"/>
  <c r="BS86" i="136"/>
  <c r="BP87" i="136"/>
  <c r="BQ87" i="136"/>
  <c r="BR87" i="136"/>
  <c r="BS87" i="136"/>
  <c r="BP88" i="136"/>
  <c r="BQ88" i="136"/>
  <c r="BR88" i="136"/>
  <c r="BS88" i="136"/>
  <c r="BP89" i="136"/>
  <c r="BQ89" i="136"/>
  <c r="BR89" i="136"/>
  <c r="BS89" i="136"/>
  <c r="BP90" i="136"/>
  <c r="BQ90" i="136"/>
  <c r="BR90" i="136"/>
  <c r="BS90" i="136"/>
  <c r="BP91" i="136"/>
  <c r="BQ91" i="136"/>
  <c r="BR91" i="136"/>
  <c r="BS91" i="136"/>
  <c r="BP92" i="136"/>
  <c r="BQ92" i="136"/>
  <c r="BR92" i="136"/>
  <c r="BS92" i="136"/>
  <c r="BP93" i="136"/>
  <c r="BQ93" i="136"/>
  <c r="BR93" i="136"/>
  <c r="BS93" i="136"/>
  <c r="BP94" i="136"/>
  <c r="BQ94" i="136"/>
  <c r="BR94" i="136"/>
  <c r="BS94" i="136"/>
  <c r="BP95" i="136"/>
  <c r="BQ95" i="136"/>
  <c r="BR95" i="136"/>
  <c r="BS95" i="136"/>
  <c r="BP96" i="136"/>
  <c r="BQ96" i="136"/>
  <c r="BR96" i="136"/>
  <c r="BS96" i="136"/>
  <c r="BP97" i="136"/>
  <c r="BQ97" i="136"/>
  <c r="BR97" i="136"/>
  <c r="BS97" i="136"/>
  <c r="BP98" i="136"/>
  <c r="BQ98" i="136"/>
  <c r="BR98" i="136"/>
  <c r="BS98" i="136"/>
  <c r="BP99" i="136"/>
  <c r="BQ99" i="136"/>
  <c r="BR99" i="136"/>
  <c r="BS99" i="136"/>
  <c r="BP100" i="136"/>
  <c r="BQ100" i="136"/>
  <c r="BR100" i="136"/>
  <c r="BS100" i="136"/>
  <c r="BP101" i="136"/>
  <c r="BQ101" i="136"/>
  <c r="BR101" i="136"/>
  <c r="BS101" i="136"/>
  <c r="BP102" i="136"/>
  <c r="BQ102" i="136"/>
  <c r="BR102" i="136"/>
  <c r="BS102" i="136"/>
  <c r="BP103" i="136"/>
  <c r="BQ103" i="136"/>
  <c r="BR103" i="136"/>
  <c r="BS103" i="136"/>
  <c r="BP104" i="136"/>
  <c r="BQ104" i="136"/>
  <c r="BR104" i="136"/>
  <c r="BS104" i="136"/>
  <c r="BP105" i="136"/>
  <c r="BQ105" i="136"/>
  <c r="BR105" i="136"/>
  <c r="BS105" i="136"/>
  <c r="BP106" i="136"/>
  <c r="BQ106" i="136"/>
  <c r="BR106" i="136"/>
  <c r="BS106" i="136"/>
  <c r="BP107" i="136"/>
  <c r="BQ107" i="136"/>
  <c r="BR107" i="136"/>
  <c r="BS107" i="136"/>
  <c r="BP108" i="136"/>
  <c r="BQ108" i="136"/>
  <c r="BR108" i="136"/>
  <c r="BS108" i="136"/>
  <c r="BP109" i="136"/>
  <c r="BQ109" i="136"/>
  <c r="BR109" i="136"/>
  <c r="BS109" i="136"/>
  <c r="BP110" i="136"/>
  <c r="BQ110" i="136"/>
  <c r="BR110" i="136"/>
  <c r="BS110" i="136"/>
  <c r="BP111" i="136"/>
  <c r="BQ111" i="136"/>
  <c r="BR111" i="136"/>
  <c r="BS111" i="136"/>
  <c r="BP112" i="136"/>
  <c r="BQ112" i="136"/>
  <c r="BR112" i="136"/>
  <c r="BS112" i="136"/>
  <c r="BP113" i="136"/>
  <c r="BQ113" i="136"/>
  <c r="BR113" i="136"/>
  <c r="BS113" i="136"/>
  <c r="BP114" i="136"/>
  <c r="BQ114" i="136"/>
  <c r="BR114" i="136"/>
  <c r="BS114" i="136"/>
  <c r="BP115" i="136"/>
  <c r="BQ115" i="136"/>
  <c r="BR115" i="136"/>
  <c r="BS115" i="136"/>
  <c r="BP116" i="136"/>
  <c r="BQ116" i="136"/>
  <c r="BR116" i="136"/>
  <c r="BS116" i="136"/>
  <c r="BP117" i="136"/>
  <c r="BQ117" i="136"/>
  <c r="BR117" i="136"/>
  <c r="BS117" i="136"/>
  <c r="BP118" i="136"/>
  <c r="BQ118" i="136"/>
  <c r="BR118" i="136"/>
  <c r="BS118" i="136"/>
  <c r="BP119" i="136"/>
  <c r="BQ119" i="136"/>
  <c r="BR119" i="136"/>
  <c r="BS119" i="136"/>
  <c r="BP120" i="136"/>
  <c r="BQ120" i="136"/>
  <c r="BR120" i="136"/>
  <c r="BS120" i="136"/>
  <c r="BP121" i="136"/>
  <c r="BQ121" i="136"/>
  <c r="BR121" i="136"/>
  <c r="BS121" i="136"/>
  <c r="BP122" i="136"/>
  <c r="BQ122" i="136"/>
  <c r="BR122" i="136"/>
  <c r="BS122" i="136"/>
  <c r="BP123" i="136"/>
  <c r="BQ123" i="136"/>
  <c r="BR123" i="136"/>
  <c r="BS123" i="136"/>
  <c r="BP124" i="136"/>
  <c r="BQ124" i="136"/>
  <c r="BR124" i="136"/>
  <c r="BS124" i="136"/>
  <c r="BP125" i="136"/>
  <c r="BQ125" i="136"/>
  <c r="BR125" i="136"/>
  <c r="BS125" i="136"/>
  <c r="BP126" i="136"/>
  <c r="BQ126" i="136"/>
  <c r="BR126" i="136"/>
  <c r="BS126" i="136"/>
  <c r="BP127" i="136"/>
  <c r="BQ127" i="136"/>
  <c r="BR127" i="136"/>
  <c r="BS127" i="136"/>
  <c r="BP128" i="136"/>
  <c r="BQ128" i="136"/>
  <c r="BR128" i="136"/>
  <c r="BS128" i="136"/>
  <c r="BP129" i="136"/>
  <c r="BQ129" i="136"/>
  <c r="BR129" i="136"/>
  <c r="BS129" i="136"/>
  <c r="BP130" i="136"/>
  <c r="BQ130" i="136"/>
  <c r="BR130" i="136"/>
  <c r="BS130" i="136"/>
  <c r="BP131" i="136"/>
  <c r="BQ131" i="136"/>
  <c r="BR131" i="136"/>
  <c r="BS131" i="136"/>
  <c r="BP132" i="136"/>
  <c r="BQ132" i="136"/>
  <c r="BR132" i="136"/>
  <c r="BS132" i="136"/>
  <c r="BP133" i="136"/>
  <c r="BQ133" i="136"/>
  <c r="BR133" i="136"/>
  <c r="BS133" i="136"/>
  <c r="BP134" i="136"/>
  <c r="BQ134" i="136"/>
  <c r="BR134" i="136"/>
  <c r="BS134" i="136"/>
  <c r="BP135" i="136"/>
  <c r="BQ135" i="136"/>
  <c r="BR135" i="136"/>
  <c r="BS135" i="136"/>
  <c r="BP136" i="136"/>
  <c r="BQ136" i="136"/>
  <c r="BR136" i="136"/>
  <c r="BS136" i="136"/>
  <c r="BP137" i="136"/>
  <c r="BQ137" i="136"/>
  <c r="BR137" i="136"/>
  <c r="BS137" i="136"/>
  <c r="BP138" i="136"/>
  <c r="BQ138" i="136"/>
  <c r="BR138" i="136"/>
  <c r="BS138" i="136"/>
  <c r="BP139" i="136"/>
  <c r="BQ139" i="136"/>
  <c r="BR139" i="136"/>
  <c r="BS139" i="136"/>
  <c r="BP140" i="136"/>
  <c r="BQ140" i="136"/>
  <c r="BR140" i="136"/>
  <c r="BS140" i="136"/>
  <c r="BP141" i="136"/>
  <c r="BQ141" i="136"/>
  <c r="BR141" i="136"/>
  <c r="BS141" i="136"/>
  <c r="BP142" i="136"/>
  <c r="BQ142" i="136"/>
  <c r="BR142" i="136"/>
  <c r="BS142" i="136"/>
  <c r="BP143" i="136"/>
  <c r="BQ143" i="136"/>
  <c r="BR143" i="136"/>
  <c r="BS143" i="136"/>
  <c r="BP144" i="136"/>
  <c r="BQ144" i="136"/>
  <c r="BR144" i="136"/>
  <c r="BS144" i="136"/>
  <c r="BP145" i="136"/>
  <c r="BQ145" i="136"/>
  <c r="BR145" i="136"/>
  <c r="BS145" i="136"/>
  <c r="BP146" i="136"/>
  <c r="BQ146" i="136"/>
  <c r="BR146" i="136"/>
  <c r="BS146" i="136"/>
  <c r="BP147" i="136"/>
  <c r="BQ147" i="136"/>
  <c r="BR147" i="136"/>
  <c r="BS147" i="136"/>
  <c r="BP148" i="136"/>
  <c r="BQ148" i="136"/>
  <c r="BR148" i="136"/>
  <c r="BS148" i="136"/>
  <c r="BP149" i="136"/>
  <c r="BQ149" i="136"/>
  <c r="BR149" i="136"/>
  <c r="BS149" i="136"/>
  <c r="BP150" i="136"/>
  <c r="BQ150" i="136"/>
  <c r="BR150" i="136"/>
  <c r="BS150" i="136"/>
  <c r="BP151" i="136"/>
  <c r="BQ151" i="136"/>
  <c r="BR151" i="136"/>
  <c r="BS151" i="136"/>
  <c r="BP152" i="136"/>
  <c r="BQ152" i="136"/>
  <c r="BR152" i="136"/>
  <c r="BS152" i="136"/>
  <c r="BP153" i="136"/>
  <c r="BQ153" i="136"/>
  <c r="BR153" i="136"/>
  <c r="BS153" i="136"/>
  <c r="BP154" i="136"/>
  <c r="BQ154" i="136"/>
  <c r="BR154" i="136"/>
  <c r="BS154" i="136"/>
  <c r="BP155" i="136"/>
  <c r="BQ155" i="136"/>
  <c r="BR155" i="136"/>
  <c r="BS155" i="136"/>
  <c r="BP156" i="136"/>
  <c r="BQ156" i="136"/>
  <c r="BR156" i="136"/>
  <c r="BS156" i="136"/>
  <c r="BP157" i="136"/>
  <c r="BQ157" i="136"/>
  <c r="BR157" i="136"/>
  <c r="BS157" i="136"/>
  <c r="BP158" i="136"/>
  <c r="BQ158" i="136"/>
  <c r="BR158" i="136"/>
  <c r="BS158" i="136"/>
  <c r="BP159" i="136"/>
  <c r="BQ159" i="136"/>
  <c r="BR159" i="136"/>
  <c r="BS159" i="136"/>
  <c r="BP160" i="136"/>
  <c r="BQ160" i="136"/>
  <c r="BR160" i="136"/>
  <c r="BS160" i="136"/>
  <c r="BP161" i="136"/>
  <c r="BQ161" i="136"/>
  <c r="BR161" i="136"/>
  <c r="BS161" i="136"/>
  <c r="BP162" i="136"/>
  <c r="BQ162" i="136"/>
  <c r="BR162" i="136"/>
  <c r="BS162" i="136"/>
  <c r="BQ3" i="136"/>
  <c r="BR3" i="136"/>
  <c r="BS3" i="136"/>
  <c r="BP3" i="136"/>
  <c r="BI4" i="136"/>
  <c r="AB11" i="4" s="1"/>
  <c r="BI5" i="136"/>
  <c r="AB12" i="4" s="1"/>
  <c r="BI6" i="136"/>
  <c r="AB13" i="4" s="1"/>
  <c r="BI7" i="136"/>
  <c r="AB14" i="4" s="1"/>
  <c r="BI8" i="136"/>
  <c r="AB15" i="4" s="1"/>
  <c r="BI9" i="136"/>
  <c r="AB17" i="4" s="1"/>
  <c r="BI10" i="136"/>
  <c r="AB18" i="4" s="1"/>
  <c r="BI11" i="136"/>
  <c r="AB19" i="4" s="1"/>
  <c r="BI12" i="136"/>
  <c r="AB20" i="4" s="1"/>
  <c r="BI13" i="136"/>
  <c r="AB21" i="4" s="1"/>
  <c r="BI14" i="136"/>
  <c r="AB23" i="4" s="1"/>
  <c r="BI15" i="136"/>
  <c r="AB26" i="4" s="1"/>
  <c r="BI16" i="136"/>
  <c r="AB27" i="4" s="1"/>
  <c r="BI17" i="136"/>
  <c r="AB28" i="4" s="1"/>
  <c r="BI18" i="136"/>
  <c r="AB33" i="4" s="1"/>
  <c r="BI19" i="136"/>
  <c r="AB34" i="4" s="1"/>
  <c r="BI20" i="136"/>
  <c r="AB36" i="4" s="1"/>
  <c r="BI21" i="136"/>
  <c r="AB42" i="4" s="1"/>
  <c r="BI22" i="136"/>
  <c r="AB43" i="4" s="1"/>
  <c r="BI23" i="136"/>
  <c r="AB44" i="4" s="1"/>
  <c r="BI24" i="136"/>
  <c r="AB45" i="4" s="1"/>
  <c r="BI25" i="136"/>
  <c r="AB46" i="4" s="1"/>
  <c r="BI26" i="136"/>
  <c r="AB47" i="4" s="1"/>
  <c r="BI27" i="136"/>
  <c r="AB49" i="4" s="1"/>
  <c r="BI28" i="136"/>
  <c r="AB50" i="4" s="1"/>
  <c r="BI29" i="136"/>
  <c r="AB51" i="4" s="1"/>
  <c r="BI30" i="136"/>
  <c r="AB54" i="4" s="1"/>
  <c r="BI31" i="136"/>
  <c r="AB57" i="4" s="1"/>
  <c r="BI32" i="136"/>
  <c r="AB58" i="4" s="1"/>
  <c r="BI33" i="136"/>
  <c r="AB59" i="4" s="1"/>
  <c r="BI34" i="136"/>
  <c r="AB64" i="4" s="1"/>
  <c r="BI35" i="136"/>
  <c r="AB65" i="4" s="1"/>
  <c r="BI36" i="136"/>
  <c r="AB66" i="4" s="1"/>
  <c r="BI37" i="136"/>
  <c r="AB67" i="4" s="1"/>
  <c r="BI38" i="136"/>
  <c r="AB73" i="4" s="1"/>
  <c r="BI39" i="136"/>
  <c r="AB74" i="4" s="1"/>
  <c r="BI40" i="136"/>
  <c r="AB75" i="4" s="1"/>
  <c r="BI41" i="136"/>
  <c r="AB76" i="4" s="1"/>
  <c r="BI42" i="136"/>
  <c r="AB77" i="4" s="1"/>
  <c r="BI43" i="136"/>
  <c r="AB80" i="4" s="1"/>
  <c r="BI44" i="136"/>
  <c r="AB87" i="4" s="1"/>
  <c r="BI45" i="136"/>
  <c r="AB88" i="4" s="1"/>
  <c r="BI46" i="136"/>
  <c r="AB90" i="4" s="1"/>
  <c r="BI47" i="136"/>
  <c r="AB95" i="4" s="1"/>
  <c r="BI48" i="136"/>
  <c r="AB97" i="4" s="1"/>
  <c r="BI49" i="136"/>
  <c r="AB98" i="4" s="1"/>
  <c r="BI50" i="136"/>
  <c r="AB101" i="4" s="1"/>
  <c r="BI51" i="136"/>
  <c r="AB102" i="4" s="1"/>
  <c r="BI52" i="136"/>
  <c r="AB103" i="4" s="1"/>
  <c r="BI53" i="136"/>
  <c r="AB105" i="4" s="1"/>
  <c r="BI54" i="136"/>
  <c r="AB108" i="4" s="1"/>
  <c r="BI55" i="136"/>
  <c r="AB109" i="4" s="1"/>
  <c r="BI56" i="136"/>
  <c r="AB110" i="4" s="1"/>
  <c r="BI57" i="136"/>
  <c r="AB112" i="4" s="1"/>
  <c r="BI58" i="136"/>
  <c r="AB118" i="4" s="1"/>
  <c r="BI59" i="136"/>
  <c r="AB119" i="4" s="1"/>
  <c r="BI60" i="136"/>
  <c r="AB120" i="4" s="1"/>
  <c r="BI61" i="136"/>
  <c r="AB121" i="4" s="1"/>
  <c r="BI62" i="136"/>
  <c r="AB122" i="4" s="1"/>
  <c r="BI63" i="136"/>
  <c r="AB123" i="4" s="1"/>
  <c r="BI64" i="136"/>
  <c r="AB125" i="4" s="1"/>
  <c r="BI65" i="136"/>
  <c r="AB126" i="4" s="1"/>
  <c r="BI66" i="136"/>
  <c r="AB127" i="4" s="1"/>
  <c r="BI67" i="136"/>
  <c r="AB128" i="4" s="1"/>
  <c r="BI68" i="136"/>
  <c r="AB129" i="4" s="1"/>
  <c r="BI69" i="136"/>
  <c r="AB130" i="4" s="1"/>
  <c r="BI70" i="136"/>
  <c r="AB131" i="4" s="1"/>
  <c r="BI71" i="136"/>
  <c r="AB132" i="4" s="1"/>
  <c r="BI72" i="136"/>
  <c r="AB137" i="4" s="1"/>
  <c r="BI73" i="136"/>
  <c r="AB138" i="4" s="1"/>
  <c r="BI74" i="136"/>
  <c r="AB140" i="4" s="1"/>
  <c r="BI75" i="136"/>
  <c r="AB142" i="4" s="1"/>
  <c r="BI76" i="136"/>
  <c r="AB143" i="4" s="1"/>
  <c r="BI77" i="136"/>
  <c r="AB145" i="4" s="1"/>
  <c r="BI78" i="136"/>
  <c r="AB150" i="4" s="1"/>
  <c r="BI79" i="136"/>
  <c r="AB159" i="4" s="1"/>
  <c r="BI80" i="136"/>
  <c r="AB166" i="4" s="1"/>
  <c r="BI81" i="136"/>
  <c r="AB177" i="4" s="1"/>
  <c r="BI82" i="136"/>
  <c r="AB178" i="4" s="1"/>
  <c r="BI83" i="136"/>
  <c r="AB179" i="4" s="1"/>
  <c r="AA55" i="37"/>
  <c r="AA24" i="37"/>
  <c r="CG4" i="138"/>
  <c r="CH4" i="138"/>
  <c r="CI4" i="138"/>
  <c r="CG5" i="138"/>
  <c r="CH5" i="138"/>
  <c r="CI5" i="138"/>
  <c r="CG6" i="138"/>
  <c r="CH6" i="138"/>
  <c r="CI6" i="138"/>
  <c r="CG7" i="138"/>
  <c r="CH7" i="138"/>
  <c r="CI7" i="138"/>
  <c r="CG8" i="138"/>
  <c r="CH8" i="138"/>
  <c r="CI8" i="138"/>
  <c r="CG9" i="138"/>
  <c r="CH9" i="138"/>
  <c r="CI9" i="138"/>
  <c r="CG10" i="138"/>
  <c r="CH10" i="138"/>
  <c r="CI10" i="138"/>
  <c r="CG11" i="138"/>
  <c r="CH11" i="138"/>
  <c r="CI11" i="138"/>
  <c r="CG12" i="138"/>
  <c r="CH12" i="138"/>
  <c r="CI12" i="138"/>
  <c r="CG13" i="138"/>
  <c r="CH13" i="138"/>
  <c r="CI13" i="138"/>
  <c r="CG14" i="138"/>
  <c r="CH14" i="138"/>
  <c r="CI14" i="138"/>
  <c r="CG15" i="138"/>
  <c r="CH15" i="138"/>
  <c r="CI15" i="138"/>
  <c r="CG16" i="138"/>
  <c r="CH16" i="138"/>
  <c r="CI16" i="138"/>
  <c r="CG17" i="138"/>
  <c r="CH17" i="138"/>
  <c r="CI17" i="138"/>
  <c r="CG18" i="138"/>
  <c r="CH18" i="138"/>
  <c r="CI18" i="138"/>
  <c r="CG19" i="138"/>
  <c r="CH19" i="138"/>
  <c r="CI19" i="138"/>
  <c r="CG20" i="138"/>
  <c r="CH20" i="138"/>
  <c r="CI20" i="138"/>
  <c r="CG21" i="138"/>
  <c r="CH21" i="138"/>
  <c r="CI21" i="138"/>
  <c r="CG22" i="138"/>
  <c r="CH22" i="138"/>
  <c r="CI22" i="138"/>
  <c r="CG23" i="138"/>
  <c r="CH23" i="138"/>
  <c r="CI23" i="138"/>
  <c r="CG24" i="138"/>
  <c r="CH24" i="138"/>
  <c r="CI24" i="138"/>
  <c r="CG25" i="138"/>
  <c r="CH25" i="138"/>
  <c r="CI25" i="138"/>
  <c r="CG26" i="138"/>
  <c r="CH26" i="138"/>
  <c r="CI26" i="138"/>
  <c r="CG27" i="138"/>
  <c r="CH27" i="138"/>
  <c r="CI27" i="138"/>
  <c r="CG28" i="138"/>
  <c r="CH28" i="138"/>
  <c r="CI28" i="138"/>
  <c r="CG29" i="138"/>
  <c r="CH29" i="138"/>
  <c r="CI29" i="138"/>
  <c r="CG30" i="138"/>
  <c r="CH30" i="138"/>
  <c r="CI30" i="138"/>
  <c r="CG31" i="138"/>
  <c r="CH31" i="138"/>
  <c r="CI31" i="138"/>
  <c r="CG32" i="138"/>
  <c r="CH32" i="138"/>
  <c r="CI32" i="138"/>
  <c r="CG33" i="138"/>
  <c r="CH33" i="138"/>
  <c r="CI33" i="138"/>
  <c r="CG34" i="138"/>
  <c r="CH34" i="138"/>
  <c r="CI34" i="138"/>
  <c r="CG35" i="138"/>
  <c r="CH35" i="138"/>
  <c r="CI35" i="138"/>
  <c r="CG36" i="138"/>
  <c r="CH36" i="138"/>
  <c r="CI36" i="138"/>
  <c r="CG37" i="138"/>
  <c r="CH37" i="138"/>
  <c r="CI37" i="138"/>
  <c r="CG38" i="138"/>
  <c r="CH38" i="138"/>
  <c r="CI38" i="138"/>
  <c r="CG39" i="138"/>
  <c r="CH39" i="138"/>
  <c r="CI39" i="138"/>
  <c r="CG40" i="138"/>
  <c r="CH40" i="138"/>
  <c r="CI40" i="138"/>
  <c r="CG41" i="138"/>
  <c r="CH41" i="138"/>
  <c r="CI41" i="138"/>
  <c r="CG42" i="138"/>
  <c r="CH42" i="138"/>
  <c r="CI42" i="138"/>
  <c r="CG43" i="138"/>
  <c r="CH43" i="138"/>
  <c r="CI43" i="138"/>
  <c r="CG44" i="138"/>
  <c r="CH44" i="138"/>
  <c r="CI44" i="138"/>
  <c r="CG45" i="138"/>
  <c r="CH45" i="138"/>
  <c r="CI45" i="138"/>
  <c r="CG46" i="138"/>
  <c r="CH46" i="138"/>
  <c r="CI46" i="138"/>
  <c r="CG47" i="138"/>
  <c r="CH47" i="138"/>
  <c r="CI47" i="138"/>
  <c r="CG48" i="138"/>
  <c r="CH48" i="138"/>
  <c r="CI48" i="138"/>
  <c r="CG49" i="138"/>
  <c r="CH49" i="138"/>
  <c r="CI49" i="138"/>
  <c r="CG50" i="138"/>
  <c r="CH50" i="138"/>
  <c r="CI50" i="138"/>
  <c r="CG51" i="138"/>
  <c r="CH51" i="138"/>
  <c r="CI51" i="138"/>
  <c r="CH3" i="138"/>
  <c r="CI3" i="138"/>
  <c r="CG3" i="138"/>
  <c r="BW4" i="138"/>
  <c r="AA17" i="37" s="1"/>
  <c r="BW5" i="138"/>
  <c r="AA18" i="37" s="1"/>
  <c r="BW6" i="138"/>
  <c r="AA23" i="37" s="1"/>
  <c r="BW7" i="138"/>
  <c r="AA32" i="37" s="1"/>
  <c r="AA31" i="37" s="1"/>
  <c r="BW8" i="138"/>
  <c r="AA40" i="37" s="1"/>
  <c r="BW9" i="138"/>
  <c r="AA41" i="37" s="1"/>
  <c r="BW10" i="138"/>
  <c r="AA42" i="37" s="1"/>
  <c r="BW11" i="138"/>
  <c r="AA43" i="37" s="1"/>
  <c r="BW12" i="138"/>
  <c r="AA45" i="37" s="1"/>
  <c r="BW13" i="138"/>
  <c r="AA47" i="37" s="1"/>
  <c r="BW14" i="138"/>
  <c r="AA48" i="37" s="1"/>
  <c r="BW15" i="138"/>
  <c r="AA49" i="37" s="1"/>
  <c r="BW16" i="138"/>
  <c r="AA50" i="37" s="1"/>
  <c r="BW17" i="138"/>
  <c r="AA53" i="37" s="1"/>
  <c r="H10" i="54"/>
  <c r="I10" i="54"/>
  <c r="I156" i="39" s="1"/>
  <c r="I151" i="39" s="1"/>
  <c r="J10" i="54"/>
  <c r="L10" i="54"/>
  <c r="Z10" i="54"/>
  <c r="K11" i="54"/>
  <c r="M11" i="54"/>
  <c r="O11" i="54"/>
  <c r="P11" i="54"/>
  <c r="P10" i="54" s="1"/>
  <c r="K12" i="54"/>
  <c r="M12" i="54"/>
  <c r="O12" i="54"/>
  <c r="Q12" i="54"/>
  <c r="R12" i="54" s="1"/>
  <c r="K13" i="54"/>
  <c r="M13" i="54"/>
  <c r="O13" i="54"/>
  <c r="Q13" i="54"/>
  <c r="R13" i="54" s="1"/>
  <c r="K14" i="54"/>
  <c r="M14" i="54"/>
  <c r="O14" i="54"/>
  <c r="Q14" i="54"/>
  <c r="R14" i="54" s="1"/>
  <c r="K15" i="54"/>
  <c r="M15" i="54"/>
  <c r="O15" i="54"/>
  <c r="Q15" i="54"/>
  <c r="R15" i="54" s="1"/>
  <c r="K16" i="54"/>
  <c r="M16" i="54"/>
  <c r="O16" i="54"/>
  <c r="Q16" i="54"/>
  <c r="R16" i="54" s="1"/>
  <c r="K17" i="54"/>
  <c r="M17" i="54"/>
  <c r="O17" i="54"/>
  <c r="Q17" i="54"/>
  <c r="R17" i="54" s="1"/>
  <c r="K18" i="54"/>
  <c r="M18" i="54"/>
  <c r="O18" i="54"/>
  <c r="Q18" i="54"/>
  <c r="R18" i="54" s="1"/>
  <c r="K19" i="54"/>
  <c r="M19" i="54"/>
  <c r="O19" i="54"/>
  <c r="Q19" i="54"/>
  <c r="R19" i="54" s="1"/>
  <c r="K20" i="54"/>
  <c r="M20" i="54"/>
  <c r="O20" i="54"/>
  <c r="Q20" i="54"/>
  <c r="R20" i="54" s="1"/>
  <c r="K21" i="54"/>
  <c r="M21" i="54"/>
  <c r="O21" i="54"/>
  <c r="Q21" i="54"/>
  <c r="R21" i="54" s="1"/>
  <c r="K22" i="54"/>
  <c r="M22" i="54"/>
  <c r="O22" i="54"/>
  <c r="Q22" i="54"/>
  <c r="R22" i="54" s="1"/>
  <c r="K23" i="54"/>
  <c r="M23" i="54"/>
  <c r="O23" i="54"/>
  <c r="Q23" i="54"/>
  <c r="R23" i="54" s="1"/>
  <c r="K24" i="54"/>
  <c r="M24" i="54"/>
  <c r="O24" i="54"/>
  <c r="Q24" i="54"/>
  <c r="R24" i="54" s="1"/>
  <c r="K25" i="54"/>
  <c r="M25" i="54"/>
  <c r="O25" i="54"/>
  <c r="Q25" i="54"/>
  <c r="R25" i="54" s="1"/>
  <c r="K26" i="54"/>
  <c r="M26" i="54"/>
  <c r="O26" i="54"/>
  <c r="Q26" i="54"/>
  <c r="R26" i="54" s="1"/>
  <c r="K27" i="54"/>
  <c r="M27" i="54"/>
  <c r="O27" i="54"/>
  <c r="Q27" i="54"/>
  <c r="R27" i="54" s="1"/>
  <c r="K28" i="54"/>
  <c r="M28" i="54"/>
  <c r="O28" i="54"/>
  <c r="Q28" i="54"/>
  <c r="R28" i="54" s="1"/>
  <c r="K29" i="54"/>
  <c r="M29" i="54"/>
  <c r="O29" i="54"/>
  <c r="Q29" i="54"/>
  <c r="R29" i="54" s="1"/>
  <c r="K30" i="54"/>
  <c r="M30" i="54"/>
  <c r="O30" i="54"/>
  <c r="Q30" i="54"/>
  <c r="R30" i="54" s="1"/>
  <c r="K31" i="54"/>
  <c r="M31" i="54"/>
  <c r="O31" i="54"/>
  <c r="Q31" i="54"/>
  <c r="R31" i="54" s="1"/>
  <c r="BJ48" i="138"/>
  <c r="N33" i="54" l="1"/>
  <c r="O33" i="54" s="1"/>
  <c r="I213" i="39"/>
  <c r="M213" i="39" s="1"/>
  <c r="J23" i="37"/>
  <c r="AI38" i="37"/>
  <c r="AI34" i="37" s="1"/>
  <c r="AI11" i="37" s="1"/>
  <c r="AI13" i="35"/>
  <c r="AI10" i="35" s="1"/>
  <c r="AI9" i="35" s="1"/>
  <c r="AG20" i="35"/>
  <c r="AG44" i="35"/>
  <c r="AG43" i="35" s="1"/>
  <c r="AG42" i="35" s="1"/>
  <c r="N32" i="35"/>
  <c r="DV12" i="137"/>
  <c r="DB111" i="136"/>
  <c r="AG39" i="37"/>
  <c r="AA16" i="37"/>
  <c r="AA14" i="37" s="1"/>
  <c r="AA12" i="37" s="1"/>
  <c r="AC16" i="37"/>
  <c r="AC14" i="37" s="1"/>
  <c r="AC12" i="37" s="1"/>
  <c r="AE16" i="37"/>
  <c r="AE14" i="37" s="1"/>
  <c r="AE12" i="37" s="1"/>
  <c r="AG16" i="37"/>
  <c r="AG14" i="37" s="1"/>
  <c r="AG12" i="37" s="1"/>
  <c r="AG44" i="37"/>
  <c r="AG30" i="35"/>
  <c r="AG14" i="35"/>
  <c r="BS14" i="137"/>
  <c r="AH9" i="4"/>
  <c r="AE14" i="35"/>
  <c r="AE44" i="35"/>
  <c r="AE43" i="35" s="1"/>
  <c r="AE42" i="35" s="1"/>
  <c r="AE20" i="35"/>
  <c r="AE30" i="35"/>
  <c r="AE44" i="37"/>
  <c r="AE39" i="37"/>
  <c r="AC39" i="37"/>
  <c r="O9" i="4"/>
  <c r="P9" i="4" s="1"/>
  <c r="CU162" i="136"/>
  <c r="CV162" i="136"/>
  <c r="CW162" i="136"/>
  <c r="CX162" i="136"/>
  <c r="N218" i="39"/>
  <c r="AF9" i="4"/>
  <c r="N220" i="39"/>
  <c r="AD169" i="4"/>
  <c r="AA25" i="35"/>
  <c r="AA20" i="35" s="1"/>
  <c r="AC44" i="37"/>
  <c r="M10" i="54"/>
  <c r="AC44" i="35"/>
  <c r="AC43" i="35" s="1"/>
  <c r="AC42" i="35" s="1"/>
  <c r="AC14" i="35"/>
  <c r="AC20" i="35"/>
  <c r="AC30" i="35"/>
  <c r="AD9" i="4"/>
  <c r="K10" i="54"/>
  <c r="AA14" i="35"/>
  <c r="AA30" i="35"/>
  <c r="AA44" i="35"/>
  <c r="AA43" i="35" s="1"/>
  <c r="AA42" i="35" s="1"/>
  <c r="AB9" i="4"/>
  <c r="AA44" i="37"/>
  <c r="AA39" i="37"/>
  <c r="Q11" i="54"/>
  <c r="O10" i="54"/>
  <c r="AU7" i="139"/>
  <c r="BJ49" i="138"/>
  <c r="BG32" i="137"/>
  <c r="BJ32" i="137" s="1"/>
  <c r="AX153" i="136"/>
  <c r="BG43" i="137"/>
  <c r="AW159" i="136"/>
  <c r="AZ159" i="136" s="1"/>
  <c r="N306" i="39" l="1"/>
  <c r="AG38" i="37"/>
  <c r="AG34" i="37" s="1"/>
  <c r="AG11" i="37" s="1"/>
  <c r="M16" i="37"/>
  <c r="AG13" i="35"/>
  <c r="AG10" i="35" s="1"/>
  <c r="AG9" i="35" s="1"/>
  <c r="O16" i="37"/>
  <c r="AE13" i="35"/>
  <c r="AE10" i="35" s="1"/>
  <c r="AE9" i="35" s="1"/>
  <c r="AE38" i="37"/>
  <c r="AE34" i="37" s="1"/>
  <c r="AE11" i="37" s="1"/>
  <c r="AC38" i="37"/>
  <c r="AC34" i="37" s="1"/>
  <c r="AC11" i="37" s="1"/>
  <c r="AC13" i="35"/>
  <c r="AC10" i="35" s="1"/>
  <c r="AC9" i="35" s="1"/>
  <c r="AA13" i="35"/>
  <c r="AA10" i="35" s="1"/>
  <c r="AA9" i="35" s="1"/>
  <c r="AW153" i="136"/>
  <c r="AZ153" i="136" s="1"/>
  <c r="BD153" i="136" s="1"/>
  <c r="AA38" i="37"/>
  <c r="AA34" i="37" s="1"/>
  <c r="AA11" i="37" s="1"/>
  <c r="Q10" i="54"/>
  <c r="R10" i="54" s="1"/>
  <c r="R11" i="54"/>
  <c r="AX4" i="139"/>
  <c r="AY4" i="139"/>
  <c r="AZ4" i="139"/>
  <c r="AX5" i="139"/>
  <c r="AY5" i="139"/>
  <c r="AZ5" i="139"/>
  <c r="AX6" i="139"/>
  <c r="AY6" i="139"/>
  <c r="AZ6" i="139"/>
  <c r="AX7" i="139"/>
  <c r="AY7" i="139"/>
  <c r="AZ7" i="139"/>
  <c r="AX8" i="139"/>
  <c r="AY8" i="139"/>
  <c r="AZ8" i="139"/>
  <c r="AY3" i="139"/>
  <c r="AZ3" i="139"/>
  <c r="AX3" i="139"/>
  <c r="BA3" i="136"/>
  <c r="BA4" i="136"/>
  <c r="BB4" i="136"/>
  <c r="BC4" i="136"/>
  <c r="BD4" i="136"/>
  <c r="BA5" i="136"/>
  <c r="BB5" i="136"/>
  <c r="BC5" i="136"/>
  <c r="BD5" i="136"/>
  <c r="BA6" i="136"/>
  <c r="BB6" i="136"/>
  <c r="BC6" i="136"/>
  <c r="BD6" i="136"/>
  <c r="BA7" i="136"/>
  <c r="BB7" i="136"/>
  <c r="BC7" i="136"/>
  <c r="BD7" i="136"/>
  <c r="BA8" i="136"/>
  <c r="BB8" i="136"/>
  <c r="BC8" i="136"/>
  <c r="BD8" i="136"/>
  <c r="BA9" i="136"/>
  <c r="BB9" i="136"/>
  <c r="BC9" i="136"/>
  <c r="BD9" i="136"/>
  <c r="BA10" i="136"/>
  <c r="BB10" i="136"/>
  <c r="BC10" i="136"/>
  <c r="BD10" i="136"/>
  <c r="BA11" i="136"/>
  <c r="BB11" i="136"/>
  <c r="BC11" i="136"/>
  <c r="BD11" i="136"/>
  <c r="BA12" i="136"/>
  <c r="BB12" i="136"/>
  <c r="BC12" i="136"/>
  <c r="BD12" i="136"/>
  <c r="BA13" i="136"/>
  <c r="BB13" i="136"/>
  <c r="BC13" i="136"/>
  <c r="BD13" i="136"/>
  <c r="BA14" i="136"/>
  <c r="BB14" i="136"/>
  <c r="BC14" i="136"/>
  <c r="BD14" i="136"/>
  <c r="BA15" i="136"/>
  <c r="BB15" i="136"/>
  <c r="BC15" i="136"/>
  <c r="BD15" i="136"/>
  <c r="BA16" i="136"/>
  <c r="BB16" i="136"/>
  <c r="BC16" i="136"/>
  <c r="BD16" i="136"/>
  <c r="BA17" i="136"/>
  <c r="BB17" i="136"/>
  <c r="BC17" i="136"/>
  <c r="BD17" i="136"/>
  <c r="BA18" i="136"/>
  <c r="BB18" i="136"/>
  <c r="BC18" i="136"/>
  <c r="BD18" i="136"/>
  <c r="BA19" i="136"/>
  <c r="BB19" i="136"/>
  <c r="BC19" i="136"/>
  <c r="BD19" i="136"/>
  <c r="BA20" i="136"/>
  <c r="BB20" i="136"/>
  <c r="BC20" i="136"/>
  <c r="BD20" i="136"/>
  <c r="BA21" i="136"/>
  <c r="BB21" i="136"/>
  <c r="BC21" i="136"/>
  <c r="BD21" i="136"/>
  <c r="BA22" i="136"/>
  <c r="BB22" i="136"/>
  <c r="BC22" i="136"/>
  <c r="BD22" i="136"/>
  <c r="BA23" i="136"/>
  <c r="BB23" i="136"/>
  <c r="BC23" i="136"/>
  <c r="BD23" i="136"/>
  <c r="BA24" i="136"/>
  <c r="BB24" i="136"/>
  <c r="BC24" i="136"/>
  <c r="BD24" i="136"/>
  <c r="BA25" i="136"/>
  <c r="BB25" i="136"/>
  <c r="BC25" i="136"/>
  <c r="BD25" i="136"/>
  <c r="BA26" i="136"/>
  <c r="BB26" i="136"/>
  <c r="BC26" i="136"/>
  <c r="BD26" i="136"/>
  <c r="BA27" i="136"/>
  <c r="BB27" i="136"/>
  <c r="BC27" i="136"/>
  <c r="BD27" i="136"/>
  <c r="BA28" i="136"/>
  <c r="BB28" i="136"/>
  <c r="BC28" i="136"/>
  <c r="BD28" i="136"/>
  <c r="BA29" i="136"/>
  <c r="BB29" i="136"/>
  <c r="BC29" i="136"/>
  <c r="BD29" i="136"/>
  <c r="BA30" i="136"/>
  <c r="BB30" i="136"/>
  <c r="BC30" i="136"/>
  <c r="BD30" i="136"/>
  <c r="BA31" i="136"/>
  <c r="BB31" i="136"/>
  <c r="BC31" i="136"/>
  <c r="BD31" i="136"/>
  <c r="BA32" i="136"/>
  <c r="BB32" i="136"/>
  <c r="BC32" i="136"/>
  <c r="BD32" i="136"/>
  <c r="BA33" i="136"/>
  <c r="BB33" i="136"/>
  <c r="BC33" i="136"/>
  <c r="BD33" i="136"/>
  <c r="BA34" i="136"/>
  <c r="BB34" i="136"/>
  <c r="BC34" i="136"/>
  <c r="BD34" i="136"/>
  <c r="BA35" i="136"/>
  <c r="BB35" i="136"/>
  <c r="BC35" i="136"/>
  <c r="BD35" i="136"/>
  <c r="BA36" i="136"/>
  <c r="BB36" i="136"/>
  <c r="BC36" i="136"/>
  <c r="BD36" i="136"/>
  <c r="BA37" i="136"/>
  <c r="BB37" i="136"/>
  <c r="BC37" i="136"/>
  <c r="BD37" i="136"/>
  <c r="BA38" i="136"/>
  <c r="BB38" i="136"/>
  <c r="BC38" i="136"/>
  <c r="BD38" i="136"/>
  <c r="BA39" i="136"/>
  <c r="BB39" i="136"/>
  <c r="BC39" i="136"/>
  <c r="BD39" i="136"/>
  <c r="BA40" i="136"/>
  <c r="BB40" i="136"/>
  <c r="BC40" i="136"/>
  <c r="BD40" i="136"/>
  <c r="BA41" i="136"/>
  <c r="BB41" i="136"/>
  <c r="BC41" i="136"/>
  <c r="BD41" i="136"/>
  <c r="BA42" i="136"/>
  <c r="BB42" i="136"/>
  <c r="BC42" i="136"/>
  <c r="BD42" i="136"/>
  <c r="BA43" i="136"/>
  <c r="BB43" i="136"/>
  <c r="BC43" i="136"/>
  <c r="BD43" i="136"/>
  <c r="BA44" i="136"/>
  <c r="BB44" i="136"/>
  <c r="BC44" i="136"/>
  <c r="BD44" i="136"/>
  <c r="BA45" i="136"/>
  <c r="BB45" i="136"/>
  <c r="BC45" i="136"/>
  <c r="BD45" i="136"/>
  <c r="BA46" i="136"/>
  <c r="BB46" i="136"/>
  <c r="BC46" i="136"/>
  <c r="BD46" i="136"/>
  <c r="BA47" i="136"/>
  <c r="BB47" i="136"/>
  <c r="BC47" i="136"/>
  <c r="BD47" i="136"/>
  <c r="BA48" i="136"/>
  <c r="BB48" i="136"/>
  <c r="BC48" i="136"/>
  <c r="BD48" i="136"/>
  <c r="BA49" i="136"/>
  <c r="BB49" i="136"/>
  <c r="BC49" i="136"/>
  <c r="BD49" i="136"/>
  <c r="BA50" i="136"/>
  <c r="BB50" i="136"/>
  <c r="BC50" i="136"/>
  <c r="BD50" i="136"/>
  <c r="BA51" i="136"/>
  <c r="BB51" i="136"/>
  <c r="BC51" i="136"/>
  <c r="BD51" i="136"/>
  <c r="BA52" i="136"/>
  <c r="BB52" i="136"/>
  <c r="BC52" i="136"/>
  <c r="BD52" i="136"/>
  <c r="BA53" i="136"/>
  <c r="BB53" i="136"/>
  <c r="BC53" i="136"/>
  <c r="BD53" i="136"/>
  <c r="BA54" i="136"/>
  <c r="BB54" i="136"/>
  <c r="BC54" i="136"/>
  <c r="BD54" i="136"/>
  <c r="BA55" i="136"/>
  <c r="BB55" i="136"/>
  <c r="BC55" i="136"/>
  <c r="BD55" i="136"/>
  <c r="BA56" i="136"/>
  <c r="BB56" i="136"/>
  <c r="BC56" i="136"/>
  <c r="BD56" i="136"/>
  <c r="BA57" i="136"/>
  <c r="BB57" i="136"/>
  <c r="BC57" i="136"/>
  <c r="BD57" i="136"/>
  <c r="BA58" i="136"/>
  <c r="BB58" i="136"/>
  <c r="BC58" i="136"/>
  <c r="BD58" i="136"/>
  <c r="BA59" i="136"/>
  <c r="BB59" i="136"/>
  <c r="BC59" i="136"/>
  <c r="BD59" i="136"/>
  <c r="BA60" i="136"/>
  <c r="BB60" i="136"/>
  <c r="BC60" i="136"/>
  <c r="BD60" i="136"/>
  <c r="BA61" i="136"/>
  <c r="BB61" i="136"/>
  <c r="BC61" i="136"/>
  <c r="BD61" i="136"/>
  <c r="BA62" i="136"/>
  <c r="BB62" i="136"/>
  <c r="BC62" i="136"/>
  <c r="BD62" i="136"/>
  <c r="BA63" i="136"/>
  <c r="BB63" i="136"/>
  <c r="BC63" i="136"/>
  <c r="BD63" i="136"/>
  <c r="BA64" i="136"/>
  <c r="BB64" i="136"/>
  <c r="BC64" i="136"/>
  <c r="BD64" i="136"/>
  <c r="BA65" i="136"/>
  <c r="BB65" i="136"/>
  <c r="BC65" i="136"/>
  <c r="BD65" i="136"/>
  <c r="BA66" i="136"/>
  <c r="BB66" i="136"/>
  <c r="BC66" i="136"/>
  <c r="BD66" i="136"/>
  <c r="BA67" i="136"/>
  <c r="BB67" i="136"/>
  <c r="BC67" i="136"/>
  <c r="BD67" i="136"/>
  <c r="BA68" i="136"/>
  <c r="BB68" i="136"/>
  <c r="BC68" i="136"/>
  <c r="BD68" i="136"/>
  <c r="BA69" i="136"/>
  <c r="BB69" i="136"/>
  <c r="BC69" i="136"/>
  <c r="BD69" i="136"/>
  <c r="BA70" i="136"/>
  <c r="BB70" i="136"/>
  <c r="BC70" i="136"/>
  <c r="BD70" i="136"/>
  <c r="BA71" i="136"/>
  <c r="BB71" i="136"/>
  <c r="BC71" i="136"/>
  <c r="BD71" i="136"/>
  <c r="BA72" i="136"/>
  <c r="BB72" i="136"/>
  <c r="BC72" i="136"/>
  <c r="BD72" i="136"/>
  <c r="BA73" i="136"/>
  <c r="BB73" i="136"/>
  <c r="BC73" i="136"/>
  <c r="BD73" i="136"/>
  <c r="BA74" i="136"/>
  <c r="BB74" i="136"/>
  <c r="BC74" i="136"/>
  <c r="BD74" i="136"/>
  <c r="BA75" i="136"/>
  <c r="BB75" i="136"/>
  <c r="BC75" i="136"/>
  <c r="BD75" i="136"/>
  <c r="BA76" i="136"/>
  <c r="BB76" i="136"/>
  <c r="BC76" i="136"/>
  <c r="BD76" i="136"/>
  <c r="BA77" i="136"/>
  <c r="BB77" i="136"/>
  <c r="BC77" i="136"/>
  <c r="BD77" i="136"/>
  <c r="BA78" i="136"/>
  <c r="BB78" i="136"/>
  <c r="BC78" i="136"/>
  <c r="BD78" i="136"/>
  <c r="BA79" i="136"/>
  <c r="BB79" i="136"/>
  <c r="BC79" i="136"/>
  <c r="BD79" i="136"/>
  <c r="BA80" i="136"/>
  <c r="BB80" i="136"/>
  <c r="BC80" i="136"/>
  <c r="BD80" i="136"/>
  <c r="BA81" i="136"/>
  <c r="BB81" i="136"/>
  <c r="BC81" i="136"/>
  <c r="BD81" i="136"/>
  <c r="BA82" i="136"/>
  <c r="BB82" i="136"/>
  <c r="BC82" i="136"/>
  <c r="BD82" i="136"/>
  <c r="BA83" i="136"/>
  <c r="BB83" i="136"/>
  <c r="BC83" i="136"/>
  <c r="BD83" i="136"/>
  <c r="BA84" i="136"/>
  <c r="BB84" i="136"/>
  <c r="BC84" i="136"/>
  <c r="BD84" i="136"/>
  <c r="BA85" i="136"/>
  <c r="BB85" i="136"/>
  <c r="BC85" i="136"/>
  <c r="BD85" i="136"/>
  <c r="BA86" i="136"/>
  <c r="BB86" i="136"/>
  <c r="BC86" i="136"/>
  <c r="BD86" i="136"/>
  <c r="BA87" i="136"/>
  <c r="BB87" i="136"/>
  <c r="BC87" i="136"/>
  <c r="BD87" i="136"/>
  <c r="BA88" i="136"/>
  <c r="BB88" i="136"/>
  <c r="BC88" i="136"/>
  <c r="BD88" i="136"/>
  <c r="BA89" i="136"/>
  <c r="BB89" i="136"/>
  <c r="BC89" i="136"/>
  <c r="BD89" i="136"/>
  <c r="BA90" i="136"/>
  <c r="BB90" i="136"/>
  <c r="BC90" i="136"/>
  <c r="BD90" i="136"/>
  <c r="BA91" i="136"/>
  <c r="BB91" i="136"/>
  <c r="BC91" i="136"/>
  <c r="BD91" i="136"/>
  <c r="BA92" i="136"/>
  <c r="BB92" i="136"/>
  <c r="BC92" i="136"/>
  <c r="BD92" i="136"/>
  <c r="BA93" i="136"/>
  <c r="BB93" i="136"/>
  <c r="BC93" i="136"/>
  <c r="BD93" i="136"/>
  <c r="BA94" i="136"/>
  <c r="BB94" i="136"/>
  <c r="BC94" i="136"/>
  <c r="BD94" i="136"/>
  <c r="BA95" i="136"/>
  <c r="BB95" i="136"/>
  <c r="BC95" i="136"/>
  <c r="BD95" i="136"/>
  <c r="BA96" i="136"/>
  <c r="BB96" i="136"/>
  <c r="BC96" i="136"/>
  <c r="BD96" i="136"/>
  <c r="BA97" i="136"/>
  <c r="BB97" i="136"/>
  <c r="BC97" i="136"/>
  <c r="BD97" i="136"/>
  <c r="BA98" i="136"/>
  <c r="BB98" i="136"/>
  <c r="BC98" i="136"/>
  <c r="BD98" i="136"/>
  <c r="BA99" i="136"/>
  <c r="BB99" i="136"/>
  <c r="BC99" i="136"/>
  <c r="BD99" i="136"/>
  <c r="BA100" i="136"/>
  <c r="BB100" i="136"/>
  <c r="BC100" i="136"/>
  <c r="BD100" i="136"/>
  <c r="BA101" i="136"/>
  <c r="BB101" i="136"/>
  <c r="BC101" i="136"/>
  <c r="BD101" i="136"/>
  <c r="BA102" i="136"/>
  <c r="BB102" i="136"/>
  <c r="BC102" i="136"/>
  <c r="BD102" i="136"/>
  <c r="BA103" i="136"/>
  <c r="BB103" i="136"/>
  <c r="BC103" i="136"/>
  <c r="BD103" i="136"/>
  <c r="BA104" i="136"/>
  <c r="BB104" i="136"/>
  <c r="BC104" i="136"/>
  <c r="BD104" i="136"/>
  <c r="BA105" i="136"/>
  <c r="BB105" i="136"/>
  <c r="BC105" i="136"/>
  <c r="BD105" i="136"/>
  <c r="BA106" i="136"/>
  <c r="BB106" i="136"/>
  <c r="BC106" i="136"/>
  <c r="BD106" i="136"/>
  <c r="BA107" i="136"/>
  <c r="BB107" i="136"/>
  <c r="BC107" i="136"/>
  <c r="BD107" i="136"/>
  <c r="BA108" i="136"/>
  <c r="BB108" i="136"/>
  <c r="BC108" i="136"/>
  <c r="BD108" i="136"/>
  <c r="BA109" i="136"/>
  <c r="BB109" i="136"/>
  <c r="BC109" i="136"/>
  <c r="BD109" i="136"/>
  <c r="BA110" i="136"/>
  <c r="BB110" i="136"/>
  <c r="BC110" i="136"/>
  <c r="BD110" i="136"/>
  <c r="BA111" i="136"/>
  <c r="BB111" i="136"/>
  <c r="BC111" i="136"/>
  <c r="BD111" i="136"/>
  <c r="BA112" i="136"/>
  <c r="BB112" i="136"/>
  <c r="BC112" i="136"/>
  <c r="BD112" i="136"/>
  <c r="BA113" i="136"/>
  <c r="BB113" i="136"/>
  <c r="BC113" i="136"/>
  <c r="BD113" i="136"/>
  <c r="BA114" i="136"/>
  <c r="BB114" i="136"/>
  <c r="BC114" i="136"/>
  <c r="BD114" i="136"/>
  <c r="BA115" i="136"/>
  <c r="BB115" i="136"/>
  <c r="BC115" i="136"/>
  <c r="BD115" i="136"/>
  <c r="BA116" i="136"/>
  <c r="BB116" i="136"/>
  <c r="BC116" i="136"/>
  <c r="BD116" i="136"/>
  <c r="BA117" i="136"/>
  <c r="BB117" i="136"/>
  <c r="BC117" i="136"/>
  <c r="BD117" i="136"/>
  <c r="BA118" i="136"/>
  <c r="BB118" i="136"/>
  <c r="BC118" i="136"/>
  <c r="BD118" i="136"/>
  <c r="BA119" i="136"/>
  <c r="BB119" i="136"/>
  <c r="BC119" i="136"/>
  <c r="BD119" i="136"/>
  <c r="BA120" i="136"/>
  <c r="BB120" i="136"/>
  <c r="BC120" i="136"/>
  <c r="BD120" i="136"/>
  <c r="BA121" i="136"/>
  <c r="BB121" i="136"/>
  <c r="BC121" i="136"/>
  <c r="BD121" i="136"/>
  <c r="BA122" i="136"/>
  <c r="BB122" i="136"/>
  <c r="BC122" i="136"/>
  <c r="BD122" i="136"/>
  <c r="BA123" i="136"/>
  <c r="BB123" i="136"/>
  <c r="BC123" i="136"/>
  <c r="BD123" i="136"/>
  <c r="BA124" i="136"/>
  <c r="BB124" i="136"/>
  <c r="BC124" i="136"/>
  <c r="BD124" i="136"/>
  <c r="BA125" i="136"/>
  <c r="BB125" i="136"/>
  <c r="BC125" i="136"/>
  <c r="BD125" i="136"/>
  <c r="BA126" i="136"/>
  <c r="BB126" i="136"/>
  <c r="BC126" i="136"/>
  <c r="BD126" i="136"/>
  <c r="BA127" i="136"/>
  <c r="BB127" i="136"/>
  <c r="BC127" i="136"/>
  <c r="BD127" i="136"/>
  <c r="BA128" i="136"/>
  <c r="BB128" i="136"/>
  <c r="BC128" i="136"/>
  <c r="BD128" i="136"/>
  <c r="BA129" i="136"/>
  <c r="BB129" i="136"/>
  <c r="BC129" i="136"/>
  <c r="BD129" i="136"/>
  <c r="BA130" i="136"/>
  <c r="BB130" i="136"/>
  <c r="BC130" i="136"/>
  <c r="BD130" i="136"/>
  <c r="BA131" i="136"/>
  <c r="BB131" i="136"/>
  <c r="BC131" i="136"/>
  <c r="BD131" i="136"/>
  <c r="BA132" i="136"/>
  <c r="BB132" i="136"/>
  <c r="BC132" i="136"/>
  <c r="BD132" i="136"/>
  <c r="BA133" i="136"/>
  <c r="BB133" i="136"/>
  <c r="BC133" i="136"/>
  <c r="BD133" i="136"/>
  <c r="BA134" i="136"/>
  <c r="BB134" i="136"/>
  <c r="BC134" i="136"/>
  <c r="BD134" i="136"/>
  <c r="BA135" i="136"/>
  <c r="BB135" i="136"/>
  <c r="BC135" i="136"/>
  <c r="BD135" i="136"/>
  <c r="BA136" i="136"/>
  <c r="BB136" i="136"/>
  <c r="BC136" i="136"/>
  <c r="BD136" i="136"/>
  <c r="BA137" i="136"/>
  <c r="BB137" i="136"/>
  <c r="BC137" i="136"/>
  <c r="BD137" i="136"/>
  <c r="BA138" i="136"/>
  <c r="BB138" i="136"/>
  <c r="BC138" i="136"/>
  <c r="BD138" i="136"/>
  <c r="BA139" i="136"/>
  <c r="BB139" i="136"/>
  <c r="BC139" i="136"/>
  <c r="BD139" i="136"/>
  <c r="BA140" i="136"/>
  <c r="BB140" i="136"/>
  <c r="BC140" i="136"/>
  <c r="BD140" i="136"/>
  <c r="BA141" i="136"/>
  <c r="BB141" i="136"/>
  <c r="BC141" i="136"/>
  <c r="BD141" i="136"/>
  <c r="BA142" i="136"/>
  <c r="BB142" i="136"/>
  <c r="BC142" i="136"/>
  <c r="BD142" i="136"/>
  <c r="BA143" i="136"/>
  <c r="BB143" i="136"/>
  <c r="BC143" i="136"/>
  <c r="BD143" i="136"/>
  <c r="BA144" i="136"/>
  <c r="BB144" i="136"/>
  <c r="BC144" i="136"/>
  <c r="BD144" i="136"/>
  <c r="BA145" i="136"/>
  <c r="BB145" i="136"/>
  <c r="BC145" i="136"/>
  <c r="BD145" i="136"/>
  <c r="BA146" i="136"/>
  <c r="BB146" i="136"/>
  <c r="BC146" i="136"/>
  <c r="BD146" i="136"/>
  <c r="BA147" i="136"/>
  <c r="BB147" i="136"/>
  <c r="BC147" i="136"/>
  <c r="BD147" i="136"/>
  <c r="BA148" i="136"/>
  <c r="BB148" i="136"/>
  <c r="BC148" i="136"/>
  <c r="BD148" i="136"/>
  <c r="BA149" i="136"/>
  <c r="BB149" i="136"/>
  <c r="BC149" i="136"/>
  <c r="BD149" i="136"/>
  <c r="BA150" i="136"/>
  <c r="BB150" i="136"/>
  <c r="BC150" i="136"/>
  <c r="BD150" i="136"/>
  <c r="BA151" i="136"/>
  <c r="BB151" i="136"/>
  <c r="BC151" i="136"/>
  <c r="BD151" i="136"/>
  <c r="BA152" i="136"/>
  <c r="BB152" i="136"/>
  <c r="BC152" i="136"/>
  <c r="BD152" i="136"/>
  <c r="BB153" i="136"/>
  <c r="BC153" i="136"/>
  <c r="BA154" i="136"/>
  <c r="BB154" i="136"/>
  <c r="BC154" i="136"/>
  <c r="BD154" i="136"/>
  <c r="BA155" i="136"/>
  <c r="BB155" i="136"/>
  <c r="BC155" i="136"/>
  <c r="BD155" i="136"/>
  <c r="BA156" i="136"/>
  <c r="BB156" i="136"/>
  <c r="BC156" i="136"/>
  <c r="BD156" i="136"/>
  <c r="BA157" i="136"/>
  <c r="BB157" i="136"/>
  <c r="BC157" i="136"/>
  <c r="BD157" i="136"/>
  <c r="BA158" i="136"/>
  <c r="BB158" i="136"/>
  <c r="BC158" i="136"/>
  <c r="BD158" i="136"/>
  <c r="BA159" i="136"/>
  <c r="BB159" i="136"/>
  <c r="BC159" i="136"/>
  <c r="BD159" i="136"/>
  <c r="BB3" i="136"/>
  <c r="BC3" i="136"/>
  <c r="BD3" i="136"/>
  <c r="AT4" i="136"/>
  <c r="Z11" i="4" s="1"/>
  <c r="AT5" i="136"/>
  <c r="Z12" i="4" s="1"/>
  <c r="AT6" i="136"/>
  <c r="Z13" i="4" s="1"/>
  <c r="AT7" i="136"/>
  <c r="Z14" i="4" s="1"/>
  <c r="AT8" i="136"/>
  <c r="Z15" i="4" s="1"/>
  <c r="AT9" i="136"/>
  <c r="Z17" i="4" s="1"/>
  <c r="AT10" i="136"/>
  <c r="Z18" i="4" s="1"/>
  <c r="AT11" i="136"/>
  <c r="Z19" i="4" s="1"/>
  <c r="AT12" i="136"/>
  <c r="Z20" i="4" s="1"/>
  <c r="AT13" i="136"/>
  <c r="Z21" i="4" s="1"/>
  <c r="AT14" i="136"/>
  <c r="Z23" i="4" s="1"/>
  <c r="AT15" i="136"/>
  <c r="Z26" i="4" s="1"/>
  <c r="AT16" i="136"/>
  <c r="Z27" i="4" s="1"/>
  <c r="AT17" i="136"/>
  <c r="Z28" i="4" s="1"/>
  <c r="AT18" i="136"/>
  <c r="Z33" i="4" s="1"/>
  <c r="AT19" i="136"/>
  <c r="Z34" i="4" s="1"/>
  <c r="AT20" i="136"/>
  <c r="Z36" i="4" s="1"/>
  <c r="AT21" i="136"/>
  <c r="Z42" i="4" s="1"/>
  <c r="AT22" i="136"/>
  <c r="Z43" i="4" s="1"/>
  <c r="AT23" i="136"/>
  <c r="Z44" i="4" s="1"/>
  <c r="AT24" i="136"/>
  <c r="Z45" i="4" s="1"/>
  <c r="AT25" i="136"/>
  <c r="Z46" i="4" s="1"/>
  <c r="AT26" i="136"/>
  <c r="Z47" i="4" s="1"/>
  <c r="AT27" i="136"/>
  <c r="Z49" i="4" s="1"/>
  <c r="AT28" i="136"/>
  <c r="Z50" i="4" s="1"/>
  <c r="AT29" i="136"/>
  <c r="Z51" i="4" s="1"/>
  <c r="AT30" i="136"/>
  <c r="Z52" i="4" s="1"/>
  <c r="AT31" i="136"/>
  <c r="Z54" i="4" s="1"/>
  <c r="AT32" i="136"/>
  <c r="Z57" i="4" s="1"/>
  <c r="AT33" i="136"/>
  <c r="Z58" i="4" s="1"/>
  <c r="AT34" i="136"/>
  <c r="Z59" i="4" s="1"/>
  <c r="AT35" i="136"/>
  <c r="Z60" i="4" s="1"/>
  <c r="AT36" i="136"/>
  <c r="Z61" i="4" s="1"/>
  <c r="AT37" i="136"/>
  <c r="Z62" i="4" s="1"/>
  <c r="AT38" i="136"/>
  <c r="Z64" i="4" s="1"/>
  <c r="AT39" i="136"/>
  <c r="Z65" i="4" s="1"/>
  <c r="AT40" i="136"/>
  <c r="Z66" i="4" s="1"/>
  <c r="AT41" i="136"/>
  <c r="Z67" i="4" s="1"/>
  <c r="AT42" i="136"/>
  <c r="Z73" i="4" s="1"/>
  <c r="AT43" i="136"/>
  <c r="Z74" i="4" s="1"/>
  <c r="AT44" i="136"/>
  <c r="Z75" i="4" s="1"/>
  <c r="AT45" i="136"/>
  <c r="Z76" i="4" s="1"/>
  <c r="AT46" i="136"/>
  <c r="Z77" i="4" s="1"/>
  <c r="AT47" i="136"/>
  <c r="Z80" i="4" s="1"/>
  <c r="AT48" i="136"/>
  <c r="Z81" i="4" s="1"/>
  <c r="AT49" i="136"/>
  <c r="Z83" i="4" s="1"/>
  <c r="AT50" i="136"/>
  <c r="Z87" i="4" s="1"/>
  <c r="AT51" i="136"/>
  <c r="Z95" i="4" s="1"/>
  <c r="AT52" i="136"/>
  <c r="Z99" i="4" s="1"/>
  <c r="AT53" i="136"/>
  <c r="Z101" i="4" s="1"/>
  <c r="AT54" i="136"/>
  <c r="Z102" i="4" s="1"/>
  <c r="AT55" i="136"/>
  <c r="Z103" i="4" s="1"/>
  <c r="AT56" i="136"/>
  <c r="Z104" i="4" s="1"/>
  <c r="AT57" i="136"/>
  <c r="Z105" i="4" s="1"/>
  <c r="AT58" i="136"/>
  <c r="Z108" i="4" s="1"/>
  <c r="AT59" i="136"/>
  <c r="Z109" i="4" s="1"/>
  <c r="AT60" i="136"/>
  <c r="Z110" i="4" s="1"/>
  <c r="AT61" i="136"/>
  <c r="Z111" i="4" s="1"/>
  <c r="AT62" i="136"/>
  <c r="Z112" i="4" s="1"/>
  <c r="AT63" i="136"/>
  <c r="Z114" i="4" s="1"/>
  <c r="AT64" i="136"/>
  <c r="Z116" i="4" s="1"/>
  <c r="AT65" i="136"/>
  <c r="Z118" i="4" s="1"/>
  <c r="AT66" i="136"/>
  <c r="Z119" i="4" s="1"/>
  <c r="AT67" i="136"/>
  <c r="Z120" i="4" s="1"/>
  <c r="AT68" i="136"/>
  <c r="Z121" i="4" s="1"/>
  <c r="AT69" i="136"/>
  <c r="Z122" i="4" s="1"/>
  <c r="AT70" i="136"/>
  <c r="Z123" i="4" s="1"/>
  <c r="AT71" i="136"/>
  <c r="Z125" i="4" s="1"/>
  <c r="AT72" i="136"/>
  <c r="Z126" i="4" s="1"/>
  <c r="AT73" i="136"/>
  <c r="Z127" i="4" s="1"/>
  <c r="AT74" i="136"/>
  <c r="Z128" i="4" s="1"/>
  <c r="AT75" i="136"/>
  <c r="Z129" i="4" s="1"/>
  <c r="AT76" i="136"/>
  <c r="Z130" i="4" s="1"/>
  <c r="AT77" i="136"/>
  <c r="Z132" i="4" s="1"/>
  <c r="AT78" i="136"/>
  <c r="Z133" i="4" s="1"/>
  <c r="AT79" i="136"/>
  <c r="Z137" i="4" s="1"/>
  <c r="AT80" i="136"/>
  <c r="Z140" i="4" s="1"/>
  <c r="AT81" i="136"/>
  <c r="Z141" i="4" s="1"/>
  <c r="AT82" i="136"/>
  <c r="Z142" i="4" s="1"/>
  <c r="AT83" i="136"/>
  <c r="Z143" i="4" s="1"/>
  <c r="AT84" i="136"/>
  <c r="Z150" i="4" s="1"/>
  <c r="AT85" i="136"/>
  <c r="Z159" i="4" s="1"/>
  <c r="AT86" i="136"/>
  <c r="Z166" i="4" s="1"/>
  <c r="AT87" i="136"/>
  <c r="Z177" i="4" s="1"/>
  <c r="AT88" i="136"/>
  <c r="Z178" i="4" s="1"/>
  <c r="AT89" i="136"/>
  <c r="Z179" i="4" s="1"/>
  <c r="AT90" i="136"/>
  <c r="Z184" i="4" s="1"/>
  <c r="AT91" i="136"/>
  <c r="Z192" i="4" s="1"/>
  <c r="AT92" i="136"/>
  <c r="Z193" i="4" s="1"/>
  <c r="AT93" i="136"/>
  <c r="Z194" i="4" s="1"/>
  <c r="AT3" i="136"/>
  <c r="Z10" i="4" s="1"/>
  <c r="Y50" i="35"/>
  <c r="Y37" i="35"/>
  <c r="Y26" i="35"/>
  <c r="Y28" i="35"/>
  <c r="Y11" i="35"/>
  <c r="BJ4" i="137"/>
  <c r="BK4" i="137"/>
  <c r="BL4" i="137"/>
  <c r="BJ5" i="137"/>
  <c r="BK5" i="137"/>
  <c r="BL5" i="137"/>
  <c r="BJ6" i="137"/>
  <c r="BK6" i="137"/>
  <c r="BL6" i="137"/>
  <c r="BJ7" i="137"/>
  <c r="BK7" i="137"/>
  <c r="BL7" i="137"/>
  <c r="BJ8" i="137"/>
  <c r="BK8" i="137"/>
  <c r="BL8" i="137"/>
  <c r="BJ9" i="137"/>
  <c r="BK9" i="137"/>
  <c r="BL9" i="137"/>
  <c r="BJ10" i="137"/>
  <c r="BK10" i="137"/>
  <c r="BL10" i="137"/>
  <c r="BJ11" i="137"/>
  <c r="BK11" i="137"/>
  <c r="BL11" i="137"/>
  <c r="BJ12" i="137"/>
  <c r="BK12" i="137"/>
  <c r="BL12" i="137"/>
  <c r="BJ13" i="137"/>
  <c r="BK13" i="137"/>
  <c r="BL13" i="137"/>
  <c r="BJ14" i="137"/>
  <c r="BK14" i="137"/>
  <c r="BL14" i="137"/>
  <c r="BJ15" i="137"/>
  <c r="BK15" i="137"/>
  <c r="BL15" i="137"/>
  <c r="BJ16" i="137"/>
  <c r="BK16" i="137"/>
  <c r="BL16" i="137"/>
  <c r="BJ17" i="137"/>
  <c r="BK17" i="137"/>
  <c r="BL17" i="137"/>
  <c r="BJ18" i="137"/>
  <c r="BK18" i="137"/>
  <c r="BL18" i="137"/>
  <c r="BJ19" i="137"/>
  <c r="BK19" i="137"/>
  <c r="BL19" i="137"/>
  <c r="BJ20" i="137"/>
  <c r="BK20" i="137"/>
  <c r="BL20" i="137"/>
  <c r="BJ21" i="137"/>
  <c r="BK21" i="137"/>
  <c r="BL21" i="137"/>
  <c r="BJ22" i="137"/>
  <c r="BK22" i="137"/>
  <c r="BL22" i="137"/>
  <c r="BJ23" i="137"/>
  <c r="BK23" i="137"/>
  <c r="BL23" i="137"/>
  <c r="BJ24" i="137"/>
  <c r="BK24" i="137"/>
  <c r="BL24" i="137"/>
  <c r="BJ25" i="137"/>
  <c r="BK25" i="137"/>
  <c r="BL25" i="137"/>
  <c r="BJ26" i="137"/>
  <c r="BK26" i="137"/>
  <c r="BL26" i="137"/>
  <c r="BJ27" i="137"/>
  <c r="BK27" i="137"/>
  <c r="BL27" i="137"/>
  <c r="BJ28" i="137"/>
  <c r="BK28" i="137"/>
  <c r="BL28" i="137"/>
  <c r="BJ29" i="137"/>
  <c r="BK29" i="137"/>
  <c r="BL29" i="137"/>
  <c r="BJ30" i="137"/>
  <c r="BK30" i="137"/>
  <c r="BL30" i="137"/>
  <c r="BJ31" i="137"/>
  <c r="BK31" i="137"/>
  <c r="BL31" i="137"/>
  <c r="BK32" i="137"/>
  <c r="BL32" i="137"/>
  <c r="BJ33" i="137"/>
  <c r="BK33" i="137"/>
  <c r="BL33" i="137"/>
  <c r="BJ34" i="137"/>
  <c r="BK34" i="137"/>
  <c r="BL34" i="137"/>
  <c r="BJ35" i="137"/>
  <c r="BK35" i="137"/>
  <c r="BL35" i="137"/>
  <c r="BJ36" i="137"/>
  <c r="BK36" i="137"/>
  <c r="BL36" i="137"/>
  <c r="BJ37" i="137"/>
  <c r="BK37" i="137"/>
  <c r="BL37" i="137"/>
  <c r="BJ38" i="137"/>
  <c r="BK38" i="137"/>
  <c r="BL38" i="137"/>
  <c r="BJ39" i="137"/>
  <c r="BK39" i="137"/>
  <c r="BL39" i="137"/>
  <c r="BJ40" i="137"/>
  <c r="BK40" i="137"/>
  <c r="BL40" i="137"/>
  <c r="BJ41" i="137"/>
  <c r="BK41" i="137"/>
  <c r="BL41" i="137"/>
  <c r="BJ42" i="137"/>
  <c r="BK42" i="137"/>
  <c r="BL42" i="137"/>
  <c r="BJ43" i="137"/>
  <c r="BK43" i="137"/>
  <c r="BL43" i="137"/>
  <c r="BJ44" i="137"/>
  <c r="BK44" i="137"/>
  <c r="BL44" i="137"/>
  <c r="BJ45" i="137"/>
  <c r="BK45" i="137"/>
  <c r="BL45" i="137"/>
  <c r="BJ46" i="137"/>
  <c r="BK46" i="137"/>
  <c r="BL46" i="137"/>
  <c r="BJ47" i="137"/>
  <c r="BK47" i="137"/>
  <c r="BL47" i="137"/>
  <c r="BJ48" i="137"/>
  <c r="BK48" i="137"/>
  <c r="BL48" i="137"/>
  <c r="BK3" i="137"/>
  <c r="BL3" i="137"/>
  <c r="BJ3" i="137"/>
  <c r="BA4" i="137"/>
  <c r="Y15" i="35" s="1"/>
  <c r="BA5" i="137"/>
  <c r="Y21" i="35" s="1"/>
  <c r="BA6" i="137"/>
  <c r="Y22" i="35" s="1"/>
  <c r="BA7" i="137"/>
  <c r="Y23" i="35" s="1"/>
  <c r="BA8" i="137"/>
  <c r="Y25" i="35" s="1"/>
  <c r="BA9" i="137"/>
  <c r="Y32" i="35" s="1"/>
  <c r="Y30" i="35" s="1"/>
  <c r="BA10" i="137"/>
  <c r="Y45" i="35" s="1"/>
  <c r="BA11" i="137"/>
  <c r="Y46" i="35" s="1"/>
  <c r="BA12" i="137"/>
  <c r="Y48" i="35" s="1"/>
  <c r="BA3" i="137"/>
  <c r="Y19" i="35" s="1"/>
  <c r="BM4" i="138"/>
  <c r="BN4" i="138"/>
  <c r="BO4" i="138"/>
  <c r="BM5" i="138"/>
  <c r="BN5" i="138"/>
  <c r="BO5" i="138"/>
  <c r="BM6" i="138"/>
  <c r="BN6" i="138"/>
  <c r="BO6" i="138"/>
  <c r="BM7" i="138"/>
  <c r="BN7" i="138"/>
  <c r="BO7" i="138"/>
  <c r="BM8" i="138"/>
  <c r="BN8" i="138"/>
  <c r="BO8" i="138"/>
  <c r="BM9" i="138"/>
  <c r="BN9" i="138"/>
  <c r="BO9" i="138"/>
  <c r="BM10" i="138"/>
  <c r="BN10" i="138"/>
  <c r="BO10" i="138"/>
  <c r="BM11" i="138"/>
  <c r="BN11" i="138"/>
  <c r="BO11" i="138"/>
  <c r="BM12" i="138"/>
  <c r="BN12" i="138"/>
  <c r="BO12" i="138"/>
  <c r="BM13" i="138"/>
  <c r="BN13" i="138"/>
  <c r="BO13" i="138"/>
  <c r="BM14" i="138"/>
  <c r="BN14" i="138"/>
  <c r="BO14" i="138"/>
  <c r="BM15" i="138"/>
  <c r="BN15" i="138"/>
  <c r="BO15" i="138"/>
  <c r="BM16" i="138"/>
  <c r="BN16" i="138"/>
  <c r="BO16" i="138"/>
  <c r="BM17" i="138"/>
  <c r="BN17" i="138"/>
  <c r="BO17" i="138"/>
  <c r="BM18" i="138"/>
  <c r="BN18" i="138"/>
  <c r="BO18" i="138"/>
  <c r="BM19" i="138"/>
  <c r="BN19" i="138"/>
  <c r="BO19" i="138"/>
  <c r="BM20" i="138"/>
  <c r="BN20" i="138"/>
  <c r="BO20" i="138"/>
  <c r="BM21" i="138"/>
  <c r="BN21" i="138"/>
  <c r="BO21" i="138"/>
  <c r="BM22" i="138"/>
  <c r="BN22" i="138"/>
  <c r="BO22" i="138"/>
  <c r="BM23" i="138"/>
  <c r="BN23" i="138"/>
  <c r="BO23" i="138"/>
  <c r="BM24" i="138"/>
  <c r="BN24" i="138"/>
  <c r="BO24" i="138"/>
  <c r="BM25" i="138"/>
  <c r="BN25" i="138"/>
  <c r="BO25" i="138"/>
  <c r="BM26" i="138"/>
  <c r="BN26" i="138"/>
  <c r="BO26" i="138"/>
  <c r="BM27" i="138"/>
  <c r="BN27" i="138"/>
  <c r="BO27" i="138"/>
  <c r="BM28" i="138"/>
  <c r="BN28" i="138"/>
  <c r="BO28" i="138"/>
  <c r="BM29" i="138"/>
  <c r="BN29" i="138"/>
  <c r="BO29" i="138"/>
  <c r="BM30" i="138"/>
  <c r="BN30" i="138"/>
  <c r="BO30" i="138"/>
  <c r="BM31" i="138"/>
  <c r="BN31" i="138"/>
  <c r="BO31" i="138"/>
  <c r="BM32" i="138"/>
  <c r="BN32" i="138"/>
  <c r="BO32" i="138"/>
  <c r="BM33" i="138"/>
  <c r="BN33" i="138"/>
  <c r="BO33" i="138"/>
  <c r="BM34" i="138"/>
  <c r="BN34" i="138"/>
  <c r="BO34" i="138"/>
  <c r="BM35" i="138"/>
  <c r="BN35" i="138"/>
  <c r="BO35" i="138"/>
  <c r="BM36" i="138"/>
  <c r="BN36" i="138"/>
  <c r="BO36" i="138"/>
  <c r="BM37" i="138"/>
  <c r="BN37" i="138"/>
  <c r="BO37" i="138"/>
  <c r="BM38" i="138"/>
  <c r="BN38" i="138"/>
  <c r="BO38" i="138"/>
  <c r="BM39" i="138"/>
  <c r="BN39" i="138"/>
  <c r="BO39" i="138"/>
  <c r="BM40" i="138"/>
  <c r="BN40" i="138"/>
  <c r="BO40" i="138"/>
  <c r="BM41" i="138"/>
  <c r="BN41" i="138"/>
  <c r="BO41" i="138"/>
  <c r="BM42" i="138"/>
  <c r="BN42" i="138"/>
  <c r="BO42" i="138"/>
  <c r="BM43" i="138"/>
  <c r="BN43" i="138"/>
  <c r="BO43" i="138"/>
  <c r="BM44" i="138"/>
  <c r="BN44" i="138"/>
  <c r="BO44" i="138"/>
  <c r="BM45" i="138"/>
  <c r="BN45" i="138"/>
  <c r="BO45" i="138"/>
  <c r="BM46" i="138"/>
  <c r="BN46" i="138"/>
  <c r="BO46" i="138"/>
  <c r="BM47" i="138"/>
  <c r="BN47" i="138"/>
  <c r="BO47" i="138"/>
  <c r="BN48" i="138"/>
  <c r="BO48" i="138"/>
  <c r="BM49" i="138"/>
  <c r="BM48" i="138" s="1"/>
  <c r="BN49" i="138"/>
  <c r="BO49" i="138"/>
  <c r="BN3" i="138"/>
  <c r="BO3" i="138"/>
  <c r="BM3" i="138"/>
  <c r="BD4" i="138"/>
  <c r="Y17" i="37" s="1"/>
  <c r="BD5" i="138"/>
  <c r="Y18" i="37" s="1"/>
  <c r="BD6" i="138"/>
  <c r="Y40" i="37" s="1"/>
  <c r="BD7" i="138"/>
  <c r="Y41" i="37" s="1"/>
  <c r="BD8" i="138"/>
  <c r="Y42" i="37" s="1"/>
  <c r="BD9" i="138"/>
  <c r="Y43" i="37" s="1"/>
  <c r="BD10" i="138"/>
  <c r="Y45" i="37" s="1"/>
  <c r="BD11" i="138"/>
  <c r="Y46" i="37" s="1"/>
  <c r="BD12" i="138"/>
  <c r="Y47" i="37" s="1"/>
  <c r="BD13" i="138"/>
  <c r="Y48" i="37" s="1"/>
  <c r="BD14" i="138"/>
  <c r="Y50" i="37" s="1"/>
  <c r="BD15" i="138"/>
  <c r="Y53" i="37" s="1"/>
  <c r="BD3" i="138"/>
  <c r="Y15" i="37" s="1"/>
  <c r="AK4" i="139"/>
  <c r="AL4" i="139"/>
  <c r="AM4" i="139"/>
  <c r="AK5" i="139"/>
  <c r="AL5" i="139"/>
  <c r="AM5" i="139"/>
  <c r="AK6" i="139"/>
  <c r="AL6" i="139"/>
  <c r="AM6" i="139"/>
  <c r="AK7" i="139"/>
  <c r="AL7" i="139"/>
  <c r="AM7" i="139"/>
  <c r="AK8" i="139"/>
  <c r="AL8" i="139"/>
  <c r="AM8" i="139"/>
  <c r="AL3" i="139"/>
  <c r="AM3" i="139"/>
  <c r="AK3" i="139"/>
  <c r="AD4" i="139"/>
  <c r="AD3" i="139"/>
  <c r="W33" i="54" s="1"/>
  <c r="W32" i="54" s="1"/>
  <c r="W9" i="54" s="1"/>
  <c r="W50" i="35"/>
  <c r="W26" i="35"/>
  <c r="AR4" i="137"/>
  <c r="AS4" i="137"/>
  <c r="AT4" i="137"/>
  <c r="AR5" i="137"/>
  <c r="AS5" i="137"/>
  <c r="AT5" i="137"/>
  <c r="AR6" i="137"/>
  <c r="AS6" i="137"/>
  <c r="AT6" i="137"/>
  <c r="AR7" i="137"/>
  <c r="AS7" i="137"/>
  <c r="AT7" i="137"/>
  <c r="AR8" i="137"/>
  <c r="AS8" i="137"/>
  <c r="AT8" i="137"/>
  <c r="AR9" i="137"/>
  <c r="AS9" i="137"/>
  <c r="AT9" i="137"/>
  <c r="AR10" i="137"/>
  <c r="AS10" i="137"/>
  <c r="AT10" i="137"/>
  <c r="AR11" i="137"/>
  <c r="AS11" i="137"/>
  <c r="AT11" i="137"/>
  <c r="AR12" i="137"/>
  <c r="AS12" i="137"/>
  <c r="AT12" i="137"/>
  <c r="AR13" i="137"/>
  <c r="AS13" i="137"/>
  <c r="AT13" i="137"/>
  <c r="AR14" i="137"/>
  <c r="AS14" i="137"/>
  <c r="AT14" i="137"/>
  <c r="AR15" i="137"/>
  <c r="AS15" i="137"/>
  <c r="AT15" i="137"/>
  <c r="AR16" i="137"/>
  <c r="AS16" i="137"/>
  <c r="AT16" i="137"/>
  <c r="AR17" i="137"/>
  <c r="AS17" i="137"/>
  <c r="AT17" i="137"/>
  <c r="AR18" i="137"/>
  <c r="AS18" i="137"/>
  <c r="AT18" i="137"/>
  <c r="AR19" i="137"/>
  <c r="AS19" i="137"/>
  <c r="AT19" i="137"/>
  <c r="AR20" i="137"/>
  <c r="AS20" i="137"/>
  <c r="AT20" i="137"/>
  <c r="AR21" i="137"/>
  <c r="AS21" i="137"/>
  <c r="AT21" i="137"/>
  <c r="AR22" i="137"/>
  <c r="AS22" i="137"/>
  <c r="AT22" i="137"/>
  <c r="AR23" i="137"/>
  <c r="AS23" i="137"/>
  <c r="AT23" i="137"/>
  <c r="AR24" i="137"/>
  <c r="AS24" i="137"/>
  <c r="AT24" i="137"/>
  <c r="AR25" i="137"/>
  <c r="AS25" i="137"/>
  <c r="AT25" i="137"/>
  <c r="AR26" i="137"/>
  <c r="AS26" i="137"/>
  <c r="AT26" i="137"/>
  <c r="AR27" i="137"/>
  <c r="AS27" i="137"/>
  <c r="AT27" i="137"/>
  <c r="AR28" i="137"/>
  <c r="AS28" i="137"/>
  <c r="AT28" i="137"/>
  <c r="AR29" i="137"/>
  <c r="AS29" i="137"/>
  <c r="AT29" i="137"/>
  <c r="AR30" i="137"/>
  <c r="AS30" i="137"/>
  <c r="AT30" i="137"/>
  <c r="AR31" i="137"/>
  <c r="AS31" i="137"/>
  <c r="AT31" i="137"/>
  <c r="AR32" i="137"/>
  <c r="AS32" i="137"/>
  <c r="AT32" i="137"/>
  <c r="AR33" i="137"/>
  <c r="AS33" i="137"/>
  <c r="AT33" i="137"/>
  <c r="AR34" i="137"/>
  <c r="AS34" i="137"/>
  <c r="AT34" i="137"/>
  <c r="AR35" i="137"/>
  <c r="AS35" i="137"/>
  <c r="AT35" i="137"/>
  <c r="AR36" i="137"/>
  <c r="AS36" i="137"/>
  <c r="AT36" i="137"/>
  <c r="AR37" i="137"/>
  <c r="AS37" i="137"/>
  <c r="AT37" i="137"/>
  <c r="AR38" i="137"/>
  <c r="AS38" i="137"/>
  <c r="AT38" i="137"/>
  <c r="AR39" i="137"/>
  <c r="AS39" i="137"/>
  <c r="AT39" i="137"/>
  <c r="AR40" i="137"/>
  <c r="AS40" i="137"/>
  <c r="AT40" i="137"/>
  <c r="AR41" i="137"/>
  <c r="AS41" i="137"/>
  <c r="AT41" i="137"/>
  <c r="AR42" i="137"/>
  <c r="AS42" i="137"/>
  <c r="AT42" i="137"/>
  <c r="AR43" i="137"/>
  <c r="AS43" i="137"/>
  <c r="AT43" i="137"/>
  <c r="AR44" i="137"/>
  <c r="AS44" i="137"/>
  <c r="AT44" i="137"/>
  <c r="AR45" i="137"/>
  <c r="AS45" i="137"/>
  <c r="AT45" i="137"/>
  <c r="AR46" i="137"/>
  <c r="AS46" i="137"/>
  <c r="AT46" i="137"/>
  <c r="AR47" i="137"/>
  <c r="AS47" i="137"/>
  <c r="AT47" i="137"/>
  <c r="AR48" i="137"/>
  <c r="AS48" i="137"/>
  <c r="AT48" i="137"/>
  <c r="AS3" i="137"/>
  <c r="AT3" i="137"/>
  <c r="AR3" i="137"/>
  <c r="AI4" i="137"/>
  <c r="W15" i="35" s="1"/>
  <c r="AI5" i="137"/>
  <c r="W23" i="35" s="1"/>
  <c r="AI6" i="137"/>
  <c r="W21" i="35" s="1"/>
  <c r="AI7" i="137"/>
  <c r="W22" i="35" s="1"/>
  <c r="AI8" i="137"/>
  <c r="W25" i="35" s="1"/>
  <c r="AI9" i="137"/>
  <c r="W35" i="35" s="1"/>
  <c r="W30" i="35" s="1"/>
  <c r="AI10" i="137"/>
  <c r="W46" i="35" s="1"/>
  <c r="W44" i="35" s="1"/>
  <c r="W43" i="35" s="1"/>
  <c r="W42" i="35" s="1"/>
  <c r="AI3" i="137"/>
  <c r="W19" i="35" s="1"/>
  <c r="P205" i="39"/>
  <c r="P215" i="39"/>
  <c r="P214" i="39" s="1"/>
  <c r="P219" i="39"/>
  <c r="P220" i="39"/>
  <c r="P222" i="39"/>
  <c r="P226" i="39"/>
  <c r="P230" i="39"/>
  <c r="P231" i="39"/>
  <c r="P232" i="39"/>
  <c r="P233" i="39"/>
  <c r="P234" i="39"/>
  <c r="P235" i="39"/>
  <c r="P236" i="39"/>
  <c r="P237" i="39"/>
  <c r="P238" i="39"/>
  <c r="P239" i="39"/>
  <c r="P240" i="39"/>
  <c r="P241" i="39"/>
  <c r="P242" i="39"/>
  <c r="P243" i="39"/>
  <c r="P244" i="39"/>
  <c r="P245" i="39"/>
  <c r="P246" i="39"/>
  <c r="P248" i="39"/>
  <c r="P250" i="39"/>
  <c r="P251" i="39"/>
  <c r="P252" i="39"/>
  <c r="P253" i="39"/>
  <c r="P269" i="39"/>
  <c r="P271" i="39"/>
  <c r="P272" i="39"/>
  <c r="P277" i="39"/>
  <c r="P278" i="39"/>
  <c r="P279" i="39"/>
  <c r="P280" i="39"/>
  <c r="P281" i="39"/>
  <c r="P297" i="39"/>
  <c r="Q205" i="39"/>
  <c r="H205" i="39"/>
  <c r="H199" i="39" s="1"/>
  <c r="H189" i="39"/>
  <c r="G189" i="39"/>
  <c r="G164" i="4"/>
  <c r="AL4" i="136"/>
  <c r="AM4" i="136"/>
  <c r="AN4" i="136"/>
  <c r="AO4" i="136"/>
  <c r="AL5" i="136"/>
  <c r="AM5" i="136"/>
  <c r="AN5" i="136"/>
  <c r="AO5" i="136"/>
  <c r="AL6" i="136"/>
  <c r="AM6" i="136"/>
  <c r="AN6" i="136"/>
  <c r="AO6" i="136"/>
  <c r="AL7" i="136"/>
  <c r="AM7" i="136"/>
  <c r="AN7" i="136"/>
  <c r="AO7" i="136"/>
  <c r="AL8" i="136"/>
  <c r="AM8" i="136"/>
  <c r="AN8" i="136"/>
  <c r="AO8" i="136"/>
  <c r="AL9" i="136"/>
  <c r="AM9" i="136"/>
  <c r="AN9" i="136"/>
  <c r="AO9" i="136"/>
  <c r="AL10" i="136"/>
  <c r="AM10" i="136"/>
  <c r="AN10" i="136"/>
  <c r="AO10" i="136"/>
  <c r="AL11" i="136"/>
  <c r="AM11" i="136"/>
  <c r="AN11" i="136"/>
  <c r="AO11" i="136"/>
  <c r="AL12" i="136"/>
  <c r="AM12" i="136"/>
  <c r="AN12" i="136"/>
  <c r="AO12" i="136"/>
  <c r="AL13" i="136"/>
  <c r="AM13" i="136"/>
  <c r="AN13" i="136"/>
  <c r="AO13" i="136"/>
  <c r="AL14" i="136"/>
  <c r="AM14" i="136"/>
  <c r="AN14" i="136"/>
  <c r="AO14" i="136"/>
  <c r="AL15" i="136"/>
  <c r="AM15" i="136"/>
  <c r="AN15" i="136"/>
  <c r="AO15" i="136"/>
  <c r="AL16" i="136"/>
  <c r="AM16" i="136"/>
  <c r="AN16" i="136"/>
  <c r="AO16" i="136"/>
  <c r="AL17" i="136"/>
  <c r="AM17" i="136"/>
  <c r="AN17" i="136"/>
  <c r="AO17" i="136"/>
  <c r="AL18" i="136"/>
  <c r="AM18" i="136"/>
  <c r="AN18" i="136"/>
  <c r="AO18" i="136"/>
  <c r="AL19" i="136"/>
  <c r="AM19" i="136"/>
  <c r="AN19" i="136"/>
  <c r="AO19" i="136"/>
  <c r="AL20" i="136"/>
  <c r="AM20" i="136"/>
  <c r="AN20" i="136"/>
  <c r="AO20" i="136"/>
  <c r="AL21" i="136"/>
  <c r="AM21" i="136"/>
  <c r="AN21" i="136"/>
  <c r="AO21" i="136"/>
  <c r="AL22" i="136"/>
  <c r="AM22" i="136"/>
  <c r="AN22" i="136"/>
  <c r="AO22" i="136"/>
  <c r="AL23" i="136"/>
  <c r="AM23" i="136"/>
  <c r="AN23" i="136"/>
  <c r="AO23" i="136"/>
  <c r="AL24" i="136"/>
  <c r="AM24" i="136"/>
  <c r="AN24" i="136"/>
  <c r="AO24" i="136"/>
  <c r="AL25" i="136"/>
  <c r="AM25" i="136"/>
  <c r="AN25" i="136"/>
  <c r="AO25" i="136"/>
  <c r="AL26" i="136"/>
  <c r="AM26" i="136"/>
  <c r="AN26" i="136"/>
  <c r="AO26" i="136"/>
  <c r="AL27" i="136"/>
  <c r="AM27" i="136"/>
  <c r="AN27" i="136"/>
  <c r="AO27" i="136"/>
  <c r="AL28" i="136"/>
  <c r="AM28" i="136"/>
  <c r="AN28" i="136"/>
  <c r="AO28" i="136"/>
  <c r="AL29" i="136"/>
  <c r="AM29" i="136"/>
  <c r="AN29" i="136"/>
  <c r="AO29" i="136"/>
  <c r="AL30" i="136"/>
  <c r="AM30" i="136"/>
  <c r="AN30" i="136"/>
  <c r="AO30" i="136"/>
  <c r="AL31" i="136"/>
  <c r="AM31" i="136"/>
  <c r="AN31" i="136"/>
  <c r="AO31" i="136"/>
  <c r="AL32" i="136"/>
  <c r="AM32" i="136"/>
  <c r="AN32" i="136"/>
  <c r="AO32" i="136"/>
  <c r="AL33" i="136"/>
  <c r="AM33" i="136"/>
  <c r="AN33" i="136"/>
  <c r="AO33" i="136"/>
  <c r="AL34" i="136"/>
  <c r="AM34" i="136"/>
  <c r="AN34" i="136"/>
  <c r="AO34" i="136"/>
  <c r="AL35" i="136"/>
  <c r="AM35" i="136"/>
  <c r="AN35" i="136"/>
  <c r="AO35" i="136"/>
  <c r="AL36" i="136"/>
  <c r="AM36" i="136"/>
  <c r="AN36" i="136"/>
  <c r="AO36" i="136"/>
  <c r="AL37" i="136"/>
  <c r="AM37" i="136"/>
  <c r="AN37" i="136"/>
  <c r="AO37" i="136"/>
  <c r="AL38" i="136"/>
  <c r="AM38" i="136"/>
  <c r="AN38" i="136"/>
  <c r="AO38" i="136"/>
  <c r="AL39" i="136"/>
  <c r="AM39" i="136"/>
  <c r="AN39" i="136"/>
  <c r="AO39" i="136"/>
  <c r="AL40" i="136"/>
  <c r="AM40" i="136"/>
  <c r="AN40" i="136"/>
  <c r="AO40" i="136"/>
  <c r="AL41" i="136"/>
  <c r="AM41" i="136"/>
  <c r="AN41" i="136"/>
  <c r="AO41" i="136"/>
  <c r="AL42" i="136"/>
  <c r="AM42" i="136"/>
  <c r="AN42" i="136"/>
  <c r="AO42" i="136"/>
  <c r="AL43" i="136"/>
  <c r="AM43" i="136"/>
  <c r="AN43" i="136"/>
  <c r="AO43" i="136"/>
  <c r="AL44" i="136"/>
  <c r="AM44" i="136"/>
  <c r="AN44" i="136"/>
  <c r="AO44" i="136"/>
  <c r="AL45" i="136"/>
  <c r="AM45" i="136"/>
  <c r="AN45" i="136"/>
  <c r="AO45" i="136"/>
  <c r="AL46" i="136"/>
  <c r="AM46" i="136"/>
  <c r="AN46" i="136"/>
  <c r="AO46" i="136"/>
  <c r="AL47" i="136"/>
  <c r="AM47" i="136"/>
  <c r="AN47" i="136"/>
  <c r="AO47" i="136"/>
  <c r="AL48" i="136"/>
  <c r="AM48" i="136"/>
  <c r="AN48" i="136"/>
  <c r="AO48" i="136"/>
  <c r="AL49" i="136"/>
  <c r="AM49" i="136"/>
  <c r="AN49" i="136"/>
  <c r="AO49" i="136"/>
  <c r="AL50" i="136"/>
  <c r="AM50" i="136"/>
  <c r="AN50" i="136"/>
  <c r="AO50" i="136"/>
  <c r="AL51" i="136"/>
  <c r="AM51" i="136"/>
  <c r="AN51" i="136"/>
  <c r="AO51" i="136"/>
  <c r="AL52" i="136"/>
  <c r="AM52" i="136"/>
  <c r="AN52" i="136"/>
  <c r="AO52" i="136"/>
  <c r="AL53" i="136"/>
  <c r="AM53" i="136"/>
  <c r="AN53" i="136"/>
  <c r="AO53" i="136"/>
  <c r="AL54" i="136"/>
  <c r="AM54" i="136"/>
  <c r="AN54" i="136"/>
  <c r="AO54" i="136"/>
  <c r="AL55" i="136"/>
  <c r="AM55" i="136"/>
  <c r="AN55" i="136"/>
  <c r="AO55" i="136"/>
  <c r="AL56" i="136"/>
  <c r="AM56" i="136"/>
  <c r="AN56" i="136"/>
  <c r="AO56" i="136"/>
  <c r="AL57" i="136"/>
  <c r="AM57" i="136"/>
  <c r="AN57" i="136"/>
  <c r="AO57" i="136"/>
  <c r="AL58" i="136"/>
  <c r="AM58" i="136"/>
  <c r="AN58" i="136"/>
  <c r="AO58" i="136"/>
  <c r="AL59" i="136"/>
  <c r="AM59" i="136"/>
  <c r="AN59" i="136"/>
  <c r="AO59" i="136"/>
  <c r="AL60" i="136"/>
  <c r="AM60" i="136"/>
  <c r="AN60" i="136"/>
  <c r="AO60" i="136"/>
  <c r="AL61" i="136"/>
  <c r="AM61" i="136"/>
  <c r="AN61" i="136"/>
  <c r="AO61" i="136"/>
  <c r="AL62" i="136"/>
  <c r="AM62" i="136"/>
  <c r="AN62" i="136"/>
  <c r="AO62" i="136"/>
  <c r="AL63" i="136"/>
  <c r="AM63" i="136"/>
  <c r="AN63" i="136"/>
  <c r="AO63" i="136"/>
  <c r="AL64" i="136"/>
  <c r="AM64" i="136"/>
  <c r="AN64" i="136"/>
  <c r="AO64" i="136"/>
  <c r="AL65" i="136"/>
  <c r="AM65" i="136"/>
  <c r="AN65" i="136"/>
  <c r="AO65" i="136"/>
  <c r="AL66" i="136"/>
  <c r="AM66" i="136"/>
  <c r="AN66" i="136"/>
  <c r="AO66" i="136"/>
  <c r="AL67" i="136"/>
  <c r="AM67" i="136"/>
  <c r="AN67" i="136"/>
  <c r="AO67" i="136"/>
  <c r="AL68" i="136"/>
  <c r="AM68" i="136"/>
  <c r="AN68" i="136"/>
  <c r="AO68" i="136"/>
  <c r="AL69" i="136"/>
  <c r="AM69" i="136"/>
  <c r="AN69" i="136"/>
  <c r="AO69" i="136"/>
  <c r="AL70" i="136"/>
  <c r="AM70" i="136"/>
  <c r="AN70" i="136"/>
  <c r="AO70" i="136"/>
  <c r="AL71" i="136"/>
  <c r="AM71" i="136"/>
  <c r="AN71" i="136"/>
  <c r="AO71" i="136"/>
  <c r="AL72" i="136"/>
  <c r="AM72" i="136"/>
  <c r="AN72" i="136"/>
  <c r="AO72" i="136"/>
  <c r="AL73" i="136"/>
  <c r="AM73" i="136"/>
  <c r="AN73" i="136"/>
  <c r="AO73" i="136"/>
  <c r="AL74" i="136"/>
  <c r="AM74" i="136"/>
  <c r="AN74" i="136"/>
  <c r="AO74" i="136"/>
  <c r="AL75" i="136"/>
  <c r="AM75" i="136"/>
  <c r="AN75" i="136"/>
  <c r="AO75" i="136"/>
  <c r="AL76" i="136"/>
  <c r="AM76" i="136"/>
  <c r="AN76" i="136"/>
  <c r="AO76" i="136"/>
  <c r="AL77" i="136"/>
  <c r="AM77" i="136"/>
  <c r="AN77" i="136"/>
  <c r="AO77" i="136"/>
  <c r="AL78" i="136"/>
  <c r="AM78" i="136"/>
  <c r="AN78" i="136"/>
  <c r="AO78" i="136"/>
  <c r="AL79" i="136"/>
  <c r="AM79" i="136"/>
  <c r="AN79" i="136"/>
  <c r="AO79" i="136"/>
  <c r="AL80" i="136"/>
  <c r="AM80" i="136"/>
  <c r="AN80" i="136"/>
  <c r="AO80" i="136"/>
  <c r="AL81" i="136"/>
  <c r="AM81" i="136"/>
  <c r="AN81" i="136"/>
  <c r="AO81" i="136"/>
  <c r="AL82" i="136"/>
  <c r="AM82" i="136"/>
  <c r="AN82" i="136"/>
  <c r="AO82" i="136"/>
  <c r="AL83" i="136"/>
  <c r="AM83" i="136"/>
  <c r="AN83" i="136"/>
  <c r="AO83" i="136"/>
  <c r="AL84" i="136"/>
  <c r="AM84" i="136"/>
  <c r="AN84" i="136"/>
  <c r="AO84" i="136"/>
  <c r="AL85" i="136"/>
  <c r="AM85" i="136"/>
  <c r="AN85" i="136"/>
  <c r="AO85" i="136"/>
  <c r="AL86" i="136"/>
  <c r="AM86" i="136"/>
  <c r="AN86" i="136"/>
  <c r="AO86" i="136"/>
  <c r="AL87" i="136"/>
  <c r="AM87" i="136"/>
  <c r="AN87" i="136"/>
  <c r="AO87" i="136"/>
  <c r="AL88" i="136"/>
  <c r="AM88" i="136"/>
  <c r="AN88" i="136"/>
  <c r="AO88" i="136"/>
  <c r="AL89" i="136"/>
  <c r="AM89" i="136"/>
  <c r="AN89" i="136"/>
  <c r="AO89" i="136"/>
  <c r="AL90" i="136"/>
  <c r="AM90" i="136"/>
  <c r="AN90" i="136"/>
  <c r="AO90" i="136"/>
  <c r="AL91" i="136"/>
  <c r="AM91" i="136"/>
  <c r="AN91" i="136"/>
  <c r="AO91" i="136"/>
  <c r="AL92" i="136"/>
  <c r="AM92" i="136"/>
  <c r="AN92" i="136"/>
  <c r="AO92" i="136"/>
  <c r="AL93" i="136"/>
  <c r="AM93" i="136"/>
  <c r="AN93" i="136"/>
  <c r="AO93" i="136"/>
  <c r="AL94" i="136"/>
  <c r="AM94" i="136"/>
  <c r="AN94" i="136"/>
  <c r="AO94" i="136"/>
  <c r="AL95" i="136"/>
  <c r="AM95" i="136"/>
  <c r="AN95" i="136"/>
  <c r="AO95" i="136"/>
  <c r="AL96" i="136"/>
  <c r="AM96" i="136"/>
  <c r="AN96" i="136"/>
  <c r="AO96" i="136"/>
  <c r="AL97" i="136"/>
  <c r="AM97" i="136"/>
  <c r="AN97" i="136"/>
  <c r="AO97" i="136"/>
  <c r="AL98" i="136"/>
  <c r="AM98" i="136"/>
  <c r="AN98" i="136"/>
  <c r="AO98" i="136"/>
  <c r="AL99" i="136"/>
  <c r="AM99" i="136"/>
  <c r="AN99" i="136"/>
  <c r="AO99" i="136"/>
  <c r="AL100" i="136"/>
  <c r="AM100" i="136"/>
  <c r="AN100" i="136"/>
  <c r="AO100" i="136"/>
  <c r="AL101" i="136"/>
  <c r="AM101" i="136"/>
  <c r="AN101" i="136"/>
  <c r="AO101" i="136"/>
  <c r="AL102" i="136"/>
  <c r="AM102" i="136"/>
  <c r="AN102" i="136"/>
  <c r="AO102" i="136"/>
  <c r="AL103" i="136"/>
  <c r="AM103" i="136"/>
  <c r="AN103" i="136"/>
  <c r="AO103" i="136"/>
  <c r="AL104" i="136"/>
  <c r="AM104" i="136"/>
  <c r="AN104" i="136"/>
  <c r="AO104" i="136"/>
  <c r="AL105" i="136"/>
  <c r="AM105" i="136"/>
  <c r="AN105" i="136"/>
  <c r="AO105" i="136"/>
  <c r="AL106" i="136"/>
  <c r="AM106" i="136"/>
  <c r="AN106" i="136"/>
  <c r="AO106" i="136"/>
  <c r="AL107" i="136"/>
  <c r="AM107" i="136"/>
  <c r="AN107" i="136"/>
  <c r="AO107" i="136"/>
  <c r="AL108" i="136"/>
  <c r="AM108" i="136"/>
  <c r="AN108" i="136"/>
  <c r="AO108" i="136"/>
  <c r="AL109" i="136"/>
  <c r="AM109" i="136"/>
  <c r="AN109" i="136"/>
  <c r="AO109" i="136"/>
  <c r="AL110" i="136"/>
  <c r="AM110" i="136"/>
  <c r="AN110" i="136"/>
  <c r="AO110" i="136"/>
  <c r="AL111" i="136"/>
  <c r="AM111" i="136"/>
  <c r="AN111" i="136"/>
  <c r="AO111" i="136"/>
  <c r="AL112" i="136"/>
  <c r="AM112" i="136"/>
  <c r="AN112" i="136"/>
  <c r="AO112" i="136"/>
  <c r="AL113" i="136"/>
  <c r="AM113" i="136"/>
  <c r="AN113" i="136"/>
  <c r="AO113" i="136"/>
  <c r="AL114" i="136"/>
  <c r="AM114" i="136"/>
  <c r="AN114" i="136"/>
  <c r="AO114" i="136"/>
  <c r="AL115" i="136"/>
  <c r="AM115" i="136"/>
  <c r="AN115" i="136"/>
  <c r="AO115" i="136"/>
  <c r="AL116" i="136"/>
  <c r="AM116" i="136"/>
  <c r="AN116" i="136"/>
  <c r="AO116" i="136"/>
  <c r="AL117" i="136"/>
  <c r="AM117" i="136"/>
  <c r="AN117" i="136"/>
  <c r="AO117" i="136"/>
  <c r="AL118" i="136"/>
  <c r="AM118" i="136"/>
  <c r="AN118" i="136"/>
  <c r="AO118" i="136"/>
  <c r="AL119" i="136"/>
  <c r="AM119" i="136"/>
  <c r="AN119" i="136"/>
  <c r="AO119" i="136"/>
  <c r="AL120" i="136"/>
  <c r="AM120" i="136"/>
  <c r="AN120" i="136"/>
  <c r="AO120" i="136"/>
  <c r="AL121" i="136"/>
  <c r="AM121" i="136"/>
  <c r="AN121" i="136"/>
  <c r="AO121" i="136"/>
  <c r="AL122" i="136"/>
  <c r="AM122" i="136"/>
  <c r="AN122" i="136"/>
  <c r="AO122" i="136"/>
  <c r="AL123" i="136"/>
  <c r="AM123" i="136"/>
  <c r="AN123" i="136"/>
  <c r="AO123" i="136"/>
  <c r="AL124" i="136"/>
  <c r="AM124" i="136"/>
  <c r="AN124" i="136"/>
  <c r="AO124" i="136"/>
  <c r="AL125" i="136"/>
  <c r="AM125" i="136"/>
  <c r="AN125" i="136"/>
  <c r="AO125" i="136"/>
  <c r="AL126" i="136"/>
  <c r="AM126" i="136"/>
  <c r="AN126" i="136"/>
  <c r="AO126" i="136"/>
  <c r="AL127" i="136"/>
  <c r="AM127" i="136"/>
  <c r="AN127" i="136"/>
  <c r="AO127" i="136"/>
  <c r="AL128" i="136"/>
  <c r="AM128" i="136"/>
  <c r="AN128" i="136"/>
  <c r="AO128" i="136"/>
  <c r="AL129" i="136"/>
  <c r="AM129" i="136"/>
  <c r="AN129" i="136"/>
  <c r="AO129" i="136"/>
  <c r="AL130" i="136"/>
  <c r="AM130" i="136"/>
  <c r="AN130" i="136"/>
  <c r="AO130" i="136"/>
  <c r="N189" i="39" s="1"/>
  <c r="O189" i="39" s="1"/>
  <c r="AL131" i="136"/>
  <c r="AM131" i="136"/>
  <c r="AN131" i="136"/>
  <c r="AO131" i="136"/>
  <c r="AL132" i="136"/>
  <c r="AM132" i="136"/>
  <c r="AN132" i="136"/>
  <c r="AO132" i="136"/>
  <c r="AL133" i="136"/>
  <c r="AM133" i="136"/>
  <c r="AN133" i="136"/>
  <c r="AO133" i="136"/>
  <c r="AL134" i="136"/>
  <c r="AM134" i="136"/>
  <c r="AN134" i="136"/>
  <c r="AO134" i="136"/>
  <c r="AL135" i="136"/>
  <c r="AM135" i="136"/>
  <c r="AN135" i="136"/>
  <c r="AO135" i="136"/>
  <c r="AL136" i="136"/>
  <c r="AM136" i="136"/>
  <c r="AN136" i="136"/>
  <c r="AO136" i="136"/>
  <c r="AL137" i="136"/>
  <c r="AM137" i="136"/>
  <c r="AN137" i="136"/>
  <c r="AO137" i="136"/>
  <c r="AL138" i="136"/>
  <c r="AM138" i="136"/>
  <c r="AN138" i="136"/>
  <c r="AO138" i="136"/>
  <c r="AL139" i="136"/>
  <c r="AM139" i="136"/>
  <c r="AN139" i="136"/>
  <c r="AO139" i="136"/>
  <c r="AL140" i="136"/>
  <c r="AM140" i="136"/>
  <c r="AN140" i="136"/>
  <c r="AO140" i="136"/>
  <c r="AL141" i="136"/>
  <c r="AM141" i="136"/>
  <c r="AN141" i="136"/>
  <c r="AO141" i="136"/>
  <c r="AL142" i="136"/>
  <c r="AM142" i="136"/>
  <c r="AN142" i="136"/>
  <c r="AO142" i="136"/>
  <c r="AL143" i="136"/>
  <c r="AM143" i="136"/>
  <c r="AN143" i="136"/>
  <c r="AO143" i="136"/>
  <c r="AL144" i="136"/>
  <c r="AM144" i="136"/>
  <c r="AN144" i="136"/>
  <c r="AO144" i="136"/>
  <c r="AL145" i="136"/>
  <c r="AM145" i="136"/>
  <c r="AN145" i="136"/>
  <c r="AO145" i="136"/>
  <c r="AL146" i="136"/>
  <c r="AM146" i="136"/>
  <c r="AN146" i="136"/>
  <c r="AO146" i="136"/>
  <c r="AL147" i="136"/>
  <c r="AM147" i="136"/>
  <c r="AN147" i="136"/>
  <c r="AO147" i="136"/>
  <c r="AL148" i="136"/>
  <c r="AM148" i="136"/>
  <c r="AN148" i="136"/>
  <c r="AO148" i="136"/>
  <c r="AL149" i="136"/>
  <c r="AM149" i="136"/>
  <c r="AN149" i="136"/>
  <c r="AO149" i="136"/>
  <c r="AL150" i="136"/>
  <c r="AM150" i="136"/>
  <c r="AN150" i="136"/>
  <c r="AO150" i="136"/>
  <c r="AL151" i="136"/>
  <c r="AM151" i="136"/>
  <c r="AN151" i="136"/>
  <c r="AO151" i="136"/>
  <c r="AL152" i="136"/>
  <c r="AM152" i="136"/>
  <c r="AN152" i="136"/>
  <c r="AO152" i="136"/>
  <c r="AL153" i="136"/>
  <c r="AM153" i="136"/>
  <c r="AN153" i="136"/>
  <c r="AO153" i="136"/>
  <c r="AL154" i="136"/>
  <c r="AM154" i="136"/>
  <c r="AN154" i="136"/>
  <c r="AO154" i="136"/>
  <c r="AL155" i="136"/>
  <c r="AM155" i="136"/>
  <c r="AN155" i="136"/>
  <c r="AO155" i="136"/>
  <c r="AL156" i="136"/>
  <c r="AM156" i="136"/>
  <c r="AN156" i="136"/>
  <c r="AO156" i="136"/>
  <c r="AM3" i="136"/>
  <c r="AN3" i="136"/>
  <c r="AO3" i="136"/>
  <c r="AL3" i="136"/>
  <c r="AE3" i="136"/>
  <c r="X10" i="4" s="1"/>
  <c r="AE4" i="136"/>
  <c r="X11" i="4" s="1"/>
  <c r="AE5" i="136"/>
  <c r="X12" i="4" s="1"/>
  <c r="AE6" i="136"/>
  <c r="X13" i="4" s="1"/>
  <c r="AE7" i="136"/>
  <c r="X14" i="4" s="1"/>
  <c r="AE8" i="136"/>
  <c r="X15" i="4" s="1"/>
  <c r="AE9" i="136"/>
  <c r="X17" i="4" s="1"/>
  <c r="AE10" i="136"/>
  <c r="X18" i="4" s="1"/>
  <c r="AE11" i="136"/>
  <c r="X19" i="4" s="1"/>
  <c r="AE12" i="136"/>
  <c r="X20" i="4" s="1"/>
  <c r="AE13" i="136"/>
  <c r="X21" i="4" s="1"/>
  <c r="AE14" i="136"/>
  <c r="X22" i="4" s="1"/>
  <c r="AE15" i="136"/>
  <c r="X23" i="4" s="1"/>
  <c r="AE16" i="136"/>
  <c r="X26" i="4" s="1"/>
  <c r="AE17" i="136"/>
  <c r="X28" i="4" s="1"/>
  <c r="AE18" i="136"/>
  <c r="X29" i="4" s="1"/>
  <c r="AE19" i="136"/>
  <c r="X30" i="4" s="1"/>
  <c r="AE20" i="136"/>
  <c r="X31" i="4" s="1"/>
  <c r="AE21" i="136"/>
  <c r="X33" i="4" s="1"/>
  <c r="AE22" i="136"/>
  <c r="X34" i="4" s="1"/>
  <c r="AE23" i="136"/>
  <c r="X36" i="4" s="1"/>
  <c r="AE24" i="136"/>
  <c r="X38" i="4" s="1"/>
  <c r="AE25" i="136"/>
  <c r="X40" i="4" s="1"/>
  <c r="AE26" i="136"/>
  <c r="X42" i="4" s="1"/>
  <c r="AE27" i="136"/>
  <c r="X43" i="4" s="1"/>
  <c r="AE28" i="136"/>
  <c r="X44" i="4" s="1"/>
  <c r="AE29" i="136"/>
  <c r="AE30" i="136"/>
  <c r="X46" i="4" s="1"/>
  <c r="AE31" i="136"/>
  <c r="X47" i="4" s="1"/>
  <c r="AE32" i="136"/>
  <c r="X49" i="4" s="1"/>
  <c r="AE33" i="136"/>
  <c r="AE34" i="136"/>
  <c r="X51" i="4" s="1"/>
  <c r="AE35" i="136"/>
  <c r="X52" i="4" s="1"/>
  <c r="AE36" i="136"/>
  <c r="X53" i="4" s="1"/>
  <c r="AE37" i="136"/>
  <c r="X54" i="4" s="1"/>
  <c r="AE38" i="136"/>
  <c r="X57" i="4" s="1"/>
  <c r="AE39" i="136"/>
  <c r="X59" i="4" s="1"/>
  <c r="AE40" i="136"/>
  <c r="X60" i="4" s="1"/>
  <c r="AE41" i="136"/>
  <c r="X61" i="4" s="1"/>
  <c r="AE42" i="136"/>
  <c r="X62" i="4" s="1"/>
  <c r="AE43" i="136"/>
  <c r="X64" i="4" s="1"/>
  <c r="AE44" i="136"/>
  <c r="X65" i="4" s="1"/>
  <c r="AE45" i="136"/>
  <c r="AE46" i="136"/>
  <c r="X67" i="4" s="1"/>
  <c r="AE47" i="136"/>
  <c r="X69" i="4" s="1"/>
  <c r="AE48" i="136"/>
  <c r="X71" i="4" s="1"/>
  <c r="AE49" i="136"/>
  <c r="X73" i="4" s="1"/>
  <c r="AE50" i="136"/>
  <c r="X74" i="4" s="1"/>
  <c r="AE51" i="136"/>
  <c r="X75" i="4" s="1"/>
  <c r="AE52" i="136"/>
  <c r="X76" i="4" s="1"/>
  <c r="AE53" i="136"/>
  <c r="X77" i="4" s="1"/>
  <c r="AE54" i="136"/>
  <c r="X80" i="4" s="1"/>
  <c r="AE55" i="136"/>
  <c r="X81" i="4" s="1"/>
  <c r="AE56" i="136"/>
  <c r="X83" i="4" s="1"/>
  <c r="AE57" i="136"/>
  <c r="X87" i="4" s="1"/>
  <c r="AE58" i="136"/>
  <c r="X93" i="4" s="1"/>
  <c r="AE59" i="136"/>
  <c r="X95" i="4" s="1"/>
  <c r="AE60" i="136"/>
  <c r="X99" i="4" s="1"/>
  <c r="AE61" i="136"/>
  <c r="X100" i="4" s="1"/>
  <c r="AE62" i="136"/>
  <c r="X101" i="4" s="1"/>
  <c r="AE63" i="136"/>
  <c r="X102" i="4" s="1"/>
  <c r="AE64" i="136"/>
  <c r="X103" i="4" s="1"/>
  <c r="AE65" i="136"/>
  <c r="X104" i="4" s="1"/>
  <c r="AE66" i="136"/>
  <c r="X105" i="4" s="1"/>
  <c r="AE67" i="136"/>
  <c r="X106" i="4" s="1"/>
  <c r="AE68" i="136"/>
  <c r="X108" i="4" s="1"/>
  <c r="AE69" i="136"/>
  <c r="X109" i="4" s="1"/>
  <c r="AE70" i="136"/>
  <c r="X110" i="4" s="1"/>
  <c r="AE71" i="136"/>
  <c r="X112" i="4" s="1"/>
  <c r="AE72" i="136"/>
  <c r="X116" i="4" s="1"/>
  <c r="AE73" i="136"/>
  <c r="X118" i="4" s="1"/>
  <c r="AE74" i="136"/>
  <c r="X119" i="4" s="1"/>
  <c r="AE75" i="136"/>
  <c r="X120" i="4" s="1"/>
  <c r="AE76" i="136"/>
  <c r="X121" i="4" s="1"/>
  <c r="AE77" i="136"/>
  <c r="X122" i="4" s="1"/>
  <c r="AE78" i="136"/>
  <c r="X123" i="4" s="1"/>
  <c r="AE79" i="136"/>
  <c r="X125" i="4" s="1"/>
  <c r="AE80" i="136"/>
  <c r="X126" i="4" s="1"/>
  <c r="AE81" i="136"/>
  <c r="X127" i="4" s="1"/>
  <c r="AE82" i="136"/>
  <c r="X128" i="4" s="1"/>
  <c r="AE83" i="136"/>
  <c r="X129" i="4" s="1"/>
  <c r="AE84" i="136"/>
  <c r="X130" i="4" s="1"/>
  <c r="AE85" i="136"/>
  <c r="X131" i="4" s="1"/>
  <c r="AE86" i="136"/>
  <c r="X133" i="4" s="1"/>
  <c r="AE87" i="136"/>
  <c r="X134" i="4" s="1"/>
  <c r="AE88" i="136"/>
  <c r="X135" i="4" s="1"/>
  <c r="AE89" i="136"/>
  <c r="X137" i="4" s="1"/>
  <c r="AE90" i="136"/>
  <c r="X138" i="4" s="1"/>
  <c r="AE91" i="136"/>
  <c r="X140" i="4" s="1"/>
  <c r="AE92" i="136"/>
  <c r="X142" i="4" s="1"/>
  <c r="AE93" i="136"/>
  <c r="X143" i="4" s="1"/>
  <c r="AE94" i="136"/>
  <c r="X150" i="4" s="1"/>
  <c r="AE95" i="136"/>
  <c r="X159" i="4" s="1"/>
  <c r="AE96" i="136"/>
  <c r="X166" i="4" s="1"/>
  <c r="AE97" i="136"/>
  <c r="AE98" i="136"/>
  <c r="X178" i="4" s="1"/>
  <c r="AE99" i="136"/>
  <c r="X179" i="4" s="1"/>
  <c r="AE100" i="136"/>
  <c r="X195" i="4" s="1"/>
  <c r="AE101" i="136"/>
  <c r="X196" i="4" s="1"/>
  <c r="AE102" i="136"/>
  <c r="X197" i="4" s="1"/>
  <c r="AE103" i="136"/>
  <c r="X198" i="4" s="1"/>
  <c r="AE104" i="136"/>
  <c r="X199" i="4" s="1"/>
  <c r="AE105" i="136"/>
  <c r="AE106" i="136"/>
  <c r="X200" i="4" s="1"/>
  <c r="AE107" i="136"/>
  <c r="AE108" i="136"/>
  <c r="AE109" i="136"/>
  <c r="X202" i="4" s="1"/>
  <c r="P202" i="39"/>
  <c r="P299" i="39"/>
  <c r="R299" i="39" s="1"/>
  <c r="AU4" i="138"/>
  <c r="AV4" i="138"/>
  <c r="AW4" i="138"/>
  <c r="AU5" i="138"/>
  <c r="AV5" i="138"/>
  <c r="AW5" i="138"/>
  <c r="AU6" i="138"/>
  <c r="AV6" i="138"/>
  <c r="AW6" i="138"/>
  <c r="AU7" i="138"/>
  <c r="AV7" i="138"/>
  <c r="AW7" i="138"/>
  <c r="AU8" i="138"/>
  <c r="AV8" i="138"/>
  <c r="AW8" i="138"/>
  <c r="AU9" i="138"/>
  <c r="AV9" i="138"/>
  <c r="AW9" i="138"/>
  <c r="AU10" i="138"/>
  <c r="AV10" i="138"/>
  <c r="AW10" i="138"/>
  <c r="AU11" i="138"/>
  <c r="AV11" i="138"/>
  <c r="AW11" i="138"/>
  <c r="AU12" i="138"/>
  <c r="AV12" i="138"/>
  <c r="AW12" i="138"/>
  <c r="AU13" i="138"/>
  <c r="AV13" i="138"/>
  <c r="AW13" i="138"/>
  <c r="AU14" i="138"/>
  <c r="AV14" i="138"/>
  <c r="AW14" i="138"/>
  <c r="AU15" i="138"/>
  <c r="AV15" i="138"/>
  <c r="AW15" i="138"/>
  <c r="AU16" i="138"/>
  <c r="AV16" i="138"/>
  <c r="AW16" i="138"/>
  <c r="AU17" i="138"/>
  <c r="AV17" i="138"/>
  <c r="AW17" i="138"/>
  <c r="AU18" i="138"/>
  <c r="AV18" i="138"/>
  <c r="AW18" i="138"/>
  <c r="AU19" i="138"/>
  <c r="AV19" i="138"/>
  <c r="AW19" i="138"/>
  <c r="AU20" i="138"/>
  <c r="AV20" i="138"/>
  <c r="AW20" i="138"/>
  <c r="AU21" i="138"/>
  <c r="AV21" i="138"/>
  <c r="AW21" i="138"/>
  <c r="AU22" i="138"/>
  <c r="AV22" i="138"/>
  <c r="AW22" i="138"/>
  <c r="AU23" i="138"/>
  <c r="AV23" i="138"/>
  <c r="AW23" i="138"/>
  <c r="AU24" i="138"/>
  <c r="AV24" i="138"/>
  <c r="AW24" i="138"/>
  <c r="AU25" i="138"/>
  <c r="AV25" i="138"/>
  <c r="AW25" i="138"/>
  <c r="AU26" i="138"/>
  <c r="AV26" i="138"/>
  <c r="AW26" i="138"/>
  <c r="AU27" i="138"/>
  <c r="AV27" i="138"/>
  <c r="AW27" i="138"/>
  <c r="AU28" i="138"/>
  <c r="AV28" i="138"/>
  <c r="AW28" i="138"/>
  <c r="AU29" i="138"/>
  <c r="AV29" i="138"/>
  <c r="AW29" i="138"/>
  <c r="AU30" i="138"/>
  <c r="AV30" i="138"/>
  <c r="AW30" i="138"/>
  <c r="AU31" i="138"/>
  <c r="AV31" i="138"/>
  <c r="AW31" i="138"/>
  <c r="AU32" i="138"/>
  <c r="AV32" i="138"/>
  <c r="AW32" i="138"/>
  <c r="AU33" i="138"/>
  <c r="AV33" i="138"/>
  <c r="AW33" i="138"/>
  <c r="AU34" i="138"/>
  <c r="AV34" i="138"/>
  <c r="AW34" i="138"/>
  <c r="AU35" i="138"/>
  <c r="AV35" i="138"/>
  <c r="AW35" i="138"/>
  <c r="AU36" i="138"/>
  <c r="AV36" i="138"/>
  <c r="AW36" i="138"/>
  <c r="AU37" i="138"/>
  <c r="AV37" i="138"/>
  <c r="AW37" i="138"/>
  <c r="AU38" i="138"/>
  <c r="AV38" i="138"/>
  <c r="AW38" i="138"/>
  <c r="AU39" i="138"/>
  <c r="AV39" i="138"/>
  <c r="AW39" i="138"/>
  <c r="AU40" i="138"/>
  <c r="AV40" i="138"/>
  <c r="AW40" i="138"/>
  <c r="AU41" i="138"/>
  <c r="AV41" i="138"/>
  <c r="AW41" i="138"/>
  <c r="AU42" i="138"/>
  <c r="AV42" i="138"/>
  <c r="AW42" i="138"/>
  <c r="AU43" i="138"/>
  <c r="AV43" i="138"/>
  <c r="AW43" i="138"/>
  <c r="AU44" i="138"/>
  <c r="AV44" i="138"/>
  <c r="AW44" i="138"/>
  <c r="AU45" i="138"/>
  <c r="AV45" i="138"/>
  <c r="AW45" i="138"/>
  <c r="AU46" i="138"/>
  <c r="AV46" i="138"/>
  <c r="AW46" i="138"/>
  <c r="AV3" i="138"/>
  <c r="AW3" i="138"/>
  <c r="AU3" i="138"/>
  <c r="AK4" i="138"/>
  <c r="AK5" i="138"/>
  <c r="W18" i="37" s="1"/>
  <c r="AK6" i="138"/>
  <c r="W17" i="37" s="1"/>
  <c r="AK7" i="138"/>
  <c r="W40" i="37" s="1"/>
  <c r="AK8" i="138"/>
  <c r="W41" i="37" s="1"/>
  <c r="AK9" i="138"/>
  <c r="W43" i="37" s="1"/>
  <c r="AK10" i="138"/>
  <c r="W45" i="37" s="1"/>
  <c r="AK11" i="138"/>
  <c r="W47" i="37" s="1"/>
  <c r="AK12" i="138"/>
  <c r="W48" i="37" s="1"/>
  <c r="AK13" i="138"/>
  <c r="W50" i="37" s="1"/>
  <c r="AK14" i="138"/>
  <c r="W53" i="37" s="1"/>
  <c r="AK3" i="138"/>
  <c r="R39" i="35"/>
  <c r="W16" i="37" l="1"/>
  <c r="Y16" i="37"/>
  <c r="BA153" i="136"/>
  <c r="W14" i="35"/>
  <c r="Y20" i="35"/>
  <c r="Y44" i="37"/>
  <c r="Y14" i="35"/>
  <c r="Y44" i="35"/>
  <c r="Y43" i="35" s="1"/>
  <c r="Y42" i="35" s="1"/>
  <c r="Y39" i="37"/>
  <c r="Z9" i="4"/>
  <c r="X177" i="4"/>
  <c r="X9" i="4" s="1"/>
  <c r="X45" i="4"/>
  <c r="X50" i="4"/>
  <c r="X66" i="4"/>
  <c r="AW47" i="138"/>
  <c r="AU47" i="138"/>
  <c r="AK15" i="138"/>
  <c r="N205" i="39"/>
  <c r="W20" i="35"/>
  <c r="W15" i="37"/>
  <c r="AV47" i="138"/>
  <c r="W44" i="37"/>
  <c r="W39" i="37"/>
  <c r="X3" i="136"/>
  <c r="X4" i="136"/>
  <c r="Y4" i="136"/>
  <c r="Z4" i="136"/>
  <c r="AA4" i="136"/>
  <c r="X5" i="136"/>
  <c r="Y5" i="136"/>
  <c r="Z5" i="136"/>
  <c r="AA5" i="136"/>
  <c r="X6" i="136"/>
  <c r="Y6" i="136"/>
  <c r="Z6" i="136"/>
  <c r="AA6" i="136"/>
  <c r="X7" i="136"/>
  <c r="Y7" i="136"/>
  <c r="Z7" i="136"/>
  <c r="AA7" i="136"/>
  <c r="X8" i="136"/>
  <c r="Y8" i="136"/>
  <c r="Z8" i="136"/>
  <c r="AA8" i="136"/>
  <c r="X9" i="136"/>
  <c r="Y9" i="136"/>
  <c r="Z9" i="136"/>
  <c r="AA9" i="136"/>
  <c r="X10" i="136"/>
  <c r="Y10" i="136"/>
  <c r="Z10" i="136"/>
  <c r="AA10" i="136"/>
  <c r="X11" i="136"/>
  <c r="Y11" i="136"/>
  <c r="Z11" i="136"/>
  <c r="AA11" i="136"/>
  <c r="X12" i="136"/>
  <c r="Y12" i="136"/>
  <c r="Z12" i="136"/>
  <c r="AA12" i="136"/>
  <c r="X13" i="136"/>
  <c r="Y13" i="136"/>
  <c r="Z13" i="136"/>
  <c r="AA13" i="136"/>
  <c r="X14" i="136"/>
  <c r="Y14" i="136"/>
  <c r="Z14" i="136"/>
  <c r="AA14" i="136"/>
  <c r="X15" i="136"/>
  <c r="Y15" i="136"/>
  <c r="Z15" i="136"/>
  <c r="AA15" i="136"/>
  <c r="X16" i="136"/>
  <c r="Y16" i="136"/>
  <c r="Z16" i="136"/>
  <c r="AA16" i="136"/>
  <c r="X17" i="136"/>
  <c r="Y17" i="136"/>
  <c r="Z17" i="136"/>
  <c r="AA17" i="136"/>
  <c r="X18" i="136"/>
  <c r="Y18" i="136"/>
  <c r="Z18" i="136"/>
  <c r="AA18" i="136"/>
  <c r="X19" i="136"/>
  <c r="Y19" i="136"/>
  <c r="Z19" i="136"/>
  <c r="AA19" i="136"/>
  <c r="X20" i="136"/>
  <c r="Y20" i="136"/>
  <c r="Z20" i="136"/>
  <c r="AA20" i="136"/>
  <c r="X21" i="136"/>
  <c r="Y21" i="136"/>
  <c r="Z21" i="136"/>
  <c r="AA21" i="136"/>
  <c r="X22" i="136"/>
  <c r="Y22" i="136"/>
  <c r="Z22" i="136"/>
  <c r="AA22" i="136"/>
  <c r="X23" i="136"/>
  <c r="Y23" i="136"/>
  <c r="Z23" i="136"/>
  <c r="AA23" i="136"/>
  <c r="X24" i="136"/>
  <c r="Y24" i="136"/>
  <c r="Z24" i="136"/>
  <c r="AA24" i="136"/>
  <c r="X25" i="136"/>
  <c r="Y25" i="136"/>
  <c r="Z25" i="136"/>
  <c r="AA25" i="136"/>
  <c r="X26" i="136"/>
  <c r="Y26" i="136"/>
  <c r="Z26" i="136"/>
  <c r="AA26" i="136"/>
  <c r="X27" i="136"/>
  <c r="Y27" i="136"/>
  <c r="Z27" i="136"/>
  <c r="AA27" i="136"/>
  <c r="X28" i="136"/>
  <c r="Y28" i="136"/>
  <c r="Z28" i="136"/>
  <c r="AA28" i="136"/>
  <c r="X29" i="136"/>
  <c r="Y29" i="136"/>
  <c r="Z29" i="136"/>
  <c r="AA29" i="136"/>
  <c r="X30" i="136"/>
  <c r="Y30" i="136"/>
  <c r="Z30" i="136"/>
  <c r="AA30" i="136"/>
  <c r="X31" i="136"/>
  <c r="Y31" i="136"/>
  <c r="Z31" i="136"/>
  <c r="AA31" i="136"/>
  <c r="X32" i="136"/>
  <c r="Y32" i="136"/>
  <c r="Z32" i="136"/>
  <c r="AA32" i="136"/>
  <c r="X33" i="136"/>
  <c r="Y33" i="136"/>
  <c r="Z33" i="136"/>
  <c r="AA33" i="136"/>
  <c r="X34" i="136"/>
  <c r="Y34" i="136"/>
  <c r="Z34" i="136"/>
  <c r="AA34" i="136"/>
  <c r="X35" i="136"/>
  <c r="Y35" i="136"/>
  <c r="Z35" i="136"/>
  <c r="AA35" i="136"/>
  <c r="X36" i="136"/>
  <c r="Y36" i="136"/>
  <c r="Z36" i="136"/>
  <c r="AA36" i="136"/>
  <c r="X37" i="136"/>
  <c r="Y37" i="136"/>
  <c r="Z37" i="136"/>
  <c r="AA37" i="136"/>
  <c r="X38" i="136"/>
  <c r="Y38" i="136"/>
  <c r="Z38" i="136"/>
  <c r="AA38" i="136"/>
  <c r="X39" i="136"/>
  <c r="Y39" i="136"/>
  <c r="Z39" i="136"/>
  <c r="AA39" i="136"/>
  <c r="X40" i="136"/>
  <c r="Y40" i="136"/>
  <c r="Z40" i="136"/>
  <c r="AA40" i="136"/>
  <c r="X41" i="136"/>
  <c r="Y41" i="136"/>
  <c r="Z41" i="136"/>
  <c r="AA41" i="136"/>
  <c r="X42" i="136"/>
  <c r="Y42" i="136"/>
  <c r="Z42" i="136"/>
  <c r="AA42" i="136"/>
  <c r="X43" i="136"/>
  <c r="Y43" i="136"/>
  <c r="Z43" i="136"/>
  <c r="AA43" i="136"/>
  <c r="X44" i="136"/>
  <c r="Y44" i="136"/>
  <c r="Z44" i="136"/>
  <c r="AA44" i="136"/>
  <c r="X45" i="136"/>
  <c r="Y45" i="136"/>
  <c r="Z45" i="136"/>
  <c r="AA45" i="136"/>
  <c r="X46" i="136"/>
  <c r="Y46" i="136"/>
  <c r="Z46" i="136"/>
  <c r="AA46" i="136"/>
  <c r="X47" i="136"/>
  <c r="Y47" i="136"/>
  <c r="Z47" i="136"/>
  <c r="AA47" i="136"/>
  <c r="X48" i="136"/>
  <c r="Y48" i="136"/>
  <c r="Z48" i="136"/>
  <c r="AA48" i="136"/>
  <c r="X49" i="136"/>
  <c r="Y49" i="136"/>
  <c r="Z49" i="136"/>
  <c r="AA49" i="136"/>
  <c r="X50" i="136"/>
  <c r="Y50" i="136"/>
  <c r="Z50" i="136"/>
  <c r="AA50" i="136"/>
  <c r="X51" i="136"/>
  <c r="Y51" i="136"/>
  <c r="Z51" i="136"/>
  <c r="AA51" i="136"/>
  <c r="X52" i="136"/>
  <c r="Y52" i="136"/>
  <c r="Z52" i="136"/>
  <c r="AA52" i="136"/>
  <c r="X53" i="136"/>
  <c r="Y53" i="136"/>
  <c r="Z53" i="136"/>
  <c r="AA53" i="136"/>
  <c r="X54" i="136"/>
  <c r="Y54" i="136"/>
  <c r="Z54" i="136"/>
  <c r="AA54" i="136"/>
  <c r="X55" i="136"/>
  <c r="Y55" i="136"/>
  <c r="Z55" i="136"/>
  <c r="AA55" i="136"/>
  <c r="X56" i="136"/>
  <c r="Y56" i="136"/>
  <c r="Z56" i="136"/>
  <c r="AA56" i="136"/>
  <c r="X57" i="136"/>
  <c r="Y57" i="136"/>
  <c r="Z57" i="136"/>
  <c r="AA57" i="136"/>
  <c r="X58" i="136"/>
  <c r="Y58" i="136"/>
  <c r="Z58" i="136"/>
  <c r="AA58" i="136"/>
  <c r="X59" i="136"/>
  <c r="Y59" i="136"/>
  <c r="Z59" i="136"/>
  <c r="AA59" i="136"/>
  <c r="X60" i="136"/>
  <c r="Y60" i="136"/>
  <c r="Z60" i="136"/>
  <c r="AA60" i="136"/>
  <c r="X61" i="136"/>
  <c r="Y61" i="136"/>
  <c r="Z61" i="136"/>
  <c r="AA61" i="136"/>
  <c r="X62" i="136"/>
  <c r="Y62" i="136"/>
  <c r="Z62" i="136"/>
  <c r="AA62" i="136"/>
  <c r="X63" i="136"/>
  <c r="Y63" i="136"/>
  <c r="Z63" i="136"/>
  <c r="AA63" i="136"/>
  <c r="X64" i="136"/>
  <c r="Y64" i="136"/>
  <c r="Z64" i="136"/>
  <c r="AA64" i="136"/>
  <c r="X65" i="136"/>
  <c r="Y65" i="136"/>
  <c r="Z65" i="136"/>
  <c r="AA65" i="136"/>
  <c r="X66" i="136"/>
  <c r="Y66" i="136"/>
  <c r="Z66" i="136"/>
  <c r="AA66" i="136"/>
  <c r="X67" i="136"/>
  <c r="Y67" i="136"/>
  <c r="Z67" i="136"/>
  <c r="AA67" i="136"/>
  <c r="X68" i="136"/>
  <c r="Y68" i="136"/>
  <c r="Z68" i="136"/>
  <c r="AA68" i="136"/>
  <c r="X69" i="136"/>
  <c r="Y69" i="136"/>
  <c r="Z69" i="136"/>
  <c r="AA69" i="136"/>
  <c r="X70" i="136"/>
  <c r="Y70" i="136"/>
  <c r="Z70" i="136"/>
  <c r="AA70" i="136"/>
  <c r="X71" i="136"/>
  <c r="Y71" i="136"/>
  <c r="Z71" i="136"/>
  <c r="AA71" i="136"/>
  <c r="X72" i="136"/>
  <c r="Y72" i="136"/>
  <c r="Z72" i="136"/>
  <c r="AA72" i="136"/>
  <c r="X73" i="136"/>
  <c r="Y73" i="136"/>
  <c r="Z73" i="136"/>
  <c r="AA73" i="136"/>
  <c r="X74" i="136"/>
  <c r="Y74" i="136"/>
  <c r="Z74" i="136"/>
  <c r="AA74" i="136"/>
  <c r="X75" i="136"/>
  <c r="Y75" i="136"/>
  <c r="Z75" i="136"/>
  <c r="AA75" i="136"/>
  <c r="X76" i="136"/>
  <c r="Y76" i="136"/>
  <c r="Z76" i="136"/>
  <c r="AA76" i="136"/>
  <c r="X77" i="136"/>
  <c r="Y77" i="136"/>
  <c r="Z77" i="136"/>
  <c r="AA77" i="136"/>
  <c r="X78" i="136"/>
  <c r="Y78" i="136"/>
  <c r="Z78" i="136"/>
  <c r="AA78" i="136"/>
  <c r="X79" i="136"/>
  <c r="Y79" i="136"/>
  <c r="Z79" i="136"/>
  <c r="AA79" i="136"/>
  <c r="X80" i="136"/>
  <c r="Y80" i="136"/>
  <c r="Z80" i="136"/>
  <c r="AA80" i="136"/>
  <c r="X81" i="136"/>
  <c r="Y81" i="136"/>
  <c r="Z81" i="136"/>
  <c r="AA81" i="136"/>
  <c r="X82" i="136"/>
  <c r="Y82" i="136"/>
  <c r="Z82" i="136"/>
  <c r="AA82" i="136"/>
  <c r="X83" i="136"/>
  <c r="Y83" i="136"/>
  <c r="Z83" i="136"/>
  <c r="AA83" i="136"/>
  <c r="X84" i="136"/>
  <c r="Y84" i="136"/>
  <c r="Z84" i="136"/>
  <c r="AA84" i="136"/>
  <c r="X85" i="136"/>
  <c r="Y85" i="136"/>
  <c r="Z85" i="136"/>
  <c r="AA85" i="136"/>
  <c r="X86" i="136"/>
  <c r="Y86" i="136"/>
  <c r="Z86" i="136"/>
  <c r="AA86" i="136"/>
  <c r="X87" i="136"/>
  <c r="Y87" i="136"/>
  <c r="Z87" i="136"/>
  <c r="AA87" i="136"/>
  <c r="X88" i="136"/>
  <c r="Y88" i="136"/>
  <c r="Z88" i="136"/>
  <c r="AA88" i="136"/>
  <c r="X89" i="136"/>
  <c r="Y89" i="136"/>
  <c r="Z89" i="136"/>
  <c r="AA89" i="136"/>
  <c r="X90" i="136"/>
  <c r="Y90" i="136"/>
  <c r="Z90" i="136"/>
  <c r="AA90" i="136"/>
  <c r="X91" i="136"/>
  <c r="Y91" i="136"/>
  <c r="Z91" i="136"/>
  <c r="AA91" i="136"/>
  <c r="X92" i="136"/>
  <c r="Y92" i="136"/>
  <c r="Z92" i="136"/>
  <c r="AA92" i="136"/>
  <c r="X93" i="136"/>
  <c r="Y93" i="136"/>
  <c r="Z93" i="136"/>
  <c r="AA93" i="136"/>
  <c r="X94" i="136"/>
  <c r="Y94" i="136"/>
  <c r="Z94" i="136"/>
  <c r="AA94" i="136"/>
  <c r="X95" i="136"/>
  <c r="Y95" i="136"/>
  <c r="Z95" i="136"/>
  <c r="AA95" i="136"/>
  <c r="X96" i="136"/>
  <c r="Y96" i="136"/>
  <c r="Z96" i="136"/>
  <c r="AA96" i="136"/>
  <c r="X97" i="136"/>
  <c r="Y97" i="136"/>
  <c r="Z97" i="136"/>
  <c r="AA97" i="136"/>
  <c r="X98" i="136"/>
  <c r="Y98" i="136"/>
  <c r="Z98" i="136"/>
  <c r="AA98" i="136"/>
  <c r="X99" i="136"/>
  <c r="Y99" i="136"/>
  <c r="Z99" i="136"/>
  <c r="AA99" i="136"/>
  <c r="X100" i="136"/>
  <c r="Y100" i="136"/>
  <c r="Z100" i="136"/>
  <c r="AA100" i="136"/>
  <c r="X101" i="136"/>
  <c r="Y101" i="136"/>
  <c r="Z101" i="136"/>
  <c r="AA101" i="136"/>
  <c r="X102" i="136"/>
  <c r="Y102" i="136"/>
  <c r="Z102" i="136"/>
  <c r="AA102" i="136"/>
  <c r="X103" i="136"/>
  <c r="Y103" i="136"/>
  <c r="Z103" i="136"/>
  <c r="AA103" i="136"/>
  <c r="X104" i="136"/>
  <c r="Y104" i="136"/>
  <c r="Z104" i="136"/>
  <c r="AA104" i="136"/>
  <c r="X105" i="136"/>
  <c r="Y105" i="136"/>
  <c r="Z105" i="136"/>
  <c r="AA105" i="136"/>
  <c r="X106" i="136"/>
  <c r="Y106" i="136"/>
  <c r="Z106" i="136"/>
  <c r="AA106" i="136"/>
  <c r="X107" i="136"/>
  <c r="Y107" i="136"/>
  <c r="Z107" i="136"/>
  <c r="AA107" i="136"/>
  <c r="X108" i="136"/>
  <c r="Y108" i="136"/>
  <c r="Z108" i="136"/>
  <c r="AA108" i="136"/>
  <c r="X109" i="136"/>
  <c r="Y109" i="136"/>
  <c r="Z109" i="136"/>
  <c r="AA109" i="136"/>
  <c r="X110" i="136"/>
  <c r="Y110" i="136"/>
  <c r="Z110" i="136"/>
  <c r="AA110" i="136"/>
  <c r="X111" i="136"/>
  <c r="Y111" i="136"/>
  <c r="Z111" i="136"/>
  <c r="AA111" i="136"/>
  <c r="X112" i="136"/>
  <c r="Y112" i="136"/>
  <c r="Z112" i="136"/>
  <c r="AA112" i="136"/>
  <c r="X113" i="136"/>
  <c r="Y113" i="136"/>
  <c r="Z113" i="136"/>
  <c r="AA113" i="136"/>
  <c r="X114" i="136"/>
  <c r="Y114" i="136"/>
  <c r="Z114" i="136"/>
  <c r="AA114" i="136"/>
  <c r="X115" i="136"/>
  <c r="Y115" i="136"/>
  <c r="Z115" i="136"/>
  <c r="AA115" i="136"/>
  <c r="X116" i="136"/>
  <c r="Y116" i="136"/>
  <c r="Z116" i="136"/>
  <c r="AA116" i="136"/>
  <c r="X117" i="136"/>
  <c r="Y117" i="136"/>
  <c r="Z117" i="136"/>
  <c r="AA117" i="136"/>
  <c r="X118" i="136"/>
  <c r="Y118" i="136"/>
  <c r="Z118" i="136"/>
  <c r="AA118" i="136"/>
  <c r="X119" i="136"/>
  <c r="Y119" i="136"/>
  <c r="Z119" i="136"/>
  <c r="AA119" i="136"/>
  <c r="X120" i="136"/>
  <c r="Y120" i="136"/>
  <c r="Z120" i="136"/>
  <c r="AA120" i="136"/>
  <c r="X121" i="136"/>
  <c r="Y121" i="136"/>
  <c r="Z121" i="136"/>
  <c r="AA121" i="136"/>
  <c r="X122" i="136"/>
  <c r="Y122" i="136"/>
  <c r="Z122" i="136"/>
  <c r="AA122" i="136"/>
  <c r="X123" i="136"/>
  <c r="Y123" i="136"/>
  <c r="Z123" i="136"/>
  <c r="AA123" i="136"/>
  <c r="X124" i="136"/>
  <c r="Y124" i="136"/>
  <c r="Z124" i="136"/>
  <c r="AA124" i="136"/>
  <c r="X125" i="136"/>
  <c r="Y125" i="136"/>
  <c r="Z125" i="136"/>
  <c r="AA125" i="136"/>
  <c r="X126" i="136"/>
  <c r="Y126" i="136"/>
  <c r="Z126" i="136"/>
  <c r="AA126" i="136"/>
  <c r="X127" i="136"/>
  <c r="Y127" i="136"/>
  <c r="Z127" i="136"/>
  <c r="AA127" i="136"/>
  <c r="X128" i="136"/>
  <c r="Y128" i="136"/>
  <c r="Z128" i="136"/>
  <c r="AA128" i="136"/>
  <c r="X129" i="136"/>
  <c r="Y129" i="136"/>
  <c r="Z129" i="136"/>
  <c r="AA129" i="136"/>
  <c r="X130" i="136"/>
  <c r="Y130" i="136"/>
  <c r="Z130" i="136"/>
  <c r="AA130" i="136"/>
  <c r="X131" i="136"/>
  <c r="Y131" i="136"/>
  <c r="Z131" i="136"/>
  <c r="AA131" i="136"/>
  <c r="X132" i="136"/>
  <c r="Y132" i="136"/>
  <c r="Z132" i="136"/>
  <c r="AA132" i="136"/>
  <c r="X133" i="136"/>
  <c r="Y133" i="136"/>
  <c r="Z133" i="136"/>
  <c r="AA133" i="136"/>
  <c r="X134" i="136"/>
  <c r="Y134" i="136"/>
  <c r="Z134" i="136"/>
  <c r="AA134" i="136"/>
  <c r="X135" i="136"/>
  <c r="Y135" i="136"/>
  <c r="Z135" i="136"/>
  <c r="AA135" i="136"/>
  <c r="X136" i="136"/>
  <c r="Y136" i="136"/>
  <c r="Z136" i="136"/>
  <c r="AA136" i="136"/>
  <c r="X137" i="136"/>
  <c r="Y137" i="136"/>
  <c r="Z137" i="136"/>
  <c r="AA137" i="136"/>
  <c r="X138" i="136"/>
  <c r="Y138" i="136"/>
  <c r="Z138" i="136"/>
  <c r="AA138" i="136"/>
  <c r="X139" i="136"/>
  <c r="Y139" i="136"/>
  <c r="Z139" i="136"/>
  <c r="AA139" i="136"/>
  <c r="X140" i="136"/>
  <c r="Y140" i="136"/>
  <c r="Z140" i="136"/>
  <c r="AA140" i="136"/>
  <c r="X141" i="136"/>
  <c r="Y141" i="136"/>
  <c r="Z141" i="136"/>
  <c r="AA141" i="136"/>
  <c r="X142" i="136"/>
  <c r="Y142" i="136"/>
  <c r="Z142" i="136"/>
  <c r="AA142" i="136"/>
  <c r="X143" i="136"/>
  <c r="Y143" i="136"/>
  <c r="Z143" i="136"/>
  <c r="AA143" i="136"/>
  <c r="X144" i="136"/>
  <c r="Y144" i="136"/>
  <c r="Z144" i="136"/>
  <c r="AA144" i="136"/>
  <c r="X145" i="136"/>
  <c r="Y145" i="136"/>
  <c r="Z145" i="136"/>
  <c r="AA145" i="136"/>
  <c r="X146" i="136"/>
  <c r="Y146" i="136"/>
  <c r="Z146" i="136"/>
  <c r="AA146" i="136"/>
  <c r="X147" i="136"/>
  <c r="Y147" i="136"/>
  <c r="Z147" i="136"/>
  <c r="AA147" i="136"/>
  <c r="X148" i="136"/>
  <c r="Y148" i="136"/>
  <c r="Z148" i="136"/>
  <c r="AA148" i="136"/>
  <c r="Y3" i="136"/>
  <c r="Z3" i="136"/>
  <c r="AA3" i="136"/>
  <c r="Q4" i="136"/>
  <c r="V11" i="4" s="1"/>
  <c r="Q5" i="136"/>
  <c r="V12" i="4" s="1"/>
  <c r="Q6" i="136"/>
  <c r="V13" i="4" s="1"/>
  <c r="Q7" i="136"/>
  <c r="V14" i="4" s="1"/>
  <c r="Q8" i="136"/>
  <c r="V15" i="4" s="1"/>
  <c r="Q9" i="136"/>
  <c r="V17" i="4" s="1"/>
  <c r="Q10" i="136"/>
  <c r="V18" i="4" s="1"/>
  <c r="Q11" i="136"/>
  <c r="V19" i="4" s="1"/>
  <c r="Q12" i="136"/>
  <c r="V20" i="4" s="1"/>
  <c r="Q13" i="136"/>
  <c r="V21" i="4" s="1"/>
  <c r="Q14" i="136"/>
  <c r="V23" i="4" s="1"/>
  <c r="Q15" i="136"/>
  <c r="V26" i="4" s="1"/>
  <c r="Q16" i="136"/>
  <c r="V27" i="4" s="1"/>
  <c r="Q17" i="136"/>
  <c r="V28" i="4" s="1"/>
  <c r="Q18" i="136"/>
  <c r="V33" i="4" s="1"/>
  <c r="Q19" i="136"/>
  <c r="V34" i="4" s="1"/>
  <c r="Q20" i="136"/>
  <c r="V36" i="4" s="1"/>
  <c r="Q21" i="136"/>
  <c r="V42" i="4" s="1"/>
  <c r="Q22" i="136"/>
  <c r="V43" i="4" s="1"/>
  <c r="Q23" i="136"/>
  <c r="V44" i="4" s="1"/>
  <c r="Q24" i="136"/>
  <c r="V45" i="4" s="1"/>
  <c r="Q25" i="136"/>
  <c r="V46" i="4" s="1"/>
  <c r="Q26" i="136"/>
  <c r="V47" i="4" s="1"/>
  <c r="Q27" i="136"/>
  <c r="V49" i="4" s="1"/>
  <c r="Q28" i="136"/>
  <c r="V50" i="4" s="1"/>
  <c r="Q29" i="136"/>
  <c r="V51" i="4" s="1"/>
  <c r="Q30" i="136"/>
  <c r="V54" i="4" s="1"/>
  <c r="Q31" i="136"/>
  <c r="V57" i="4" s="1"/>
  <c r="Q32" i="136"/>
  <c r="V58" i="4" s="1"/>
  <c r="Q33" i="136"/>
  <c r="V59" i="4" s="1"/>
  <c r="Q34" i="136"/>
  <c r="V64" i="4" s="1"/>
  <c r="Q35" i="136"/>
  <c r="V65" i="4" s="1"/>
  <c r="Q36" i="136"/>
  <c r="V66" i="4" s="1"/>
  <c r="Q37" i="136"/>
  <c r="V67" i="4" s="1"/>
  <c r="Q38" i="136"/>
  <c r="V73" i="4" s="1"/>
  <c r="Q39" i="136"/>
  <c r="V74" i="4" s="1"/>
  <c r="Q40" i="136"/>
  <c r="V75" i="4" s="1"/>
  <c r="Q41" i="136"/>
  <c r="V76" i="4" s="1"/>
  <c r="Q42" i="136"/>
  <c r="V77" i="4" s="1"/>
  <c r="Q43" i="136"/>
  <c r="V80" i="4" s="1"/>
  <c r="Q44" i="136"/>
  <c r="V81" i="4" s="1"/>
  <c r="Q45" i="136"/>
  <c r="V83" i="4" s="1"/>
  <c r="Q46" i="136"/>
  <c r="V84" i="4" s="1"/>
  <c r="Q47" i="136"/>
  <c r="V87" i="4" s="1"/>
  <c r="Q48" i="136"/>
  <c r="V88" i="4" s="1"/>
  <c r="Q49" i="136"/>
  <c r="V91" i="4" s="1"/>
  <c r="Q50" i="136"/>
  <c r="V95" i="4" s="1"/>
  <c r="Q51" i="136"/>
  <c r="V99" i="4" s="1"/>
  <c r="Q52" i="136"/>
  <c r="V101" i="4" s="1"/>
  <c r="Q53" i="136"/>
  <c r="V102" i="4" s="1"/>
  <c r="Q54" i="136"/>
  <c r="V103" i="4" s="1"/>
  <c r="Q55" i="136"/>
  <c r="V104" i="4" s="1"/>
  <c r="Q56" i="136"/>
  <c r="V105" i="4" s="1"/>
  <c r="Q57" i="136"/>
  <c r="V106" i="4" s="1"/>
  <c r="Q58" i="136"/>
  <c r="V108" i="4" s="1"/>
  <c r="Q59" i="136"/>
  <c r="V110" i="4" s="1"/>
  <c r="Q60" i="136"/>
  <c r="V112" i="4" s="1"/>
  <c r="Q61" i="136"/>
  <c r="V121" i="4" s="1"/>
  <c r="Q62" i="136"/>
  <c r="V122" i="4" s="1"/>
  <c r="Q63" i="136"/>
  <c r="V123" i="4" s="1"/>
  <c r="Q64" i="136"/>
  <c r="V125" i="4" s="1"/>
  <c r="Q65" i="136"/>
  <c r="V126" i="4" s="1"/>
  <c r="Q66" i="136"/>
  <c r="V127" i="4" s="1"/>
  <c r="Q67" i="136"/>
  <c r="V128" i="4" s="1"/>
  <c r="Q68" i="136"/>
  <c r="V129" i="4" s="1"/>
  <c r="Q69" i="136"/>
  <c r="V130" i="4" s="1"/>
  <c r="Q70" i="136"/>
  <c r="V132" i="4" s="1"/>
  <c r="Q71" i="136"/>
  <c r="V137" i="4" s="1"/>
  <c r="Q72" i="136"/>
  <c r="V140" i="4" s="1"/>
  <c r="Q73" i="136"/>
  <c r="V141" i="4" s="1"/>
  <c r="Q74" i="136"/>
  <c r="V142" i="4" s="1"/>
  <c r="Q75" i="136"/>
  <c r="V143" i="4" s="1"/>
  <c r="Q76" i="136"/>
  <c r="V150" i="4" s="1"/>
  <c r="Q77" i="136"/>
  <c r="V159" i="4" s="1"/>
  <c r="Q78" i="136"/>
  <c r="V166" i="4" s="1"/>
  <c r="Q79" i="136"/>
  <c r="V177" i="4" s="1"/>
  <c r="Q80" i="136"/>
  <c r="V178" i="4" s="1"/>
  <c r="Q81" i="136"/>
  <c r="V179" i="4" s="1"/>
  <c r="Q82" i="136"/>
  <c r="V184" i="4" s="1"/>
  <c r="Q83" i="136"/>
  <c r="V185" i="4" s="1"/>
  <c r="Q84" i="136"/>
  <c r="V192" i="4" s="1"/>
  <c r="Q85" i="136"/>
  <c r="V193" i="4" s="1"/>
  <c r="Q86" i="136"/>
  <c r="V195" i="4" s="1"/>
  <c r="Q87" i="136"/>
  <c r="V196" i="4" s="1"/>
  <c r="Q88" i="136"/>
  <c r="V197" i="4" s="1"/>
  <c r="Q3" i="136"/>
  <c r="V10" i="4" s="1"/>
  <c r="Y14" i="37" l="1"/>
  <c r="Y12" i="37" s="1"/>
  <c r="W13" i="35"/>
  <c r="W10" i="35" s="1"/>
  <c r="W9" i="35" s="1"/>
  <c r="Y13" i="35"/>
  <c r="Y10" i="35" s="1"/>
  <c r="Y9" i="35" s="1"/>
  <c r="Y38" i="37"/>
  <c r="Y34" i="37" s="1"/>
  <c r="W14" i="37"/>
  <c r="W12" i="37" s="1"/>
  <c r="W38" i="37"/>
  <c r="W34" i="37" s="1"/>
  <c r="V9" i="4"/>
  <c r="U4" i="139"/>
  <c r="V4" i="139"/>
  <c r="W4" i="139"/>
  <c r="U5" i="139"/>
  <c r="V5" i="139"/>
  <c r="W5" i="139"/>
  <c r="U6" i="139"/>
  <c r="V6" i="139"/>
  <c r="W6" i="139"/>
  <c r="U7" i="139"/>
  <c r="I70" i="54" s="1"/>
  <c r="V7" i="139"/>
  <c r="W7" i="139"/>
  <c r="U8" i="139"/>
  <c r="V8" i="139"/>
  <c r="L70" i="54" s="1"/>
  <c r="W8" i="139"/>
  <c r="V3" i="139"/>
  <c r="W3" i="139"/>
  <c r="U3" i="139"/>
  <c r="U50" i="35"/>
  <c r="U26" i="35"/>
  <c r="Z4" i="137"/>
  <c r="AA4" i="137"/>
  <c r="AB4" i="137"/>
  <c r="Z5" i="137"/>
  <c r="AA5" i="137"/>
  <c r="AB5" i="137"/>
  <c r="Z6" i="137"/>
  <c r="AA6" i="137"/>
  <c r="AB6" i="137"/>
  <c r="Z7" i="137"/>
  <c r="AA7" i="137"/>
  <c r="AB7" i="137"/>
  <c r="Z8" i="137"/>
  <c r="AA8" i="137"/>
  <c r="AB8" i="137"/>
  <c r="Z9" i="137"/>
  <c r="AA9" i="137"/>
  <c r="AB9" i="137"/>
  <c r="Z10" i="137"/>
  <c r="AA10" i="137"/>
  <c r="AB10" i="137"/>
  <c r="Z11" i="137"/>
  <c r="AA11" i="137"/>
  <c r="AB11" i="137"/>
  <c r="Z12" i="137"/>
  <c r="AA12" i="137"/>
  <c r="AB12" i="137"/>
  <c r="Z13" i="137"/>
  <c r="AA13" i="137"/>
  <c r="AB13" i="137"/>
  <c r="Z14" i="137"/>
  <c r="AA14" i="137"/>
  <c r="AB14" i="137"/>
  <c r="Z15" i="137"/>
  <c r="AA15" i="137"/>
  <c r="AB15" i="137"/>
  <c r="Z16" i="137"/>
  <c r="AA16" i="137"/>
  <c r="AB16" i="137"/>
  <c r="Z17" i="137"/>
  <c r="AA17" i="137"/>
  <c r="AB17" i="137"/>
  <c r="Z18" i="137"/>
  <c r="AA18" i="137"/>
  <c r="AB18" i="137"/>
  <c r="Z19" i="137"/>
  <c r="AA19" i="137"/>
  <c r="AB19" i="137"/>
  <c r="Z20" i="137"/>
  <c r="AA20" i="137"/>
  <c r="AB20" i="137"/>
  <c r="Z21" i="137"/>
  <c r="AA21" i="137"/>
  <c r="AB21" i="137"/>
  <c r="Z22" i="137"/>
  <c r="AA22" i="137"/>
  <c r="AB22" i="137"/>
  <c r="Z23" i="137"/>
  <c r="AA23" i="137"/>
  <c r="AB23" i="137"/>
  <c r="Z24" i="137"/>
  <c r="AA24" i="137"/>
  <c r="AB24" i="137"/>
  <c r="Z25" i="137"/>
  <c r="AA25" i="137"/>
  <c r="AB25" i="137"/>
  <c r="Z26" i="137"/>
  <c r="AA26" i="137"/>
  <c r="AB26" i="137"/>
  <c r="Z27" i="137"/>
  <c r="AA27" i="137"/>
  <c r="AB27" i="137"/>
  <c r="Z28" i="137"/>
  <c r="AA28" i="137"/>
  <c r="AB28" i="137"/>
  <c r="Z29" i="137"/>
  <c r="AA29" i="137"/>
  <c r="AB29" i="137"/>
  <c r="Z30" i="137"/>
  <c r="AA30" i="137"/>
  <c r="AB30" i="137"/>
  <c r="Z31" i="137"/>
  <c r="AA31" i="137"/>
  <c r="AB31" i="137"/>
  <c r="Z32" i="137"/>
  <c r="AA32" i="137"/>
  <c r="AB32" i="137"/>
  <c r="Z33" i="137"/>
  <c r="AA33" i="137"/>
  <c r="AB33" i="137"/>
  <c r="Z34" i="137"/>
  <c r="AA34" i="137"/>
  <c r="AB34" i="137"/>
  <c r="Z35" i="137"/>
  <c r="AA35" i="137"/>
  <c r="AB35" i="137"/>
  <c r="Z36" i="137"/>
  <c r="AA36" i="137"/>
  <c r="AB36" i="137"/>
  <c r="Z37" i="137"/>
  <c r="AA37" i="137"/>
  <c r="AB37" i="137"/>
  <c r="Z38" i="137"/>
  <c r="AA38" i="137"/>
  <c r="AB38" i="137"/>
  <c r="Z39" i="137"/>
  <c r="AA39" i="137"/>
  <c r="AB39" i="137"/>
  <c r="Z40" i="137"/>
  <c r="AA40" i="137"/>
  <c r="AB40" i="137"/>
  <c r="Z41" i="137"/>
  <c r="AA41" i="137"/>
  <c r="AB41" i="137"/>
  <c r="Z42" i="137"/>
  <c r="AA42" i="137"/>
  <c r="AB42" i="137"/>
  <c r="Z43" i="137"/>
  <c r="AA43" i="137"/>
  <c r="AB43" i="137"/>
  <c r="Z44" i="137"/>
  <c r="AA44" i="137"/>
  <c r="AB44" i="137"/>
  <c r="Z45" i="137"/>
  <c r="AA45" i="137"/>
  <c r="AB45" i="137"/>
  <c r="Z46" i="137"/>
  <c r="AA46" i="137"/>
  <c r="AB46" i="137"/>
  <c r="Z47" i="137"/>
  <c r="AA47" i="137"/>
  <c r="AB47" i="137"/>
  <c r="AA3" i="137"/>
  <c r="AB3" i="137"/>
  <c r="Z3" i="137"/>
  <c r="Q4" i="137"/>
  <c r="U15" i="35" s="1"/>
  <c r="Q5" i="137"/>
  <c r="U25" i="35" s="1"/>
  <c r="Q6" i="137"/>
  <c r="U23" i="35" s="1"/>
  <c r="Q7" i="137"/>
  <c r="U31" i="35" s="1"/>
  <c r="Q8" i="137"/>
  <c r="U35" i="35" s="1"/>
  <c r="Q9" i="137"/>
  <c r="U45" i="35" s="1"/>
  <c r="Q10" i="137"/>
  <c r="U46" i="35" s="1"/>
  <c r="Q3" i="137"/>
  <c r="U19" i="35" s="1"/>
  <c r="J19" i="35" s="1"/>
  <c r="K19" i="35" s="1"/>
  <c r="Y11" i="37" l="1"/>
  <c r="W11" i="37"/>
  <c r="U20" i="35"/>
  <c r="U14" i="35"/>
  <c r="U44" i="35"/>
  <c r="U43" i="35" s="1"/>
  <c r="U42" i="35" s="1"/>
  <c r="U30" i="35"/>
  <c r="U35" i="37"/>
  <c r="U31" i="37"/>
  <c r="AA4" i="138"/>
  <c r="AB4" i="138"/>
  <c r="AC4" i="138"/>
  <c r="AA5" i="138"/>
  <c r="AB5" i="138"/>
  <c r="AC5" i="138"/>
  <c r="AA6" i="138"/>
  <c r="AB6" i="138"/>
  <c r="AC6" i="138"/>
  <c r="AA7" i="138"/>
  <c r="AB7" i="138"/>
  <c r="AC7" i="138"/>
  <c r="AA8" i="138"/>
  <c r="AB8" i="138"/>
  <c r="AC8" i="138"/>
  <c r="AA9" i="138"/>
  <c r="AB9" i="138"/>
  <c r="AC9" i="138"/>
  <c r="AA10" i="138"/>
  <c r="AB10" i="138"/>
  <c r="AC10" i="138"/>
  <c r="AA11" i="138"/>
  <c r="AB11" i="138"/>
  <c r="AC11" i="138"/>
  <c r="AA12" i="138"/>
  <c r="AB12" i="138"/>
  <c r="AC12" i="138"/>
  <c r="AA13" i="138"/>
  <c r="AB13" i="138"/>
  <c r="AC13" i="138"/>
  <c r="AA14" i="138"/>
  <c r="AB14" i="138"/>
  <c r="AC14" i="138"/>
  <c r="AA15" i="138"/>
  <c r="AB15" i="138"/>
  <c r="AC15" i="138"/>
  <c r="AA16" i="138"/>
  <c r="AB16" i="138"/>
  <c r="AC16" i="138"/>
  <c r="AA17" i="138"/>
  <c r="AB17" i="138"/>
  <c r="AC17" i="138"/>
  <c r="AA18" i="138"/>
  <c r="AB18" i="138"/>
  <c r="AC18" i="138"/>
  <c r="AA19" i="138"/>
  <c r="AB19" i="138"/>
  <c r="AC19" i="138"/>
  <c r="AA20" i="138"/>
  <c r="AB20" i="138"/>
  <c r="AC20" i="138"/>
  <c r="AA21" i="138"/>
  <c r="AB21" i="138"/>
  <c r="AC21" i="138"/>
  <c r="AA22" i="138"/>
  <c r="AB22" i="138"/>
  <c r="AC22" i="138"/>
  <c r="AA23" i="138"/>
  <c r="AB23" i="138"/>
  <c r="AC23" i="138"/>
  <c r="AA24" i="138"/>
  <c r="AB24" i="138"/>
  <c r="AC24" i="138"/>
  <c r="AA25" i="138"/>
  <c r="AB25" i="138"/>
  <c r="AC25" i="138"/>
  <c r="AA26" i="138"/>
  <c r="AB26" i="138"/>
  <c r="AC26" i="138"/>
  <c r="AA27" i="138"/>
  <c r="AB27" i="138"/>
  <c r="AC27" i="138"/>
  <c r="AA28" i="138"/>
  <c r="AB28" i="138"/>
  <c r="AC28" i="138"/>
  <c r="AA29" i="138"/>
  <c r="AB29" i="138"/>
  <c r="AC29" i="138"/>
  <c r="AA30" i="138"/>
  <c r="AB30" i="138"/>
  <c r="AC30" i="138"/>
  <c r="AA31" i="138"/>
  <c r="AB31" i="138"/>
  <c r="AC31" i="138"/>
  <c r="AA32" i="138"/>
  <c r="AB32" i="138"/>
  <c r="AC32" i="138"/>
  <c r="AA33" i="138"/>
  <c r="AB33" i="138"/>
  <c r="AC33" i="138"/>
  <c r="AA34" i="138"/>
  <c r="AB34" i="138"/>
  <c r="AC34" i="138"/>
  <c r="AA35" i="138"/>
  <c r="AB35" i="138"/>
  <c r="AC35" i="138"/>
  <c r="AA36" i="138"/>
  <c r="AB36" i="138"/>
  <c r="AC36" i="138"/>
  <c r="AA37" i="138"/>
  <c r="AB37" i="138"/>
  <c r="AC37" i="138"/>
  <c r="AA38" i="138"/>
  <c r="AB38" i="138"/>
  <c r="AC38" i="138"/>
  <c r="AA39" i="138"/>
  <c r="AB39" i="138"/>
  <c r="AC39" i="138"/>
  <c r="AA40" i="138"/>
  <c r="AB40" i="138"/>
  <c r="AC40" i="138"/>
  <c r="AA41" i="138"/>
  <c r="AB41" i="138"/>
  <c r="AC41" i="138"/>
  <c r="AA42" i="138"/>
  <c r="AB42" i="138"/>
  <c r="AC42" i="138"/>
  <c r="AB3" i="138"/>
  <c r="AC3" i="138"/>
  <c r="AA3" i="138"/>
  <c r="R4" i="138"/>
  <c r="U17" i="37" s="1"/>
  <c r="R5" i="138"/>
  <c r="U18" i="37" s="1"/>
  <c r="R6" i="138"/>
  <c r="U41" i="37" s="1"/>
  <c r="U39" i="37" s="1"/>
  <c r="R7" i="138"/>
  <c r="U45" i="37" s="1"/>
  <c r="R8" i="138"/>
  <c r="U48" i="37" s="1"/>
  <c r="R9" i="138"/>
  <c r="U50" i="37" s="1"/>
  <c r="R10" i="138"/>
  <c r="U53" i="37" s="1"/>
  <c r="R3" i="138"/>
  <c r="U15" i="37" s="1"/>
  <c r="J15" i="37" s="1"/>
  <c r="U16" i="37" l="1"/>
  <c r="U14" i="37" s="1"/>
  <c r="U12" i="37" s="1"/>
  <c r="U13" i="35"/>
  <c r="U10" i="35" s="1"/>
  <c r="U9" i="35" s="1"/>
  <c r="U44" i="37"/>
  <c r="U38" i="37" s="1"/>
  <c r="U34" i="37" s="1"/>
  <c r="R11" i="138"/>
  <c r="W3" i="132"/>
  <c r="U11" i="37" l="1"/>
  <c r="D115" i="136"/>
  <c r="H115" i="136" s="1"/>
  <c r="F249" i="39"/>
  <c r="L141" i="136"/>
  <c r="L142" i="136"/>
  <c r="I197" i="4" s="1"/>
  <c r="L140" i="136"/>
  <c r="L2" i="136"/>
  <c r="H249" i="39" l="1"/>
  <c r="I196" i="4"/>
  <c r="I195" i="4" s="1"/>
  <c r="F68" i="39"/>
  <c r="R71" i="54" l="1"/>
  <c r="R70" i="54"/>
  <c r="F4" i="139"/>
  <c r="G4" i="139"/>
  <c r="H4" i="139"/>
  <c r="S33" i="54" s="1"/>
  <c r="F5" i="139"/>
  <c r="H59" i="54" s="1"/>
  <c r="G5" i="139"/>
  <c r="H5" i="139"/>
  <c r="F6" i="139"/>
  <c r="H60" i="54" s="1"/>
  <c r="G6" i="139"/>
  <c r="H6" i="139"/>
  <c r="F7" i="139"/>
  <c r="H70" i="54" s="1"/>
  <c r="H71" i="54" s="1"/>
  <c r="G7" i="139"/>
  <c r="H7" i="139"/>
  <c r="F8" i="139"/>
  <c r="G8" i="139"/>
  <c r="H8" i="139"/>
  <c r="S71" i="54" s="1"/>
  <c r="G3" i="139"/>
  <c r="H3" i="139"/>
  <c r="F3" i="139"/>
  <c r="H33" i="54" s="1"/>
  <c r="R23" i="37"/>
  <c r="P29" i="37"/>
  <c r="P27" i="37"/>
  <c r="Q193" i="39"/>
  <c r="P193" i="39"/>
  <c r="L193" i="39"/>
  <c r="G193" i="39"/>
  <c r="F193" i="39"/>
  <c r="L35" i="37"/>
  <c r="H35" i="37"/>
  <c r="L31" i="37"/>
  <c r="L29" i="37"/>
  <c r="H29" i="37"/>
  <c r="L27" i="37"/>
  <c r="H27" i="37"/>
  <c r="L25" i="37"/>
  <c r="J57" i="37"/>
  <c r="J51" i="37"/>
  <c r="J49" i="37"/>
  <c r="J48" i="37"/>
  <c r="J47" i="37"/>
  <c r="J46" i="37"/>
  <c r="J43" i="37"/>
  <c r="J40" i="37"/>
  <c r="I86" i="37" s="1"/>
  <c r="J28" i="37"/>
  <c r="J20" i="37"/>
  <c r="J19" i="37"/>
  <c r="J17" i="37"/>
  <c r="S35" i="37"/>
  <c r="S31" i="37"/>
  <c r="S29" i="37"/>
  <c r="S27" i="37"/>
  <c r="S24" i="37"/>
  <c r="T24" i="37"/>
  <c r="AD24" i="37"/>
  <c r="AF24" i="37"/>
  <c r="T27" i="37"/>
  <c r="AD27" i="37"/>
  <c r="AF27" i="37"/>
  <c r="T29" i="37"/>
  <c r="AD29" i="37"/>
  <c r="AF29" i="37"/>
  <c r="H4" i="138"/>
  <c r="I4" i="138"/>
  <c r="J4" i="138"/>
  <c r="H5" i="138"/>
  <c r="H17" i="37" s="1"/>
  <c r="I5" i="138"/>
  <c r="J5" i="138"/>
  <c r="H6" i="138"/>
  <c r="I6" i="138"/>
  <c r="J6" i="138"/>
  <c r="H7" i="138"/>
  <c r="I7" i="138"/>
  <c r="J7" i="138"/>
  <c r="H8" i="138"/>
  <c r="I8" i="138"/>
  <c r="J8" i="138"/>
  <c r="H9" i="138"/>
  <c r="I9" i="138"/>
  <c r="J9" i="138"/>
  <c r="H10" i="138"/>
  <c r="I10" i="138"/>
  <c r="J10" i="138"/>
  <c r="H11" i="138"/>
  <c r="I11" i="138"/>
  <c r="J11" i="138"/>
  <c r="S21" i="37" s="1"/>
  <c r="J21" i="37" s="1"/>
  <c r="H12" i="138"/>
  <c r="I12" i="138"/>
  <c r="J12" i="138"/>
  <c r="S22" i="37" s="1"/>
  <c r="J22" i="37" s="1"/>
  <c r="H13" i="138"/>
  <c r="I13" i="138"/>
  <c r="J13" i="138"/>
  <c r="S18" i="37" s="1"/>
  <c r="H14" i="138"/>
  <c r="I14" i="138"/>
  <c r="J14" i="138"/>
  <c r="H15" i="138"/>
  <c r="H23" i="37" s="1"/>
  <c r="H193" i="39" s="1"/>
  <c r="I15" i="138"/>
  <c r="J15" i="138"/>
  <c r="H16" i="138"/>
  <c r="I16" i="138"/>
  <c r="J16" i="138"/>
  <c r="H17" i="138"/>
  <c r="I17" i="138"/>
  <c r="J17" i="138"/>
  <c r="H18" i="138"/>
  <c r="I18" i="138"/>
  <c r="J18" i="138"/>
  <c r="H19" i="138"/>
  <c r="H41" i="37" s="1"/>
  <c r="I19" i="138"/>
  <c r="J19" i="138"/>
  <c r="H20" i="138"/>
  <c r="I20" i="138"/>
  <c r="J20" i="138"/>
  <c r="S41" i="37" s="1"/>
  <c r="J41" i="37" s="1"/>
  <c r="H21" i="138"/>
  <c r="I21" i="138"/>
  <c r="J21" i="138"/>
  <c r="H22" i="138"/>
  <c r="I22" i="138"/>
  <c r="J22" i="138"/>
  <c r="S42" i="37" s="1"/>
  <c r="J42" i="37" s="1"/>
  <c r="H23" i="138"/>
  <c r="I23" i="138"/>
  <c r="J23" i="138"/>
  <c r="H24" i="138"/>
  <c r="H45" i="37" s="1"/>
  <c r="I24" i="138"/>
  <c r="J24" i="138"/>
  <c r="H25" i="138"/>
  <c r="I25" i="138"/>
  <c r="J25" i="138"/>
  <c r="S45" i="37" s="1"/>
  <c r="H26" i="138"/>
  <c r="I26" i="138"/>
  <c r="J26" i="138"/>
  <c r="H27" i="138"/>
  <c r="I27" i="138"/>
  <c r="J27" i="138"/>
  <c r="H28" i="138"/>
  <c r="I28" i="138"/>
  <c r="J28" i="138"/>
  <c r="H29" i="138"/>
  <c r="H49" i="37" s="1"/>
  <c r="I29" i="138"/>
  <c r="J29" i="138"/>
  <c r="H30" i="138"/>
  <c r="I30" i="138"/>
  <c r="J30" i="138"/>
  <c r="H31" i="138"/>
  <c r="I31" i="138"/>
  <c r="J31" i="138"/>
  <c r="S50" i="37" s="1"/>
  <c r="J50" i="37" s="1"/>
  <c r="H32" i="138"/>
  <c r="I32" i="138"/>
  <c r="J32" i="138"/>
  <c r="H33" i="138"/>
  <c r="I33" i="138"/>
  <c r="J33" i="138"/>
  <c r="H34" i="138"/>
  <c r="H53" i="37" s="1"/>
  <c r="I34" i="138"/>
  <c r="J34" i="138"/>
  <c r="H35" i="138"/>
  <c r="I35" i="138"/>
  <c r="J35" i="138"/>
  <c r="H36" i="138"/>
  <c r="I36" i="138"/>
  <c r="J36" i="138"/>
  <c r="H37" i="138"/>
  <c r="I37" i="138"/>
  <c r="J37" i="138"/>
  <c r="H38" i="138"/>
  <c r="I38" i="138"/>
  <c r="J38" i="138"/>
  <c r="S56" i="37" s="1"/>
  <c r="J56" i="37" s="1"/>
  <c r="I3" i="138"/>
  <c r="J3" i="138"/>
  <c r="H3" i="138"/>
  <c r="L11" i="35"/>
  <c r="I11" i="35"/>
  <c r="H11" i="35"/>
  <c r="L28" i="35"/>
  <c r="I28" i="35"/>
  <c r="H28" i="35"/>
  <c r="L26" i="35"/>
  <c r="S16" i="37" l="1"/>
  <c r="J16" i="37" s="1"/>
  <c r="N11" i="35"/>
  <c r="L24" i="37"/>
  <c r="S32" i="54"/>
  <c r="H15" i="37"/>
  <c r="N70" i="54"/>
  <c r="O70" i="54" s="1"/>
  <c r="L44" i="37"/>
  <c r="S70" i="54"/>
  <c r="L39" i="37"/>
  <c r="K23" i="37"/>
  <c r="J193" i="39"/>
  <c r="K193" i="39" s="1"/>
  <c r="H19" i="37"/>
  <c r="H32" i="37"/>
  <c r="H22" i="37"/>
  <c r="H20" i="37"/>
  <c r="H42" i="37"/>
  <c r="H46" i="37"/>
  <c r="H50" i="37"/>
  <c r="H54" i="37"/>
  <c r="H26" i="37"/>
  <c r="H21" i="37"/>
  <c r="H47" i="37"/>
  <c r="H56" i="37"/>
  <c r="H40" i="37"/>
  <c r="H43" i="37"/>
  <c r="H51" i="37"/>
  <c r="H18" i="37"/>
  <c r="H48" i="37"/>
  <c r="H52" i="37"/>
  <c r="S44" i="37"/>
  <c r="J44" i="37" s="1"/>
  <c r="S39" i="37"/>
  <c r="J39" i="37" s="1"/>
  <c r="J18" i="37"/>
  <c r="J45" i="37"/>
  <c r="S55" i="37"/>
  <c r="J55" i="37" s="1"/>
  <c r="G210" i="39"/>
  <c r="S44" i="35"/>
  <c r="S30" i="35"/>
  <c r="S28" i="35"/>
  <c r="S26" i="35"/>
  <c r="H4" i="137"/>
  <c r="I4" i="137"/>
  <c r="J4" i="137"/>
  <c r="H5" i="137"/>
  <c r="I5" i="137"/>
  <c r="J5" i="137"/>
  <c r="H6" i="137"/>
  <c r="I6" i="137"/>
  <c r="J6" i="137"/>
  <c r="H7" i="137"/>
  <c r="I7" i="137"/>
  <c r="J7" i="137"/>
  <c r="H8" i="137"/>
  <c r="I8" i="137"/>
  <c r="J8" i="137"/>
  <c r="H9" i="137"/>
  <c r="I9" i="137"/>
  <c r="J9" i="137"/>
  <c r="S15" i="35" s="1"/>
  <c r="S14" i="35" s="1"/>
  <c r="H10" i="137"/>
  <c r="I10" i="137"/>
  <c r="J10" i="137"/>
  <c r="H11" i="137"/>
  <c r="I11" i="137"/>
  <c r="J11" i="137"/>
  <c r="H12" i="137"/>
  <c r="I12" i="137"/>
  <c r="J12" i="137"/>
  <c r="H13" i="137"/>
  <c r="I13" i="137"/>
  <c r="J13" i="137"/>
  <c r="H14" i="137"/>
  <c r="I14" i="137"/>
  <c r="J14" i="137"/>
  <c r="H15" i="137"/>
  <c r="I15" i="137"/>
  <c r="J15" i="137"/>
  <c r="S22" i="35" s="1"/>
  <c r="H16" i="137"/>
  <c r="I16" i="137"/>
  <c r="J16" i="137"/>
  <c r="H17" i="137"/>
  <c r="I17" i="137"/>
  <c r="J17" i="137"/>
  <c r="S23" i="35" s="1"/>
  <c r="H18" i="137"/>
  <c r="I18" i="137"/>
  <c r="J18" i="137"/>
  <c r="H19" i="137"/>
  <c r="I19" i="137"/>
  <c r="J19" i="137"/>
  <c r="H20" i="137"/>
  <c r="I20" i="137"/>
  <c r="J20" i="137"/>
  <c r="H21" i="137"/>
  <c r="I21" i="137"/>
  <c r="J21" i="137"/>
  <c r="H22" i="137"/>
  <c r="I22" i="137"/>
  <c r="J22" i="137"/>
  <c r="H23" i="137"/>
  <c r="I23" i="137"/>
  <c r="J23" i="137"/>
  <c r="H24" i="137"/>
  <c r="I24" i="137"/>
  <c r="J24" i="137"/>
  <c r="H25" i="137"/>
  <c r="I25" i="137"/>
  <c r="J25" i="137"/>
  <c r="H26" i="137"/>
  <c r="I26" i="137"/>
  <c r="L30" i="35" s="1"/>
  <c r="J26" i="137"/>
  <c r="H27" i="137"/>
  <c r="H39" i="35" s="1"/>
  <c r="I27" i="137"/>
  <c r="J27" i="137"/>
  <c r="H28" i="137"/>
  <c r="I28" i="137"/>
  <c r="L208" i="39" s="1"/>
  <c r="J28" i="137"/>
  <c r="S39" i="35" s="1"/>
  <c r="H29" i="137"/>
  <c r="I29" i="137"/>
  <c r="J29" i="137"/>
  <c r="H30" i="137"/>
  <c r="I30" i="137"/>
  <c r="J30" i="137"/>
  <c r="H31" i="137"/>
  <c r="I31" i="137"/>
  <c r="J31" i="137"/>
  <c r="H32" i="137"/>
  <c r="I32" i="137"/>
  <c r="J32" i="137"/>
  <c r="H33" i="137"/>
  <c r="I33" i="137"/>
  <c r="J33" i="137"/>
  <c r="H34" i="137"/>
  <c r="I34" i="137"/>
  <c r="J34" i="137"/>
  <c r="H35" i="137"/>
  <c r="I35" i="137"/>
  <c r="J35" i="137"/>
  <c r="H36" i="137"/>
  <c r="I36" i="137"/>
  <c r="J36" i="137"/>
  <c r="H37" i="137"/>
  <c r="I37" i="137"/>
  <c r="J37" i="137"/>
  <c r="H38" i="137"/>
  <c r="I38" i="137"/>
  <c r="J38" i="137"/>
  <c r="H39" i="137"/>
  <c r="I39" i="137"/>
  <c r="J39" i="137"/>
  <c r="H40" i="137"/>
  <c r="I40" i="137"/>
  <c r="J40" i="137"/>
  <c r="H41" i="137"/>
  <c r="I41" i="137"/>
  <c r="J41" i="137"/>
  <c r="H42" i="137"/>
  <c r="I42" i="137"/>
  <c r="J42" i="137"/>
  <c r="H43" i="137"/>
  <c r="I43" i="137"/>
  <c r="J43" i="137"/>
  <c r="I3" i="137"/>
  <c r="J3" i="137"/>
  <c r="H3" i="137"/>
  <c r="J2" i="137"/>
  <c r="I2" i="137"/>
  <c r="H2" i="137"/>
  <c r="N24" i="37" l="1"/>
  <c r="S9" i="54"/>
  <c r="J71" i="54" s="1"/>
  <c r="H39" i="37"/>
  <c r="K16" i="37"/>
  <c r="S14" i="37"/>
  <c r="S12" i="37" s="1"/>
  <c r="H16" i="37"/>
  <c r="S37" i="35"/>
  <c r="J44" i="137"/>
  <c r="L38" i="37"/>
  <c r="L34" i="37" s="1"/>
  <c r="L11" i="37" s="1"/>
  <c r="M70" i="54"/>
  <c r="N71" i="54"/>
  <c r="O71" i="54" s="1"/>
  <c r="S51" i="35"/>
  <c r="S50" i="35" s="1"/>
  <c r="L20" i="35"/>
  <c r="L50" i="35"/>
  <c r="L294" i="39" s="1"/>
  <c r="L210" i="39"/>
  <c r="M210" i="39" s="1"/>
  <c r="H23" i="35"/>
  <c r="H19" i="35"/>
  <c r="H46" i="35"/>
  <c r="H49" i="35"/>
  <c r="H32" i="35"/>
  <c r="H15" i="35"/>
  <c r="H47" i="35"/>
  <c r="L44" i="35"/>
  <c r="L43" i="35" s="1"/>
  <c r="L42" i="35" s="1"/>
  <c r="H21" i="35"/>
  <c r="H34" i="35"/>
  <c r="H48" i="35"/>
  <c r="H31" i="35"/>
  <c r="H41" i="35"/>
  <c r="H38" i="35" s="1"/>
  <c r="H37" i="35" s="1"/>
  <c r="H33" i="35"/>
  <c r="H25" i="35"/>
  <c r="H17" i="35"/>
  <c r="M39" i="35"/>
  <c r="I26" i="35"/>
  <c r="I188" i="39" s="1"/>
  <c r="H27" i="35"/>
  <c r="H26" i="35" s="1"/>
  <c r="H22" i="35"/>
  <c r="H87" i="37"/>
  <c r="H36" i="35"/>
  <c r="H51" i="35"/>
  <c r="H50" i="35" s="1"/>
  <c r="H45" i="35"/>
  <c r="H35" i="35"/>
  <c r="H24" i="35"/>
  <c r="H16" i="35"/>
  <c r="H92" i="37"/>
  <c r="N23" i="37"/>
  <c r="M23" i="37"/>
  <c r="H25" i="37"/>
  <c r="S38" i="37"/>
  <c r="S34" i="37" s="1"/>
  <c r="H31" i="37"/>
  <c r="H55" i="37"/>
  <c r="H44" i="37"/>
  <c r="H76" i="37" s="1"/>
  <c r="I14" i="37"/>
  <c r="I12" i="37" s="1"/>
  <c r="S20" i="35"/>
  <c r="J12" i="35"/>
  <c r="K12" i="35" s="1"/>
  <c r="J16" i="35"/>
  <c r="K16" i="35" s="1"/>
  <c r="J17" i="35"/>
  <c r="K17" i="35" s="1"/>
  <c r="J18" i="35"/>
  <c r="K18" i="35" s="1"/>
  <c r="J15" i="35"/>
  <c r="K15" i="35" s="1"/>
  <c r="L187" i="39" l="1"/>
  <c r="M187" i="39" s="1"/>
  <c r="N20" i="35"/>
  <c r="N14" i="37"/>
  <c r="J14" i="37"/>
  <c r="N44" i="37"/>
  <c r="N39" i="37"/>
  <c r="H73" i="37"/>
  <c r="S11" i="37"/>
  <c r="H67" i="37"/>
  <c r="L13" i="35"/>
  <c r="L10" i="35" s="1"/>
  <c r="K71" i="54"/>
  <c r="M71" i="54"/>
  <c r="I44" i="35"/>
  <c r="I43" i="35" s="1"/>
  <c r="I42" i="35" s="1"/>
  <c r="H44" i="35"/>
  <c r="H14" i="35"/>
  <c r="I30" i="35"/>
  <c r="I198" i="39" s="1"/>
  <c r="I50" i="35"/>
  <c r="I294" i="39" s="1"/>
  <c r="N51" i="35"/>
  <c r="N193" i="39"/>
  <c r="O23" i="37"/>
  <c r="H20" i="35"/>
  <c r="H30" i="35"/>
  <c r="H210" i="39"/>
  <c r="H38" i="37"/>
  <c r="H14" i="37"/>
  <c r="H12" i="37" s="1"/>
  <c r="H24" i="37"/>
  <c r="S13" i="35"/>
  <c r="S10" i="35" s="1"/>
  <c r="S9" i="35" s="1"/>
  <c r="J20" i="35"/>
  <c r="J187" i="39" s="1"/>
  <c r="K187" i="39" s="1"/>
  <c r="F3" i="135"/>
  <c r="K20" i="35" l="1"/>
  <c r="H43" i="35"/>
  <c r="I13" i="35"/>
  <c r="H13" i="35"/>
  <c r="N210" i="39"/>
  <c r="O210" i="39" s="1"/>
  <c r="H34" i="37"/>
  <c r="H4" i="136"/>
  <c r="I4" i="136"/>
  <c r="J4" i="136"/>
  <c r="K4" i="136"/>
  <c r="T11" i="4" s="1"/>
  <c r="H5" i="136"/>
  <c r="I5" i="136"/>
  <c r="J5" i="136"/>
  <c r="K5" i="136"/>
  <c r="T12" i="4" s="1"/>
  <c r="H6" i="136"/>
  <c r="I6" i="136"/>
  <c r="J6" i="136"/>
  <c r="K6" i="136"/>
  <c r="T13" i="4" s="1"/>
  <c r="K13" i="4" s="1"/>
  <c r="H7" i="136"/>
  <c r="I7" i="136"/>
  <c r="J7" i="136"/>
  <c r="K7" i="136"/>
  <c r="T14" i="4" s="1"/>
  <c r="K14" i="4" s="1"/>
  <c r="H8" i="136"/>
  <c r="I8" i="136"/>
  <c r="J8" i="136"/>
  <c r="K8" i="136"/>
  <c r="H9" i="136"/>
  <c r="I9" i="136"/>
  <c r="J9" i="136"/>
  <c r="K9" i="136"/>
  <c r="H10" i="136"/>
  <c r="I10" i="136"/>
  <c r="J10" i="136"/>
  <c r="K10" i="136"/>
  <c r="T18" i="4" s="1"/>
  <c r="K18" i="4" s="1"/>
  <c r="H11" i="136"/>
  <c r="I11" i="136"/>
  <c r="J11" i="136"/>
  <c r="K11" i="136"/>
  <c r="T19" i="4" s="1"/>
  <c r="H12" i="136"/>
  <c r="I12" i="136"/>
  <c r="J12" i="136"/>
  <c r="K12" i="136"/>
  <c r="T20" i="4" s="1"/>
  <c r="H13" i="136"/>
  <c r="I13" i="136"/>
  <c r="J13" i="136"/>
  <c r="K13" i="136"/>
  <c r="T21" i="4" s="1"/>
  <c r="H14" i="136"/>
  <c r="I14" i="136"/>
  <c r="J14" i="136"/>
  <c r="K14" i="136"/>
  <c r="T22" i="4" s="1"/>
  <c r="H15" i="136"/>
  <c r="I15" i="136"/>
  <c r="J15" i="136"/>
  <c r="K15" i="136"/>
  <c r="T23" i="4" s="1"/>
  <c r="H16" i="136"/>
  <c r="I16" i="136"/>
  <c r="J16" i="136"/>
  <c r="K16" i="136"/>
  <c r="H17" i="136"/>
  <c r="I17" i="136"/>
  <c r="J17" i="136"/>
  <c r="K17" i="136"/>
  <c r="H18" i="136"/>
  <c r="I18" i="136"/>
  <c r="J18" i="136"/>
  <c r="K18" i="136"/>
  <c r="T27" i="4" s="1"/>
  <c r="H19" i="136"/>
  <c r="I19" i="136"/>
  <c r="J19" i="136"/>
  <c r="K19" i="136"/>
  <c r="T28" i="4" s="1"/>
  <c r="H20" i="136"/>
  <c r="I20" i="136"/>
  <c r="J20" i="136"/>
  <c r="K20" i="136"/>
  <c r="H21" i="136"/>
  <c r="I21" i="136"/>
  <c r="J21" i="136"/>
  <c r="K21" i="136"/>
  <c r="H22" i="136"/>
  <c r="I22" i="136"/>
  <c r="J22" i="136"/>
  <c r="K22" i="136"/>
  <c r="T31" i="4" s="1"/>
  <c r="H23" i="136"/>
  <c r="I23" i="136"/>
  <c r="J23" i="136"/>
  <c r="K23" i="136"/>
  <c r="T33" i="4" s="1"/>
  <c r="H24" i="136"/>
  <c r="I24" i="136"/>
  <c r="J24" i="136"/>
  <c r="K24" i="136"/>
  <c r="H25" i="136"/>
  <c r="I25" i="136"/>
  <c r="J25" i="136"/>
  <c r="K25" i="136"/>
  <c r="H26" i="136"/>
  <c r="I26" i="136"/>
  <c r="J26" i="136"/>
  <c r="K26" i="136"/>
  <c r="T36" i="4" s="1"/>
  <c r="H27" i="136"/>
  <c r="I27" i="136"/>
  <c r="J27" i="136"/>
  <c r="K27" i="136"/>
  <c r="T37" i="4" s="1"/>
  <c r="H28" i="136"/>
  <c r="I28" i="136"/>
  <c r="J28" i="136"/>
  <c r="K28" i="136"/>
  <c r="H29" i="136"/>
  <c r="I29" i="136"/>
  <c r="J29" i="136"/>
  <c r="K29" i="136"/>
  <c r="T39" i="4" s="1"/>
  <c r="H30" i="136"/>
  <c r="I30" i="136"/>
  <c r="J30" i="136"/>
  <c r="K30" i="136"/>
  <c r="T40" i="4" s="1"/>
  <c r="H31" i="136"/>
  <c r="I31" i="136"/>
  <c r="J31" i="136"/>
  <c r="K31" i="136"/>
  <c r="T41" i="4" s="1"/>
  <c r="H32" i="136"/>
  <c r="I32" i="136"/>
  <c r="J32" i="136"/>
  <c r="K32" i="136"/>
  <c r="H33" i="136"/>
  <c r="I33" i="136"/>
  <c r="J33" i="136"/>
  <c r="K33" i="136"/>
  <c r="H34" i="136"/>
  <c r="I34" i="136"/>
  <c r="J34" i="136"/>
  <c r="K34" i="136"/>
  <c r="T44" i="4" s="1"/>
  <c r="H35" i="136"/>
  <c r="I35" i="136"/>
  <c r="J35" i="136"/>
  <c r="K35" i="136"/>
  <c r="T45" i="4" s="1"/>
  <c r="H36" i="136"/>
  <c r="I36" i="136"/>
  <c r="J36" i="136"/>
  <c r="K36" i="136"/>
  <c r="H37" i="136"/>
  <c r="I37" i="136"/>
  <c r="J37" i="136"/>
  <c r="K37" i="136"/>
  <c r="T47" i="4" s="1"/>
  <c r="H38" i="136"/>
  <c r="I38" i="136"/>
  <c r="J38" i="136"/>
  <c r="K38" i="136"/>
  <c r="T49" i="4" s="1"/>
  <c r="H39" i="136"/>
  <c r="I39" i="136"/>
  <c r="J39" i="136"/>
  <c r="K39" i="136"/>
  <c r="T50" i="4" s="1"/>
  <c r="H40" i="136"/>
  <c r="I40" i="136"/>
  <c r="J40" i="136"/>
  <c r="K40" i="136"/>
  <c r="T51" i="4" s="1"/>
  <c r="H41" i="136"/>
  <c r="I41" i="136"/>
  <c r="J41" i="136"/>
  <c r="K41" i="136"/>
  <c r="T52" i="4" s="1"/>
  <c r="H42" i="136"/>
  <c r="I42" i="136"/>
  <c r="J42" i="136"/>
  <c r="K42" i="136"/>
  <c r="T54" i="4" s="1"/>
  <c r="H43" i="136"/>
  <c r="I43" i="136"/>
  <c r="J43" i="136"/>
  <c r="K43" i="136"/>
  <c r="T55" i="4" s="1"/>
  <c r="H44" i="136"/>
  <c r="I44" i="136"/>
  <c r="J44" i="136"/>
  <c r="K44" i="136"/>
  <c r="H45" i="136"/>
  <c r="I45" i="136"/>
  <c r="J45" i="136"/>
  <c r="K45" i="136"/>
  <c r="H46" i="136"/>
  <c r="I46" i="136"/>
  <c r="J46" i="136"/>
  <c r="K46" i="136"/>
  <c r="T59" i="4" s="1"/>
  <c r="H47" i="136"/>
  <c r="I47" i="136"/>
  <c r="J47" i="136"/>
  <c r="K47" i="136"/>
  <c r="T60" i="4" s="1"/>
  <c r="H48" i="136"/>
  <c r="I48" i="136"/>
  <c r="J48" i="136"/>
  <c r="K48" i="136"/>
  <c r="H49" i="136"/>
  <c r="I49" i="136"/>
  <c r="J49" i="136"/>
  <c r="K49" i="136"/>
  <c r="T62" i="4" s="1"/>
  <c r="H50" i="136"/>
  <c r="I50" i="136"/>
  <c r="J50" i="136"/>
  <c r="K50" i="136"/>
  <c r="T64" i="4" s="1"/>
  <c r="H51" i="136"/>
  <c r="I51" i="136"/>
  <c r="J51" i="136"/>
  <c r="K51" i="136"/>
  <c r="T65" i="4" s="1"/>
  <c r="H52" i="136"/>
  <c r="I52" i="136"/>
  <c r="J52" i="136"/>
  <c r="K52" i="136"/>
  <c r="H53" i="136"/>
  <c r="I53" i="136"/>
  <c r="J53" i="136"/>
  <c r="K53" i="136"/>
  <c r="T67" i="4" s="1"/>
  <c r="H54" i="136"/>
  <c r="I54" i="136"/>
  <c r="J54" i="136"/>
  <c r="K54" i="136"/>
  <c r="T68" i="4" s="1"/>
  <c r="H55" i="136"/>
  <c r="I55" i="136"/>
  <c r="J55" i="136"/>
  <c r="K55" i="136"/>
  <c r="T69" i="4" s="1"/>
  <c r="H56" i="136"/>
  <c r="I56" i="136"/>
  <c r="J56" i="136"/>
  <c r="K56" i="136"/>
  <c r="T70" i="4" s="1"/>
  <c r="H57" i="136"/>
  <c r="I57" i="136"/>
  <c r="J57" i="136"/>
  <c r="K57" i="136"/>
  <c r="H58" i="136"/>
  <c r="I58" i="136"/>
  <c r="J58" i="136"/>
  <c r="K58" i="136"/>
  <c r="T72" i="4" s="1"/>
  <c r="H59" i="136"/>
  <c r="I59" i="136"/>
  <c r="J59" i="136"/>
  <c r="K59" i="136"/>
  <c r="T73" i="4" s="1"/>
  <c r="H60" i="136"/>
  <c r="I60" i="136"/>
  <c r="J60" i="136"/>
  <c r="K60" i="136"/>
  <c r="H61" i="136"/>
  <c r="I61" i="136"/>
  <c r="J61" i="136"/>
  <c r="K61" i="136"/>
  <c r="T75" i="4" s="1"/>
  <c r="H62" i="136"/>
  <c r="I62" i="136"/>
  <c r="J62" i="136"/>
  <c r="K62" i="136"/>
  <c r="T76" i="4" s="1"/>
  <c r="H63" i="136"/>
  <c r="I63" i="136"/>
  <c r="J63" i="136"/>
  <c r="K63" i="136"/>
  <c r="T77" i="4" s="1"/>
  <c r="H64" i="136"/>
  <c r="I64" i="136"/>
  <c r="J64" i="136"/>
  <c r="K64" i="136"/>
  <c r="T80" i="4" s="1"/>
  <c r="H65" i="136"/>
  <c r="I65" i="136"/>
  <c r="J65" i="136"/>
  <c r="K65" i="136"/>
  <c r="H66" i="136"/>
  <c r="I66" i="136"/>
  <c r="J66" i="136"/>
  <c r="K66" i="136"/>
  <c r="T83" i="4" s="1"/>
  <c r="H67" i="136"/>
  <c r="I67" i="136"/>
  <c r="J67" i="136"/>
  <c r="K67" i="136"/>
  <c r="T84" i="4" s="1"/>
  <c r="H68" i="136"/>
  <c r="I68" i="136"/>
  <c r="J68" i="136"/>
  <c r="K68" i="136"/>
  <c r="H69" i="136"/>
  <c r="I69" i="136"/>
  <c r="J69" i="136"/>
  <c r="K69" i="136"/>
  <c r="T86" i="4" s="1"/>
  <c r="H70" i="136"/>
  <c r="I70" i="136"/>
  <c r="J70" i="136"/>
  <c r="K70" i="136"/>
  <c r="T87" i="4" s="1"/>
  <c r="H71" i="136"/>
  <c r="I71" i="136"/>
  <c r="J71" i="136"/>
  <c r="K71" i="136"/>
  <c r="T88" i="4" s="1"/>
  <c r="H72" i="136"/>
  <c r="I72" i="136"/>
  <c r="J72" i="136"/>
  <c r="K72" i="136"/>
  <c r="T91" i="4" s="1"/>
  <c r="H73" i="136"/>
  <c r="I73" i="136"/>
  <c r="J73" i="136"/>
  <c r="K73" i="136"/>
  <c r="T92" i="4" s="1"/>
  <c r="H74" i="136"/>
  <c r="I74" i="136"/>
  <c r="J74" i="136"/>
  <c r="K74" i="136"/>
  <c r="H75" i="136"/>
  <c r="I75" i="136"/>
  <c r="J75" i="136"/>
  <c r="K75" i="136"/>
  <c r="T95" i="4" s="1"/>
  <c r="H76" i="136"/>
  <c r="I76" i="136"/>
  <c r="J76" i="136"/>
  <c r="K76" i="136"/>
  <c r="T96" i="4" s="1"/>
  <c r="H77" i="136"/>
  <c r="I77" i="136"/>
  <c r="J77" i="136"/>
  <c r="K77" i="136"/>
  <c r="T97" i="4" s="1"/>
  <c r="H78" i="136"/>
  <c r="I78" i="136"/>
  <c r="J78" i="136"/>
  <c r="K78" i="136"/>
  <c r="T98" i="4" s="1"/>
  <c r="H79" i="136"/>
  <c r="I79" i="136"/>
  <c r="J79" i="136"/>
  <c r="K79" i="136"/>
  <c r="T99" i="4" s="1"/>
  <c r="H80" i="136"/>
  <c r="I80" i="136"/>
  <c r="J80" i="136"/>
  <c r="K80" i="136"/>
  <c r="T101" i="4" s="1"/>
  <c r="H81" i="136"/>
  <c r="I81" i="136"/>
  <c r="J81" i="136"/>
  <c r="K81" i="136"/>
  <c r="H82" i="136"/>
  <c r="I82" i="136"/>
  <c r="J82" i="136"/>
  <c r="K82" i="136"/>
  <c r="T103" i="4" s="1"/>
  <c r="H83" i="136"/>
  <c r="I83" i="136"/>
  <c r="J83" i="136"/>
  <c r="K83" i="136"/>
  <c r="T104" i="4" s="1"/>
  <c r="H84" i="136"/>
  <c r="I84" i="136"/>
  <c r="J84" i="136"/>
  <c r="K84" i="136"/>
  <c r="H85" i="136"/>
  <c r="I85" i="136"/>
  <c r="J85" i="136"/>
  <c r="K85" i="136"/>
  <c r="T106" i="4" s="1"/>
  <c r="H86" i="136"/>
  <c r="I86" i="136"/>
  <c r="J86" i="136"/>
  <c r="K86" i="136"/>
  <c r="T107" i="4" s="1"/>
  <c r="H87" i="136"/>
  <c r="I87" i="136"/>
  <c r="J87" i="136"/>
  <c r="K87" i="136"/>
  <c r="T108" i="4" s="1"/>
  <c r="H88" i="136"/>
  <c r="I88" i="136"/>
  <c r="J88" i="136"/>
  <c r="K88" i="136"/>
  <c r="H89" i="136"/>
  <c r="I89" i="136"/>
  <c r="J89" i="136"/>
  <c r="K89" i="136"/>
  <c r="H90" i="136"/>
  <c r="I90" i="136"/>
  <c r="J90" i="136"/>
  <c r="K90" i="136"/>
  <c r="T111" i="4" s="1"/>
  <c r="H91" i="136"/>
  <c r="I91" i="136"/>
  <c r="J91" i="136"/>
  <c r="K91" i="136"/>
  <c r="T112" i="4" s="1"/>
  <c r="H92" i="136"/>
  <c r="I92" i="136"/>
  <c r="J92" i="136"/>
  <c r="K92" i="136"/>
  <c r="H93" i="136"/>
  <c r="I93" i="136"/>
  <c r="J93" i="136"/>
  <c r="K93" i="136"/>
  <c r="H94" i="136"/>
  <c r="I94" i="136"/>
  <c r="J94" i="136"/>
  <c r="K94" i="136"/>
  <c r="T118" i="4" s="1"/>
  <c r="H95" i="136"/>
  <c r="I95" i="136"/>
  <c r="J95" i="136"/>
  <c r="K95" i="136"/>
  <c r="T119" i="4" s="1"/>
  <c r="H96" i="136"/>
  <c r="I96" i="136"/>
  <c r="J96" i="136"/>
  <c r="K96" i="136"/>
  <c r="T120" i="4" s="1"/>
  <c r="H97" i="136"/>
  <c r="I97" i="136"/>
  <c r="J97" i="136"/>
  <c r="K97" i="136"/>
  <c r="T121" i="4" s="1"/>
  <c r="H98" i="136"/>
  <c r="I98" i="136"/>
  <c r="J98" i="136"/>
  <c r="K98" i="136"/>
  <c r="T122" i="4" s="1"/>
  <c r="H99" i="136"/>
  <c r="I99" i="136"/>
  <c r="J99" i="136"/>
  <c r="K99" i="136"/>
  <c r="T123" i="4" s="1"/>
  <c r="H100" i="136"/>
  <c r="I100" i="136"/>
  <c r="J100" i="136"/>
  <c r="K100" i="136"/>
  <c r="H101" i="136"/>
  <c r="I101" i="136"/>
  <c r="J101" i="136"/>
  <c r="K101" i="136"/>
  <c r="H102" i="136"/>
  <c r="I102" i="136"/>
  <c r="J102" i="136"/>
  <c r="K102" i="136"/>
  <c r="T127" i="4" s="1"/>
  <c r="H103" i="136"/>
  <c r="I103" i="136"/>
  <c r="J103" i="136"/>
  <c r="K103" i="136"/>
  <c r="T128" i="4" s="1"/>
  <c r="H104" i="136"/>
  <c r="I104" i="136"/>
  <c r="J104" i="136"/>
  <c r="K104" i="136"/>
  <c r="T129" i="4" s="1"/>
  <c r="H105" i="136"/>
  <c r="I105" i="136"/>
  <c r="J105" i="136"/>
  <c r="K105" i="136"/>
  <c r="T130" i="4" s="1"/>
  <c r="H106" i="136"/>
  <c r="I106" i="136"/>
  <c r="J106" i="136"/>
  <c r="K106" i="136"/>
  <c r="T131" i="4" s="1"/>
  <c r="H107" i="136"/>
  <c r="I107" i="136"/>
  <c r="J107" i="136"/>
  <c r="K107" i="136"/>
  <c r="T132" i="4" s="1"/>
  <c r="H108" i="136"/>
  <c r="I108" i="136"/>
  <c r="J108" i="136"/>
  <c r="K108" i="136"/>
  <c r="H109" i="136"/>
  <c r="I109" i="136"/>
  <c r="J109" i="136"/>
  <c r="K109" i="136"/>
  <c r="H110" i="136"/>
  <c r="I110" i="136"/>
  <c r="J110" i="136"/>
  <c r="K110" i="136"/>
  <c r="T135" i="4" s="1"/>
  <c r="H111" i="136"/>
  <c r="I111" i="136"/>
  <c r="J111" i="136"/>
  <c r="K111" i="136"/>
  <c r="T136" i="4" s="1"/>
  <c r="H112" i="136"/>
  <c r="I112" i="136"/>
  <c r="J112" i="136"/>
  <c r="K112" i="136"/>
  <c r="T137" i="4" s="1"/>
  <c r="H113" i="136"/>
  <c r="I113" i="136"/>
  <c r="J113" i="136"/>
  <c r="K113" i="136"/>
  <c r="T138" i="4" s="1"/>
  <c r="H114" i="136"/>
  <c r="I114" i="136"/>
  <c r="J114" i="136"/>
  <c r="K114" i="136"/>
  <c r="T139" i="4" s="1"/>
  <c r="I115" i="136"/>
  <c r="J115" i="136"/>
  <c r="K115" i="136"/>
  <c r="T140" i="4" s="1"/>
  <c r="H116" i="136"/>
  <c r="I116" i="136"/>
  <c r="J116" i="136"/>
  <c r="K116" i="136"/>
  <c r="H117" i="136"/>
  <c r="I117" i="136"/>
  <c r="J117" i="136"/>
  <c r="K117" i="136"/>
  <c r="H118" i="136"/>
  <c r="I118" i="136"/>
  <c r="J118" i="136"/>
  <c r="K118" i="136"/>
  <c r="T143" i="4" s="1"/>
  <c r="H119" i="136"/>
  <c r="I119" i="136"/>
  <c r="J119" i="136"/>
  <c r="K119" i="136"/>
  <c r="T145" i="4" s="1"/>
  <c r="H120" i="136"/>
  <c r="I120" i="136"/>
  <c r="J120" i="136"/>
  <c r="K120" i="136"/>
  <c r="T146" i="4" s="1"/>
  <c r="H121" i="136"/>
  <c r="I121" i="136"/>
  <c r="J121" i="136"/>
  <c r="K121" i="136"/>
  <c r="H122" i="136"/>
  <c r="I122" i="136"/>
  <c r="J122" i="136"/>
  <c r="K122" i="136"/>
  <c r="T148" i="4" s="1"/>
  <c r="H123" i="136"/>
  <c r="I150" i="4" s="1"/>
  <c r="I123" i="136"/>
  <c r="J123" i="136"/>
  <c r="K123" i="136"/>
  <c r="T150" i="4" s="1"/>
  <c r="H124" i="136"/>
  <c r="I124" i="136"/>
  <c r="J124" i="136"/>
  <c r="K124" i="136"/>
  <c r="H125" i="136"/>
  <c r="I125" i="136"/>
  <c r="J125" i="136"/>
  <c r="K125" i="136"/>
  <c r="T160" i="4" s="1"/>
  <c r="H126" i="136"/>
  <c r="I126" i="136"/>
  <c r="J126" i="136"/>
  <c r="K126" i="136"/>
  <c r="T166" i="4" s="1"/>
  <c r="H127" i="136"/>
  <c r="I127" i="136"/>
  <c r="J127" i="136"/>
  <c r="K127" i="136"/>
  <c r="T177" i="4" s="1"/>
  <c r="H128" i="136"/>
  <c r="I128" i="136"/>
  <c r="J128" i="136"/>
  <c r="K128" i="136"/>
  <c r="H129" i="136"/>
  <c r="I179" i="4" s="1"/>
  <c r="I129" i="136"/>
  <c r="J129" i="136"/>
  <c r="N209" i="39" s="1"/>
  <c r="O209" i="39" s="1"/>
  <c r="K129" i="136"/>
  <c r="T179" i="4" s="1"/>
  <c r="H130" i="136"/>
  <c r="I181" i="4" s="1"/>
  <c r="I130" i="136"/>
  <c r="J130" i="136"/>
  <c r="K130" i="136"/>
  <c r="T181" i="4" s="1"/>
  <c r="H131" i="136"/>
  <c r="I182" i="4" s="1"/>
  <c r="I131" i="136"/>
  <c r="J131" i="136"/>
  <c r="N212" i="39" s="1"/>
  <c r="O212" i="39" s="1"/>
  <c r="K131" i="136"/>
  <c r="T182" i="4" s="1"/>
  <c r="H132" i="136"/>
  <c r="I183" i="4" s="1"/>
  <c r="I132" i="136"/>
  <c r="J132" i="136"/>
  <c r="N213" i="39" s="1"/>
  <c r="O213" i="39" s="1"/>
  <c r="K132" i="136"/>
  <c r="T183" i="4" s="1"/>
  <c r="H133" i="136"/>
  <c r="I133" i="136"/>
  <c r="J133" i="136"/>
  <c r="K133" i="136"/>
  <c r="H134" i="136"/>
  <c r="I134" i="136"/>
  <c r="J134" i="136"/>
  <c r="K134" i="136"/>
  <c r="H135" i="136"/>
  <c r="I135" i="136"/>
  <c r="J135" i="136"/>
  <c r="K135" i="136"/>
  <c r="T184" i="4" s="1"/>
  <c r="H136" i="136"/>
  <c r="I136" i="136"/>
  <c r="J136" i="136"/>
  <c r="K136" i="136"/>
  <c r="H137" i="136"/>
  <c r="I137" i="136"/>
  <c r="J137" i="136"/>
  <c r="K137" i="136"/>
  <c r="T192" i="4" s="1"/>
  <c r="H138" i="136"/>
  <c r="I138" i="136"/>
  <c r="J138" i="136"/>
  <c r="K138" i="136"/>
  <c r="T193" i="4" s="1"/>
  <c r="H139" i="136"/>
  <c r="I139" i="136"/>
  <c r="J139" i="136"/>
  <c r="K139" i="136"/>
  <c r="T194" i="4" s="1"/>
  <c r="H140" i="136"/>
  <c r="I140" i="136"/>
  <c r="J140" i="136"/>
  <c r="K140" i="136"/>
  <c r="H141" i="136"/>
  <c r="I141" i="136"/>
  <c r="J141" i="136"/>
  <c r="K141" i="136"/>
  <c r="H142" i="136"/>
  <c r="I142" i="136"/>
  <c r="J142" i="136"/>
  <c r="K142" i="136"/>
  <c r="T197" i="4" s="1"/>
  <c r="H143" i="136"/>
  <c r="I143" i="136"/>
  <c r="J143" i="136"/>
  <c r="K143" i="136"/>
  <c r="T198" i="4" s="1"/>
  <c r="H144" i="136"/>
  <c r="I144" i="136"/>
  <c r="J144" i="136"/>
  <c r="K144" i="136"/>
  <c r="T199" i="4" s="1"/>
  <c r="H145" i="136"/>
  <c r="I145" i="136"/>
  <c r="J145" i="136"/>
  <c r="K145" i="136"/>
  <c r="H146" i="136"/>
  <c r="I146" i="136"/>
  <c r="J146" i="136"/>
  <c r="K146" i="136"/>
  <c r="T200" i="4" s="1"/>
  <c r="H147" i="136"/>
  <c r="I147" i="136"/>
  <c r="J147" i="136"/>
  <c r="K147" i="136"/>
  <c r="H148" i="136"/>
  <c r="I148" i="136"/>
  <c r="J148" i="136"/>
  <c r="K148" i="136"/>
  <c r="H149" i="136"/>
  <c r="I149" i="136"/>
  <c r="L298" i="39" s="1"/>
  <c r="J149" i="136"/>
  <c r="K149" i="136"/>
  <c r="T202" i="4" s="1"/>
  <c r="I3" i="136"/>
  <c r="J3" i="136"/>
  <c r="K3" i="136"/>
  <c r="T10" i="4" s="1"/>
  <c r="H3" i="136"/>
  <c r="I10" i="35" l="1"/>
  <c r="N13" i="35"/>
  <c r="L13" i="4"/>
  <c r="I178" i="4"/>
  <c r="I177" i="4" s="1"/>
  <c r="L18" i="4"/>
  <c r="L14" i="4"/>
  <c r="H10" i="35"/>
  <c r="H42" i="35"/>
  <c r="I200" i="4"/>
  <c r="I199" i="4"/>
  <c r="I193" i="4"/>
  <c r="I185" i="4"/>
  <c r="H213" i="39"/>
  <c r="I166" i="4"/>
  <c r="I159" i="4"/>
  <c r="I148" i="4"/>
  <c r="I146" i="4"/>
  <c r="I143" i="4"/>
  <c r="I141" i="4"/>
  <c r="I139" i="4"/>
  <c r="I135" i="4"/>
  <c r="I133" i="4"/>
  <c r="I131" i="4"/>
  <c r="I129" i="4"/>
  <c r="I127" i="4"/>
  <c r="I125" i="4"/>
  <c r="I122" i="4"/>
  <c r="I120" i="4"/>
  <c r="I118" i="4"/>
  <c r="I113" i="4"/>
  <c r="I111" i="4"/>
  <c r="I109" i="4"/>
  <c r="I107" i="4"/>
  <c r="I105" i="4"/>
  <c r="I103" i="4"/>
  <c r="I101" i="4"/>
  <c r="I98" i="4"/>
  <c r="I96" i="4"/>
  <c r="I93" i="4"/>
  <c r="I91" i="4"/>
  <c r="H91" i="39" s="1"/>
  <c r="I87" i="4"/>
  <c r="I85" i="4"/>
  <c r="I83" i="4"/>
  <c r="I76" i="4"/>
  <c r="I74" i="4"/>
  <c r="I72" i="4"/>
  <c r="I70" i="4"/>
  <c r="I68" i="4"/>
  <c r="I66" i="4"/>
  <c r="I64" i="4"/>
  <c r="I61" i="4"/>
  <c r="I59" i="4"/>
  <c r="I57" i="4"/>
  <c r="I54" i="4"/>
  <c r="I51" i="4"/>
  <c r="I49" i="4"/>
  <c r="I46" i="4"/>
  <c r="I44" i="4"/>
  <c r="I42" i="4"/>
  <c r="I40" i="4"/>
  <c r="I38" i="4"/>
  <c r="I36" i="4"/>
  <c r="I34" i="4"/>
  <c r="I31" i="4"/>
  <c r="I29" i="4"/>
  <c r="I27" i="4"/>
  <c r="I24" i="4"/>
  <c r="H24" i="39" s="1"/>
  <c r="I22" i="4"/>
  <c r="I20" i="4"/>
  <c r="I18" i="4"/>
  <c r="I15" i="4"/>
  <c r="I13" i="4"/>
  <c r="I11" i="4"/>
  <c r="N298" i="39"/>
  <c r="O298" i="39" s="1"/>
  <c r="I202" i="4"/>
  <c r="H298" i="39" s="1"/>
  <c r="I198" i="4"/>
  <c r="I194" i="4"/>
  <c r="I192" i="4"/>
  <c r="I184" i="4"/>
  <c r="H212" i="39"/>
  <c r="H209" i="39"/>
  <c r="I160" i="4"/>
  <c r="I147" i="4"/>
  <c r="I145" i="4"/>
  <c r="I142" i="4"/>
  <c r="I140" i="4"/>
  <c r="I138" i="4"/>
  <c r="I136" i="4"/>
  <c r="I134" i="4"/>
  <c r="I132" i="4"/>
  <c r="I130" i="4"/>
  <c r="I128" i="4"/>
  <c r="I126" i="4"/>
  <c r="I123" i="4"/>
  <c r="I121" i="4"/>
  <c r="I119" i="4"/>
  <c r="I116" i="4"/>
  <c r="I112" i="4"/>
  <c r="I110" i="4"/>
  <c r="I108" i="4"/>
  <c r="I106" i="4"/>
  <c r="I104" i="4"/>
  <c r="I102" i="4"/>
  <c r="I99" i="4"/>
  <c r="I97" i="4"/>
  <c r="I95" i="4"/>
  <c r="I92" i="4"/>
  <c r="I88" i="4"/>
  <c r="I86" i="4"/>
  <c r="I84" i="4"/>
  <c r="I81" i="4"/>
  <c r="I77" i="4"/>
  <c r="I75" i="4"/>
  <c r="I73" i="4"/>
  <c r="I71" i="4"/>
  <c r="I69" i="4"/>
  <c r="I67" i="4"/>
  <c r="I65" i="4"/>
  <c r="I62" i="4"/>
  <c r="I60" i="4"/>
  <c r="I58" i="4"/>
  <c r="I55" i="4"/>
  <c r="I52" i="4"/>
  <c r="I50" i="4"/>
  <c r="I47" i="4"/>
  <c r="I45" i="4"/>
  <c r="I43" i="4"/>
  <c r="I41" i="4"/>
  <c r="I39" i="4"/>
  <c r="I37" i="4"/>
  <c r="I35" i="4"/>
  <c r="I33" i="4"/>
  <c r="I30" i="4"/>
  <c r="I28" i="4"/>
  <c r="I26" i="4"/>
  <c r="I23" i="4"/>
  <c r="I21" i="4"/>
  <c r="I19" i="4"/>
  <c r="I17" i="4"/>
  <c r="I14" i="4"/>
  <c r="I12" i="4"/>
  <c r="I10" i="4"/>
  <c r="T26" i="4"/>
  <c r="T46" i="4"/>
  <c r="T38" i="4"/>
  <c r="T58" i="4"/>
  <c r="T71" i="4"/>
  <c r="T81" i="4"/>
  <c r="T93" i="4"/>
  <c r="T113" i="4"/>
  <c r="T105" i="4"/>
  <c r="T147" i="4"/>
  <c r="T178" i="4"/>
  <c r="T17" i="4"/>
  <c r="K17" i="4" s="1"/>
  <c r="T30" i="4"/>
  <c r="T134" i="4"/>
  <c r="T126" i="4"/>
  <c r="T142" i="4"/>
  <c r="T196" i="4"/>
  <c r="T24" i="4"/>
  <c r="T15" i="4"/>
  <c r="K15" i="4" s="1"/>
  <c r="T29" i="4"/>
  <c r="T43" i="4"/>
  <c r="T35" i="4"/>
  <c r="T57" i="4"/>
  <c r="T110" i="4"/>
  <c r="T102" i="4"/>
  <c r="T133" i="4"/>
  <c r="T125" i="4"/>
  <c r="T141" i="4"/>
  <c r="T159" i="4"/>
  <c r="T195" i="4"/>
  <c r="T9" i="4" s="1"/>
  <c r="T42" i="4"/>
  <c r="T34" i="4"/>
  <c r="T109" i="4"/>
  <c r="T116" i="4"/>
  <c r="T61" i="4"/>
  <c r="T74" i="4"/>
  <c r="T66" i="4"/>
  <c r="T85" i="4"/>
  <c r="T185" i="4"/>
  <c r="I9" i="35" l="1"/>
  <c r="N10" i="35"/>
  <c r="H208" i="39"/>
  <c r="H207" i="39" s="1"/>
  <c r="L15" i="4"/>
  <c r="L17" i="4"/>
  <c r="H9" i="35"/>
  <c r="I137" i="4"/>
  <c r="I80" i="4" s="1"/>
  <c r="I9" i="4" s="1"/>
  <c r="H306" i="39" s="1"/>
  <c r="N249" i="39"/>
  <c r="O249" i="39" s="1"/>
  <c r="Q57" i="37"/>
  <c r="Q54" i="37"/>
  <c r="Q26" i="37"/>
  <c r="R26" i="37" s="1"/>
  <c r="N50" i="37"/>
  <c r="N52" i="37"/>
  <c r="N26" i="37"/>
  <c r="M51" i="35"/>
  <c r="M45" i="35"/>
  <c r="M46" i="35"/>
  <c r="M47" i="35"/>
  <c r="M48" i="35"/>
  <c r="M49" i="35"/>
  <c r="M15" i="35"/>
  <c r="M16" i="35"/>
  <c r="M17" i="35"/>
  <c r="M18" i="35"/>
  <c r="M19" i="35"/>
  <c r="M21" i="35"/>
  <c r="M22" i="35"/>
  <c r="M23" i="35"/>
  <c r="M24" i="35"/>
  <c r="M25" i="35"/>
  <c r="M26" i="35"/>
  <c r="M27" i="35"/>
  <c r="M28" i="35"/>
  <c r="M29" i="35"/>
  <c r="M30" i="35"/>
  <c r="M31" i="35"/>
  <c r="M32" i="35"/>
  <c r="M33" i="35"/>
  <c r="M34" i="35"/>
  <c r="M35" i="35"/>
  <c r="M36" i="35"/>
  <c r="Q276" i="39" l="1"/>
  <c r="N38" i="37"/>
  <c r="G161" i="4"/>
  <c r="G162" i="4"/>
  <c r="G163" i="4"/>
  <c r="G149" i="39"/>
  <c r="F149" i="39"/>
  <c r="F52" i="39"/>
  <c r="N9" i="4" l="1"/>
  <c r="FA3" i="131"/>
  <c r="FB3" i="131"/>
  <c r="FA4" i="131"/>
  <c r="FB4" i="131"/>
  <c r="FA5" i="131"/>
  <c r="FB5" i="131"/>
  <c r="EZ4" i="131"/>
  <c r="EZ5" i="131"/>
  <c r="EZ3" i="131"/>
  <c r="ES3" i="131"/>
  <c r="AP53" i="54" s="1"/>
  <c r="AP35" i="54" s="1"/>
  <c r="AP9" i="54" s="1"/>
  <c r="H219" i="39"/>
  <c r="H186" i="39"/>
  <c r="S183" i="39"/>
  <c r="H183" i="39"/>
  <c r="G219" i="39"/>
  <c r="F186" i="39"/>
  <c r="G186" i="39"/>
  <c r="G183" i="39"/>
  <c r="F183" i="39"/>
  <c r="GA4" i="135"/>
  <c r="GB4" i="135"/>
  <c r="GC4" i="135"/>
  <c r="GD4" i="135"/>
  <c r="GA5" i="135"/>
  <c r="GB5" i="135"/>
  <c r="GC5" i="135"/>
  <c r="GD5" i="135"/>
  <c r="GA6" i="135"/>
  <c r="GB6" i="135"/>
  <c r="GC6" i="135"/>
  <c r="GD6" i="135"/>
  <c r="GA7" i="135"/>
  <c r="GB7" i="135"/>
  <c r="GC7" i="135"/>
  <c r="GD7" i="135"/>
  <c r="GA8" i="135"/>
  <c r="GB8" i="135"/>
  <c r="GC8" i="135"/>
  <c r="GD8" i="135"/>
  <c r="GA9" i="135"/>
  <c r="GB9" i="135"/>
  <c r="GC9" i="135"/>
  <c r="GD9" i="135"/>
  <c r="GA10" i="135"/>
  <c r="GB10" i="135"/>
  <c r="GC10" i="135"/>
  <c r="GD10" i="135"/>
  <c r="GA11" i="135"/>
  <c r="GB11" i="135"/>
  <c r="GC11" i="135"/>
  <c r="GD11" i="135"/>
  <c r="GA12" i="135"/>
  <c r="GB12" i="135"/>
  <c r="GC12" i="135"/>
  <c r="GD12" i="135"/>
  <c r="GA13" i="135"/>
  <c r="GB13" i="135"/>
  <c r="GC13" i="135"/>
  <c r="GD13" i="135"/>
  <c r="GA14" i="135"/>
  <c r="GB14" i="135"/>
  <c r="GC14" i="135"/>
  <c r="GD14" i="135"/>
  <c r="GA15" i="135"/>
  <c r="GB15" i="135"/>
  <c r="GC15" i="135"/>
  <c r="GD15" i="135"/>
  <c r="GA16" i="135"/>
  <c r="GB16" i="135"/>
  <c r="GC16" i="135"/>
  <c r="GD16" i="135"/>
  <c r="GA17" i="135"/>
  <c r="GB17" i="135"/>
  <c r="GC17" i="135"/>
  <c r="GD17" i="135"/>
  <c r="GA18" i="135"/>
  <c r="GB18" i="135"/>
  <c r="GC18" i="135"/>
  <c r="GD18" i="135"/>
  <c r="GA19" i="135"/>
  <c r="GB19" i="135"/>
  <c r="GC19" i="135"/>
  <c r="GD19" i="135"/>
  <c r="GA20" i="135"/>
  <c r="GB20" i="135"/>
  <c r="GC20" i="135"/>
  <c r="GD20" i="135"/>
  <c r="GA21" i="135"/>
  <c r="GB21" i="135"/>
  <c r="GC21" i="135"/>
  <c r="GD21" i="135"/>
  <c r="GA22" i="135"/>
  <c r="GB22" i="135"/>
  <c r="GC22" i="135"/>
  <c r="GD22" i="135"/>
  <c r="GA23" i="135"/>
  <c r="GB23" i="135"/>
  <c r="GC23" i="135"/>
  <c r="GD23" i="135"/>
  <c r="GA24" i="135"/>
  <c r="GB24" i="135"/>
  <c r="GC24" i="135"/>
  <c r="GD24" i="135"/>
  <c r="GA25" i="135"/>
  <c r="GB25" i="135"/>
  <c r="GC25" i="135"/>
  <c r="GD25" i="135"/>
  <c r="GA26" i="135"/>
  <c r="GB26" i="135"/>
  <c r="GC26" i="135"/>
  <c r="GD26" i="135"/>
  <c r="GA27" i="135"/>
  <c r="GB27" i="135"/>
  <c r="GC27" i="135"/>
  <c r="GD27" i="135"/>
  <c r="GA28" i="135"/>
  <c r="GB28" i="135"/>
  <c r="GC28" i="135"/>
  <c r="GD28" i="135"/>
  <c r="GA29" i="135"/>
  <c r="GB29" i="135"/>
  <c r="GC29" i="135"/>
  <c r="GD29" i="135"/>
  <c r="GA30" i="135"/>
  <c r="GB30" i="135"/>
  <c r="GC30" i="135"/>
  <c r="GD30" i="135"/>
  <c r="GA31" i="135"/>
  <c r="GB31" i="135"/>
  <c r="GC31" i="135"/>
  <c r="GD31" i="135"/>
  <c r="GA32" i="135"/>
  <c r="GB32" i="135"/>
  <c r="GC32" i="135"/>
  <c r="GD32" i="135"/>
  <c r="GA33" i="135"/>
  <c r="GB33" i="135"/>
  <c r="GC33" i="135"/>
  <c r="GD33" i="135"/>
  <c r="GA34" i="135"/>
  <c r="GB34" i="135"/>
  <c r="GC34" i="135"/>
  <c r="GD34" i="135"/>
  <c r="GA35" i="135"/>
  <c r="GB35" i="135"/>
  <c r="GC35" i="135"/>
  <c r="GD35" i="135"/>
  <c r="GA36" i="135"/>
  <c r="GB36" i="135"/>
  <c r="GC36" i="135"/>
  <c r="GD36" i="135"/>
  <c r="GA37" i="135"/>
  <c r="GB37" i="135"/>
  <c r="GC37" i="135"/>
  <c r="GD37" i="135"/>
  <c r="GA38" i="135"/>
  <c r="GB38" i="135"/>
  <c r="GC38" i="135"/>
  <c r="GD38" i="135"/>
  <c r="GA39" i="135"/>
  <c r="GB39" i="135"/>
  <c r="GC39" i="135"/>
  <c r="GD39" i="135"/>
  <c r="GA40" i="135"/>
  <c r="GB40" i="135"/>
  <c r="GC40" i="135"/>
  <c r="GD40" i="135"/>
  <c r="GA41" i="135"/>
  <c r="GB41" i="135"/>
  <c r="GC41" i="135"/>
  <c r="GD41" i="135"/>
  <c r="GA42" i="135"/>
  <c r="GB42" i="135"/>
  <c r="GC42" i="135"/>
  <c r="GD42" i="135"/>
  <c r="GA43" i="135"/>
  <c r="GB43" i="135"/>
  <c r="GC43" i="135"/>
  <c r="GD43" i="135"/>
  <c r="GA44" i="135"/>
  <c r="GB44" i="135"/>
  <c r="GC44" i="135"/>
  <c r="GD44" i="135"/>
  <c r="GA45" i="135"/>
  <c r="GB45" i="135"/>
  <c r="GC45" i="135"/>
  <c r="GD45" i="135"/>
  <c r="GA46" i="135"/>
  <c r="GB46" i="135"/>
  <c r="GC46" i="135"/>
  <c r="GD46" i="135"/>
  <c r="GA47" i="135"/>
  <c r="GB47" i="135"/>
  <c r="GC47" i="135"/>
  <c r="GD47" i="135"/>
  <c r="GA48" i="135"/>
  <c r="GB48" i="135"/>
  <c r="GC48" i="135"/>
  <c r="GD48" i="135"/>
  <c r="GA49" i="135"/>
  <c r="GB49" i="135"/>
  <c r="GC49" i="135"/>
  <c r="GD49" i="135"/>
  <c r="GA50" i="135"/>
  <c r="GB50" i="135"/>
  <c r="GC50" i="135"/>
  <c r="GD50" i="135"/>
  <c r="GA51" i="135"/>
  <c r="GB51" i="135"/>
  <c r="GC51" i="135"/>
  <c r="GD51" i="135"/>
  <c r="GA52" i="135"/>
  <c r="GB52" i="135"/>
  <c r="GC52" i="135"/>
  <c r="GD52" i="135"/>
  <c r="GA53" i="135"/>
  <c r="GB53" i="135"/>
  <c r="GC53" i="135"/>
  <c r="GD53" i="135"/>
  <c r="GA54" i="135"/>
  <c r="GB54" i="135"/>
  <c r="GC54" i="135"/>
  <c r="GD54" i="135"/>
  <c r="GA55" i="135"/>
  <c r="GB55" i="135"/>
  <c r="GC55" i="135"/>
  <c r="GD55" i="135"/>
  <c r="GA56" i="135"/>
  <c r="GB56" i="135"/>
  <c r="GC56" i="135"/>
  <c r="GD56" i="135"/>
  <c r="GA57" i="135"/>
  <c r="GB57" i="135"/>
  <c r="GC57" i="135"/>
  <c r="GD57" i="135"/>
  <c r="GA58" i="135"/>
  <c r="GB58" i="135"/>
  <c r="GC58" i="135"/>
  <c r="GD58" i="135"/>
  <c r="GA59" i="135"/>
  <c r="GB59" i="135"/>
  <c r="GC59" i="135"/>
  <c r="GD59" i="135"/>
  <c r="GA60" i="135"/>
  <c r="GB60" i="135"/>
  <c r="GC60" i="135"/>
  <c r="GD60" i="135"/>
  <c r="GA61" i="135"/>
  <c r="GB61" i="135"/>
  <c r="GC61" i="135"/>
  <c r="GD61" i="135"/>
  <c r="GA62" i="135"/>
  <c r="GB62" i="135"/>
  <c r="GC62" i="135"/>
  <c r="GD62" i="135"/>
  <c r="GA63" i="135"/>
  <c r="GB63" i="135"/>
  <c r="GC63" i="135"/>
  <c r="GD63" i="135"/>
  <c r="GA64" i="135"/>
  <c r="GB64" i="135"/>
  <c r="GC64" i="135"/>
  <c r="GD64" i="135"/>
  <c r="GA65" i="135"/>
  <c r="GB65" i="135"/>
  <c r="GC65" i="135"/>
  <c r="GD65" i="135"/>
  <c r="GA66" i="135"/>
  <c r="GB66" i="135"/>
  <c r="GC66" i="135"/>
  <c r="GD66" i="135"/>
  <c r="GA67" i="135"/>
  <c r="GB67" i="135"/>
  <c r="GC67" i="135"/>
  <c r="GD67" i="135"/>
  <c r="GA68" i="135"/>
  <c r="GB68" i="135"/>
  <c r="GC68" i="135"/>
  <c r="GD68" i="135"/>
  <c r="GA69" i="135"/>
  <c r="GB69" i="135"/>
  <c r="GC69" i="135"/>
  <c r="GD69" i="135"/>
  <c r="GA70" i="135"/>
  <c r="GB70" i="135"/>
  <c r="GC70" i="135"/>
  <c r="GD70" i="135"/>
  <c r="GA71" i="135"/>
  <c r="GB71" i="135"/>
  <c r="GC71" i="135"/>
  <c r="GD71" i="135"/>
  <c r="GA72" i="135"/>
  <c r="GB72" i="135"/>
  <c r="GC72" i="135"/>
  <c r="GD72" i="135"/>
  <c r="GA73" i="135"/>
  <c r="GB73" i="135"/>
  <c r="GC73" i="135"/>
  <c r="GD73" i="135"/>
  <c r="GA74" i="135"/>
  <c r="GB74" i="135"/>
  <c r="GC74" i="135"/>
  <c r="GD74" i="135"/>
  <c r="GA75" i="135"/>
  <c r="GB75" i="135"/>
  <c r="GC75" i="135"/>
  <c r="GD75" i="135"/>
  <c r="GA76" i="135"/>
  <c r="GB76" i="135"/>
  <c r="GC76" i="135"/>
  <c r="GD76" i="135"/>
  <c r="GA77" i="135"/>
  <c r="GB77" i="135"/>
  <c r="GC77" i="135"/>
  <c r="GD77" i="135"/>
  <c r="GA78" i="135"/>
  <c r="GB78" i="135"/>
  <c r="GC78" i="135"/>
  <c r="GD78" i="135"/>
  <c r="GA79" i="135"/>
  <c r="GB79" i="135"/>
  <c r="GC79" i="135"/>
  <c r="GD79" i="135"/>
  <c r="GA80" i="135"/>
  <c r="GB80" i="135"/>
  <c r="GC80" i="135"/>
  <c r="GD80" i="135"/>
  <c r="GA81" i="135"/>
  <c r="GB81" i="135"/>
  <c r="GC81" i="135"/>
  <c r="GD81" i="135"/>
  <c r="GA82" i="135"/>
  <c r="GB82" i="135"/>
  <c r="GC82" i="135"/>
  <c r="GD82" i="135"/>
  <c r="GA83" i="135"/>
  <c r="GB83" i="135"/>
  <c r="GC83" i="135"/>
  <c r="GD83" i="135"/>
  <c r="GA84" i="135"/>
  <c r="GB84" i="135"/>
  <c r="GC84" i="135"/>
  <c r="GD84" i="135"/>
  <c r="GA85" i="135"/>
  <c r="GB85" i="135"/>
  <c r="GC85" i="135"/>
  <c r="GD85" i="135"/>
  <c r="GA86" i="135"/>
  <c r="GB86" i="135"/>
  <c r="GC86" i="135"/>
  <c r="GD86" i="135"/>
  <c r="GA87" i="135"/>
  <c r="GB87" i="135"/>
  <c r="GC87" i="135"/>
  <c r="GD87" i="135"/>
  <c r="GA88" i="135"/>
  <c r="GB88" i="135"/>
  <c r="GC88" i="135"/>
  <c r="GD88" i="135"/>
  <c r="GA89" i="135"/>
  <c r="GB89" i="135"/>
  <c r="GC89" i="135"/>
  <c r="GD89" i="135"/>
  <c r="GA90" i="135"/>
  <c r="GB90" i="135"/>
  <c r="GC90" i="135"/>
  <c r="GD90" i="135"/>
  <c r="GA91" i="135"/>
  <c r="GB91" i="135"/>
  <c r="GC91" i="135"/>
  <c r="GD91" i="135"/>
  <c r="GA92" i="135"/>
  <c r="GB92" i="135"/>
  <c r="GC92" i="135"/>
  <c r="GD92" i="135"/>
  <c r="GA93" i="135"/>
  <c r="GB93" i="135"/>
  <c r="GC93" i="135"/>
  <c r="GD93" i="135"/>
  <c r="GA94" i="135"/>
  <c r="GB94" i="135"/>
  <c r="GC94" i="135"/>
  <c r="GD94" i="135"/>
  <c r="GA95" i="135"/>
  <c r="GB95" i="135"/>
  <c r="GC95" i="135"/>
  <c r="GD95" i="135"/>
  <c r="GA96" i="135"/>
  <c r="GB96" i="135"/>
  <c r="GC96" i="135"/>
  <c r="GD96" i="135"/>
  <c r="GA97" i="135"/>
  <c r="GB97" i="135"/>
  <c r="GC97" i="135"/>
  <c r="GD97" i="135"/>
  <c r="GA98" i="135"/>
  <c r="GB98" i="135"/>
  <c r="GC98" i="135"/>
  <c r="GD98" i="135"/>
  <c r="GA99" i="135"/>
  <c r="GB99" i="135"/>
  <c r="GC99" i="135"/>
  <c r="GD99" i="135"/>
  <c r="GA100" i="135"/>
  <c r="GB100" i="135"/>
  <c r="GC100" i="135"/>
  <c r="GD100" i="135"/>
  <c r="GA101" i="135"/>
  <c r="GB101" i="135"/>
  <c r="GC101" i="135"/>
  <c r="GD101" i="135"/>
  <c r="GA102" i="135"/>
  <c r="GB102" i="135"/>
  <c r="GC102" i="135"/>
  <c r="GD102" i="135"/>
  <c r="GA103" i="135"/>
  <c r="GB103" i="135"/>
  <c r="GC103" i="135"/>
  <c r="GD103" i="135"/>
  <c r="GA104" i="135"/>
  <c r="GB104" i="135"/>
  <c r="GC104" i="135"/>
  <c r="GD104" i="135"/>
  <c r="GA105" i="135"/>
  <c r="GB105" i="135"/>
  <c r="GC105" i="135"/>
  <c r="GD105" i="135"/>
  <c r="GA106" i="135"/>
  <c r="GB106" i="135"/>
  <c r="GC106" i="135"/>
  <c r="GD106" i="135"/>
  <c r="GA107" i="135"/>
  <c r="GB107" i="135"/>
  <c r="GC107" i="135"/>
  <c r="GD107" i="135"/>
  <c r="GA108" i="135"/>
  <c r="GB108" i="135"/>
  <c r="GC108" i="135"/>
  <c r="GD108" i="135"/>
  <c r="GA109" i="135"/>
  <c r="GB109" i="135"/>
  <c r="GC109" i="135"/>
  <c r="GD109" i="135"/>
  <c r="GA110" i="135"/>
  <c r="GB110" i="135"/>
  <c r="GC110" i="135"/>
  <c r="GD110" i="135"/>
  <c r="GA111" i="135"/>
  <c r="GB111" i="135"/>
  <c r="GC111" i="135"/>
  <c r="GD111" i="135"/>
  <c r="GA112" i="135"/>
  <c r="GB112" i="135"/>
  <c r="GC112" i="135"/>
  <c r="GD112" i="135"/>
  <c r="GA113" i="135"/>
  <c r="GB113" i="135"/>
  <c r="GC113" i="135"/>
  <c r="GD113" i="135"/>
  <c r="GA114" i="135"/>
  <c r="GB114" i="135"/>
  <c r="GC114" i="135"/>
  <c r="GD114" i="135"/>
  <c r="GA115" i="135"/>
  <c r="GB115" i="135"/>
  <c r="GC115" i="135"/>
  <c r="GD115" i="135"/>
  <c r="GA116" i="135"/>
  <c r="GB116" i="135"/>
  <c r="GC116" i="135"/>
  <c r="GD116" i="135"/>
  <c r="GA117" i="135"/>
  <c r="GB117" i="135"/>
  <c r="GC117" i="135"/>
  <c r="GD117" i="135"/>
  <c r="GA118" i="135"/>
  <c r="GB118" i="135"/>
  <c r="GC118" i="135"/>
  <c r="GD118" i="135"/>
  <c r="GA119" i="135"/>
  <c r="GB119" i="135"/>
  <c r="GC119" i="135"/>
  <c r="GD119" i="135"/>
  <c r="GA120" i="135"/>
  <c r="GB120" i="135"/>
  <c r="GC120" i="135"/>
  <c r="GD120" i="135"/>
  <c r="GA121" i="135"/>
  <c r="GB121" i="135"/>
  <c r="GC121" i="135"/>
  <c r="GD121" i="135"/>
  <c r="GA122" i="135"/>
  <c r="GB122" i="135"/>
  <c r="GC122" i="135"/>
  <c r="GD122" i="135"/>
  <c r="GA123" i="135"/>
  <c r="GB123" i="135"/>
  <c r="GC123" i="135"/>
  <c r="GD123" i="135"/>
  <c r="GA124" i="135"/>
  <c r="GB124" i="135"/>
  <c r="GC124" i="135"/>
  <c r="GD124" i="135"/>
  <c r="GA125" i="135"/>
  <c r="GB125" i="135"/>
  <c r="GC125" i="135"/>
  <c r="GD125" i="135"/>
  <c r="GA126" i="135"/>
  <c r="GB126" i="135"/>
  <c r="GC126" i="135"/>
  <c r="GD126" i="135"/>
  <c r="GA127" i="135"/>
  <c r="GB127" i="135"/>
  <c r="GC127" i="135"/>
  <c r="GD127" i="135"/>
  <c r="GA128" i="135"/>
  <c r="GB128" i="135"/>
  <c r="GC128" i="135"/>
  <c r="GD128" i="135"/>
  <c r="GA129" i="135"/>
  <c r="GB129" i="135"/>
  <c r="GC129" i="135"/>
  <c r="GD129" i="135"/>
  <c r="GA130" i="135"/>
  <c r="GB130" i="135"/>
  <c r="GC130" i="135"/>
  <c r="GD130" i="135"/>
  <c r="GA131" i="135"/>
  <c r="GB131" i="135"/>
  <c r="GC131" i="135"/>
  <c r="GD131" i="135"/>
  <c r="GA132" i="135"/>
  <c r="GB132" i="135"/>
  <c r="GC132" i="135"/>
  <c r="GD132" i="135"/>
  <c r="GA133" i="135"/>
  <c r="GB133" i="135"/>
  <c r="GC133" i="135"/>
  <c r="GD133" i="135"/>
  <c r="GA134" i="135"/>
  <c r="GB134" i="135"/>
  <c r="GC134" i="135"/>
  <c r="GD134" i="135"/>
  <c r="GA135" i="135"/>
  <c r="GB135" i="135"/>
  <c r="GC135" i="135"/>
  <c r="GD135" i="135"/>
  <c r="GA136" i="135"/>
  <c r="GB136" i="135"/>
  <c r="GC136" i="135"/>
  <c r="GD136" i="135"/>
  <c r="GA137" i="135"/>
  <c r="GB137" i="135"/>
  <c r="GC137" i="135"/>
  <c r="GD137" i="135"/>
  <c r="GA138" i="135"/>
  <c r="GB138" i="135"/>
  <c r="GC138" i="135"/>
  <c r="GD138" i="135"/>
  <c r="GA139" i="135"/>
  <c r="GB139" i="135"/>
  <c r="GC139" i="135"/>
  <c r="GD139" i="135"/>
  <c r="GA140" i="135"/>
  <c r="GB140" i="135"/>
  <c r="GC140" i="135"/>
  <c r="GD140" i="135"/>
  <c r="GA141" i="135"/>
  <c r="GB141" i="135"/>
  <c r="GC141" i="135"/>
  <c r="GD141" i="135"/>
  <c r="GA142" i="135"/>
  <c r="GB142" i="135"/>
  <c r="GC142" i="135"/>
  <c r="GD142" i="135"/>
  <c r="GA143" i="135"/>
  <c r="GB143" i="135"/>
  <c r="GC143" i="135"/>
  <c r="GD143" i="135"/>
  <c r="GA144" i="135"/>
  <c r="GB144" i="135"/>
  <c r="GC144" i="135"/>
  <c r="GD144" i="135"/>
  <c r="GA145" i="135"/>
  <c r="GB145" i="135"/>
  <c r="GC145" i="135"/>
  <c r="GD145" i="135"/>
  <c r="GA146" i="135"/>
  <c r="GB146" i="135"/>
  <c r="GC146" i="135"/>
  <c r="GD146" i="135"/>
  <c r="GA147" i="135"/>
  <c r="GB147" i="135"/>
  <c r="GC147" i="135"/>
  <c r="GD147" i="135"/>
  <c r="GA148" i="135"/>
  <c r="GB148" i="135"/>
  <c r="GC148" i="135"/>
  <c r="GD148" i="135"/>
  <c r="GA149" i="135"/>
  <c r="GB149" i="135"/>
  <c r="GC149" i="135"/>
  <c r="GD149" i="135"/>
  <c r="GA150" i="135"/>
  <c r="GB150" i="135"/>
  <c r="GC150" i="135"/>
  <c r="GD150" i="135"/>
  <c r="GA151" i="135"/>
  <c r="GB151" i="135"/>
  <c r="GC151" i="135"/>
  <c r="GD151" i="135"/>
  <c r="GA152" i="135"/>
  <c r="GB152" i="135"/>
  <c r="GC152" i="135"/>
  <c r="GD152" i="135"/>
  <c r="GA153" i="135"/>
  <c r="GB153" i="135"/>
  <c r="GC153" i="135"/>
  <c r="GD153" i="135"/>
  <c r="GA154" i="135"/>
  <c r="GB154" i="135"/>
  <c r="GC154" i="135"/>
  <c r="GD154" i="135"/>
  <c r="GA155" i="135"/>
  <c r="GB155" i="135"/>
  <c r="GC155" i="135"/>
  <c r="GD155" i="135"/>
  <c r="GA156" i="135"/>
  <c r="GB156" i="135"/>
  <c r="GC156" i="135"/>
  <c r="GD156" i="135"/>
  <c r="GA157" i="135"/>
  <c r="GB157" i="135"/>
  <c r="GC157" i="135"/>
  <c r="GD157" i="135"/>
  <c r="GA158" i="135"/>
  <c r="GB158" i="135"/>
  <c r="GC158" i="135"/>
  <c r="GD158" i="135"/>
  <c r="GA159" i="135"/>
  <c r="GB159" i="135"/>
  <c r="GC159" i="135"/>
  <c r="GD159" i="135"/>
  <c r="GA160" i="135"/>
  <c r="GB160" i="135"/>
  <c r="GC160" i="135"/>
  <c r="GD160" i="135"/>
  <c r="GA161" i="135"/>
  <c r="GB161" i="135"/>
  <c r="GC161" i="135"/>
  <c r="GD161" i="135"/>
  <c r="GA162" i="135"/>
  <c r="GB162" i="135"/>
  <c r="GC162" i="135"/>
  <c r="GD162" i="135"/>
  <c r="GA163" i="135"/>
  <c r="GB163" i="135"/>
  <c r="GC163" i="135"/>
  <c r="GD163" i="135"/>
  <c r="GA164" i="135"/>
  <c r="GB164" i="135"/>
  <c r="GC164" i="135"/>
  <c r="GD164" i="135"/>
  <c r="GA165" i="135"/>
  <c r="GB165" i="135"/>
  <c r="GC165" i="135"/>
  <c r="GD165" i="135"/>
  <c r="GA166" i="135"/>
  <c r="GB166" i="135"/>
  <c r="GC166" i="135"/>
  <c r="GD166" i="135"/>
  <c r="GA167" i="135"/>
  <c r="GB167" i="135"/>
  <c r="GC167" i="135"/>
  <c r="GD167" i="135"/>
  <c r="GA168" i="135"/>
  <c r="GB168" i="135"/>
  <c r="GC168" i="135"/>
  <c r="GD168" i="135"/>
  <c r="GA169" i="135"/>
  <c r="GB169" i="135"/>
  <c r="GC169" i="135"/>
  <c r="GD169" i="135"/>
  <c r="GA170" i="135"/>
  <c r="GB170" i="135"/>
  <c r="GC170" i="135"/>
  <c r="GD170" i="135"/>
  <c r="GB3" i="135"/>
  <c r="GC3" i="135"/>
  <c r="GD3" i="135"/>
  <c r="GA3" i="135"/>
  <c r="FS4" i="135"/>
  <c r="AQ11" i="4" s="1"/>
  <c r="FS5" i="135"/>
  <c r="AQ12" i="4" s="1"/>
  <c r="FS6" i="135"/>
  <c r="AQ13" i="4" s="1"/>
  <c r="FS7" i="135"/>
  <c r="AQ14" i="4" s="1"/>
  <c r="FS8" i="135"/>
  <c r="AQ15" i="4" s="1"/>
  <c r="FS9" i="135"/>
  <c r="AQ17" i="4" s="1"/>
  <c r="FS10" i="135"/>
  <c r="AQ18" i="4" s="1"/>
  <c r="FS11" i="135"/>
  <c r="AQ19" i="4" s="1"/>
  <c r="FS12" i="135"/>
  <c r="AQ20" i="4" s="1"/>
  <c r="FS13" i="135"/>
  <c r="AQ21" i="4" s="1"/>
  <c r="FS14" i="135"/>
  <c r="AQ22" i="4" s="1"/>
  <c r="FS15" i="135"/>
  <c r="AQ23" i="4" s="1"/>
  <c r="FS16" i="135"/>
  <c r="AQ24" i="4" s="1"/>
  <c r="FS17" i="135"/>
  <c r="AQ26" i="4" s="1"/>
  <c r="FS18" i="135"/>
  <c r="AQ27" i="4" s="1"/>
  <c r="FS19" i="135"/>
  <c r="AQ28" i="4" s="1"/>
  <c r="FS20" i="135"/>
  <c r="AQ29" i="4" s="1"/>
  <c r="FS21" i="135"/>
  <c r="AQ30" i="4" s="1"/>
  <c r="FS22" i="135"/>
  <c r="AQ31" i="4" s="1"/>
  <c r="FS23" i="135"/>
  <c r="AQ33" i="4" s="1"/>
  <c r="FS24" i="135"/>
  <c r="AQ34" i="4" s="1"/>
  <c r="FS25" i="135"/>
  <c r="AQ35" i="4" s="1"/>
  <c r="FS26" i="135"/>
  <c r="AQ36" i="4" s="1"/>
  <c r="FS27" i="135"/>
  <c r="AQ37" i="4" s="1"/>
  <c r="FS28" i="135"/>
  <c r="AQ38" i="4" s="1"/>
  <c r="FS29" i="135"/>
  <c r="AQ39" i="4" s="1"/>
  <c r="FS30" i="135"/>
  <c r="AQ40" i="4" s="1"/>
  <c r="FS31" i="135"/>
  <c r="AQ41" i="4" s="1"/>
  <c r="FS32" i="135"/>
  <c r="AQ42" i="4" s="1"/>
  <c r="FS33" i="135"/>
  <c r="AQ43" i="4" s="1"/>
  <c r="FS34" i="135"/>
  <c r="AQ44" i="4" s="1"/>
  <c r="FS35" i="135"/>
  <c r="AQ45" i="4" s="1"/>
  <c r="FS36" i="135"/>
  <c r="AQ46" i="4" s="1"/>
  <c r="FS37" i="135"/>
  <c r="AQ47" i="4" s="1"/>
  <c r="FS38" i="135"/>
  <c r="AQ48" i="4" s="1"/>
  <c r="FS39" i="135"/>
  <c r="AQ49" i="4" s="1"/>
  <c r="FS40" i="135"/>
  <c r="AQ50" i="4" s="1"/>
  <c r="FS41" i="135"/>
  <c r="AQ51" i="4" s="1"/>
  <c r="FS42" i="135"/>
  <c r="AQ52" i="4" s="1"/>
  <c r="FS43" i="135"/>
  <c r="AQ53" i="4" s="1"/>
  <c r="FS44" i="135"/>
  <c r="AQ54" i="4" s="1"/>
  <c r="FS45" i="135"/>
  <c r="AQ55" i="4" s="1"/>
  <c r="FS46" i="135"/>
  <c r="AQ57" i="4" s="1"/>
  <c r="FS47" i="135"/>
  <c r="AQ58" i="4" s="1"/>
  <c r="FS48" i="135"/>
  <c r="AQ59" i="4" s="1"/>
  <c r="FS49" i="135"/>
  <c r="AQ60" i="4" s="1"/>
  <c r="FS50" i="135"/>
  <c r="AQ61" i="4" s="1"/>
  <c r="FS51" i="135"/>
  <c r="AQ62" i="4" s="1"/>
  <c r="FS52" i="135"/>
  <c r="AQ64" i="4" s="1"/>
  <c r="FS53" i="135"/>
  <c r="AQ65" i="4" s="1"/>
  <c r="FS54" i="135"/>
  <c r="AQ66" i="4" s="1"/>
  <c r="FS55" i="135"/>
  <c r="AQ67" i="4" s="1"/>
  <c r="FS56" i="135"/>
  <c r="AQ69" i="4" s="1"/>
  <c r="FS57" i="135"/>
  <c r="AQ70" i="4" s="1"/>
  <c r="FS58" i="135"/>
  <c r="AQ71" i="4" s="1"/>
  <c r="FS59" i="135"/>
  <c r="AQ72" i="4" s="1"/>
  <c r="FS60" i="135"/>
  <c r="AQ73" i="4" s="1"/>
  <c r="FS61" i="135"/>
  <c r="AQ74" i="4" s="1"/>
  <c r="FS62" i="135"/>
  <c r="AQ75" i="4" s="1"/>
  <c r="FS63" i="135"/>
  <c r="AQ76" i="4" s="1"/>
  <c r="FS64" i="135"/>
  <c r="AQ77" i="4" s="1"/>
  <c r="FS65" i="135"/>
  <c r="AQ78" i="4" s="1"/>
  <c r="FS66" i="135"/>
  <c r="AQ80" i="4" s="1"/>
  <c r="FS67" i="135"/>
  <c r="AQ81" i="4" s="1"/>
  <c r="FS68" i="135"/>
  <c r="AQ83" i="4" s="1"/>
  <c r="FS69" i="135"/>
  <c r="AQ84" i="4" s="1"/>
  <c r="FS70" i="135"/>
  <c r="AQ87" i="4" s="1"/>
  <c r="FS71" i="135"/>
  <c r="AQ88" i="4" s="1"/>
  <c r="FS72" i="135"/>
  <c r="AQ90" i="4" s="1"/>
  <c r="FS73" i="135"/>
  <c r="AQ91" i="4" s="1"/>
  <c r="FS74" i="135"/>
  <c r="AQ93" i="4" s="1"/>
  <c r="FS75" i="135"/>
  <c r="AQ95" i="4" s="1"/>
  <c r="FS76" i="135"/>
  <c r="AQ96" i="4" s="1"/>
  <c r="FS77" i="135"/>
  <c r="AQ97" i="4" s="1"/>
  <c r="FS78" i="135"/>
  <c r="AQ99" i="4" s="1"/>
  <c r="FS79" i="135"/>
  <c r="AQ100" i="4" s="1"/>
  <c r="FS80" i="135"/>
  <c r="AQ101" i="4" s="1"/>
  <c r="FS81" i="135"/>
  <c r="AQ102" i="4" s="1"/>
  <c r="FS82" i="135"/>
  <c r="AQ103" i="4" s="1"/>
  <c r="FS83" i="135"/>
  <c r="AQ104" i="4" s="1"/>
  <c r="FS84" i="135"/>
  <c r="AQ105" i="4" s="1"/>
  <c r="FS85" i="135"/>
  <c r="AQ106" i="4" s="1"/>
  <c r="FS86" i="135"/>
  <c r="AQ107" i="4" s="1"/>
  <c r="FS87" i="135"/>
  <c r="AQ108" i="4" s="1"/>
  <c r="FS88" i="135"/>
  <c r="AQ109" i="4" s="1"/>
  <c r="FS89" i="135"/>
  <c r="AQ110" i="4" s="1"/>
  <c r="FS90" i="135"/>
  <c r="AQ111" i="4" s="1"/>
  <c r="FS91" i="135"/>
  <c r="AQ112" i="4" s="1"/>
  <c r="FS92" i="135"/>
  <c r="AQ114" i="4" s="1"/>
  <c r="FS93" i="135"/>
  <c r="AQ116" i="4" s="1"/>
  <c r="FS94" i="135"/>
  <c r="AQ118" i="4" s="1"/>
  <c r="FS95" i="135"/>
  <c r="AQ119" i="4" s="1"/>
  <c r="FS96" i="135"/>
  <c r="AQ120" i="4" s="1"/>
  <c r="FS97" i="135"/>
  <c r="AQ121" i="4" s="1"/>
  <c r="FS98" i="135"/>
  <c r="AQ122" i="4" s="1"/>
  <c r="FS99" i="135"/>
  <c r="AQ123" i="4" s="1"/>
  <c r="FS100" i="135"/>
  <c r="AQ125" i="4" s="1"/>
  <c r="FS101" i="135"/>
  <c r="AQ126" i="4" s="1"/>
  <c r="FS102" i="135"/>
  <c r="AQ128" i="4" s="1"/>
  <c r="FS103" i="135"/>
  <c r="AQ129" i="4" s="1"/>
  <c r="FS104" i="135"/>
  <c r="AQ130" i="4" s="1"/>
  <c r="FS105" i="135"/>
  <c r="AQ131" i="4" s="1"/>
  <c r="FS106" i="135"/>
  <c r="AQ132" i="4" s="1"/>
  <c r="FS107" i="135"/>
  <c r="AQ133" i="4" s="1"/>
  <c r="FS108" i="135"/>
  <c r="AQ134" i="4" s="1"/>
  <c r="FS109" i="135"/>
  <c r="AQ135" i="4" s="1"/>
  <c r="FS110" i="135"/>
  <c r="AQ136" i="4" s="1"/>
  <c r="FS111" i="135"/>
  <c r="AQ137" i="4" s="1"/>
  <c r="FS112" i="135"/>
  <c r="AQ138" i="4" s="1"/>
  <c r="FS113" i="135"/>
  <c r="AQ139" i="4" s="1"/>
  <c r="FS114" i="135"/>
  <c r="AQ140" i="4" s="1"/>
  <c r="FS115" i="135"/>
  <c r="AQ141" i="4" s="1"/>
  <c r="FS116" i="135"/>
  <c r="AQ142" i="4" s="1"/>
  <c r="FS117" i="135"/>
  <c r="AQ143" i="4" s="1"/>
  <c r="FS118" i="135"/>
  <c r="AQ144" i="4" s="1"/>
  <c r="FS119" i="135"/>
  <c r="AQ145" i="4" s="1"/>
  <c r="FS120" i="135"/>
  <c r="AQ150" i="4" s="1"/>
  <c r="FS121" i="135"/>
  <c r="AQ159" i="4" s="1"/>
  <c r="FS122" i="135"/>
  <c r="AQ161" i="4" s="1"/>
  <c r="FS123" i="135"/>
  <c r="AQ162" i="4" s="1"/>
  <c r="FS124" i="135"/>
  <c r="AQ163" i="4" s="1"/>
  <c r="FS125" i="135"/>
  <c r="AQ166" i="4" s="1"/>
  <c r="FS126" i="135"/>
  <c r="AQ169" i="4" s="1"/>
  <c r="FS127" i="135"/>
  <c r="AQ170" i="4" s="1"/>
  <c r="FS128" i="135"/>
  <c r="AQ171" i="4" s="1"/>
  <c r="FS129" i="135"/>
  <c r="FS130" i="135"/>
  <c r="AQ177" i="4" s="1"/>
  <c r="FS131" i="135"/>
  <c r="AQ178" i="4" s="1"/>
  <c r="FS132" i="135"/>
  <c r="AQ179" i="4" s="1"/>
  <c r="FS133" i="135"/>
  <c r="AQ181" i="4" s="1"/>
  <c r="FS134" i="135"/>
  <c r="AQ183" i="4" s="1"/>
  <c r="FS135" i="135"/>
  <c r="AQ184" i="4" s="1"/>
  <c r="FS136" i="135"/>
  <c r="AQ185" i="4" s="1"/>
  <c r="FS137" i="135"/>
  <c r="AQ186" i="4" s="1"/>
  <c r="FS138" i="135"/>
  <c r="AQ187" i="4" s="1"/>
  <c r="FS139" i="135"/>
  <c r="AQ188" i="4" s="1"/>
  <c r="FS140" i="135"/>
  <c r="AQ189" i="4" s="1"/>
  <c r="FS141" i="135"/>
  <c r="AQ190" i="4" s="1"/>
  <c r="FS142" i="135"/>
  <c r="AQ192" i="4" s="1"/>
  <c r="FS143" i="135"/>
  <c r="AQ193" i="4" s="1"/>
  <c r="FS144" i="135"/>
  <c r="AQ198" i="4" s="1"/>
  <c r="FS145" i="135"/>
  <c r="AQ199" i="4" s="1"/>
  <c r="FS146" i="135"/>
  <c r="FS147" i="135"/>
  <c r="AQ200" i="4" s="1"/>
  <c r="FS148" i="135"/>
  <c r="FS149" i="135"/>
  <c r="FS3" i="135"/>
  <c r="AQ10" i="4" s="1"/>
  <c r="AP28" i="35"/>
  <c r="HT9" i="133"/>
  <c r="HR4" i="133"/>
  <c r="HS4" i="133"/>
  <c r="HT4" i="133"/>
  <c r="HR5" i="133"/>
  <c r="HS5" i="133"/>
  <c r="HT5" i="133"/>
  <c r="HR6" i="133"/>
  <c r="HS6" i="133"/>
  <c r="HT6" i="133"/>
  <c r="HR7" i="133"/>
  <c r="HS7" i="133"/>
  <c r="HT7" i="133"/>
  <c r="HR8" i="133"/>
  <c r="HS8" i="133"/>
  <c r="HT8" i="133"/>
  <c r="HS9" i="133"/>
  <c r="HS10" i="133"/>
  <c r="HT10" i="133"/>
  <c r="HS11" i="133"/>
  <c r="HT11" i="133"/>
  <c r="HS12" i="133"/>
  <c r="HR13" i="133"/>
  <c r="HS13" i="133"/>
  <c r="HS14" i="133"/>
  <c r="HR15" i="133"/>
  <c r="HS15" i="133"/>
  <c r="HT15" i="133"/>
  <c r="HR16" i="133"/>
  <c r="HS16" i="133"/>
  <c r="HT16" i="133"/>
  <c r="HR17" i="133"/>
  <c r="HS17" i="133"/>
  <c r="HT17" i="133"/>
  <c r="HR18" i="133"/>
  <c r="HS18" i="133"/>
  <c r="HT18" i="133"/>
  <c r="HR19" i="133"/>
  <c r="HS19" i="133"/>
  <c r="HT19" i="133"/>
  <c r="HR20" i="133"/>
  <c r="HS20" i="133"/>
  <c r="HT20" i="133"/>
  <c r="HR21" i="133"/>
  <c r="HS21" i="133"/>
  <c r="HT21" i="133"/>
  <c r="HR22" i="133"/>
  <c r="HS22" i="133"/>
  <c r="HT22" i="133"/>
  <c r="HR23" i="133"/>
  <c r="HS23" i="133"/>
  <c r="HT23" i="133"/>
  <c r="HR24" i="133"/>
  <c r="HS24" i="133"/>
  <c r="HT24" i="133"/>
  <c r="HR25" i="133"/>
  <c r="HS25" i="133"/>
  <c r="HT25" i="133"/>
  <c r="HR26" i="133"/>
  <c r="HS26" i="133"/>
  <c r="HT26" i="133"/>
  <c r="HR27" i="133"/>
  <c r="HS27" i="133"/>
  <c r="HT27" i="133"/>
  <c r="HR28" i="133"/>
  <c r="HS28" i="133"/>
  <c r="HT28" i="133"/>
  <c r="HR29" i="133"/>
  <c r="HS29" i="133"/>
  <c r="HT29" i="133"/>
  <c r="HR30" i="133"/>
  <c r="HS30" i="133"/>
  <c r="HT30" i="133"/>
  <c r="HR31" i="133"/>
  <c r="HS31" i="133"/>
  <c r="HT31" i="133"/>
  <c r="HR32" i="133"/>
  <c r="HS32" i="133"/>
  <c r="HT32" i="133"/>
  <c r="HR33" i="133"/>
  <c r="HS33" i="133"/>
  <c r="HT33" i="133"/>
  <c r="HR34" i="133"/>
  <c r="HS34" i="133"/>
  <c r="HT34" i="133"/>
  <c r="HR35" i="133"/>
  <c r="HS35" i="133"/>
  <c r="HT35" i="133"/>
  <c r="HR36" i="133"/>
  <c r="HS36" i="133"/>
  <c r="HT36" i="133"/>
  <c r="HR37" i="133"/>
  <c r="HS37" i="133"/>
  <c r="HT37" i="133"/>
  <c r="HR38" i="133"/>
  <c r="HS38" i="133"/>
  <c r="HT38" i="133"/>
  <c r="HR39" i="133"/>
  <c r="HS39" i="133"/>
  <c r="HT39" i="133"/>
  <c r="HR40" i="133"/>
  <c r="HS40" i="133"/>
  <c r="HT40" i="133"/>
  <c r="HR41" i="133"/>
  <c r="HS41" i="133"/>
  <c r="HT41" i="133"/>
  <c r="HR42" i="133"/>
  <c r="HS42" i="133"/>
  <c r="HT42" i="133"/>
  <c r="HR43" i="133"/>
  <c r="HS43" i="133"/>
  <c r="HT43" i="133"/>
  <c r="HR44" i="133"/>
  <c r="HS44" i="133"/>
  <c r="HT44" i="133"/>
  <c r="HR45" i="133"/>
  <c r="HS45" i="133"/>
  <c r="HT45" i="133"/>
  <c r="HR46" i="133"/>
  <c r="HS46" i="133"/>
  <c r="HT46" i="133"/>
  <c r="HR47" i="133"/>
  <c r="HS47" i="133"/>
  <c r="HT47" i="133"/>
  <c r="HR48" i="133"/>
  <c r="HS48" i="133"/>
  <c r="HT48" i="133"/>
  <c r="HR49" i="133"/>
  <c r="HS49" i="133"/>
  <c r="HT49" i="133"/>
  <c r="HR50" i="133"/>
  <c r="HS50" i="133"/>
  <c r="HT50" i="133"/>
  <c r="HR51" i="133"/>
  <c r="HS51" i="133"/>
  <c r="HT51" i="133"/>
  <c r="HR52" i="133"/>
  <c r="HS52" i="133"/>
  <c r="HT52" i="133"/>
  <c r="HR53" i="133"/>
  <c r="HS53" i="133"/>
  <c r="HT53" i="133"/>
  <c r="HR54" i="133"/>
  <c r="HS54" i="133"/>
  <c r="HT54" i="133"/>
  <c r="HR55" i="133"/>
  <c r="HS55" i="133"/>
  <c r="HT55" i="133"/>
  <c r="HS3" i="133"/>
  <c r="HT3" i="133"/>
  <c r="HR3" i="133"/>
  <c r="HI4" i="133"/>
  <c r="AP15" i="35" s="1"/>
  <c r="HI5" i="133"/>
  <c r="AP16" i="35" s="1"/>
  <c r="HI6" i="133"/>
  <c r="AP23" i="35" s="1"/>
  <c r="HI7" i="133"/>
  <c r="AP22" i="35" s="1"/>
  <c r="HI8" i="133"/>
  <c r="AP21" i="35" s="1"/>
  <c r="HI9" i="133"/>
  <c r="AP27" i="35" s="1"/>
  <c r="AP26" i="35" s="1"/>
  <c r="HI10" i="133"/>
  <c r="AP32" i="35" s="1"/>
  <c r="HI11" i="133"/>
  <c r="AP34" i="35" s="1"/>
  <c r="HI12" i="133"/>
  <c r="AP33" i="35" s="1"/>
  <c r="HI13" i="133"/>
  <c r="AP45" i="35" s="1"/>
  <c r="HI14" i="133"/>
  <c r="AP46" i="35" s="1"/>
  <c r="HI15" i="133"/>
  <c r="AP47" i="35" s="1"/>
  <c r="HI3" i="133"/>
  <c r="AP19" i="35" s="1"/>
  <c r="AQ9" i="4" l="1"/>
  <c r="Q182" i="4"/>
  <c r="Q179" i="4"/>
  <c r="Q177" i="4"/>
  <c r="Q173" i="4"/>
  <c r="Q170" i="4"/>
  <c r="Q166" i="4"/>
  <c r="Q162" i="4"/>
  <c r="Q160" i="4"/>
  <c r="Q152" i="4"/>
  <c r="Q150" i="4"/>
  <c r="Q147" i="4"/>
  <c r="Q183" i="4"/>
  <c r="Q181" i="4"/>
  <c r="Q178" i="4"/>
  <c r="Q174" i="4"/>
  <c r="P204" i="39" s="1"/>
  <c r="Q171" i="4"/>
  <c r="Q169" i="4"/>
  <c r="Q163" i="4"/>
  <c r="P186" i="39" s="1"/>
  <c r="Q161" i="4"/>
  <c r="P183" i="39" s="1"/>
  <c r="Q159" i="4"/>
  <c r="Q151" i="4"/>
  <c r="Q148" i="4"/>
  <c r="AP20" i="35"/>
  <c r="P10" i="4"/>
  <c r="AP44" i="35"/>
  <c r="AP43" i="35" s="1"/>
  <c r="AP42" i="35" s="1"/>
  <c r="L186" i="39"/>
  <c r="M186" i="39" s="1"/>
  <c r="N219" i="39"/>
  <c r="N186" i="39"/>
  <c r="O186" i="39" s="1"/>
  <c r="N183" i="39"/>
  <c r="O183" i="39" s="1"/>
  <c r="P13" i="4"/>
  <c r="P11" i="4"/>
  <c r="AP14" i="35"/>
  <c r="AP30" i="35"/>
  <c r="K57" i="37"/>
  <c r="HR3" i="132"/>
  <c r="AP35" i="37"/>
  <c r="HU54" i="132"/>
  <c r="HR4" i="132"/>
  <c r="HS4" i="132"/>
  <c r="HT4" i="132"/>
  <c r="HR5" i="132"/>
  <c r="HS5" i="132"/>
  <c r="HT5" i="132"/>
  <c r="HR6" i="132"/>
  <c r="HS6" i="132"/>
  <c r="HT6" i="132"/>
  <c r="HR7" i="132"/>
  <c r="HS7" i="132"/>
  <c r="HT7" i="132"/>
  <c r="HR8" i="132"/>
  <c r="HS8" i="132"/>
  <c r="HT8" i="132"/>
  <c r="HR9" i="132"/>
  <c r="HS9" i="132"/>
  <c r="HT9" i="132"/>
  <c r="HR10" i="132"/>
  <c r="HS10" i="132"/>
  <c r="HT10" i="132"/>
  <c r="HR11" i="132"/>
  <c r="HS11" i="132"/>
  <c r="HT11" i="132"/>
  <c r="HR12" i="132"/>
  <c r="HS12" i="132"/>
  <c r="HT12" i="132"/>
  <c r="HR13" i="132"/>
  <c r="HS13" i="132"/>
  <c r="HT13" i="132"/>
  <c r="HR14" i="132"/>
  <c r="HS14" i="132"/>
  <c r="HT14" i="132"/>
  <c r="HR15" i="132"/>
  <c r="HS15" i="132"/>
  <c r="HT15" i="132"/>
  <c r="HR16" i="132"/>
  <c r="HS16" i="132"/>
  <c r="HT16" i="132"/>
  <c r="HR17" i="132"/>
  <c r="HS17" i="132"/>
  <c r="HT17" i="132"/>
  <c r="HR18" i="132"/>
  <c r="HS18" i="132"/>
  <c r="HT18" i="132"/>
  <c r="HR19" i="132"/>
  <c r="HS19" i="132"/>
  <c r="HT19" i="132"/>
  <c r="HR20" i="132"/>
  <c r="HS20" i="132"/>
  <c r="HT20" i="132"/>
  <c r="HR21" i="132"/>
  <c r="HS21" i="132"/>
  <c r="HT21" i="132"/>
  <c r="HR22" i="132"/>
  <c r="HS22" i="132"/>
  <c r="HT22" i="132"/>
  <c r="HR23" i="132"/>
  <c r="HS23" i="132"/>
  <c r="HT23" i="132"/>
  <c r="HR24" i="132"/>
  <c r="HS24" i="132"/>
  <c r="HT24" i="132"/>
  <c r="HR25" i="132"/>
  <c r="HS25" i="132"/>
  <c r="HT25" i="132"/>
  <c r="HR26" i="132"/>
  <c r="HS26" i="132"/>
  <c r="HT26" i="132"/>
  <c r="HR27" i="132"/>
  <c r="HS27" i="132"/>
  <c r="HT27" i="132"/>
  <c r="HR28" i="132"/>
  <c r="HS28" i="132"/>
  <c r="HT28" i="132"/>
  <c r="HR29" i="132"/>
  <c r="HS29" i="132"/>
  <c r="HT29" i="132"/>
  <c r="HR30" i="132"/>
  <c r="HS30" i="132"/>
  <c r="HT30" i="132"/>
  <c r="HR31" i="132"/>
  <c r="HS31" i="132"/>
  <c r="HT31" i="132"/>
  <c r="HR32" i="132"/>
  <c r="HS32" i="132"/>
  <c r="HT32" i="132"/>
  <c r="HR33" i="132"/>
  <c r="HS33" i="132"/>
  <c r="HT33" i="132"/>
  <c r="HR34" i="132"/>
  <c r="HS34" i="132"/>
  <c r="HT34" i="132"/>
  <c r="HR35" i="132"/>
  <c r="HS35" i="132"/>
  <c r="HT35" i="132"/>
  <c r="HR36" i="132"/>
  <c r="HS36" i="132"/>
  <c r="HT36" i="132"/>
  <c r="HR37" i="132"/>
  <c r="HS37" i="132"/>
  <c r="HT37" i="132"/>
  <c r="HR38" i="132"/>
  <c r="HS38" i="132"/>
  <c r="HT38" i="132"/>
  <c r="HR39" i="132"/>
  <c r="HS39" i="132"/>
  <c r="HT39" i="132"/>
  <c r="HR40" i="132"/>
  <c r="HS40" i="132"/>
  <c r="HT40" i="132"/>
  <c r="HR41" i="132"/>
  <c r="HS41" i="132"/>
  <c r="HT41" i="132"/>
  <c r="HR42" i="132"/>
  <c r="HS42" i="132"/>
  <c r="HT42" i="132"/>
  <c r="HR43" i="132"/>
  <c r="HS43" i="132"/>
  <c r="HT43" i="132"/>
  <c r="HR44" i="132"/>
  <c r="HS44" i="132"/>
  <c r="HT44" i="132"/>
  <c r="HR45" i="132"/>
  <c r="H100" i="37" s="1"/>
  <c r="HS45" i="132"/>
  <c r="HT45" i="132"/>
  <c r="HR46" i="132"/>
  <c r="HS46" i="132"/>
  <c r="HT46" i="132"/>
  <c r="HR47" i="132"/>
  <c r="HS47" i="132"/>
  <c r="HT47" i="132"/>
  <c r="HR48" i="132"/>
  <c r="HS48" i="132"/>
  <c r="HT48" i="132"/>
  <c r="HR49" i="132"/>
  <c r="HS49" i="132"/>
  <c r="HT49" i="132"/>
  <c r="HR50" i="132"/>
  <c r="HS50" i="132"/>
  <c r="HT50" i="132"/>
  <c r="HR51" i="132"/>
  <c r="HS51" i="132"/>
  <c r="HT51" i="132"/>
  <c r="HR52" i="132"/>
  <c r="HS52" i="132"/>
  <c r="HT52" i="132"/>
  <c r="HR53" i="132"/>
  <c r="HS53" i="132"/>
  <c r="HT53" i="132"/>
  <c r="HT3" i="132"/>
  <c r="HS3" i="132"/>
  <c r="HH4" i="132"/>
  <c r="AP17" i="37" s="1"/>
  <c r="HH5" i="132"/>
  <c r="AP21" i="37" s="1"/>
  <c r="HH6" i="132"/>
  <c r="AP19" i="37" s="1"/>
  <c r="HH7" i="132"/>
  <c r="AP20" i="37" s="1"/>
  <c r="HH8" i="132"/>
  <c r="AP18" i="37" s="1"/>
  <c r="HH9" i="132"/>
  <c r="AP25" i="37" s="1"/>
  <c r="AP24" i="37" s="1"/>
  <c r="HH10" i="132"/>
  <c r="AP40" i="37" s="1"/>
  <c r="HH11" i="132"/>
  <c r="AP41" i="37" s="1"/>
  <c r="HH12" i="132"/>
  <c r="AP43" i="37" s="1"/>
  <c r="HH13" i="132"/>
  <c r="AP45" i="37" s="1"/>
  <c r="HH14" i="132"/>
  <c r="AP47" i="37" s="1"/>
  <c r="HH15" i="132"/>
  <c r="AP48" i="37" s="1"/>
  <c r="HH16" i="132"/>
  <c r="AP49" i="37" s="1"/>
  <c r="HH17" i="132"/>
  <c r="AP50" i="37" s="1"/>
  <c r="HH18" i="132"/>
  <c r="AP51" i="37" s="1"/>
  <c r="HH19" i="132"/>
  <c r="AP52" i="37" s="1"/>
  <c r="HH20" i="132"/>
  <c r="AP53" i="37" s="1"/>
  <c r="HH3" i="132"/>
  <c r="AP22" i="37" s="1"/>
  <c r="AP16" i="37" l="1"/>
  <c r="HS54" i="132"/>
  <c r="HT54" i="132"/>
  <c r="AP39" i="37"/>
  <c r="AP44" i="37"/>
  <c r="HR54" i="132"/>
  <c r="HH21" i="132"/>
  <c r="N25" i="37"/>
  <c r="AP13" i="35"/>
  <c r="AP10" i="35" s="1"/>
  <c r="AP9" i="35" s="1"/>
  <c r="EL4" i="131"/>
  <c r="EL6" i="131" s="1"/>
  <c r="EM4" i="131"/>
  <c r="EN4" i="131"/>
  <c r="EL5" i="131"/>
  <c r="EM5" i="131"/>
  <c r="EN5" i="131"/>
  <c r="EM3" i="131"/>
  <c r="EN3" i="131"/>
  <c r="AN26" i="35"/>
  <c r="GY4" i="133"/>
  <c r="GZ4" i="133"/>
  <c r="HA4" i="133"/>
  <c r="GY5" i="133"/>
  <c r="GZ5" i="133"/>
  <c r="HA5" i="133"/>
  <c r="GY6" i="133"/>
  <c r="GZ6" i="133"/>
  <c r="HA6" i="133"/>
  <c r="GY7" i="133"/>
  <c r="GZ7" i="133"/>
  <c r="HA7" i="133"/>
  <c r="GY8" i="133"/>
  <c r="GZ8" i="133"/>
  <c r="HA8" i="133"/>
  <c r="GY9" i="133"/>
  <c r="GZ9" i="133"/>
  <c r="HA9" i="133"/>
  <c r="GY10" i="133"/>
  <c r="GZ10" i="133"/>
  <c r="HA10" i="133"/>
  <c r="GY11" i="133"/>
  <c r="GZ11" i="133"/>
  <c r="HA11" i="133"/>
  <c r="GY12" i="133"/>
  <c r="GZ12" i="133"/>
  <c r="HA12" i="133"/>
  <c r="GY13" i="133"/>
  <c r="GZ13" i="133"/>
  <c r="GY14" i="133"/>
  <c r="GZ14" i="133"/>
  <c r="HA14" i="133"/>
  <c r="GY15" i="133"/>
  <c r="GZ15" i="133"/>
  <c r="HA15" i="133"/>
  <c r="GY16" i="133"/>
  <c r="GZ16" i="133"/>
  <c r="HA16" i="133"/>
  <c r="GY17" i="133"/>
  <c r="GZ17" i="133"/>
  <c r="HA17" i="133"/>
  <c r="GY18" i="133"/>
  <c r="GZ18" i="133"/>
  <c r="HA18" i="133"/>
  <c r="GY19" i="133"/>
  <c r="GZ19" i="133"/>
  <c r="HA19" i="133"/>
  <c r="GY20" i="133"/>
  <c r="GZ20" i="133"/>
  <c r="HA20" i="133"/>
  <c r="GY21" i="133"/>
  <c r="GZ21" i="133"/>
  <c r="HA21" i="133"/>
  <c r="GY22" i="133"/>
  <c r="GZ22" i="133"/>
  <c r="HA22" i="133"/>
  <c r="GY23" i="133"/>
  <c r="GZ23" i="133"/>
  <c r="HA23" i="133"/>
  <c r="GY24" i="133"/>
  <c r="GZ24" i="133"/>
  <c r="HA24" i="133"/>
  <c r="GY25" i="133"/>
  <c r="GZ25" i="133"/>
  <c r="HA25" i="133"/>
  <c r="GY26" i="133"/>
  <c r="GZ26" i="133"/>
  <c r="HA26" i="133"/>
  <c r="GY27" i="133"/>
  <c r="GZ27" i="133"/>
  <c r="HA27" i="133"/>
  <c r="GY28" i="133"/>
  <c r="GZ28" i="133"/>
  <c r="HA28" i="133"/>
  <c r="GY29" i="133"/>
  <c r="GZ29" i="133"/>
  <c r="HA29" i="133"/>
  <c r="GY30" i="133"/>
  <c r="GZ30" i="133"/>
  <c r="HA30" i="133"/>
  <c r="GY31" i="133"/>
  <c r="GZ31" i="133"/>
  <c r="HA31" i="133"/>
  <c r="GY32" i="133"/>
  <c r="GZ32" i="133"/>
  <c r="HA32" i="133"/>
  <c r="GY33" i="133"/>
  <c r="GZ33" i="133"/>
  <c r="HA33" i="133"/>
  <c r="GY34" i="133"/>
  <c r="GZ34" i="133"/>
  <c r="HA34" i="133"/>
  <c r="GY35" i="133"/>
  <c r="GZ35" i="133"/>
  <c r="HA35" i="133"/>
  <c r="GY36" i="133"/>
  <c r="GZ36" i="133"/>
  <c r="HA36" i="133"/>
  <c r="GY37" i="133"/>
  <c r="GZ37" i="133"/>
  <c r="HA37" i="133"/>
  <c r="GY38" i="133"/>
  <c r="GZ38" i="133"/>
  <c r="HA38" i="133"/>
  <c r="GY39" i="133"/>
  <c r="GZ39" i="133"/>
  <c r="HA39" i="133"/>
  <c r="GY40" i="133"/>
  <c r="GZ40" i="133"/>
  <c r="HA40" i="133"/>
  <c r="GY41" i="133"/>
  <c r="GZ41" i="133"/>
  <c r="HA41" i="133"/>
  <c r="GY42" i="133"/>
  <c r="GZ42" i="133"/>
  <c r="HA42" i="133"/>
  <c r="GY43" i="133"/>
  <c r="GZ43" i="133"/>
  <c r="HA43" i="133"/>
  <c r="GY44" i="133"/>
  <c r="GZ44" i="133"/>
  <c r="HA44" i="133"/>
  <c r="GY45" i="133"/>
  <c r="GZ45" i="133"/>
  <c r="HA45" i="133"/>
  <c r="GY46" i="133"/>
  <c r="GZ46" i="133"/>
  <c r="HA46" i="133"/>
  <c r="GY47" i="133"/>
  <c r="GZ47" i="133"/>
  <c r="HA47" i="133"/>
  <c r="GY48" i="133"/>
  <c r="GZ48" i="133"/>
  <c r="HA48" i="133"/>
  <c r="GY49" i="133"/>
  <c r="GZ49" i="133"/>
  <c r="HA49" i="133"/>
  <c r="GY50" i="133"/>
  <c r="GZ50" i="133"/>
  <c r="HA50" i="133"/>
  <c r="GY51" i="133"/>
  <c r="GZ51" i="133"/>
  <c r="HA51" i="133"/>
  <c r="GY52" i="133"/>
  <c r="GZ52" i="133"/>
  <c r="HA52" i="133"/>
  <c r="GY53" i="133"/>
  <c r="GZ53" i="133"/>
  <c r="HA53" i="133"/>
  <c r="GY54" i="133"/>
  <c r="GZ54" i="133"/>
  <c r="HA54" i="133"/>
  <c r="GZ3" i="133"/>
  <c r="HA3" i="133"/>
  <c r="GY3" i="133"/>
  <c r="GO4" i="133"/>
  <c r="AN19" i="35" s="1"/>
  <c r="GO5" i="133"/>
  <c r="AN22" i="35" s="1"/>
  <c r="GO6" i="133"/>
  <c r="AN23" i="35" s="1"/>
  <c r="GO7" i="133"/>
  <c r="AN21" i="35" s="1"/>
  <c r="GO8" i="133"/>
  <c r="AN25" i="35" s="1"/>
  <c r="GO9" i="133"/>
  <c r="AN31" i="35" s="1"/>
  <c r="AN30" i="35" s="1"/>
  <c r="GO10" i="133"/>
  <c r="AN45" i="35" s="1"/>
  <c r="GO11" i="133"/>
  <c r="AN46" i="35" s="1"/>
  <c r="GO12" i="133"/>
  <c r="AN47" i="35" s="1"/>
  <c r="GO3" i="133"/>
  <c r="GO2" i="133"/>
  <c r="AN15" i="35" l="1"/>
  <c r="AN14" i="35" s="1"/>
  <c r="GO13" i="133"/>
  <c r="AP38" i="37"/>
  <c r="AP34" i="37" s="1"/>
  <c r="AP14" i="37"/>
  <c r="AP12" i="37" s="1"/>
  <c r="N53" i="54"/>
  <c r="O53" i="54" s="1"/>
  <c r="AN20" i="35"/>
  <c r="AN44" i="35"/>
  <c r="AN43" i="35" s="1"/>
  <c r="AN42" i="35" s="1"/>
  <c r="DZ6" i="131"/>
  <c r="DY6" i="131"/>
  <c r="DX6" i="131"/>
  <c r="DJ6" i="131"/>
  <c r="DI6" i="131"/>
  <c r="DH6" i="131"/>
  <c r="CU6" i="131"/>
  <c r="CT6" i="131"/>
  <c r="CS6" i="131"/>
  <c r="CD6" i="131"/>
  <c r="CC6" i="131"/>
  <c r="CB6" i="131"/>
  <c r="BT6" i="131"/>
  <c r="DZ5" i="131"/>
  <c r="AW12" i="54" s="1"/>
  <c r="DY5" i="131"/>
  <c r="AV12" i="54" s="1"/>
  <c r="DX5" i="131"/>
  <c r="DJ5" i="131"/>
  <c r="DI5" i="131"/>
  <c r="DH5" i="131"/>
  <c r="I58" i="54" s="1"/>
  <c r="N58" i="54" s="1"/>
  <c r="O58" i="54" s="1"/>
  <c r="CU5" i="131"/>
  <c r="CT5" i="131"/>
  <c r="CS5" i="131"/>
  <c r="CD5" i="131"/>
  <c r="CC5" i="131"/>
  <c r="CB5" i="131"/>
  <c r="BT5" i="131"/>
  <c r="BL5" i="131"/>
  <c r="BC5" i="131"/>
  <c r="AV5" i="131"/>
  <c r="DZ4" i="131"/>
  <c r="AW11" i="54" s="1"/>
  <c r="DY4" i="131"/>
  <c r="AV11" i="54" s="1"/>
  <c r="DX4" i="131"/>
  <c r="AU11" i="54" s="1"/>
  <c r="DI4" i="131"/>
  <c r="DH4" i="131"/>
  <c r="CU4" i="131"/>
  <c r="CT4" i="131"/>
  <c r="CS4" i="131"/>
  <c r="CD4" i="131"/>
  <c r="CC4" i="131"/>
  <c r="CB4" i="131"/>
  <c r="BT4" i="131"/>
  <c r="AF53" i="54" s="1"/>
  <c r="AF35" i="54" s="1"/>
  <c r="BL4" i="131"/>
  <c r="BC4" i="131"/>
  <c r="AV4" i="131"/>
  <c r="AN4" i="131"/>
  <c r="AA4" i="131"/>
  <c r="Z4" i="131"/>
  <c r="Y4" i="131"/>
  <c r="I4" i="131"/>
  <c r="H4" i="131"/>
  <c r="G4" i="131"/>
  <c r="DZ3" i="131"/>
  <c r="AW10" i="54" s="1"/>
  <c r="DY3" i="131"/>
  <c r="AV10" i="54" s="1"/>
  <c r="DJ3" i="131"/>
  <c r="DI3" i="131"/>
  <c r="DH3" i="131"/>
  <c r="CZ3" i="131"/>
  <c r="AJ53" i="54" s="1"/>
  <c r="CU3" i="131"/>
  <c r="CT3" i="131"/>
  <c r="CS3" i="131"/>
  <c r="CD3" i="131"/>
  <c r="CC3" i="131"/>
  <c r="CB3" i="131"/>
  <c r="BT3" i="131"/>
  <c r="BC3" i="131"/>
  <c r="AV3" i="131"/>
  <c r="AN3" i="131"/>
  <c r="AA3" i="131"/>
  <c r="Z3" i="131"/>
  <c r="Y3" i="131"/>
  <c r="R3" i="131"/>
  <c r="Q3" i="131"/>
  <c r="P3" i="131"/>
  <c r="I3" i="131"/>
  <c r="H3" i="131"/>
  <c r="G3" i="131"/>
  <c r="BL2" i="131"/>
  <c r="AV2" i="131"/>
  <c r="O72" i="54"/>
  <c r="M72" i="54"/>
  <c r="O69" i="54"/>
  <c r="M69" i="54"/>
  <c r="O68" i="54"/>
  <c r="M68" i="54"/>
  <c r="O67" i="54"/>
  <c r="M67" i="54"/>
  <c r="O66" i="54"/>
  <c r="M66" i="54"/>
  <c r="O65" i="54"/>
  <c r="M65" i="54"/>
  <c r="O64" i="54"/>
  <c r="M64" i="54"/>
  <c r="O63" i="54"/>
  <c r="M63" i="54"/>
  <c r="O62" i="54"/>
  <c r="M62" i="54"/>
  <c r="O61" i="54"/>
  <c r="M61" i="54"/>
  <c r="Q60" i="54"/>
  <c r="N60" i="54"/>
  <c r="M60" i="54"/>
  <c r="Q59" i="54"/>
  <c r="H255" i="39"/>
  <c r="N57" i="54"/>
  <c r="O57" i="54" s="1"/>
  <c r="M57" i="54"/>
  <c r="O56" i="54"/>
  <c r="M56" i="54"/>
  <c r="O55" i="54"/>
  <c r="M55" i="54"/>
  <c r="O54" i="54"/>
  <c r="M54" i="54"/>
  <c r="AL35" i="54"/>
  <c r="AL34" i="54" s="1"/>
  <c r="AL9" i="54" s="1"/>
  <c r="M53" i="54"/>
  <c r="O52" i="54"/>
  <c r="M52" i="54"/>
  <c r="O51" i="54"/>
  <c r="M51" i="54"/>
  <c r="O50" i="54"/>
  <c r="M50" i="54"/>
  <c r="O49" i="54"/>
  <c r="M49" i="54"/>
  <c r="O48" i="54"/>
  <c r="M48" i="54"/>
  <c r="O47" i="54"/>
  <c r="M47" i="54"/>
  <c r="O46" i="54"/>
  <c r="M46" i="54"/>
  <c r="O45" i="54"/>
  <c r="M45" i="54"/>
  <c r="O44" i="54"/>
  <c r="M44" i="54"/>
  <c r="O43" i="54"/>
  <c r="M43" i="54"/>
  <c r="O42" i="54"/>
  <c r="M42" i="54"/>
  <c r="Q41" i="54"/>
  <c r="O41" i="54"/>
  <c r="M41" i="54"/>
  <c r="Q40" i="54"/>
  <c r="O40" i="54"/>
  <c r="M40" i="54"/>
  <c r="Q39" i="54"/>
  <c r="O39" i="54"/>
  <c r="M39" i="54"/>
  <c r="Q38" i="54"/>
  <c r="O38" i="54"/>
  <c r="M38" i="54"/>
  <c r="Q37" i="54"/>
  <c r="O37" i="54"/>
  <c r="M37" i="54"/>
  <c r="Q36" i="54"/>
  <c r="Q230" i="39" s="1"/>
  <c r="R230" i="39" s="1"/>
  <c r="O36" i="54"/>
  <c r="M36" i="54"/>
  <c r="Z35" i="54"/>
  <c r="Z34" i="54" s="1"/>
  <c r="L35" i="54"/>
  <c r="L34" i="54" s="1"/>
  <c r="I35" i="54"/>
  <c r="H35" i="54"/>
  <c r="I32" i="54"/>
  <c r="H32" i="54"/>
  <c r="Q174" i="39"/>
  <c r="R174" i="39" s="1"/>
  <c r="Q173" i="39"/>
  <c r="R173" i="39" s="1"/>
  <c r="Q165" i="39"/>
  <c r="R165" i="39" s="1"/>
  <c r="Q160" i="39"/>
  <c r="R160" i="39" s="1"/>
  <c r="L156" i="39"/>
  <c r="H156" i="39"/>
  <c r="FM53" i="132"/>
  <c r="FL53" i="132"/>
  <c r="FK53" i="132"/>
  <c r="GZ52" i="132"/>
  <c r="GY52" i="132"/>
  <c r="GX52" i="132"/>
  <c r="GF52" i="132"/>
  <c r="GE52" i="132"/>
  <c r="GD52" i="132"/>
  <c r="FM52" i="132"/>
  <c r="FL52" i="132"/>
  <c r="FK52" i="132"/>
  <c r="ET52" i="132"/>
  <c r="ES52" i="132"/>
  <c r="ER52" i="132"/>
  <c r="EB52" i="132"/>
  <c r="EA52" i="132"/>
  <c r="DZ52" i="132"/>
  <c r="GZ51" i="132"/>
  <c r="GY51" i="132"/>
  <c r="GX51" i="132"/>
  <c r="GF51" i="132"/>
  <c r="GE51" i="132"/>
  <c r="GD51" i="132"/>
  <c r="FM51" i="132"/>
  <c r="FL51" i="132"/>
  <c r="FK51" i="132"/>
  <c r="ET51" i="132"/>
  <c r="ES51" i="132"/>
  <c r="ER51" i="132"/>
  <c r="EB51" i="132"/>
  <c r="EA51" i="132"/>
  <c r="DZ51" i="132"/>
  <c r="DH51" i="132"/>
  <c r="DG51" i="132"/>
  <c r="DF51" i="132"/>
  <c r="CN51" i="132"/>
  <c r="CM51" i="132"/>
  <c r="CL51" i="132"/>
  <c r="GZ50" i="132"/>
  <c r="GY50" i="132"/>
  <c r="GX50" i="132"/>
  <c r="O54" i="37" s="1"/>
  <c r="GF50" i="132"/>
  <c r="GE50" i="132"/>
  <c r="GD50" i="132"/>
  <c r="FM50" i="132"/>
  <c r="FL50" i="132"/>
  <c r="FK50" i="132"/>
  <c r="ET50" i="132"/>
  <c r="ES50" i="132"/>
  <c r="ER50" i="132"/>
  <c r="EB50" i="132"/>
  <c r="EA50" i="132"/>
  <c r="DZ50" i="132"/>
  <c r="DH50" i="132"/>
  <c r="DG50" i="132"/>
  <c r="DF50" i="132"/>
  <c r="CN50" i="132"/>
  <c r="CM50" i="132"/>
  <c r="CL50" i="132"/>
  <c r="GZ49" i="132"/>
  <c r="GY49" i="132"/>
  <c r="GX49" i="132"/>
  <c r="GF49" i="132"/>
  <c r="GE49" i="132"/>
  <c r="GD49" i="132"/>
  <c r="FM49" i="132"/>
  <c r="FL49" i="132"/>
  <c r="FK49" i="132"/>
  <c r="ET49" i="132"/>
  <c r="ES49" i="132"/>
  <c r="ER49" i="132"/>
  <c r="EB49" i="132"/>
  <c r="EA49" i="132"/>
  <c r="DZ49" i="132"/>
  <c r="DH49" i="132"/>
  <c r="DG49" i="132"/>
  <c r="DF49" i="132"/>
  <c r="CN49" i="132"/>
  <c r="CM49" i="132"/>
  <c r="CL49" i="132"/>
  <c r="GZ48" i="132"/>
  <c r="GY48" i="132"/>
  <c r="GX48" i="132"/>
  <c r="I275" i="39" s="1"/>
  <c r="GF48" i="132"/>
  <c r="GE48" i="132"/>
  <c r="GD48" i="132"/>
  <c r="FM48" i="132"/>
  <c r="FL48" i="132"/>
  <c r="FK48" i="132"/>
  <c r="ET48" i="132"/>
  <c r="ES48" i="132"/>
  <c r="ER48" i="132"/>
  <c r="EB48" i="132"/>
  <c r="EA48" i="132"/>
  <c r="DZ48" i="132"/>
  <c r="DH48" i="132"/>
  <c r="DG48" i="132"/>
  <c r="DF48" i="132"/>
  <c r="CN48" i="132"/>
  <c r="CM48" i="132"/>
  <c r="CL48" i="132"/>
  <c r="BT48" i="132"/>
  <c r="BS48" i="132"/>
  <c r="BR48" i="132"/>
  <c r="GZ47" i="132"/>
  <c r="GY47" i="132"/>
  <c r="GX47" i="132"/>
  <c r="GF47" i="132"/>
  <c r="GE47" i="132"/>
  <c r="GD47" i="132"/>
  <c r="FM47" i="132"/>
  <c r="FL47" i="132"/>
  <c r="FK47" i="132"/>
  <c r="ET47" i="132"/>
  <c r="ES47" i="132"/>
  <c r="ER47" i="132"/>
  <c r="EB47" i="132"/>
  <c r="EA47" i="132"/>
  <c r="DZ47" i="132"/>
  <c r="DH47" i="132"/>
  <c r="DG47" i="132"/>
  <c r="DF47" i="132"/>
  <c r="CN47" i="132"/>
  <c r="CM47" i="132"/>
  <c r="CL47" i="132"/>
  <c r="BT47" i="132"/>
  <c r="BS47" i="132"/>
  <c r="BR47" i="132"/>
  <c r="GZ46" i="132"/>
  <c r="GY46" i="132"/>
  <c r="GX46" i="132"/>
  <c r="GF46" i="132"/>
  <c r="GE46" i="132"/>
  <c r="GD46" i="132"/>
  <c r="FM46" i="132"/>
  <c r="FL46" i="132"/>
  <c r="FK46" i="132"/>
  <c r="ET46" i="132"/>
  <c r="ES46" i="132"/>
  <c r="ER46" i="132"/>
  <c r="EB46" i="132"/>
  <c r="EA46" i="132"/>
  <c r="DZ46" i="132"/>
  <c r="DH46" i="132"/>
  <c r="DG46" i="132"/>
  <c r="DF46" i="132"/>
  <c r="CN46" i="132"/>
  <c r="CM46" i="132"/>
  <c r="CL46" i="132"/>
  <c r="BT46" i="132"/>
  <c r="BS46" i="132"/>
  <c r="BR46" i="132"/>
  <c r="BA46" i="132"/>
  <c r="AZ46" i="132"/>
  <c r="AY46" i="132"/>
  <c r="GZ45" i="132"/>
  <c r="L273" i="39" s="1"/>
  <c r="GY45" i="132"/>
  <c r="GX45" i="132"/>
  <c r="GF45" i="132"/>
  <c r="GE45" i="132"/>
  <c r="GD45" i="132"/>
  <c r="FM45" i="132"/>
  <c r="FL45" i="132"/>
  <c r="FK45" i="132"/>
  <c r="ET45" i="132"/>
  <c r="ES45" i="132"/>
  <c r="ER45" i="132"/>
  <c r="EB45" i="132"/>
  <c r="EA45" i="132"/>
  <c r="DZ45" i="132"/>
  <c r="DH45" i="132"/>
  <c r="DG45" i="132"/>
  <c r="DF45" i="132"/>
  <c r="CN45" i="132"/>
  <c r="CM45" i="132"/>
  <c r="CL45" i="132"/>
  <c r="BT45" i="132"/>
  <c r="BS45" i="132"/>
  <c r="BR45" i="132"/>
  <c r="BA45" i="132"/>
  <c r="AZ45" i="132"/>
  <c r="AY45" i="132"/>
  <c r="GZ44" i="132"/>
  <c r="GY44" i="132"/>
  <c r="GX44" i="132"/>
  <c r="GF44" i="132"/>
  <c r="GE44" i="132"/>
  <c r="GD44" i="132"/>
  <c r="FM44" i="132"/>
  <c r="FL44" i="132"/>
  <c r="FK44" i="132"/>
  <c r="ET44" i="132"/>
  <c r="ES44" i="132"/>
  <c r="ER44" i="132"/>
  <c r="EB44" i="132"/>
  <c r="EA44" i="132"/>
  <c r="DZ44" i="132"/>
  <c r="DH44" i="132"/>
  <c r="DG44" i="132"/>
  <c r="DF44" i="132"/>
  <c r="CN44" i="132"/>
  <c r="CM44" i="132"/>
  <c r="CL44" i="132"/>
  <c r="BT44" i="132"/>
  <c r="BS44" i="132"/>
  <c r="BR44" i="132"/>
  <c r="BA44" i="132"/>
  <c r="AZ44" i="132"/>
  <c r="AY44" i="132"/>
  <c r="AH44" i="132"/>
  <c r="AG44" i="132"/>
  <c r="AF44" i="132"/>
  <c r="GZ43" i="132"/>
  <c r="GY43" i="132"/>
  <c r="GX43" i="132"/>
  <c r="GF43" i="132"/>
  <c r="GE43" i="132"/>
  <c r="GD43" i="132"/>
  <c r="FM43" i="132"/>
  <c r="FL43" i="132"/>
  <c r="FK43" i="132"/>
  <c r="ET43" i="132"/>
  <c r="ES43" i="132"/>
  <c r="ER43" i="132"/>
  <c r="EB43" i="132"/>
  <c r="EA43" i="132"/>
  <c r="DZ43" i="132"/>
  <c r="DH43" i="132"/>
  <c r="DG43" i="132"/>
  <c r="DF43" i="132"/>
  <c r="CN43" i="132"/>
  <c r="CM43" i="132"/>
  <c r="CL43" i="132"/>
  <c r="BT43" i="132"/>
  <c r="BS43" i="132"/>
  <c r="BR43" i="132"/>
  <c r="BA43" i="132"/>
  <c r="AZ43" i="132"/>
  <c r="AY43" i="132"/>
  <c r="AH43" i="132"/>
  <c r="AG43" i="132"/>
  <c r="AF43" i="132"/>
  <c r="GZ42" i="132"/>
  <c r="GY42" i="132"/>
  <c r="GX42" i="132"/>
  <c r="GF42" i="132"/>
  <c r="GE42" i="132"/>
  <c r="GD42" i="132"/>
  <c r="FM42" i="132"/>
  <c r="FL42" i="132"/>
  <c r="FK42" i="132"/>
  <c r="ET42" i="132"/>
  <c r="ES42" i="132"/>
  <c r="ER42" i="132"/>
  <c r="EB42" i="132"/>
  <c r="EA42" i="132"/>
  <c r="DZ42" i="132"/>
  <c r="DH42" i="132"/>
  <c r="DG42" i="132"/>
  <c r="DF42" i="132"/>
  <c r="CN42" i="132"/>
  <c r="CM42" i="132"/>
  <c r="CL42" i="132"/>
  <c r="BT42" i="132"/>
  <c r="BS42" i="132"/>
  <c r="BR42" i="132"/>
  <c r="BA42" i="132"/>
  <c r="AZ42" i="132"/>
  <c r="AY42" i="132"/>
  <c r="AH42" i="132"/>
  <c r="AG42" i="132"/>
  <c r="AF42" i="132"/>
  <c r="GZ41" i="132"/>
  <c r="GY41" i="132"/>
  <c r="GX41" i="132"/>
  <c r="GF41" i="132"/>
  <c r="GE41" i="132"/>
  <c r="GD41" i="132"/>
  <c r="FM41" i="132"/>
  <c r="FL41" i="132"/>
  <c r="FK41" i="132"/>
  <c r="ET41" i="132"/>
  <c r="ES41" i="132"/>
  <c r="ER41" i="132"/>
  <c r="EB41" i="132"/>
  <c r="EA41" i="132"/>
  <c r="DZ41" i="132"/>
  <c r="DH41" i="132"/>
  <c r="DG41" i="132"/>
  <c r="DF41" i="132"/>
  <c r="CN41" i="132"/>
  <c r="CM41" i="132"/>
  <c r="CL41" i="132"/>
  <c r="BT41" i="132"/>
  <c r="BS41" i="132"/>
  <c r="BR41" i="132"/>
  <c r="BA41" i="132"/>
  <c r="AZ41" i="132"/>
  <c r="AY41" i="132"/>
  <c r="AH41" i="132"/>
  <c r="AG41" i="132"/>
  <c r="AF41" i="132"/>
  <c r="GZ40" i="132"/>
  <c r="GY40" i="132"/>
  <c r="GX40" i="132"/>
  <c r="GF40" i="132"/>
  <c r="GE40" i="132"/>
  <c r="GD40" i="132"/>
  <c r="FM40" i="132"/>
  <c r="FL40" i="132"/>
  <c r="FK40" i="132"/>
  <c r="ET40" i="132"/>
  <c r="ES40" i="132"/>
  <c r="ER40" i="132"/>
  <c r="EB40" i="132"/>
  <c r="EA40" i="132"/>
  <c r="DZ40" i="132"/>
  <c r="DH40" i="132"/>
  <c r="DG40" i="132"/>
  <c r="DF40" i="132"/>
  <c r="CN40" i="132"/>
  <c r="CM40" i="132"/>
  <c r="CL40" i="132"/>
  <c r="BT40" i="132"/>
  <c r="BS40" i="132"/>
  <c r="BR40" i="132"/>
  <c r="BA40" i="132"/>
  <c r="AZ40" i="132"/>
  <c r="AY40" i="132"/>
  <c r="AH40" i="132"/>
  <c r="AG40" i="132"/>
  <c r="AF40" i="132"/>
  <c r="GZ39" i="132"/>
  <c r="GY39" i="132"/>
  <c r="GX39" i="132"/>
  <c r="GF39" i="132"/>
  <c r="GE39" i="132"/>
  <c r="GD39" i="132"/>
  <c r="FM39" i="132"/>
  <c r="FL39" i="132"/>
  <c r="FK39" i="132"/>
  <c r="ET39" i="132"/>
  <c r="ES39" i="132"/>
  <c r="ER39" i="132"/>
  <c r="EB39" i="132"/>
  <c r="EA39" i="132"/>
  <c r="DZ39" i="132"/>
  <c r="DH39" i="132"/>
  <c r="DG39" i="132"/>
  <c r="DF39" i="132"/>
  <c r="CN39" i="132"/>
  <c r="CM39" i="132"/>
  <c r="CL39" i="132"/>
  <c r="BT39" i="132"/>
  <c r="BS39" i="132"/>
  <c r="BR39" i="132"/>
  <c r="BA39" i="132"/>
  <c r="AZ39" i="132"/>
  <c r="AY39" i="132"/>
  <c r="AH39" i="132"/>
  <c r="AG39" i="132"/>
  <c r="AF39" i="132"/>
  <c r="GZ38" i="132"/>
  <c r="GY38" i="132"/>
  <c r="GX38" i="132"/>
  <c r="GF38" i="132"/>
  <c r="GE38" i="132"/>
  <c r="GD38" i="132"/>
  <c r="FM38" i="132"/>
  <c r="FL38" i="132"/>
  <c r="FK38" i="132"/>
  <c r="ET38" i="132"/>
  <c r="ES38" i="132"/>
  <c r="ER38" i="132"/>
  <c r="EB38" i="132"/>
  <c r="EA38" i="132"/>
  <c r="DZ38" i="132"/>
  <c r="DH38" i="132"/>
  <c r="DG38" i="132"/>
  <c r="DF38" i="132"/>
  <c r="CN38" i="132"/>
  <c r="CM38" i="132"/>
  <c r="CL38" i="132"/>
  <c r="BT38" i="132"/>
  <c r="BS38" i="132"/>
  <c r="BR38" i="132"/>
  <c r="BA38" i="132"/>
  <c r="AZ38" i="132"/>
  <c r="AY38" i="132"/>
  <c r="AH38" i="132"/>
  <c r="AG38" i="132"/>
  <c r="AF38" i="132"/>
  <c r="GZ37" i="132"/>
  <c r="GY37" i="132"/>
  <c r="GX37" i="132"/>
  <c r="GF37" i="132"/>
  <c r="GE37" i="132"/>
  <c r="GD37" i="132"/>
  <c r="FM37" i="132"/>
  <c r="FL37" i="132"/>
  <c r="FK37" i="132"/>
  <c r="ET37" i="132"/>
  <c r="ES37" i="132"/>
  <c r="ER37" i="132"/>
  <c r="EB37" i="132"/>
  <c r="EA37" i="132"/>
  <c r="DZ37" i="132"/>
  <c r="DH37" i="132"/>
  <c r="DG37" i="132"/>
  <c r="DF37" i="132"/>
  <c r="CN37" i="132"/>
  <c r="CM37" i="132"/>
  <c r="CL37" i="132"/>
  <c r="BT37" i="132"/>
  <c r="BS37" i="132"/>
  <c r="BR37" i="132"/>
  <c r="BA37" i="132"/>
  <c r="AZ37" i="132"/>
  <c r="AY37" i="132"/>
  <c r="AH37" i="132"/>
  <c r="AG37" i="132"/>
  <c r="AF37" i="132"/>
  <c r="GZ36" i="132"/>
  <c r="GY36" i="132"/>
  <c r="GX36" i="132"/>
  <c r="GF36" i="132"/>
  <c r="GE36" i="132"/>
  <c r="GD36" i="132"/>
  <c r="FM36" i="132"/>
  <c r="FL36" i="132"/>
  <c r="FK36" i="132"/>
  <c r="ET36" i="132"/>
  <c r="ES36" i="132"/>
  <c r="ER36" i="132"/>
  <c r="EB36" i="132"/>
  <c r="EA36" i="132"/>
  <c r="DZ36" i="132"/>
  <c r="DH36" i="132"/>
  <c r="DG36" i="132"/>
  <c r="DF36" i="132"/>
  <c r="CN36" i="132"/>
  <c r="CM36" i="132"/>
  <c r="CL36" i="132"/>
  <c r="BT36" i="132"/>
  <c r="BS36" i="132"/>
  <c r="BR36" i="132"/>
  <c r="BA36" i="132"/>
  <c r="AZ36" i="132"/>
  <c r="AY36" i="132"/>
  <c r="AH36" i="132"/>
  <c r="AG36" i="132"/>
  <c r="AF36" i="132"/>
  <c r="GZ35" i="132"/>
  <c r="GY35" i="132"/>
  <c r="GX35" i="132"/>
  <c r="GF35" i="132"/>
  <c r="GE35" i="132"/>
  <c r="GD35" i="132"/>
  <c r="FM35" i="132"/>
  <c r="FL35" i="132"/>
  <c r="FK35" i="132"/>
  <c r="ET35" i="132"/>
  <c r="ES35" i="132"/>
  <c r="ER35" i="132"/>
  <c r="EB35" i="132"/>
  <c r="EA35" i="132"/>
  <c r="DZ35" i="132"/>
  <c r="DH35" i="132"/>
  <c r="DG35" i="132"/>
  <c r="DF35" i="132"/>
  <c r="CN35" i="132"/>
  <c r="CM35" i="132"/>
  <c r="CL35" i="132"/>
  <c r="BT35" i="132"/>
  <c r="BS35" i="132"/>
  <c r="BR35" i="132"/>
  <c r="BA35" i="132"/>
  <c r="AZ35" i="132"/>
  <c r="AY35" i="132"/>
  <c r="AH35" i="132"/>
  <c r="AG35" i="132"/>
  <c r="AF35" i="132"/>
  <c r="K35" i="132"/>
  <c r="T56" i="37" s="1"/>
  <c r="J35" i="132"/>
  <c r="I35" i="132"/>
  <c r="GZ34" i="132"/>
  <c r="GY34" i="132"/>
  <c r="GX34" i="132"/>
  <c r="GF34" i="132"/>
  <c r="GE34" i="132"/>
  <c r="GD34" i="132"/>
  <c r="FM34" i="132"/>
  <c r="FL34" i="132"/>
  <c r="FK34" i="132"/>
  <c r="ET34" i="132"/>
  <c r="ES34" i="132"/>
  <c r="ER34" i="132"/>
  <c r="EB34" i="132"/>
  <c r="EA34" i="132"/>
  <c r="DZ34" i="132"/>
  <c r="DH34" i="132"/>
  <c r="DG34" i="132"/>
  <c r="DF34" i="132"/>
  <c r="CN34" i="132"/>
  <c r="CM34" i="132"/>
  <c r="CL34" i="132"/>
  <c r="BT34" i="132"/>
  <c r="BS34" i="132"/>
  <c r="BR34" i="132"/>
  <c r="BA34" i="132"/>
  <c r="AZ34" i="132"/>
  <c r="AY34" i="132"/>
  <c r="AH34" i="132"/>
  <c r="AG34" i="132"/>
  <c r="AF34" i="132"/>
  <c r="K34" i="132"/>
  <c r="J34" i="132"/>
  <c r="I34" i="132"/>
  <c r="GZ33" i="132"/>
  <c r="GY33" i="132"/>
  <c r="GX33" i="132"/>
  <c r="GF33" i="132"/>
  <c r="GE33" i="132"/>
  <c r="GD33" i="132"/>
  <c r="FM33" i="132"/>
  <c r="FL33" i="132"/>
  <c r="FK33" i="132"/>
  <c r="ET33" i="132"/>
  <c r="ES33" i="132"/>
  <c r="ER33" i="132"/>
  <c r="EB33" i="132"/>
  <c r="EA33" i="132"/>
  <c r="DZ33" i="132"/>
  <c r="DH33" i="132"/>
  <c r="DG33" i="132"/>
  <c r="DF33" i="132"/>
  <c r="CN33" i="132"/>
  <c r="CM33" i="132"/>
  <c r="CL33" i="132"/>
  <c r="BT33" i="132"/>
  <c r="BS33" i="132"/>
  <c r="BR33" i="132"/>
  <c r="BA33" i="132"/>
  <c r="AZ33" i="132"/>
  <c r="AY33" i="132"/>
  <c r="AH33" i="132"/>
  <c r="AG33" i="132"/>
  <c r="AF33" i="132"/>
  <c r="K33" i="132"/>
  <c r="J33" i="132"/>
  <c r="I33" i="132"/>
  <c r="GZ32" i="132"/>
  <c r="GY32" i="132"/>
  <c r="GX32" i="132"/>
  <c r="GF32" i="132"/>
  <c r="GE32" i="132"/>
  <c r="GD32" i="132"/>
  <c r="FM32" i="132"/>
  <c r="FL32" i="132"/>
  <c r="FK32" i="132"/>
  <c r="ET32" i="132"/>
  <c r="ES32" i="132"/>
  <c r="ER32" i="132"/>
  <c r="EB32" i="132"/>
  <c r="EA32" i="132"/>
  <c r="DZ32" i="132"/>
  <c r="DH32" i="132"/>
  <c r="DG32" i="132"/>
  <c r="DF32" i="132"/>
  <c r="CN32" i="132"/>
  <c r="CM32" i="132"/>
  <c r="CL32" i="132"/>
  <c r="BT32" i="132"/>
  <c r="BS32" i="132"/>
  <c r="BR32" i="132"/>
  <c r="BA32" i="132"/>
  <c r="AZ32" i="132"/>
  <c r="AY32" i="132"/>
  <c r="AH32" i="132"/>
  <c r="AG32" i="132"/>
  <c r="AF32" i="132"/>
  <c r="K32" i="132"/>
  <c r="J32" i="132"/>
  <c r="I32" i="132"/>
  <c r="GZ31" i="132"/>
  <c r="GY31" i="132"/>
  <c r="GX31" i="132"/>
  <c r="GF31" i="132"/>
  <c r="GE31" i="132"/>
  <c r="GD31" i="132"/>
  <c r="FM31" i="132"/>
  <c r="FL31" i="132"/>
  <c r="FK31" i="132"/>
  <c r="ET31" i="132"/>
  <c r="ES31" i="132"/>
  <c r="ER31" i="132"/>
  <c r="EB31" i="132"/>
  <c r="EA31" i="132"/>
  <c r="DZ31" i="132"/>
  <c r="DH31" i="132"/>
  <c r="DG31" i="132"/>
  <c r="DF31" i="132"/>
  <c r="CN31" i="132"/>
  <c r="CM31" i="132"/>
  <c r="CL31" i="132"/>
  <c r="BT31" i="132"/>
  <c r="BS31" i="132"/>
  <c r="BR31" i="132"/>
  <c r="BA31" i="132"/>
  <c r="AZ31" i="132"/>
  <c r="AY31" i="132"/>
  <c r="AH31" i="132"/>
  <c r="AG31" i="132"/>
  <c r="AF31" i="132"/>
  <c r="K31" i="132"/>
  <c r="J31" i="132"/>
  <c r="I31" i="132"/>
  <c r="GZ30" i="132"/>
  <c r="GY30" i="132"/>
  <c r="GX30" i="132"/>
  <c r="GF30" i="132"/>
  <c r="GE30" i="132"/>
  <c r="GD30" i="132"/>
  <c r="FM30" i="132"/>
  <c r="FL30" i="132"/>
  <c r="FK30" i="132"/>
  <c r="ET30" i="132"/>
  <c r="ES30" i="132"/>
  <c r="ER30" i="132"/>
  <c r="EB30" i="132"/>
  <c r="EA30" i="132"/>
  <c r="DZ30" i="132"/>
  <c r="DH30" i="132"/>
  <c r="DG30" i="132"/>
  <c r="DF30" i="132"/>
  <c r="CN30" i="132"/>
  <c r="CM30" i="132"/>
  <c r="CL30" i="132"/>
  <c r="BT30" i="132"/>
  <c r="BS30" i="132"/>
  <c r="BR30" i="132"/>
  <c r="BA30" i="132"/>
  <c r="AZ30" i="132"/>
  <c r="AY30" i="132"/>
  <c r="AH30" i="132"/>
  <c r="AG30" i="132"/>
  <c r="AF30" i="132"/>
  <c r="K30" i="132"/>
  <c r="T50" i="37" s="1"/>
  <c r="J30" i="132"/>
  <c r="I30" i="132"/>
  <c r="GZ29" i="132"/>
  <c r="GY29" i="132"/>
  <c r="GX29" i="132"/>
  <c r="GF29" i="132"/>
  <c r="GE29" i="132"/>
  <c r="GD29" i="132"/>
  <c r="FM29" i="132"/>
  <c r="FL29" i="132"/>
  <c r="FK29" i="132"/>
  <c r="ET29" i="132"/>
  <c r="ES29" i="132"/>
  <c r="ER29" i="132"/>
  <c r="EB29" i="132"/>
  <c r="EA29" i="132"/>
  <c r="DZ29" i="132"/>
  <c r="DH29" i="132"/>
  <c r="DG29" i="132"/>
  <c r="DF29" i="132"/>
  <c r="CN29" i="132"/>
  <c r="CM29" i="132"/>
  <c r="CL29" i="132"/>
  <c r="BT29" i="132"/>
  <c r="BS29" i="132"/>
  <c r="BR29" i="132"/>
  <c r="BA29" i="132"/>
  <c r="AZ29" i="132"/>
  <c r="AY29" i="132"/>
  <c r="AH29" i="132"/>
  <c r="AG29" i="132"/>
  <c r="AF29" i="132"/>
  <c r="K29" i="132"/>
  <c r="J29" i="132"/>
  <c r="I29" i="132"/>
  <c r="GZ28" i="132"/>
  <c r="GY28" i="132"/>
  <c r="GX28" i="132"/>
  <c r="GF28" i="132"/>
  <c r="GE28" i="132"/>
  <c r="GD28" i="132"/>
  <c r="FM28" i="132"/>
  <c r="FL28" i="132"/>
  <c r="FK28" i="132"/>
  <c r="ET28" i="132"/>
  <c r="ES28" i="132"/>
  <c r="ER28" i="132"/>
  <c r="EB28" i="132"/>
  <c r="EA28" i="132"/>
  <c r="DZ28" i="132"/>
  <c r="DH28" i="132"/>
  <c r="DG28" i="132"/>
  <c r="DF28" i="132"/>
  <c r="CN28" i="132"/>
  <c r="CM28" i="132"/>
  <c r="CL28" i="132"/>
  <c r="BT28" i="132"/>
  <c r="BS28" i="132"/>
  <c r="BR28" i="132"/>
  <c r="BA28" i="132"/>
  <c r="AZ28" i="132"/>
  <c r="AY28" i="132"/>
  <c r="AH28" i="132"/>
  <c r="AG28" i="132"/>
  <c r="AF28" i="132"/>
  <c r="K28" i="132"/>
  <c r="J28" i="132"/>
  <c r="I28" i="132"/>
  <c r="GZ27" i="132"/>
  <c r="GY27" i="132"/>
  <c r="GX27" i="132"/>
  <c r="GF27" i="132"/>
  <c r="GE27" i="132"/>
  <c r="GD27" i="132"/>
  <c r="FM27" i="132"/>
  <c r="FL27" i="132"/>
  <c r="FK27" i="132"/>
  <c r="ET27" i="132"/>
  <c r="ES27" i="132"/>
  <c r="ER27" i="132"/>
  <c r="EB27" i="132"/>
  <c r="EA27" i="132"/>
  <c r="DZ27" i="132"/>
  <c r="DH27" i="132"/>
  <c r="DG27" i="132"/>
  <c r="DF27" i="132"/>
  <c r="CN27" i="132"/>
  <c r="CM27" i="132"/>
  <c r="CL27" i="132"/>
  <c r="BT27" i="132"/>
  <c r="BS27" i="132"/>
  <c r="BR27" i="132"/>
  <c r="BA27" i="132"/>
  <c r="AZ27" i="132"/>
  <c r="AY27" i="132"/>
  <c r="AH27" i="132"/>
  <c r="AG27" i="132"/>
  <c r="AF27" i="132"/>
  <c r="K27" i="132"/>
  <c r="J27" i="132"/>
  <c r="I27" i="132"/>
  <c r="GZ26" i="132"/>
  <c r="GY26" i="132"/>
  <c r="GX26" i="132"/>
  <c r="GF26" i="132"/>
  <c r="GE26" i="132"/>
  <c r="GD26" i="132"/>
  <c r="FM26" i="132"/>
  <c r="FL26" i="132"/>
  <c r="FK26" i="132"/>
  <c r="ET26" i="132"/>
  <c r="ES26" i="132"/>
  <c r="ER26" i="132"/>
  <c r="EB26" i="132"/>
  <c r="EA26" i="132"/>
  <c r="DZ26" i="132"/>
  <c r="DH26" i="132"/>
  <c r="DG26" i="132"/>
  <c r="DF26" i="132"/>
  <c r="CN26" i="132"/>
  <c r="CM26" i="132"/>
  <c r="CL26" i="132"/>
  <c r="CB26" i="132"/>
  <c r="BT26" i="132"/>
  <c r="BS26" i="132"/>
  <c r="BR26" i="132"/>
  <c r="BA26" i="132"/>
  <c r="AZ26" i="132"/>
  <c r="AY26" i="132"/>
  <c r="AH26" i="132"/>
  <c r="AG26" i="132"/>
  <c r="AF26" i="132"/>
  <c r="K26" i="132"/>
  <c r="J26" i="132"/>
  <c r="I26" i="132"/>
  <c r="GZ25" i="132"/>
  <c r="GY25" i="132"/>
  <c r="GX25" i="132"/>
  <c r="GF25" i="132"/>
  <c r="GE25" i="132"/>
  <c r="GD25" i="132"/>
  <c r="FM25" i="132"/>
  <c r="FL25" i="132"/>
  <c r="FK25" i="132"/>
  <c r="ET25" i="132"/>
  <c r="ES25" i="132"/>
  <c r="ER25" i="132"/>
  <c r="EB25" i="132"/>
  <c r="EA25" i="132"/>
  <c r="DZ25" i="132"/>
  <c r="DH25" i="132"/>
  <c r="DG25" i="132"/>
  <c r="DF25" i="132"/>
  <c r="CN25" i="132"/>
  <c r="CM25" i="132"/>
  <c r="CL25" i="132"/>
  <c r="CB25" i="132"/>
  <c r="BT25" i="132"/>
  <c r="BS25" i="132"/>
  <c r="BR25" i="132"/>
  <c r="BA25" i="132"/>
  <c r="AZ25" i="132"/>
  <c r="AY25" i="132"/>
  <c r="AH25" i="132"/>
  <c r="AG25" i="132"/>
  <c r="AF25" i="132"/>
  <c r="K25" i="132"/>
  <c r="J25" i="132"/>
  <c r="I25" i="132"/>
  <c r="GZ24" i="132"/>
  <c r="GY24" i="132"/>
  <c r="GX24" i="132"/>
  <c r="GF24" i="132"/>
  <c r="GE24" i="132"/>
  <c r="GD24" i="132"/>
  <c r="FM24" i="132"/>
  <c r="FL24" i="132"/>
  <c r="FK24" i="132"/>
  <c r="ET24" i="132"/>
  <c r="ES24" i="132"/>
  <c r="ER24" i="132"/>
  <c r="EB24" i="132"/>
  <c r="EA24" i="132"/>
  <c r="DZ24" i="132"/>
  <c r="DH24" i="132"/>
  <c r="DG24" i="132"/>
  <c r="DF24" i="132"/>
  <c r="CN24" i="132"/>
  <c r="CM24" i="132"/>
  <c r="CL24" i="132"/>
  <c r="CB24" i="132"/>
  <c r="AB53" i="37" s="1"/>
  <c r="BT24" i="132"/>
  <c r="BS24" i="132"/>
  <c r="BR24" i="132"/>
  <c r="BA24" i="132"/>
  <c r="AZ24" i="132"/>
  <c r="AY24" i="132"/>
  <c r="AH24" i="132"/>
  <c r="AG24" i="132"/>
  <c r="AF24" i="132"/>
  <c r="K24" i="132"/>
  <c r="T45" i="37" s="1"/>
  <c r="J24" i="132"/>
  <c r="I24" i="132"/>
  <c r="GZ23" i="132"/>
  <c r="GY23" i="132"/>
  <c r="GX23" i="132"/>
  <c r="GF23" i="132"/>
  <c r="GE23" i="132"/>
  <c r="GD23" i="132"/>
  <c r="FM23" i="132"/>
  <c r="FL23" i="132"/>
  <c r="FK23" i="132"/>
  <c r="ET23" i="132"/>
  <c r="ES23" i="132"/>
  <c r="ER23" i="132"/>
  <c r="EB23" i="132"/>
  <c r="EA23" i="132"/>
  <c r="DZ23" i="132"/>
  <c r="DH23" i="132"/>
  <c r="DG23" i="132"/>
  <c r="DF23" i="132"/>
  <c r="CN23" i="132"/>
  <c r="CM23" i="132"/>
  <c r="CL23" i="132"/>
  <c r="CB23" i="132"/>
  <c r="BT23" i="132"/>
  <c r="BS23" i="132"/>
  <c r="BR23" i="132"/>
  <c r="BA23" i="132"/>
  <c r="AZ23" i="132"/>
  <c r="AY23" i="132"/>
  <c r="AH23" i="132"/>
  <c r="AG23" i="132"/>
  <c r="AF23" i="132"/>
  <c r="K23" i="132"/>
  <c r="J23" i="132"/>
  <c r="I23" i="132"/>
  <c r="GZ22" i="132"/>
  <c r="GY22" i="132"/>
  <c r="GX22" i="132"/>
  <c r="GF22" i="132"/>
  <c r="GE22" i="132"/>
  <c r="GD22" i="132"/>
  <c r="FM22" i="132"/>
  <c r="FL22" i="132"/>
  <c r="FK22" i="132"/>
  <c r="ET22" i="132"/>
  <c r="ES22" i="132"/>
  <c r="ER22" i="132"/>
  <c r="EB22" i="132"/>
  <c r="EA22" i="132"/>
  <c r="DZ22" i="132"/>
  <c r="DH22" i="132"/>
  <c r="DG22" i="132"/>
  <c r="DF22" i="132"/>
  <c r="CN22" i="132"/>
  <c r="CM22" i="132"/>
  <c r="CL22" i="132"/>
  <c r="CB22" i="132"/>
  <c r="AB50" i="37" s="1"/>
  <c r="BT22" i="132"/>
  <c r="BS22" i="132"/>
  <c r="BR22" i="132"/>
  <c r="BA22" i="132"/>
  <c r="AZ22" i="132"/>
  <c r="AY22" i="132"/>
  <c r="AH22" i="132"/>
  <c r="AG22" i="132"/>
  <c r="AF22" i="132"/>
  <c r="K22" i="132"/>
  <c r="J22" i="132"/>
  <c r="I22" i="132"/>
  <c r="GZ21" i="132"/>
  <c r="GY21" i="132"/>
  <c r="GX21" i="132"/>
  <c r="GF21" i="132"/>
  <c r="GE21" i="132"/>
  <c r="GD21" i="132"/>
  <c r="FM21" i="132"/>
  <c r="FL21" i="132"/>
  <c r="FK21" i="132"/>
  <c r="ET21" i="132"/>
  <c r="ES21" i="132"/>
  <c r="ER21" i="132"/>
  <c r="EB21" i="132"/>
  <c r="EA21" i="132"/>
  <c r="DZ21" i="132"/>
  <c r="DH21" i="132"/>
  <c r="DG21" i="132"/>
  <c r="DF21" i="132"/>
  <c r="CN21" i="132"/>
  <c r="CM21" i="132"/>
  <c r="CL21" i="132"/>
  <c r="CB21" i="132"/>
  <c r="AB49" i="37" s="1"/>
  <c r="BT21" i="132"/>
  <c r="BS21" i="132"/>
  <c r="BR21" i="132"/>
  <c r="BA21" i="132"/>
  <c r="AZ21" i="132"/>
  <c r="AY21" i="132"/>
  <c r="AH21" i="132"/>
  <c r="AG21" i="132"/>
  <c r="AF21" i="132"/>
  <c r="K21" i="132"/>
  <c r="T42" i="37" s="1"/>
  <c r="J21" i="132"/>
  <c r="I21" i="132"/>
  <c r="GZ20" i="132"/>
  <c r="GY20" i="132"/>
  <c r="GX20" i="132"/>
  <c r="GF20" i="132"/>
  <c r="GE20" i="132"/>
  <c r="GD20" i="132"/>
  <c r="FM20" i="132"/>
  <c r="FL20" i="132"/>
  <c r="FK20" i="132"/>
  <c r="ET20" i="132"/>
  <c r="ES20" i="132"/>
  <c r="ER20" i="132"/>
  <c r="EB20" i="132"/>
  <c r="EA20" i="132"/>
  <c r="DZ20" i="132"/>
  <c r="DH20" i="132"/>
  <c r="DG20" i="132"/>
  <c r="DF20" i="132"/>
  <c r="CN20" i="132"/>
  <c r="CM20" i="132"/>
  <c r="CL20" i="132"/>
  <c r="CB20" i="132"/>
  <c r="AB48" i="37" s="1"/>
  <c r="BT20" i="132"/>
  <c r="BS20" i="132"/>
  <c r="BR20" i="132"/>
  <c r="BA20" i="132"/>
  <c r="AZ20" i="132"/>
  <c r="AY20" i="132"/>
  <c r="AH20" i="132"/>
  <c r="AG20" i="132"/>
  <c r="AF20" i="132"/>
  <c r="V20" i="132"/>
  <c r="U20" i="132"/>
  <c r="K20" i="132"/>
  <c r="J20" i="132"/>
  <c r="I20" i="132"/>
  <c r="GZ19" i="132"/>
  <c r="GY19" i="132"/>
  <c r="GX19" i="132"/>
  <c r="GN19" i="132"/>
  <c r="AN53" i="37" s="1"/>
  <c r="GF19" i="132"/>
  <c r="GE19" i="132"/>
  <c r="GD19" i="132"/>
  <c r="FU19" i="132"/>
  <c r="AL53" i="37" s="1"/>
  <c r="FM19" i="132"/>
  <c r="FL19" i="132"/>
  <c r="FK19" i="132"/>
  <c r="ET19" i="132"/>
  <c r="ES19" i="132"/>
  <c r="ER19" i="132"/>
  <c r="EB19" i="132"/>
  <c r="EA19" i="132"/>
  <c r="DZ19" i="132"/>
  <c r="DH19" i="132"/>
  <c r="DG19" i="132"/>
  <c r="DF19" i="132"/>
  <c r="CN19" i="132"/>
  <c r="CM19" i="132"/>
  <c r="CL19" i="132"/>
  <c r="CB19" i="132"/>
  <c r="AB47" i="37" s="1"/>
  <c r="BT19" i="132"/>
  <c r="BS19" i="132"/>
  <c r="BR19" i="132"/>
  <c r="BA19" i="132"/>
  <c r="AZ19" i="132"/>
  <c r="AY19" i="132"/>
  <c r="AH19" i="132"/>
  <c r="AG19" i="132"/>
  <c r="AF19" i="132"/>
  <c r="W19" i="132"/>
  <c r="V19" i="132"/>
  <c r="U19" i="132"/>
  <c r="K19" i="132"/>
  <c r="T41" i="37" s="1"/>
  <c r="J19" i="132"/>
  <c r="I19" i="132"/>
  <c r="GZ18" i="132"/>
  <c r="GY18" i="132"/>
  <c r="GX18" i="132"/>
  <c r="GN18" i="132"/>
  <c r="AN52" i="37" s="1"/>
  <c r="GF18" i="132"/>
  <c r="GE18" i="132"/>
  <c r="GD18" i="132"/>
  <c r="FU18" i="132"/>
  <c r="AL52" i="37" s="1"/>
  <c r="FM18" i="132"/>
  <c r="FL18" i="132"/>
  <c r="FK18" i="132"/>
  <c r="ET18" i="132"/>
  <c r="ES18" i="132"/>
  <c r="ER18" i="132"/>
  <c r="EI18" i="132"/>
  <c r="EB18" i="132"/>
  <c r="EA18" i="132"/>
  <c r="DZ18" i="132"/>
  <c r="DH18" i="132"/>
  <c r="DG18" i="132"/>
  <c r="DF18" i="132"/>
  <c r="CN18" i="132"/>
  <c r="CM18" i="132"/>
  <c r="CL18" i="132"/>
  <c r="CB18" i="132"/>
  <c r="AB46" i="37" s="1"/>
  <c r="BT18" i="132"/>
  <c r="BS18" i="132"/>
  <c r="BR18" i="132"/>
  <c r="BA18" i="132"/>
  <c r="AZ18" i="132"/>
  <c r="AY18" i="132"/>
  <c r="AO18" i="132"/>
  <c r="AH18" i="132"/>
  <c r="AG18" i="132"/>
  <c r="AF18" i="132"/>
  <c r="W18" i="132"/>
  <c r="V50" i="37" s="1"/>
  <c r="V18" i="132"/>
  <c r="U18" i="132"/>
  <c r="K18" i="132"/>
  <c r="J18" i="132"/>
  <c r="I18" i="132"/>
  <c r="GZ17" i="132"/>
  <c r="GY17" i="132"/>
  <c r="GX17" i="132"/>
  <c r="GN17" i="132"/>
  <c r="AN51" i="37" s="1"/>
  <c r="GF17" i="132"/>
  <c r="GE17" i="132"/>
  <c r="GD17" i="132"/>
  <c r="FU17" i="132"/>
  <c r="AL51" i="37" s="1"/>
  <c r="FM17" i="132"/>
  <c r="FL17" i="132"/>
  <c r="FK17" i="132"/>
  <c r="ET17" i="132"/>
  <c r="ES17" i="132"/>
  <c r="ER17" i="132"/>
  <c r="EI17" i="132"/>
  <c r="EB17" i="132"/>
  <c r="EA17" i="132"/>
  <c r="DZ17" i="132"/>
  <c r="DQ17" i="132"/>
  <c r="AF53" i="37" s="1"/>
  <c r="DH17" i="132"/>
  <c r="DG17" i="132"/>
  <c r="DF17" i="132"/>
  <c r="CN17" i="132"/>
  <c r="CM17" i="132"/>
  <c r="CL17" i="132"/>
  <c r="CB17" i="132"/>
  <c r="AB45" i="37" s="1"/>
  <c r="BT17" i="132"/>
  <c r="BS17" i="132"/>
  <c r="BR17" i="132"/>
  <c r="BA17" i="132"/>
  <c r="AZ17" i="132"/>
  <c r="AY17" i="132"/>
  <c r="AO17" i="132"/>
  <c r="X53" i="37" s="1"/>
  <c r="AH17" i="132"/>
  <c r="AG17" i="132"/>
  <c r="AF17" i="132"/>
  <c r="W17" i="132"/>
  <c r="V48" i="37" s="1"/>
  <c r="V17" i="132"/>
  <c r="U17" i="132"/>
  <c r="K17" i="132"/>
  <c r="J17" i="132"/>
  <c r="I17" i="132"/>
  <c r="GZ16" i="132"/>
  <c r="GY16" i="132"/>
  <c r="GX16" i="132"/>
  <c r="GN16" i="132"/>
  <c r="AN50" i="37" s="1"/>
  <c r="GF16" i="132"/>
  <c r="GE16" i="132"/>
  <c r="GD16" i="132"/>
  <c r="FU16" i="132"/>
  <c r="AL50" i="37" s="1"/>
  <c r="FM16" i="132"/>
  <c r="FL16" i="132"/>
  <c r="FK16" i="132"/>
  <c r="ET16" i="132"/>
  <c r="ES16" i="132"/>
  <c r="ER16" i="132"/>
  <c r="EI16" i="132"/>
  <c r="AH50" i="37" s="1"/>
  <c r="EB16" i="132"/>
  <c r="EA16" i="132"/>
  <c r="DZ16" i="132"/>
  <c r="DQ16" i="132"/>
  <c r="AF52" i="37" s="1"/>
  <c r="DH16" i="132"/>
  <c r="DG16" i="132"/>
  <c r="DF16" i="132"/>
  <c r="CN16" i="132"/>
  <c r="CM16" i="132"/>
  <c r="CL16" i="132"/>
  <c r="CB16" i="132"/>
  <c r="AB43" i="37" s="1"/>
  <c r="BT16" i="132"/>
  <c r="BS16" i="132"/>
  <c r="BR16" i="132"/>
  <c r="BA16" i="132"/>
  <c r="AZ16" i="132"/>
  <c r="AY16" i="132"/>
  <c r="AO16" i="132"/>
  <c r="AH16" i="132"/>
  <c r="AG16" i="132"/>
  <c r="AF16" i="132"/>
  <c r="W16" i="132"/>
  <c r="V16" i="132"/>
  <c r="U16" i="132"/>
  <c r="K16" i="132"/>
  <c r="J16" i="132"/>
  <c r="I16" i="132"/>
  <c r="GZ15" i="132"/>
  <c r="GY15" i="132"/>
  <c r="GX15" i="132"/>
  <c r="GN15" i="132"/>
  <c r="AN49" i="37" s="1"/>
  <c r="GF15" i="132"/>
  <c r="GE15" i="132"/>
  <c r="GD15" i="132"/>
  <c r="FU15" i="132"/>
  <c r="AL49" i="37" s="1"/>
  <c r="FM15" i="132"/>
  <c r="FL15" i="132"/>
  <c r="FK15" i="132"/>
  <c r="FB15" i="132"/>
  <c r="AJ53" i="37" s="1"/>
  <c r="ET15" i="132"/>
  <c r="ES15" i="132"/>
  <c r="ER15" i="132"/>
  <c r="EI15" i="132"/>
  <c r="AH49" i="37" s="1"/>
  <c r="EB15" i="132"/>
  <c r="EA15" i="132"/>
  <c r="DZ15" i="132"/>
  <c r="DQ15" i="132"/>
  <c r="AF50" i="37" s="1"/>
  <c r="DH15" i="132"/>
  <c r="DG15" i="132"/>
  <c r="DF15" i="132"/>
  <c r="CV15" i="132"/>
  <c r="AD53" i="37" s="1"/>
  <c r="CN15" i="132"/>
  <c r="CM15" i="132"/>
  <c r="CL15" i="132"/>
  <c r="CB15" i="132"/>
  <c r="BT15" i="132"/>
  <c r="BS15" i="132"/>
  <c r="BR15" i="132"/>
  <c r="BI15" i="132"/>
  <c r="Z53" i="37" s="1"/>
  <c r="BA15" i="132"/>
  <c r="AZ15" i="132"/>
  <c r="AY15" i="132"/>
  <c r="AO15" i="132"/>
  <c r="X50" i="37" s="1"/>
  <c r="AH15" i="132"/>
  <c r="AG15" i="132"/>
  <c r="AF15" i="132"/>
  <c r="W15" i="132"/>
  <c r="V46" i="37" s="1"/>
  <c r="V15" i="132"/>
  <c r="U15" i="132"/>
  <c r="K15" i="132"/>
  <c r="J15" i="132"/>
  <c r="I15" i="132"/>
  <c r="GZ14" i="132"/>
  <c r="GY14" i="132"/>
  <c r="GX14" i="132"/>
  <c r="GN14" i="132"/>
  <c r="AN48" i="37" s="1"/>
  <c r="GF14" i="132"/>
  <c r="GE14" i="132"/>
  <c r="GD14" i="132"/>
  <c r="FU14" i="132"/>
  <c r="FM14" i="132"/>
  <c r="FL14" i="132"/>
  <c r="FK14" i="132"/>
  <c r="FB14" i="132"/>
  <c r="AJ52" i="37" s="1"/>
  <c r="ET14" i="132"/>
  <c r="ES14" i="132"/>
  <c r="ER14" i="132"/>
  <c r="EI14" i="132"/>
  <c r="AH48" i="37" s="1"/>
  <c r="EB14" i="132"/>
  <c r="EA14" i="132"/>
  <c r="DZ14" i="132"/>
  <c r="DQ14" i="132"/>
  <c r="AF49" i="37" s="1"/>
  <c r="DH14" i="132"/>
  <c r="DG14" i="132"/>
  <c r="DF14" i="132"/>
  <c r="CV14" i="132"/>
  <c r="CN14" i="132"/>
  <c r="CM14" i="132"/>
  <c r="CL14" i="132"/>
  <c r="CB14" i="132"/>
  <c r="AB42" i="37" s="1"/>
  <c r="BT14" i="132"/>
  <c r="BS14" i="132"/>
  <c r="BR14" i="132"/>
  <c r="BI14" i="132"/>
  <c r="BA14" i="132"/>
  <c r="AZ14" i="132"/>
  <c r="AY14" i="132"/>
  <c r="AO14" i="132"/>
  <c r="X48" i="37" s="1"/>
  <c r="AH14" i="132"/>
  <c r="AG14" i="132"/>
  <c r="AF14" i="132"/>
  <c r="W14" i="132"/>
  <c r="V45" i="37" s="1"/>
  <c r="V14" i="132"/>
  <c r="U14" i="132"/>
  <c r="K14" i="132"/>
  <c r="T18" i="37" s="1"/>
  <c r="J14" i="132"/>
  <c r="I14" i="132"/>
  <c r="GZ13" i="132"/>
  <c r="GY13" i="132"/>
  <c r="GX13" i="132"/>
  <c r="GN13" i="132"/>
  <c r="AN47" i="37" s="1"/>
  <c r="GF13" i="132"/>
  <c r="GE13" i="132"/>
  <c r="GD13" i="132"/>
  <c r="FU13" i="132"/>
  <c r="AL47" i="37" s="1"/>
  <c r="FM13" i="132"/>
  <c r="FL13" i="132"/>
  <c r="FK13" i="132"/>
  <c r="FB13" i="132"/>
  <c r="AJ50" i="37" s="1"/>
  <c r="ET13" i="132"/>
  <c r="ES13" i="132"/>
  <c r="ER13" i="132"/>
  <c r="EI13" i="132"/>
  <c r="AH47" i="37" s="1"/>
  <c r="EB13" i="132"/>
  <c r="EA13" i="132"/>
  <c r="DZ13" i="132"/>
  <c r="DQ13" i="132"/>
  <c r="AF48" i="37" s="1"/>
  <c r="DH13" i="132"/>
  <c r="DG13" i="132"/>
  <c r="DF13" i="132"/>
  <c r="CV13" i="132"/>
  <c r="AD49" i="37" s="1"/>
  <c r="CN13" i="132"/>
  <c r="CM13" i="132"/>
  <c r="CL13" i="132"/>
  <c r="CB13" i="132"/>
  <c r="BT13" i="132"/>
  <c r="BS13" i="132"/>
  <c r="BR13" i="132"/>
  <c r="BI13" i="132"/>
  <c r="Z48" i="37" s="1"/>
  <c r="BA13" i="132"/>
  <c r="AZ13" i="132"/>
  <c r="AY13" i="132"/>
  <c r="AO13" i="132"/>
  <c r="X47" i="37" s="1"/>
  <c r="AH13" i="132"/>
  <c r="AG13" i="132"/>
  <c r="AF13" i="132"/>
  <c r="W13" i="132"/>
  <c r="V43" i="37" s="1"/>
  <c r="V13" i="132"/>
  <c r="U13" i="132"/>
  <c r="K13" i="132"/>
  <c r="J13" i="132"/>
  <c r="I13" i="132"/>
  <c r="GZ12" i="132"/>
  <c r="GY12" i="132"/>
  <c r="GX12" i="132"/>
  <c r="GN12" i="132"/>
  <c r="AN45" i="37" s="1"/>
  <c r="GF12" i="132"/>
  <c r="GE12" i="132"/>
  <c r="GD12" i="132"/>
  <c r="FU12" i="132"/>
  <c r="AL46" i="37" s="1"/>
  <c r="FM12" i="132"/>
  <c r="FL12" i="132"/>
  <c r="FK12" i="132"/>
  <c r="FB12" i="132"/>
  <c r="AJ49" i="37" s="1"/>
  <c r="ET12" i="132"/>
  <c r="ES12" i="132"/>
  <c r="ER12" i="132"/>
  <c r="EI12" i="132"/>
  <c r="AH46" i="37" s="1"/>
  <c r="EB12" i="132"/>
  <c r="EA12" i="132"/>
  <c r="DZ12" i="132"/>
  <c r="DQ12" i="132"/>
  <c r="AF47" i="37" s="1"/>
  <c r="DH12" i="132"/>
  <c r="DG12" i="132"/>
  <c r="DF12" i="132"/>
  <c r="CV12" i="132"/>
  <c r="AD48" i="37" s="1"/>
  <c r="CN12" i="132"/>
  <c r="CM12" i="132"/>
  <c r="CL12" i="132"/>
  <c r="CB12" i="132"/>
  <c r="AB41" i="37" s="1"/>
  <c r="BT12" i="132"/>
  <c r="BS12" i="132"/>
  <c r="BR12" i="132"/>
  <c r="BI12" i="132"/>
  <c r="Z47" i="37" s="1"/>
  <c r="BA12" i="132"/>
  <c r="AZ12" i="132"/>
  <c r="AY12" i="132"/>
  <c r="AO12" i="132"/>
  <c r="AH12" i="132"/>
  <c r="AG12" i="132"/>
  <c r="AF12" i="132"/>
  <c r="W12" i="132"/>
  <c r="V42" i="37" s="1"/>
  <c r="V12" i="132"/>
  <c r="U12" i="132"/>
  <c r="K12" i="132"/>
  <c r="T19" i="37" s="1"/>
  <c r="J12" i="132"/>
  <c r="I12" i="132"/>
  <c r="GZ11" i="132"/>
  <c r="GY11" i="132"/>
  <c r="GX11" i="132"/>
  <c r="GN11" i="132"/>
  <c r="AN43" i="37" s="1"/>
  <c r="GF11" i="132"/>
  <c r="GE11" i="132"/>
  <c r="GD11" i="132"/>
  <c r="FU11" i="132"/>
  <c r="AL45" i="37" s="1"/>
  <c r="FM11" i="132"/>
  <c r="FL11" i="132"/>
  <c r="FK11" i="132"/>
  <c r="FB11" i="132"/>
  <c r="AJ48" i="37" s="1"/>
  <c r="ET11" i="132"/>
  <c r="ES11" i="132"/>
  <c r="ER11" i="132"/>
  <c r="EI11" i="132"/>
  <c r="AH45" i="37" s="1"/>
  <c r="EB11" i="132"/>
  <c r="EA11" i="132"/>
  <c r="DZ11" i="132"/>
  <c r="DQ11" i="132"/>
  <c r="AF45" i="37" s="1"/>
  <c r="DH11" i="132"/>
  <c r="DG11" i="132"/>
  <c r="DF11" i="132"/>
  <c r="CV11" i="132"/>
  <c r="AD47" i="37" s="1"/>
  <c r="CN11" i="132"/>
  <c r="CM11" i="132"/>
  <c r="CL11" i="132"/>
  <c r="CB11" i="132"/>
  <c r="AB40" i="37" s="1"/>
  <c r="BT11" i="132"/>
  <c r="BS11" i="132"/>
  <c r="BR11" i="132"/>
  <c r="BI11" i="132"/>
  <c r="Z45" i="37" s="1"/>
  <c r="BA11" i="132"/>
  <c r="AZ11" i="132"/>
  <c r="AY11" i="132"/>
  <c r="AO11" i="132"/>
  <c r="X45" i="37" s="1"/>
  <c r="AH11" i="132"/>
  <c r="AG11" i="132"/>
  <c r="AF11" i="132"/>
  <c r="W11" i="132"/>
  <c r="V41" i="37" s="1"/>
  <c r="V11" i="132"/>
  <c r="U11" i="132"/>
  <c r="K11" i="132"/>
  <c r="J11" i="132"/>
  <c r="I11" i="132"/>
  <c r="GZ10" i="132"/>
  <c r="GY10" i="132"/>
  <c r="GX10" i="132"/>
  <c r="GN10" i="132"/>
  <c r="AN41" i="37" s="1"/>
  <c r="GF10" i="132"/>
  <c r="GE10" i="132"/>
  <c r="GD10" i="132"/>
  <c r="FU10" i="132"/>
  <c r="AL43" i="37" s="1"/>
  <c r="FM10" i="132"/>
  <c r="FL10" i="132"/>
  <c r="FK10" i="132"/>
  <c r="FB10" i="132"/>
  <c r="ET10" i="132"/>
  <c r="ES10" i="132"/>
  <c r="ER10" i="132"/>
  <c r="EI10" i="132"/>
  <c r="AH43" i="37" s="1"/>
  <c r="EB10" i="132"/>
  <c r="EA10" i="132"/>
  <c r="DZ10" i="132"/>
  <c r="DQ10" i="132"/>
  <c r="AF43" i="37" s="1"/>
  <c r="DH10" i="132"/>
  <c r="DG10" i="132"/>
  <c r="DF10" i="132"/>
  <c r="CV10" i="132"/>
  <c r="AD45" i="37" s="1"/>
  <c r="CN10" i="132"/>
  <c r="CM10" i="132"/>
  <c r="CL10" i="132"/>
  <c r="CB10" i="132"/>
  <c r="AB25" i="37" s="1"/>
  <c r="AB24" i="37" s="1"/>
  <c r="BT10" i="132"/>
  <c r="BS10" i="132"/>
  <c r="BR10" i="132"/>
  <c r="BI10" i="132"/>
  <c r="Z43" i="37" s="1"/>
  <c r="BA10" i="132"/>
  <c r="AZ10" i="132"/>
  <c r="AY10" i="132"/>
  <c r="AO10" i="132"/>
  <c r="AH10" i="132"/>
  <c r="AG10" i="132"/>
  <c r="AF10" i="132"/>
  <c r="W10" i="132"/>
  <c r="V32" i="37" s="1"/>
  <c r="V31" i="37" s="1"/>
  <c r="V10" i="132"/>
  <c r="U10" i="132"/>
  <c r="K10" i="132"/>
  <c r="T20" i="37" s="1"/>
  <c r="J10" i="132"/>
  <c r="I10" i="132"/>
  <c r="GZ9" i="132"/>
  <c r="GY9" i="132"/>
  <c r="GX9" i="132"/>
  <c r="O22" i="37" s="1"/>
  <c r="GN9" i="132"/>
  <c r="AN40" i="37" s="1"/>
  <c r="GF9" i="132"/>
  <c r="GE9" i="132"/>
  <c r="GD9" i="132"/>
  <c r="FU9" i="132"/>
  <c r="AL42" i="37" s="1"/>
  <c r="FM9" i="132"/>
  <c r="FL9" i="132"/>
  <c r="FK9" i="132"/>
  <c r="FB9" i="132"/>
  <c r="AJ43" i="37" s="1"/>
  <c r="ET9" i="132"/>
  <c r="ES9" i="132"/>
  <c r="ER9" i="132"/>
  <c r="EI9" i="132"/>
  <c r="AH42" i="37" s="1"/>
  <c r="EB9" i="132"/>
  <c r="EA9" i="132"/>
  <c r="DZ9" i="132"/>
  <c r="DQ9" i="132"/>
  <c r="AF42" i="37" s="1"/>
  <c r="DH9" i="132"/>
  <c r="DG9" i="132"/>
  <c r="DF9" i="132"/>
  <c r="CV9" i="132"/>
  <c r="AD43" i="37" s="1"/>
  <c r="CN9" i="132"/>
  <c r="CM9" i="132"/>
  <c r="CL9" i="132"/>
  <c r="CB9" i="132"/>
  <c r="AB19" i="37" s="1"/>
  <c r="BT9" i="132"/>
  <c r="BS9" i="132"/>
  <c r="BR9" i="132"/>
  <c r="BI9" i="132"/>
  <c r="Z42" i="37" s="1"/>
  <c r="BA9" i="132"/>
  <c r="AZ9" i="132"/>
  <c r="AY9" i="132"/>
  <c r="AO9" i="132"/>
  <c r="X41" i="37" s="1"/>
  <c r="AH9" i="132"/>
  <c r="AG9" i="132"/>
  <c r="AF9" i="132"/>
  <c r="W9" i="132"/>
  <c r="V19" i="37" s="1"/>
  <c r="V9" i="132"/>
  <c r="U9" i="132"/>
  <c r="K9" i="132"/>
  <c r="J9" i="132"/>
  <c r="I9" i="132"/>
  <c r="GZ8" i="132"/>
  <c r="GY8" i="132"/>
  <c r="GX8" i="132"/>
  <c r="GN8" i="132"/>
  <c r="AN32" i="37" s="1"/>
  <c r="AN31" i="37" s="1"/>
  <c r="GF8" i="132"/>
  <c r="GE8" i="132"/>
  <c r="GD8" i="132"/>
  <c r="FU8" i="132"/>
  <c r="FM8" i="132"/>
  <c r="FL8" i="132"/>
  <c r="FK8" i="132"/>
  <c r="FB8" i="132"/>
  <c r="AJ41" i="37" s="1"/>
  <c r="ET8" i="132"/>
  <c r="ES8" i="132"/>
  <c r="ER8" i="132"/>
  <c r="EI8" i="132"/>
  <c r="AH41" i="37" s="1"/>
  <c r="EB8" i="132"/>
  <c r="EA8" i="132"/>
  <c r="DZ8" i="132"/>
  <c r="DQ8" i="132"/>
  <c r="AF41" i="37" s="1"/>
  <c r="DH8" i="132"/>
  <c r="DG8" i="132"/>
  <c r="DF8" i="132"/>
  <c r="CV8" i="132"/>
  <c r="AD42" i="37" s="1"/>
  <c r="CN8" i="132"/>
  <c r="CM8" i="132"/>
  <c r="CL8" i="132"/>
  <c r="CB8" i="132"/>
  <c r="AB17" i="37" s="1"/>
  <c r="BT8" i="132"/>
  <c r="BS8" i="132"/>
  <c r="BR8" i="132"/>
  <c r="BI8" i="132"/>
  <c r="Z41" i="37" s="1"/>
  <c r="BA8" i="132"/>
  <c r="AZ8" i="132"/>
  <c r="AY8" i="132"/>
  <c r="AO8" i="132"/>
  <c r="X17" i="37" s="1"/>
  <c r="AH8" i="132"/>
  <c r="AG8" i="132"/>
  <c r="AF8" i="132"/>
  <c r="W8" i="132"/>
  <c r="V8" i="132"/>
  <c r="U8" i="132"/>
  <c r="K8" i="132"/>
  <c r="J8" i="132"/>
  <c r="I8" i="132"/>
  <c r="GZ7" i="132"/>
  <c r="GY7" i="132"/>
  <c r="GX7" i="132"/>
  <c r="GN7" i="132"/>
  <c r="AN21" i="37" s="1"/>
  <c r="GF7" i="132"/>
  <c r="GE7" i="132"/>
  <c r="GD7" i="132"/>
  <c r="FU7" i="132"/>
  <c r="AL40" i="37" s="1"/>
  <c r="FM7" i="132"/>
  <c r="FL7" i="132"/>
  <c r="FK7" i="132"/>
  <c r="FB7" i="132"/>
  <c r="AJ40" i="37" s="1"/>
  <c r="ET7" i="132"/>
  <c r="ES7" i="132"/>
  <c r="ER7" i="132"/>
  <c r="EI7" i="132"/>
  <c r="AH40" i="37" s="1"/>
  <c r="EB7" i="132"/>
  <c r="EA7" i="132"/>
  <c r="DZ7" i="132"/>
  <c r="DQ7" i="132"/>
  <c r="AF40" i="37" s="1"/>
  <c r="DH7" i="132"/>
  <c r="DG7" i="132"/>
  <c r="DF7" i="132"/>
  <c r="CV7" i="132"/>
  <c r="AD41" i="37" s="1"/>
  <c r="CN7" i="132"/>
  <c r="CM7" i="132"/>
  <c r="CL7" i="132"/>
  <c r="CB7" i="132"/>
  <c r="AB20" i="37" s="1"/>
  <c r="BT7" i="132"/>
  <c r="BS7" i="132"/>
  <c r="BR7" i="132"/>
  <c r="BI7" i="132"/>
  <c r="Z19" i="37" s="1"/>
  <c r="BA7" i="132"/>
  <c r="AZ7" i="132"/>
  <c r="AY7" i="132"/>
  <c r="AO7" i="132"/>
  <c r="X19" i="37" s="1"/>
  <c r="AH7" i="132"/>
  <c r="AG7" i="132"/>
  <c r="AF7" i="132"/>
  <c r="W7" i="132"/>
  <c r="V21" i="37" s="1"/>
  <c r="V7" i="132"/>
  <c r="U7" i="132"/>
  <c r="K7" i="132"/>
  <c r="T21" i="37" s="1"/>
  <c r="J7" i="132"/>
  <c r="I7" i="132"/>
  <c r="GZ6" i="132"/>
  <c r="GY6" i="132"/>
  <c r="GX6" i="132"/>
  <c r="GN6" i="132"/>
  <c r="AN19" i="37" s="1"/>
  <c r="GF6" i="132"/>
  <c r="GE6" i="132"/>
  <c r="GD6" i="132"/>
  <c r="FU6" i="132"/>
  <c r="FM6" i="132"/>
  <c r="FL6" i="132"/>
  <c r="FK6" i="132"/>
  <c r="FB6" i="132"/>
  <c r="AJ32" i="37" s="1"/>
  <c r="AJ31" i="37" s="1"/>
  <c r="ET6" i="132"/>
  <c r="ES6" i="132"/>
  <c r="ER6" i="132"/>
  <c r="EI6" i="132"/>
  <c r="EB6" i="132"/>
  <c r="EA6" i="132"/>
  <c r="DZ6" i="132"/>
  <c r="DQ6" i="132"/>
  <c r="AF17" i="37" s="1"/>
  <c r="DH6" i="132"/>
  <c r="DG6" i="132"/>
  <c r="DF6" i="132"/>
  <c r="CV6" i="132"/>
  <c r="AD40" i="37" s="1"/>
  <c r="CN6" i="132"/>
  <c r="CM6" i="132"/>
  <c r="CL6" i="132"/>
  <c r="CB6" i="132"/>
  <c r="AB21" i="37" s="1"/>
  <c r="BT6" i="132"/>
  <c r="BS6" i="132"/>
  <c r="BR6" i="132"/>
  <c r="BI6" i="132"/>
  <c r="Z17" i="37" s="1"/>
  <c r="BA6" i="132"/>
  <c r="AZ6" i="132"/>
  <c r="AY6" i="132"/>
  <c r="AO6" i="132"/>
  <c r="AH6" i="132"/>
  <c r="AG6" i="132"/>
  <c r="AF6" i="132"/>
  <c r="W6" i="132"/>
  <c r="V18" i="37" s="1"/>
  <c r="V6" i="132"/>
  <c r="U6" i="132"/>
  <c r="K6" i="132"/>
  <c r="T22" i="37" s="1"/>
  <c r="Q22" i="37" s="1"/>
  <c r="J6" i="132"/>
  <c r="I6" i="132"/>
  <c r="GZ5" i="132"/>
  <c r="GY5" i="132"/>
  <c r="GX5" i="132"/>
  <c r="GN5" i="132"/>
  <c r="AN18" i="37" s="1"/>
  <c r="GF5" i="132"/>
  <c r="GE5" i="132"/>
  <c r="GD5" i="132"/>
  <c r="FU5" i="132"/>
  <c r="AL17" i="37" s="1"/>
  <c r="FM5" i="132"/>
  <c r="FL5" i="132"/>
  <c r="FK5" i="132"/>
  <c r="FB5" i="132"/>
  <c r="AJ18" i="37" s="1"/>
  <c r="ET5" i="132"/>
  <c r="ES5" i="132"/>
  <c r="ER5" i="132"/>
  <c r="EI5" i="132"/>
  <c r="AH18" i="37" s="1"/>
  <c r="EB5" i="132"/>
  <c r="EA5" i="132"/>
  <c r="DZ5" i="132"/>
  <c r="DQ5" i="132"/>
  <c r="AF19" i="37" s="1"/>
  <c r="DH5" i="132"/>
  <c r="DG5" i="132"/>
  <c r="DF5" i="132"/>
  <c r="CV5" i="132"/>
  <c r="AD17" i="37" s="1"/>
  <c r="CN5" i="132"/>
  <c r="CM5" i="132"/>
  <c r="CL5" i="132"/>
  <c r="CB5" i="132"/>
  <c r="BT5" i="132"/>
  <c r="BS5" i="132"/>
  <c r="BR5" i="132"/>
  <c r="BI5" i="132"/>
  <c r="Z20" i="37" s="1"/>
  <c r="BA5" i="132"/>
  <c r="AZ5" i="132"/>
  <c r="AY5" i="132"/>
  <c r="AO5" i="132"/>
  <c r="X18" i="37" s="1"/>
  <c r="AH5" i="132"/>
  <c r="AG5" i="132"/>
  <c r="AF5" i="132"/>
  <c r="W5" i="132"/>
  <c r="V17" i="37" s="1"/>
  <c r="V5" i="132"/>
  <c r="U5" i="132"/>
  <c r="K5" i="132"/>
  <c r="J5" i="132"/>
  <c r="I5" i="132"/>
  <c r="GZ4" i="132"/>
  <c r="GY4" i="132"/>
  <c r="GX4" i="132"/>
  <c r="GN4" i="132"/>
  <c r="AN20" i="37" s="1"/>
  <c r="GF4" i="132"/>
  <c r="GE4" i="132"/>
  <c r="GD4" i="132"/>
  <c r="FU4" i="132"/>
  <c r="AL18" i="37" s="1"/>
  <c r="FM4" i="132"/>
  <c r="FL4" i="132"/>
  <c r="FK4" i="132"/>
  <c r="FB4" i="132"/>
  <c r="AJ19" i="37" s="1"/>
  <c r="ET4" i="132"/>
  <c r="ES4" i="132"/>
  <c r="ER4" i="132"/>
  <c r="EI4" i="132"/>
  <c r="AH19" i="37" s="1"/>
  <c r="EB4" i="132"/>
  <c r="EA4" i="132"/>
  <c r="DZ4" i="132"/>
  <c r="DQ4" i="132"/>
  <c r="AF18" i="37" s="1"/>
  <c r="DH4" i="132"/>
  <c r="DG4" i="132"/>
  <c r="DF4" i="132"/>
  <c r="CV4" i="132"/>
  <c r="AD19" i="37" s="1"/>
  <c r="CN4" i="132"/>
  <c r="CM4" i="132"/>
  <c r="CL4" i="132"/>
  <c r="CB4" i="132"/>
  <c r="AB18" i="37" s="1"/>
  <c r="BT4" i="132"/>
  <c r="BS4" i="132"/>
  <c r="BR4" i="132"/>
  <c r="BI4" i="132"/>
  <c r="Z18" i="37" s="1"/>
  <c r="BA4" i="132"/>
  <c r="AZ4" i="132"/>
  <c r="AY4" i="132"/>
  <c r="AO4" i="132"/>
  <c r="AH4" i="132"/>
  <c r="AG4" i="132"/>
  <c r="AF4" i="132"/>
  <c r="W4" i="132"/>
  <c r="V15" i="37" s="1"/>
  <c r="V4" i="132"/>
  <c r="U4" i="132"/>
  <c r="K4" i="132"/>
  <c r="J4" i="132"/>
  <c r="I4" i="132"/>
  <c r="GZ3" i="132"/>
  <c r="GY3" i="132"/>
  <c r="GX3" i="132"/>
  <c r="GN3" i="132"/>
  <c r="AN17" i="37" s="1"/>
  <c r="GF3" i="132"/>
  <c r="GE3" i="132"/>
  <c r="GD3" i="132"/>
  <c r="FU3" i="132"/>
  <c r="AL21" i="37" s="1"/>
  <c r="FM3" i="132"/>
  <c r="FL3" i="132"/>
  <c r="FK3" i="132"/>
  <c r="FB3" i="132"/>
  <c r="AJ17" i="37" s="1"/>
  <c r="ET3" i="132"/>
  <c r="ES3" i="132"/>
  <c r="ER3" i="132"/>
  <c r="EI3" i="132"/>
  <c r="AH17" i="37" s="1"/>
  <c r="EB3" i="132"/>
  <c r="EA3" i="132"/>
  <c r="DZ3" i="132"/>
  <c r="DQ3" i="132"/>
  <c r="AF15" i="37" s="1"/>
  <c r="DH3" i="132"/>
  <c r="DG3" i="132"/>
  <c r="CV3" i="132"/>
  <c r="CN3" i="132"/>
  <c r="CM3" i="132"/>
  <c r="CL3" i="132"/>
  <c r="CB3" i="132"/>
  <c r="BT3" i="132"/>
  <c r="BS3" i="132"/>
  <c r="BR3" i="132"/>
  <c r="BI3" i="132"/>
  <c r="BA3" i="132"/>
  <c r="AZ3" i="132"/>
  <c r="AY3" i="132"/>
  <c r="AO3" i="132"/>
  <c r="AH3" i="132"/>
  <c r="AG3" i="132"/>
  <c r="AF3" i="132"/>
  <c r="V3" i="132"/>
  <c r="U3" i="132"/>
  <c r="K3" i="132"/>
  <c r="J3" i="132"/>
  <c r="I3" i="132"/>
  <c r="FB2" i="132"/>
  <c r="F100" i="37"/>
  <c r="F97" i="37"/>
  <c r="F96" i="37"/>
  <c r="F95" i="37"/>
  <c r="F94" i="37"/>
  <c r="F93" i="37"/>
  <c r="F92" i="37"/>
  <c r="F89" i="37"/>
  <c r="F88" i="37"/>
  <c r="F87" i="37"/>
  <c r="F86" i="37"/>
  <c r="R57" i="37"/>
  <c r="N57" i="37"/>
  <c r="O57" i="37" s="1"/>
  <c r="M57" i="37"/>
  <c r="X56" i="37"/>
  <c r="X55" i="37" s="1"/>
  <c r="AB55" i="37"/>
  <c r="M54" i="37"/>
  <c r="AH52" i="37"/>
  <c r="H101" i="37"/>
  <c r="AD50" i="37"/>
  <c r="Z50" i="37"/>
  <c r="H97" i="37"/>
  <c r="L266" i="39"/>
  <c r="AL48" i="37"/>
  <c r="I265" i="39"/>
  <c r="H265" i="39"/>
  <c r="V47" i="37"/>
  <c r="H94" i="37"/>
  <c r="X46" i="37"/>
  <c r="L263" i="39"/>
  <c r="H93" i="37"/>
  <c r="AJ45" i="37"/>
  <c r="O45" i="37"/>
  <c r="H262" i="39"/>
  <c r="X43" i="37"/>
  <c r="H260" i="39"/>
  <c r="G89" i="37"/>
  <c r="H259" i="39"/>
  <c r="AL41" i="37"/>
  <c r="H258" i="39"/>
  <c r="Q37" i="37"/>
  <c r="N37" i="37"/>
  <c r="O37" i="37" s="1"/>
  <c r="M37" i="37"/>
  <c r="N36" i="37"/>
  <c r="O36" i="37" s="1"/>
  <c r="M36" i="37"/>
  <c r="V35" i="37"/>
  <c r="T35" i="37"/>
  <c r="AH32" i="37"/>
  <c r="AH31" i="37" s="1"/>
  <c r="AF31" i="37"/>
  <c r="AD31" i="37"/>
  <c r="Z31" i="37"/>
  <c r="T31" i="37"/>
  <c r="R30" i="37"/>
  <c r="N30" i="37"/>
  <c r="O30" i="37" s="1"/>
  <c r="M30" i="37"/>
  <c r="Q29" i="37"/>
  <c r="L222" i="39"/>
  <c r="I222" i="39"/>
  <c r="H222" i="39"/>
  <c r="N28" i="37"/>
  <c r="O28" i="37" s="1"/>
  <c r="M28" i="37"/>
  <c r="K28" i="37"/>
  <c r="M21" i="37"/>
  <c r="AL19" i="37"/>
  <c r="T17" i="37"/>
  <c r="M17" i="37"/>
  <c r="H191" i="39"/>
  <c r="GG54" i="133"/>
  <c r="GF54" i="133"/>
  <c r="GE54" i="133"/>
  <c r="FN54" i="133"/>
  <c r="FM54" i="133"/>
  <c r="FL54" i="133"/>
  <c r="ER54" i="133"/>
  <c r="EQ54" i="133"/>
  <c r="EP54" i="133"/>
  <c r="GG53" i="133"/>
  <c r="GF53" i="133"/>
  <c r="GE53" i="133"/>
  <c r="FN53" i="133"/>
  <c r="FM53" i="133"/>
  <c r="FL53" i="133"/>
  <c r="ER53" i="133"/>
  <c r="EQ53" i="133"/>
  <c r="EP53" i="133"/>
  <c r="GG52" i="133"/>
  <c r="GF52" i="133"/>
  <c r="GE52" i="133"/>
  <c r="FN52" i="133"/>
  <c r="FM52" i="133"/>
  <c r="FL52" i="133"/>
  <c r="ER52" i="133"/>
  <c r="EQ52" i="133"/>
  <c r="EP52" i="133"/>
  <c r="GG51" i="133"/>
  <c r="GF51" i="133"/>
  <c r="GE51" i="133"/>
  <c r="FN51" i="133"/>
  <c r="FM51" i="133"/>
  <c r="FL51" i="133"/>
  <c r="ER51" i="133"/>
  <c r="EQ51" i="133"/>
  <c r="EP51" i="133"/>
  <c r="DX51" i="133"/>
  <c r="DW51" i="133"/>
  <c r="DV51" i="133"/>
  <c r="GG50" i="133"/>
  <c r="GF50" i="133"/>
  <c r="GE50" i="133"/>
  <c r="FN50" i="133"/>
  <c r="FM50" i="133"/>
  <c r="FL50" i="133"/>
  <c r="ER50" i="133"/>
  <c r="EQ50" i="133"/>
  <c r="EP50" i="133"/>
  <c r="DX50" i="133"/>
  <c r="DW50" i="133"/>
  <c r="DV50" i="133"/>
  <c r="DE50" i="133"/>
  <c r="DD50" i="133"/>
  <c r="DC50" i="133"/>
  <c r="GG49" i="133"/>
  <c r="GF49" i="133"/>
  <c r="GE49" i="133"/>
  <c r="FN49" i="133"/>
  <c r="FM49" i="133"/>
  <c r="FL49" i="133"/>
  <c r="ER49" i="133"/>
  <c r="EQ49" i="133"/>
  <c r="EP49" i="133"/>
  <c r="DX49" i="133"/>
  <c r="DW49" i="133"/>
  <c r="DV49" i="133"/>
  <c r="DE49" i="133"/>
  <c r="DD49" i="133"/>
  <c r="DC49" i="133"/>
  <c r="GG48" i="133"/>
  <c r="GF48" i="133"/>
  <c r="GE48" i="133"/>
  <c r="FN48" i="133"/>
  <c r="FM48" i="133"/>
  <c r="FL48" i="133"/>
  <c r="ER48" i="133"/>
  <c r="EQ48" i="133"/>
  <c r="EP48" i="133"/>
  <c r="DX48" i="133"/>
  <c r="DW48" i="133"/>
  <c r="DV48" i="133"/>
  <c r="DE48" i="133"/>
  <c r="DD48" i="133"/>
  <c r="DC48" i="133"/>
  <c r="GG47" i="133"/>
  <c r="GF47" i="133"/>
  <c r="GE47" i="133"/>
  <c r="FN47" i="133"/>
  <c r="FM47" i="133"/>
  <c r="FL47" i="133"/>
  <c r="ER47" i="133"/>
  <c r="EQ47" i="133"/>
  <c r="EP47" i="133"/>
  <c r="DX47" i="133"/>
  <c r="DW47" i="133"/>
  <c r="DV47" i="133"/>
  <c r="DE47" i="133"/>
  <c r="DD47" i="133"/>
  <c r="DC47" i="133"/>
  <c r="GG46" i="133"/>
  <c r="GF46" i="133"/>
  <c r="GE46" i="133"/>
  <c r="FN46" i="133"/>
  <c r="FM46" i="133"/>
  <c r="FL46" i="133"/>
  <c r="ER46" i="133"/>
  <c r="EQ46" i="133"/>
  <c r="EP46" i="133"/>
  <c r="DX46" i="133"/>
  <c r="DW46" i="133"/>
  <c r="DV46" i="133"/>
  <c r="DE46" i="133"/>
  <c r="DD46" i="133"/>
  <c r="DC46" i="133"/>
  <c r="BR46" i="133"/>
  <c r="BQ46" i="133"/>
  <c r="BP46" i="133"/>
  <c r="GG45" i="133"/>
  <c r="GF45" i="133"/>
  <c r="GE45" i="133"/>
  <c r="FN45" i="133"/>
  <c r="FM45" i="133"/>
  <c r="FL45" i="133"/>
  <c r="ER45" i="133"/>
  <c r="EQ45" i="133"/>
  <c r="EP45" i="133"/>
  <c r="DX45" i="133"/>
  <c r="DW45" i="133"/>
  <c r="DV45" i="133"/>
  <c r="DE45" i="133"/>
  <c r="DD45" i="133"/>
  <c r="DC45" i="133"/>
  <c r="BR45" i="133"/>
  <c r="BQ45" i="133"/>
  <c r="BP45" i="133"/>
  <c r="GG44" i="133"/>
  <c r="GF44" i="133"/>
  <c r="GE44" i="133"/>
  <c r="FN44" i="133"/>
  <c r="FM44" i="133"/>
  <c r="FL44" i="133"/>
  <c r="ER44" i="133"/>
  <c r="EQ44" i="133"/>
  <c r="EP44" i="133"/>
  <c r="DX44" i="133"/>
  <c r="DW44" i="133"/>
  <c r="DV44" i="133"/>
  <c r="DE44" i="133"/>
  <c r="DD44" i="133"/>
  <c r="DC44" i="133"/>
  <c r="BR44" i="133"/>
  <c r="BQ44" i="133"/>
  <c r="BP44" i="133"/>
  <c r="GG43" i="133"/>
  <c r="GF43" i="133"/>
  <c r="GE43" i="133"/>
  <c r="FN43" i="133"/>
  <c r="FM43" i="133"/>
  <c r="FL43" i="133"/>
  <c r="ER43" i="133"/>
  <c r="EQ43" i="133"/>
  <c r="EP43" i="133"/>
  <c r="DX43" i="133"/>
  <c r="DW43" i="133"/>
  <c r="DV43" i="133"/>
  <c r="DE43" i="133"/>
  <c r="DD43" i="133"/>
  <c r="DC43" i="133"/>
  <c r="BR43" i="133"/>
  <c r="BQ43" i="133"/>
  <c r="BP43" i="133"/>
  <c r="AX43" i="133"/>
  <c r="AW43" i="133"/>
  <c r="AV43" i="133"/>
  <c r="GG42" i="133"/>
  <c r="GF42" i="133"/>
  <c r="GE42" i="133"/>
  <c r="FN42" i="133"/>
  <c r="FM42" i="133"/>
  <c r="FL42" i="133"/>
  <c r="ER42" i="133"/>
  <c r="EQ42" i="133"/>
  <c r="EP42" i="133"/>
  <c r="DX42" i="133"/>
  <c r="DW42" i="133"/>
  <c r="DV42" i="133"/>
  <c r="DE42" i="133"/>
  <c r="DD42" i="133"/>
  <c r="DC42" i="133"/>
  <c r="BR42" i="133"/>
  <c r="BQ42" i="133"/>
  <c r="BP42" i="133"/>
  <c r="AX42" i="133"/>
  <c r="AW42" i="133"/>
  <c r="AV42" i="133"/>
  <c r="GG41" i="133"/>
  <c r="GF41" i="133"/>
  <c r="GE41" i="133"/>
  <c r="FN41" i="133"/>
  <c r="FM41" i="133"/>
  <c r="FL41" i="133"/>
  <c r="ER41" i="133"/>
  <c r="EQ41" i="133"/>
  <c r="EP41" i="133"/>
  <c r="DX41" i="133"/>
  <c r="DW41" i="133"/>
  <c r="DV41" i="133"/>
  <c r="DE41" i="133"/>
  <c r="DD41" i="133"/>
  <c r="DC41" i="133"/>
  <c r="BR41" i="133"/>
  <c r="BQ41" i="133"/>
  <c r="BP41" i="133"/>
  <c r="AX41" i="133"/>
  <c r="AW41" i="133"/>
  <c r="AV41" i="133"/>
  <c r="AD41" i="133"/>
  <c r="AC41" i="133"/>
  <c r="AB41" i="133"/>
  <c r="GG40" i="133"/>
  <c r="GF40" i="133"/>
  <c r="GE40" i="133"/>
  <c r="FN40" i="133"/>
  <c r="FM40" i="133"/>
  <c r="FL40" i="133"/>
  <c r="ER40" i="133"/>
  <c r="EQ40" i="133"/>
  <c r="EP40" i="133"/>
  <c r="DX40" i="133"/>
  <c r="DW40" i="133"/>
  <c r="DV40" i="133"/>
  <c r="DE40" i="133"/>
  <c r="DD40" i="133"/>
  <c r="DC40" i="133"/>
  <c r="BR40" i="133"/>
  <c r="BQ40" i="133"/>
  <c r="BP40" i="133"/>
  <c r="AX40" i="133"/>
  <c r="AW40" i="133"/>
  <c r="AV40" i="133"/>
  <c r="AD40" i="133"/>
  <c r="AC40" i="133"/>
  <c r="AB40" i="133"/>
  <c r="GG39" i="133"/>
  <c r="GF39" i="133"/>
  <c r="GE39" i="133"/>
  <c r="FN39" i="133"/>
  <c r="FM39" i="133"/>
  <c r="FL39" i="133"/>
  <c r="ER39" i="133"/>
  <c r="EQ39" i="133"/>
  <c r="EP39" i="133"/>
  <c r="DX39" i="133"/>
  <c r="DW39" i="133"/>
  <c r="DV39" i="133"/>
  <c r="DE39" i="133"/>
  <c r="DD39" i="133"/>
  <c r="DC39" i="133"/>
  <c r="BR39" i="133"/>
  <c r="BQ39" i="133"/>
  <c r="BP39" i="133"/>
  <c r="AX39" i="133"/>
  <c r="AW39" i="133"/>
  <c r="AV39" i="133"/>
  <c r="AD39" i="133"/>
  <c r="AC39" i="133"/>
  <c r="AB39" i="133"/>
  <c r="GG38" i="133"/>
  <c r="GF38" i="133"/>
  <c r="GE38" i="133"/>
  <c r="FN38" i="133"/>
  <c r="FM38" i="133"/>
  <c r="FL38" i="133"/>
  <c r="ER38" i="133"/>
  <c r="EQ38" i="133"/>
  <c r="EP38" i="133"/>
  <c r="DX38" i="133"/>
  <c r="DW38" i="133"/>
  <c r="DV38" i="133"/>
  <c r="DE38" i="133"/>
  <c r="DD38" i="133"/>
  <c r="DC38" i="133"/>
  <c r="BR38" i="133"/>
  <c r="BQ38" i="133"/>
  <c r="BP38" i="133"/>
  <c r="AX38" i="133"/>
  <c r="AW38" i="133"/>
  <c r="AV38" i="133"/>
  <c r="AD38" i="133"/>
  <c r="AC38" i="133"/>
  <c r="AB38" i="133"/>
  <c r="GG37" i="133"/>
  <c r="GF37" i="133"/>
  <c r="GE37" i="133"/>
  <c r="FN37" i="133"/>
  <c r="FM37" i="133"/>
  <c r="FL37" i="133"/>
  <c r="ER37" i="133"/>
  <c r="EQ37" i="133"/>
  <c r="EP37" i="133"/>
  <c r="DX37" i="133"/>
  <c r="DW37" i="133"/>
  <c r="DV37" i="133"/>
  <c r="DE37" i="133"/>
  <c r="DD37" i="133"/>
  <c r="DC37" i="133"/>
  <c r="BR37" i="133"/>
  <c r="BQ37" i="133"/>
  <c r="BP37" i="133"/>
  <c r="AX37" i="133"/>
  <c r="AW37" i="133"/>
  <c r="AV37" i="133"/>
  <c r="AD37" i="133"/>
  <c r="AC37" i="133"/>
  <c r="AB37" i="133"/>
  <c r="GG36" i="133"/>
  <c r="GF36" i="133"/>
  <c r="GE36" i="133"/>
  <c r="FN36" i="133"/>
  <c r="FM36" i="133"/>
  <c r="FL36" i="133"/>
  <c r="ER36" i="133"/>
  <c r="EQ36" i="133"/>
  <c r="EP36" i="133"/>
  <c r="DX36" i="133"/>
  <c r="DW36" i="133"/>
  <c r="DV36" i="133"/>
  <c r="DE36" i="133"/>
  <c r="DD36" i="133"/>
  <c r="DC36" i="133"/>
  <c r="BR36" i="133"/>
  <c r="BQ36" i="133"/>
  <c r="BP36" i="133"/>
  <c r="AX36" i="133"/>
  <c r="AW36" i="133"/>
  <c r="AV36" i="133"/>
  <c r="AD36" i="133"/>
  <c r="AC36" i="133"/>
  <c r="AB36" i="133"/>
  <c r="K36" i="133"/>
  <c r="T51" i="35" s="1"/>
  <c r="T50" i="35" s="1"/>
  <c r="J36" i="133"/>
  <c r="I36" i="133"/>
  <c r="GG35" i="133"/>
  <c r="GF35" i="133"/>
  <c r="GE35" i="133"/>
  <c r="FN35" i="133"/>
  <c r="FM35" i="133"/>
  <c r="FL35" i="133"/>
  <c r="ER35" i="133"/>
  <c r="EQ35" i="133"/>
  <c r="EP35" i="133"/>
  <c r="DX35" i="133"/>
  <c r="DW35" i="133"/>
  <c r="DV35" i="133"/>
  <c r="DE35" i="133"/>
  <c r="DD35" i="133"/>
  <c r="DC35" i="133"/>
  <c r="BR35" i="133"/>
  <c r="BQ35" i="133"/>
  <c r="BP35" i="133"/>
  <c r="AX35" i="133"/>
  <c r="AW35" i="133"/>
  <c r="AV35" i="133"/>
  <c r="AD35" i="133"/>
  <c r="AC35" i="133"/>
  <c r="AB35" i="133"/>
  <c r="K35" i="133"/>
  <c r="J35" i="133"/>
  <c r="I35" i="133"/>
  <c r="GG34" i="133"/>
  <c r="GF34" i="133"/>
  <c r="GE34" i="133"/>
  <c r="FN34" i="133"/>
  <c r="FM34" i="133"/>
  <c r="FL34" i="133"/>
  <c r="ER34" i="133"/>
  <c r="EQ34" i="133"/>
  <c r="EP34" i="133"/>
  <c r="DX34" i="133"/>
  <c r="DW34" i="133"/>
  <c r="DV34" i="133"/>
  <c r="DE34" i="133"/>
  <c r="DD34" i="133"/>
  <c r="DC34" i="133"/>
  <c r="BR34" i="133"/>
  <c r="BQ34" i="133"/>
  <c r="BP34" i="133"/>
  <c r="AX34" i="133"/>
  <c r="AW34" i="133"/>
  <c r="AV34" i="133"/>
  <c r="AD34" i="133"/>
  <c r="AC34" i="133"/>
  <c r="AB34" i="133"/>
  <c r="K34" i="133"/>
  <c r="J34" i="133"/>
  <c r="I34" i="133"/>
  <c r="GG33" i="133"/>
  <c r="GF33" i="133"/>
  <c r="GE33" i="133"/>
  <c r="FN33" i="133"/>
  <c r="FM33" i="133"/>
  <c r="FL33" i="133"/>
  <c r="ER33" i="133"/>
  <c r="EQ33" i="133"/>
  <c r="EP33" i="133"/>
  <c r="DX33" i="133"/>
  <c r="DW33" i="133"/>
  <c r="DV33" i="133"/>
  <c r="DE33" i="133"/>
  <c r="DD33" i="133"/>
  <c r="DC33" i="133"/>
  <c r="BR33" i="133"/>
  <c r="BQ33" i="133"/>
  <c r="BP33" i="133"/>
  <c r="AX33" i="133"/>
  <c r="AW33" i="133"/>
  <c r="AV33" i="133"/>
  <c r="AD33" i="133"/>
  <c r="AC33" i="133"/>
  <c r="AB33" i="133"/>
  <c r="K33" i="133"/>
  <c r="J33" i="133"/>
  <c r="I33" i="133"/>
  <c r="GG32" i="133"/>
  <c r="GF32" i="133"/>
  <c r="GE32" i="133"/>
  <c r="FN32" i="133"/>
  <c r="FM32" i="133"/>
  <c r="FL32" i="133"/>
  <c r="ER32" i="133"/>
  <c r="EQ32" i="133"/>
  <c r="EP32" i="133"/>
  <c r="DX32" i="133"/>
  <c r="DW32" i="133"/>
  <c r="DV32" i="133"/>
  <c r="DE32" i="133"/>
  <c r="DD32" i="133"/>
  <c r="DC32" i="133"/>
  <c r="BR32" i="133"/>
  <c r="BQ32" i="133"/>
  <c r="BP32" i="133"/>
  <c r="AX32" i="133"/>
  <c r="AW32" i="133"/>
  <c r="AV32" i="133"/>
  <c r="AD32" i="133"/>
  <c r="AC32" i="133"/>
  <c r="AB32" i="133"/>
  <c r="K32" i="133"/>
  <c r="J32" i="133"/>
  <c r="I32" i="133"/>
  <c r="GG31" i="133"/>
  <c r="GF31" i="133"/>
  <c r="GE31" i="133"/>
  <c r="FN31" i="133"/>
  <c r="FM31" i="133"/>
  <c r="FL31" i="133"/>
  <c r="ER31" i="133"/>
  <c r="EQ31" i="133"/>
  <c r="EP31" i="133"/>
  <c r="DX31" i="133"/>
  <c r="DW31" i="133"/>
  <c r="DV31" i="133"/>
  <c r="DE31" i="133"/>
  <c r="DD31" i="133"/>
  <c r="DC31" i="133"/>
  <c r="BR31" i="133"/>
  <c r="BQ31" i="133"/>
  <c r="BP31" i="133"/>
  <c r="AX31" i="133"/>
  <c r="AW31" i="133"/>
  <c r="AV31" i="133"/>
  <c r="AD31" i="133"/>
  <c r="AC31" i="133"/>
  <c r="AB31" i="133"/>
  <c r="K31" i="133"/>
  <c r="J31" i="133"/>
  <c r="I31" i="133"/>
  <c r="GG30" i="133"/>
  <c r="GF30" i="133"/>
  <c r="GE30" i="133"/>
  <c r="FN30" i="133"/>
  <c r="FM30" i="133"/>
  <c r="FL30" i="133"/>
  <c r="ER30" i="133"/>
  <c r="EQ30" i="133"/>
  <c r="EP30" i="133"/>
  <c r="DX30" i="133"/>
  <c r="DW30" i="133"/>
  <c r="DV30" i="133"/>
  <c r="DE30" i="133"/>
  <c r="DD30" i="133"/>
  <c r="DC30" i="133"/>
  <c r="BR30" i="133"/>
  <c r="BQ30" i="133"/>
  <c r="BP30" i="133"/>
  <c r="AX30" i="133"/>
  <c r="AW30" i="133"/>
  <c r="AV30" i="133"/>
  <c r="AD30" i="133"/>
  <c r="AC30" i="133"/>
  <c r="AB30" i="133"/>
  <c r="K30" i="133"/>
  <c r="J30" i="133"/>
  <c r="I30" i="133"/>
  <c r="GG29" i="133"/>
  <c r="GF29" i="133"/>
  <c r="GE29" i="133"/>
  <c r="FN29" i="133"/>
  <c r="FM29" i="133"/>
  <c r="FL29" i="133"/>
  <c r="ER29" i="133"/>
  <c r="EQ29" i="133"/>
  <c r="EP29" i="133"/>
  <c r="DX29" i="133"/>
  <c r="DW29" i="133"/>
  <c r="DV29" i="133"/>
  <c r="DE29" i="133"/>
  <c r="DD29" i="133"/>
  <c r="DC29" i="133"/>
  <c r="BR29" i="133"/>
  <c r="BQ29" i="133"/>
  <c r="BP29" i="133"/>
  <c r="AX29" i="133"/>
  <c r="AW29" i="133"/>
  <c r="AV29" i="133"/>
  <c r="AD29" i="133"/>
  <c r="AC29" i="133"/>
  <c r="AB29" i="133"/>
  <c r="K29" i="133"/>
  <c r="J29" i="133"/>
  <c r="I29" i="133"/>
  <c r="GG28" i="133"/>
  <c r="GF28" i="133"/>
  <c r="GE28" i="133"/>
  <c r="FN28" i="133"/>
  <c r="FM28" i="133"/>
  <c r="FL28" i="133"/>
  <c r="ER28" i="133"/>
  <c r="EQ28" i="133"/>
  <c r="EP28" i="133"/>
  <c r="DX28" i="133"/>
  <c r="DW28" i="133"/>
  <c r="DV28" i="133"/>
  <c r="DE28" i="133"/>
  <c r="DD28" i="133"/>
  <c r="DC28" i="133"/>
  <c r="BR28" i="133"/>
  <c r="BQ28" i="133"/>
  <c r="BP28" i="133"/>
  <c r="AX28" i="133"/>
  <c r="AW28" i="133"/>
  <c r="AV28" i="133"/>
  <c r="AD28" i="133"/>
  <c r="AC28" i="133"/>
  <c r="AB28" i="133"/>
  <c r="K28" i="133"/>
  <c r="T35" i="35" s="1"/>
  <c r="T30" i="35" s="1"/>
  <c r="J28" i="133"/>
  <c r="I28" i="133"/>
  <c r="GG27" i="133"/>
  <c r="GF27" i="133"/>
  <c r="GE27" i="133"/>
  <c r="FN27" i="133"/>
  <c r="FM27" i="133"/>
  <c r="FL27" i="133"/>
  <c r="ER27" i="133"/>
  <c r="EQ27" i="133"/>
  <c r="EP27" i="133"/>
  <c r="DX27" i="133"/>
  <c r="DW27" i="133"/>
  <c r="DV27" i="133"/>
  <c r="DE27" i="133"/>
  <c r="DD27" i="133"/>
  <c r="DC27" i="133"/>
  <c r="BR27" i="133"/>
  <c r="BQ27" i="133"/>
  <c r="BP27" i="133"/>
  <c r="AX27" i="133"/>
  <c r="AW27" i="133"/>
  <c r="AV27" i="133"/>
  <c r="AD27" i="133"/>
  <c r="AC27" i="133"/>
  <c r="AB27" i="133"/>
  <c r="K27" i="133"/>
  <c r="J27" i="133"/>
  <c r="I27" i="133"/>
  <c r="GG26" i="133"/>
  <c r="GF26" i="133"/>
  <c r="GE26" i="133"/>
  <c r="FN26" i="133"/>
  <c r="FM26" i="133"/>
  <c r="FL26" i="133"/>
  <c r="ER26" i="133"/>
  <c r="EQ26" i="133"/>
  <c r="EP26" i="133"/>
  <c r="DX26" i="133"/>
  <c r="DW26" i="133"/>
  <c r="DV26" i="133"/>
  <c r="DE26" i="133"/>
  <c r="DD26" i="133"/>
  <c r="DC26" i="133"/>
  <c r="BR26" i="133"/>
  <c r="BQ26" i="133"/>
  <c r="BP26" i="133"/>
  <c r="AX26" i="133"/>
  <c r="AW26" i="133"/>
  <c r="AV26" i="133"/>
  <c r="AD26" i="133"/>
  <c r="AC26" i="133"/>
  <c r="AB26" i="133"/>
  <c r="K26" i="133"/>
  <c r="J26" i="133"/>
  <c r="I26" i="133"/>
  <c r="GG25" i="133"/>
  <c r="GF25" i="133"/>
  <c r="GE25" i="133"/>
  <c r="FN25" i="133"/>
  <c r="FM25" i="133"/>
  <c r="FL25" i="133"/>
  <c r="ER25" i="133"/>
  <c r="EQ25" i="133"/>
  <c r="EP25" i="133"/>
  <c r="DX25" i="133"/>
  <c r="DW25" i="133"/>
  <c r="DV25" i="133"/>
  <c r="DE25" i="133"/>
  <c r="DD25" i="133"/>
  <c r="DC25" i="133"/>
  <c r="BR25" i="133"/>
  <c r="BQ25" i="133"/>
  <c r="BP25" i="133"/>
  <c r="AX25" i="133"/>
  <c r="AW25" i="133"/>
  <c r="AV25" i="133"/>
  <c r="AD25" i="133"/>
  <c r="AC25" i="133"/>
  <c r="AB25" i="133"/>
  <c r="K25" i="133"/>
  <c r="J25" i="133"/>
  <c r="I25" i="133"/>
  <c r="GG24" i="133"/>
  <c r="GF24" i="133"/>
  <c r="GE24" i="133"/>
  <c r="FN24" i="133"/>
  <c r="FM24" i="133"/>
  <c r="FL24" i="133"/>
  <c r="ER24" i="133"/>
  <c r="EQ24" i="133"/>
  <c r="EP24" i="133"/>
  <c r="DX24" i="133"/>
  <c r="DW24" i="133"/>
  <c r="DV24" i="133"/>
  <c r="DE24" i="133"/>
  <c r="DD24" i="133"/>
  <c r="DC24" i="133"/>
  <c r="BR24" i="133"/>
  <c r="BQ24" i="133"/>
  <c r="BP24" i="133"/>
  <c r="AX24" i="133"/>
  <c r="AW24" i="133"/>
  <c r="AV24" i="133"/>
  <c r="AD24" i="133"/>
  <c r="AC24" i="133"/>
  <c r="AB24" i="133"/>
  <c r="K24" i="133"/>
  <c r="J24" i="133"/>
  <c r="I24" i="133"/>
  <c r="GG23" i="133"/>
  <c r="GF23" i="133"/>
  <c r="GE23" i="133"/>
  <c r="FN23" i="133"/>
  <c r="FM23" i="133"/>
  <c r="FL23" i="133"/>
  <c r="ER23" i="133"/>
  <c r="EQ23" i="133"/>
  <c r="EP23" i="133"/>
  <c r="DX23" i="133"/>
  <c r="DW23" i="133"/>
  <c r="DV23" i="133"/>
  <c r="DE23" i="133"/>
  <c r="DD23" i="133"/>
  <c r="DC23" i="133"/>
  <c r="BR23" i="133"/>
  <c r="BQ23" i="133"/>
  <c r="BP23" i="133"/>
  <c r="AX23" i="133"/>
  <c r="AW23" i="133"/>
  <c r="AV23" i="133"/>
  <c r="AD23" i="133"/>
  <c r="AC23" i="133"/>
  <c r="AB23" i="133"/>
  <c r="K23" i="133"/>
  <c r="J23" i="133"/>
  <c r="I23" i="133"/>
  <c r="GG22" i="133"/>
  <c r="GF22" i="133"/>
  <c r="GE22" i="133"/>
  <c r="FN22" i="133"/>
  <c r="FM22" i="133"/>
  <c r="FL22" i="133"/>
  <c r="ER22" i="133"/>
  <c r="EQ22" i="133"/>
  <c r="EP22" i="133"/>
  <c r="DX22" i="133"/>
  <c r="DW22" i="133"/>
  <c r="DV22" i="133"/>
  <c r="DE22" i="133"/>
  <c r="DD22" i="133"/>
  <c r="DC22" i="133"/>
  <c r="BR22" i="133"/>
  <c r="BQ22" i="133"/>
  <c r="BP22" i="133"/>
  <c r="AX22" i="133"/>
  <c r="AW22" i="133"/>
  <c r="AV22" i="133"/>
  <c r="AD22" i="133"/>
  <c r="AC22" i="133"/>
  <c r="AB22" i="133"/>
  <c r="K22" i="133"/>
  <c r="J22" i="133"/>
  <c r="I22" i="133"/>
  <c r="GG21" i="133"/>
  <c r="GF21" i="133"/>
  <c r="GE21" i="133"/>
  <c r="FN21" i="133"/>
  <c r="FM21" i="133"/>
  <c r="FL21" i="133"/>
  <c r="ER21" i="133"/>
  <c r="EQ21" i="133"/>
  <c r="EP21" i="133"/>
  <c r="DX21" i="133"/>
  <c r="DW21" i="133"/>
  <c r="DV21" i="133"/>
  <c r="DE21" i="133"/>
  <c r="DD21" i="133"/>
  <c r="DC21" i="133"/>
  <c r="BR21" i="133"/>
  <c r="BQ21" i="133"/>
  <c r="BP21" i="133"/>
  <c r="AX21" i="133"/>
  <c r="AW21" i="133"/>
  <c r="AV21" i="133"/>
  <c r="AD21" i="133"/>
  <c r="AC21" i="133"/>
  <c r="AB21" i="133"/>
  <c r="K21" i="133"/>
  <c r="J21" i="133"/>
  <c r="I21" i="133"/>
  <c r="GG20" i="133"/>
  <c r="GF20" i="133"/>
  <c r="GE20" i="133"/>
  <c r="FN20" i="133"/>
  <c r="FM20" i="133"/>
  <c r="FL20" i="133"/>
  <c r="ER20" i="133"/>
  <c r="EQ20" i="133"/>
  <c r="EP20" i="133"/>
  <c r="DX20" i="133"/>
  <c r="DW20" i="133"/>
  <c r="DV20" i="133"/>
  <c r="DE20" i="133"/>
  <c r="DD20" i="133"/>
  <c r="DC20" i="133"/>
  <c r="BR20" i="133"/>
  <c r="BQ20" i="133"/>
  <c r="BP20" i="133"/>
  <c r="AX20" i="133"/>
  <c r="AW20" i="133"/>
  <c r="AV20" i="133"/>
  <c r="AD20" i="133"/>
  <c r="AC20" i="133"/>
  <c r="AB20" i="133"/>
  <c r="R20" i="133"/>
  <c r="K20" i="133"/>
  <c r="J20" i="133"/>
  <c r="I20" i="133"/>
  <c r="GG19" i="133"/>
  <c r="GF19" i="133"/>
  <c r="GE19" i="133"/>
  <c r="FN19" i="133"/>
  <c r="FM19" i="133"/>
  <c r="FL19" i="133"/>
  <c r="ER19" i="133"/>
  <c r="EQ19" i="133"/>
  <c r="EP19" i="133"/>
  <c r="DX19" i="133"/>
  <c r="DW19" i="133"/>
  <c r="DV19" i="133"/>
  <c r="DE19" i="133"/>
  <c r="DD19" i="133"/>
  <c r="DC19" i="133"/>
  <c r="AB38" i="35"/>
  <c r="AB37" i="35" s="1"/>
  <c r="BR19" i="133"/>
  <c r="BQ19" i="133"/>
  <c r="BP19" i="133"/>
  <c r="AX19" i="133"/>
  <c r="AW19" i="133"/>
  <c r="AV19" i="133"/>
  <c r="AD19" i="133"/>
  <c r="AC19" i="133"/>
  <c r="AB19" i="133"/>
  <c r="R19" i="133"/>
  <c r="V46" i="35" s="1"/>
  <c r="V44" i="35" s="1"/>
  <c r="V43" i="35" s="1"/>
  <c r="V42" i="35" s="1"/>
  <c r="K19" i="133"/>
  <c r="J19" i="133"/>
  <c r="I19" i="133"/>
  <c r="GG18" i="133"/>
  <c r="GF18" i="133"/>
  <c r="GE18" i="133"/>
  <c r="FN18" i="133"/>
  <c r="FM18" i="133"/>
  <c r="FL18" i="133"/>
  <c r="ER18" i="133"/>
  <c r="EQ18" i="133"/>
  <c r="EP18" i="133"/>
  <c r="DX18" i="133"/>
  <c r="DW18" i="133"/>
  <c r="DV18" i="133"/>
  <c r="DE18" i="133"/>
  <c r="DD18" i="133"/>
  <c r="DC18" i="133"/>
  <c r="AB35" i="35"/>
  <c r="BR18" i="133"/>
  <c r="BQ18" i="133"/>
  <c r="BP18" i="133"/>
  <c r="AX18" i="133"/>
  <c r="AW18" i="133"/>
  <c r="AV18" i="133"/>
  <c r="AD18" i="133"/>
  <c r="AC18" i="133"/>
  <c r="AB18" i="133"/>
  <c r="R18" i="133"/>
  <c r="K18" i="133"/>
  <c r="J18" i="133"/>
  <c r="I18" i="133"/>
  <c r="GG17" i="133"/>
  <c r="GF17" i="133"/>
  <c r="GE17" i="133"/>
  <c r="FN17" i="133"/>
  <c r="FM17" i="133"/>
  <c r="FL17" i="133"/>
  <c r="ER17" i="133"/>
  <c r="EQ17" i="133"/>
  <c r="EP17" i="133"/>
  <c r="DX17" i="133"/>
  <c r="DW17" i="133"/>
  <c r="DV17" i="133"/>
  <c r="DE17" i="133"/>
  <c r="DD17" i="133"/>
  <c r="DC17" i="133"/>
  <c r="AB33" i="35"/>
  <c r="BR17" i="133"/>
  <c r="BQ17" i="133"/>
  <c r="BP17" i="133"/>
  <c r="AX17" i="133"/>
  <c r="AW17" i="133"/>
  <c r="AV17" i="133"/>
  <c r="AD17" i="133"/>
  <c r="AC17" i="133"/>
  <c r="AB17" i="133"/>
  <c r="R17" i="133"/>
  <c r="K17" i="133"/>
  <c r="T25" i="35" s="1"/>
  <c r="J17" i="133"/>
  <c r="I17" i="133"/>
  <c r="GG16" i="133"/>
  <c r="GF16" i="133"/>
  <c r="GE16" i="133"/>
  <c r="FN16" i="133"/>
  <c r="FM16" i="133"/>
  <c r="FL16" i="133"/>
  <c r="ER16" i="133"/>
  <c r="EQ16" i="133"/>
  <c r="EP16" i="133"/>
  <c r="DX16" i="133"/>
  <c r="DW16" i="133"/>
  <c r="DV16" i="133"/>
  <c r="DE16" i="133"/>
  <c r="DD16" i="133"/>
  <c r="DC16" i="133"/>
  <c r="AB31" i="35"/>
  <c r="BR16" i="133"/>
  <c r="BQ16" i="133"/>
  <c r="BP16" i="133"/>
  <c r="AX16" i="133"/>
  <c r="AW16" i="133"/>
  <c r="AV16" i="133"/>
  <c r="AL16" i="133"/>
  <c r="AD16" i="133"/>
  <c r="AC16" i="133"/>
  <c r="AB16" i="133"/>
  <c r="R16" i="133"/>
  <c r="K16" i="133"/>
  <c r="J16" i="133"/>
  <c r="I16" i="133"/>
  <c r="GG15" i="133"/>
  <c r="GF15" i="133"/>
  <c r="GE15" i="133"/>
  <c r="FN15" i="133"/>
  <c r="FM15" i="133"/>
  <c r="FL15" i="133"/>
  <c r="ER15" i="133"/>
  <c r="EQ15" i="133"/>
  <c r="EP15" i="133"/>
  <c r="DX15" i="133"/>
  <c r="DW15" i="133"/>
  <c r="DV15" i="133"/>
  <c r="DE15" i="133"/>
  <c r="DD15" i="133"/>
  <c r="DC15" i="133"/>
  <c r="BR15" i="133"/>
  <c r="BQ15" i="133"/>
  <c r="BP15" i="133"/>
  <c r="AX15" i="133"/>
  <c r="AW15" i="133"/>
  <c r="AV15" i="133"/>
  <c r="AL15" i="133"/>
  <c r="X46" i="35" s="1"/>
  <c r="X44" i="35" s="1"/>
  <c r="X43" i="35" s="1"/>
  <c r="X42" i="35" s="1"/>
  <c r="AD15" i="133"/>
  <c r="AC15" i="133"/>
  <c r="AB15" i="133"/>
  <c r="R15" i="133"/>
  <c r="V31" i="35" s="1"/>
  <c r="K15" i="133"/>
  <c r="T21" i="35" s="1"/>
  <c r="J15" i="133"/>
  <c r="I15" i="133"/>
  <c r="GG14" i="133"/>
  <c r="GF14" i="133"/>
  <c r="GE14" i="133"/>
  <c r="FN14" i="133"/>
  <c r="FM14" i="133"/>
  <c r="FL14" i="133"/>
  <c r="ER14" i="133"/>
  <c r="EQ14" i="133"/>
  <c r="EP14" i="133"/>
  <c r="DX14" i="133"/>
  <c r="DW14" i="133"/>
  <c r="DV14" i="133"/>
  <c r="DE14" i="133"/>
  <c r="DD14" i="133"/>
  <c r="DC14" i="133"/>
  <c r="BR14" i="133"/>
  <c r="BQ14" i="133"/>
  <c r="BP14" i="133"/>
  <c r="AX14" i="133"/>
  <c r="AW14" i="133"/>
  <c r="AV14" i="133"/>
  <c r="AL14" i="133"/>
  <c r="X33" i="35" s="1"/>
  <c r="X30" i="35" s="1"/>
  <c r="AD14" i="133"/>
  <c r="AC14" i="133"/>
  <c r="AB14" i="133"/>
  <c r="R14" i="133"/>
  <c r="V33" i="35" s="1"/>
  <c r="K14" i="133"/>
  <c r="T23" i="35" s="1"/>
  <c r="J14" i="133"/>
  <c r="I14" i="133"/>
  <c r="GG13" i="133"/>
  <c r="GF13" i="133"/>
  <c r="GE13" i="133"/>
  <c r="FN13" i="133"/>
  <c r="FM13" i="133"/>
  <c r="FL13" i="133"/>
  <c r="ER13" i="133"/>
  <c r="EQ13" i="133"/>
  <c r="EP13" i="133"/>
  <c r="DX13" i="133"/>
  <c r="DW13" i="133"/>
  <c r="DV13" i="133"/>
  <c r="DE13" i="133"/>
  <c r="DD13" i="133"/>
  <c r="DC13" i="133"/>
  <c r="BR13" i="133"/>
  <c r="BQ13" i="133"/>
  <c r="BP13" i="133"/>
  <c r="AX13" i="133"/>
  <c r="AW13" i="133"/>
  <c r="AV13" i="133"/>
  <c r="AL13" i="133"/>
  <c r="AD13" i="133"/>
  <c r="AC13" i="133"/>
  <c r="AB13" i="133"/>
  <c r="R13" i="133"/>
  <c r="V27" i="35" s="1"/>
  <c r="V26" i="35" s="1"/>
  <c r="K13" i="133"/>
  <c r="J13" i="133"/>
  <c r="I13" i="133"/>
  <c r="GG12" i="133"/>
  <c r="GF12" i="133"/>
  <c r="GE12" i="133"/>
  <c r="FN12" i="133"/>
  <c r="FM12" i="133"/>
  <c r="FL12" i="133"/>
  <c r="ER12" i="133"/>
  <c r="EQ12" i="133"/>
  <c r="EP12" i="133"/>
  <c r="DX12" i="133"/>
  <c r="DW12" i="133"/>
  <c r="DV12" i="133"/>
  <c r="DE12" i="133"/>
  <c r="DD12" i="133"/>
  <c r="DC12" i="133"/>
  <c r="BR12" i="133"/>
  <c r="BQ12" i="133"/>
  <c r="BP12" i="133"/>
  <c r="AX12" i="133"/>
  <c r="AW12" i="133"/>
  <c r="AV12" i="133"/>
  <c r="AL12" i="133"/>
  <c r="AD12" i="133"/>
  <c r="AC12" i="133"/>
  <c r="AB12" i="133"/>
  <c r="R12" i="133"/>
  <c r="K12" i="133"/>
  <c r="J12" i="133"/>
  <c r="I12" i="133"/>
  <c r="GG11" i="133"/>
  <c r="GF11" i="133"/>
  <c r="GE11" i="133"/>
  <c r="FN11" i="133"/>
  <c r="FM11" i="133"/>
  <c r="FL11" i="133"/>
  <c r="ER11" i="133"/>
  <c r="EQ11" i="133"/>
  <c r="EP11" i="133"/>
  <c r="EG11" i="133"/>
  <c r="AH46" i="35" s="1"/>
  <c r="DX11" i="133"/>
  <c r="DW11" i="133"/>
  <c r="DV11" i="133"/>
  <c r="DE11" i="133"/>
  <c r="DD11" i="133"/>
  <c r="DC11" i="133"/>
  <c r="CS11" i="133"/>
  <c r="AD46" i="35" s="1"/>
  <c r="AD44" i="35" s="1"/>
  <c r="BR11" i="133"/>
  <c r="BQ11" i="133"/>
  <c r="BP11" i="133"/>
  <c r="AX11" i="133"/>
  <c r="AW11" i="133"/>
  <c r="AV11" i="133"/>
  <c r="AL11" i="133"/>
  <c r="X27" i="35" s="1"/>
  <c r="X26" i="35" s="1"/>
  <c r="AD11" i="133"/>
  <c r="AC11" i="133"/>
  <c r="AB11" i="133"/>
  <c r="R11" i="133"/>
  <c r="V23" i="35" s="1"/>
  <c r="K11" i="133"/>
  <c r="J11" i="133"/>
  <c r="I11" i="133"/>
  <c r="GG10" i="133"/>
  <c r="GF10" i="133"/>
  <c r="GE10" i="133"/>
  <c r="FN10" i="133"/>
  <c r="FM10" i="133"/>
  <c r="FL10" i="133"/>
  <c r="ER10" i="133"/>
  <c r="EQ10" i="133"/>
  <c r="EP10" i="133"/>
  <c r="EG10" i="133"/>
  <c r="AH45" i="35" s="1"/>
  <c r="DX10" i="133"/>
  <c r="DW10" i="133"/>
  <c r="DV10" i="133"/>
  <c r="DM10" i="133"/>
  <c r="AF46" i="35" s="1"/>
  <c r="AF44" i="35" s="1"/>
  <c r="AF43" i="35" s="1"/>
  <c r="AF42" i="35" s="1"/>
  <c r="DE10" i="133"/>
  <c r="DD10" i="133"/>
  <c r="DC10" i="133"/>
  <c r="CS10" i="133"/>
  <c r="AD36" i="35" s="1"/>
  <c r="Q36" i="35" s="1"/>
  <c r="AB23" i="35"/>
  <c r="BR10" i="133"/>
  <c r="BQ10" i="133"/>
  <c r="BP10" i="133"/>
  <c r="BE10" i="133"/>
  <c r="BF10" i="133" s="1"/>
  <c r="AX10" i="133"/>
  <c r="AW10" i="133"/>
  <c r="AV10" i="133"/>
  <c r="AL10" i="133"/>
  <c r="X22" i="35" s="1"/>
  <c r="AD10" i="133"/>
  <c r="AC10" i="133"/>
  <c r="AB10" i="133"/>
  <c r="R10" i="133"/>
  <c r="V25" i="35" s="1"/>
  <c r="K10" i="133"/>
  <c r="J10" i="133"/>
  <c r="I10" i="133"/>
  <c r="GG9" i="133"/>
  <c r="GF9" i="133"/>
  <c r="GE9" i="133"/>
  <c r="FV9" i="133"/>
  <c r="AL47" i="35" s="1"/>
  <c r="FN9" i="133"/>
  <c r="FM9" i="133"/>
  <c r="FL9" i="133"/>
  <c r="FA9" i="133"/>
  <c r="AJ47" i="35" s="1"/>
  <c r="ER9" i="133"/>
  <c r="EQ9" i="133"/>
  <c r="EP9" i="133"/>
  <c r="EG9" i="133"/>
  <c r="AH33" i="35" s="1"/>
  <c r="DX9" i="133"/>
  <c r="DW9" i="133"/>
  <c r="DV9" i="133"/>
  <c r="DM9" i="133"/>
  <c r="AF38" i="35" s="1"/>
  <c r="AF37" i="35" s="1"/>
  <c r="DE9" i="133"/>
  <c r="DD9" i="133"/>
  <c r="DC9" i="133"/>
  <c r="CS9" i="133"/>
  <c r="AD33" i="35" s="1"/>
  <c r="AB22" i="35"/>
  <c r="BR9" i="133"/>
  <c r="BQ9" i="133"/>
  <c r="BP9" i="133"/>
  <c r="BF9" i="133"/>
  <c r="Z27" i="35" s="1"/>
  <c r="Z26" i="35" s="1"/>
  <c r="AX9" i="133"/>
  <c r="AW9" i="133"/>
  <c r="AV9" i="133"/>
  <c r="AL9" i="133"/>
  <c r="X21" i="35" s="1"/>
  <c r="AD9" i="133"/>
  <c r="AC9" i="133"/>
  <c r="AB9" i="133"/>
  <c r="R9" i="133"/>
  <c r="K9" i="133"/>
  <c r="T19" i="35" s="1"/>
  <c r="T14" i="35" s="1"/>
  <c r="J9" i="133"/>
  <c r="I9" i="133"/>
  <c r="GG8" i="133"/>
  <c r="GF8" i="133"/>
  <c r="GE8" i="133"/>
  <c r="FV8" i="133"/>
  <c r="AL46" i="35" s="1"/>
  <c r="FN8" i="133"/>
  <c r="FM8" i="133"/>
  <c r="FL8" i="133"/>
  <c r="FA8" i="133"/>
  <c r="AJ46" i="35" s="1"/>
  <c r="ER8" i="133"/>
  <c r="EQ8" i="133"/>
  <c r="EP8" i="133"/>
  <c r="EG8" i="133"/>
  <c r="AH31" i="35" s="1"/>
  <c r="DX8" i="133"/>
  <c r="DW8" i="133"/>
  <c r="DV8" i="133"/>
  <c r="DM8" i="133"/>
  <c r="AF33" i="35" s="1"/>
  <c r="AF30" i="35" s="1"/>
  <c r="DE8" i="133"/>
  <c r="DD8" i="133"/>
  <c r="DC8" i="133"/>
  <c r="CS8" i="133"/>
  <c r="AD27" i="35" s="1"/>
  <c r="AD26" i="35" s="1"/>
  <c r="AB25" i="35"/>
  <c r="BR8" i="133"/>
  <c r="BQ8" i="133"/>
  <c r="BP8" i="133"/>
  <c r="BF8" i="133"/>
  <c r="Z24" i="35" s="1"/>
  <c r="AX8" i="133"/>
  <c r="AW8" i="133"/>
  <c r="AV8" i="133"/>
  <c r="AL8" i="133"/>
  <c r="AD8" i="133"/>
  <c r="AC8" i="133"/>
  <c r="AB8" i="133"/>
  <c r="R8" i="133"/>
  <c r="K8" i="133"/>
  <c r="J8" i="133"/>
  <c r="I8" i="133"/>
  <c r="GG7" i="133"/>
  <c r="GF7" i="133"/>
  <c r="GE7" i="133"/>
  <c r="FV7" i="133"/>
  <c r="AL27" i="35" s="1"/>
  <c r="AL26" i="35" s="1"/>
  <c r="FN7" i="133"/>
  <c r="FM7" i="133"/>
  <c r="FL7" i="133"/>
  <c r="FA7" i="133"/>
  <c r="AJ25" i="35" s="1"/>
  <c r="ER7" i="133"/>
  <c r="EQ7" i="133"/>
  <c r="EP7" i="133"/>
  <c r="EG7" i="133"/>
  <c r="AH32" i="35" s="1"/>
  <c r="DX7" i="133"/>
  <c r="DW7" i="133"/>
  <c r="DV7" i="133"/>
  <c r="DM7" i="133"/>
  <c r="AF21" i="35" s="1"/>
  <c r="DE7" i="133"/>
  <c r="DD7" i="133"/>
  <c r="DC7" i="133"/>
  <c r="CS7" i="133"/>
  <c r="AD25" i="35" s="1"/>
  <c r="AB21" i="35"/>
  <c r="BR7" i="133"/>
  <c r="BQ7" i="133"/>
  <c r="BP7" i="133"/>
  <c r="BF7" i="133"/>
  <c r="Z22" i="35" s="1"/>
  <c r="AX7" i="133"/>
  <c r="AW7" i="133"/>
  <c r="AV7" i="133"/>
  <c r="AL7" i="133"/>
  <c r="X23" i="35" s="1"/>
  <c r="AD7" i="133"/>
  <c r="AC7" i="133"/>
  <c r="AB7" i="133"/>
  <c r="R7" i="133"/>
  <c r="K7" i="133"/>
  <c r="J7" i="133"/>
  <c r="I7" i="133"/>
  <c r="GG6" i="133"/>
  <c r="GF6" i="133"/>
  <c r="GE6" i="133"/>
  <c r="FV6" i="133"/>
  <c r="AL21" i="35" s="1"/>
  <c r="FN6" i="133"/>
  <c r="FM6" i="133"/>
  <c r="FL6" i="133"/>
  <c r="FA6" i="133"/>
  <c r="AJ23" i="35" s="1"/>
  <c r="ER6" i="133"/>
  <c r="EQ6" i="133"/>
  <c r="EP6" i="133"/>
  <c r="EG6" i="133"/>
  <c r="AH21" i="35" s="1"/>
  <c r="DX6" i="133"/>
  <c r="DW6" i="133"/>
  <c r="DV6" i="133"/>
  <c r="DM6" i="133"/>
  <c r="AF25" i="35" s="1"/>
  <c r="DE6" i="133"/>
  <c r="DD6" i="133"/>
  <c r="DC6" i="133"/>
  <c r="CS6" i="133"/>
  <c r="AD23" i="35" s="1"/>
  <c r="AB19" i="35"/>
  <c r="BR6" i="133"/>
  <c r="BQ6" i="133"/>
  <c r="BP6" i="133"/>
  <c r="BF6" i="133"/>
  <c r="Z23" i="35" s="1"/>
  <c r="AX6" i="133"/>
  <c r="AW6" i="133"/>
  <c r="AV6" i="133"/>
  <c r="AL6" i="133"/>
  <c r="AD6" i="133"/>
  <c r="AC6" i="133"/>
  <c r="AB6" i="133"/>
  <c r="R6" i="133"/>
  <c r="K6" i="133"/>
  <c r="J6" i="133"/>
  <c r="I6" i="133"/>
  <c r="GG5" i="133"/>
  <c r="GF5" i="133"/>
  <c r="GE5" i="133"/>
  <c r="P14" i="35" s="1"/>
  <c r="FV5" i="133"/>
  <c r="FN5" i="133"/>
  <c r="FM5" i="133"/>
  <c r="FA5" i="133"/>
  <c r="AJ21" i="35" s="1"/>
  <c r="ER5" i="133"/>
  <c r="EQ5" i="133"/>
  <c r="EP5" i="133"/>
  <c r="EG5" i="133"/>
  <c r="AH23" i="35" s="1"/>
  <c r="DX5" i="133"/>
  <c r="DW5" i="133"/>
  <c r="DV5" i="133"/>
  <c r="DM5" i="133"/>
  <c r="AF22" i="35" s="1"/>
  <c r="DE5" i="133"/>
  <c r="DD5" i="133"/>
  <c r="DC5" i="133"/>
  <c r="CS5" i="133"/>
  <c r="AD21" i="35" s="1"/>
  <c r="AB15" i="35"/>
  <c r="BR5" i="133"/>
  <c r="BQ5" i="133"/>
  <c r="BP5" i="133"/>
  <c r="BF5" i="133"/>
  <c r="Z21" i="35" s="1"/>
  <c r="AX5" i="133"/>
  <c r="AW5" i="133"/>
  <c r="AV5" i="133"/>
  <c r="AL5" i="133"/>
  <c r="AD5" i="133"/>
  <c r="AC5" i="133"/>
  <c r="AB5" i="133"/>
  <c r="R5" i="133"/>
  <c r="K5" i="133"/>
  <c r="J5" i="133"/>
  <c r="I5" i="133"/>
  <c r="GG4" i="133"/>
  <c r="GF4" i="133"/>
  <c r="GE4" i="133"/>
  <c r="FV4" i="133"/>
  <c r="AL23" i="35" s="1"/>
  <c r="FN4" i="133"/>
  <c r="FM4" i="133"/>
  <c r="FL4" i="133"/>
  <c r="FA4" i="133"/>
  <c r="AJ16" i="35" s="1"/>
  <c r="ER4" i="133"/>
  <c r="EQ4" i="133"/>
  <c r="EP4" i="133"/>
  <c r="EG4" i="133"/>
  <c r="AH22" i="35" s="1"/>
  <c r="DX4" i="133"/>
  <c r="DW4" i="133"/>
  <c r="DV4" i="133"/>
  <c r="DM4" i="133"/>
  <c r="AF23" i="35" s="1"/>
  <c r="DE4" i="133"/>
  <c r="DD4" i="133"/>
  <c r="DC4" i="133"/>
  <c r="CS4" i="133"/>
  <c r="AD19" i="35" s="1"/>
  <c r="AB17" i="35"/>
  <c r="BR4" i="133"/>
  <c r="BQ4" i="133"/>
  <c r="BP4" i="133"/>
  <c r="BF4" i="133"/>
  <c r="Z19" i="35" s="1"/>
  <c r="Z14" i="35" s="1"/>
  <c r="AX4" i="133"/>
  <c r="AW4" i="133"/>
  <c r="AV4" i="133"/>
  <c r="AL4" i="133"/>
  <c r="AD4" i="133"/>
  <c r="AC4" i="133"/>
  <c r="AB4" i="133"/>
  <c r="R4" i="133"/>
  <c r="K4" i="133"/>
  <c r="J4" i="133"/>
  <c r="I4" i="133"/>
  <c r="GG3" i="133"/>
  <c r="GF3" i="133"/>
  <c r="FV3" i="133"/>
  <c r="AL15" i="35" s="1"/>
  <c r="AL14" i="35" s="1"/>
  <c r="FN3" i="133"/>
  <c r="FM3" i="133"/>
  <c r="FL3" i="133"/>
  <c r="FA3" i="133"/>
  <c r="AJ15" i="35" s="1"/>
  <c r="ER3" i="133"/>
  <c r="EQ3" i="133"/>
  <c r="EP3" i="133"/>
  <c r="EG3" i="133"/>
  <c r="AH15" i="35" s="1"/>
  <c r="AH14" i="35" s="1"/>
  <c r="DX3" i="133"/>
  <c r="DW3" i="133"/>
  <c r="DV3" i="133"/>
  <c r="DM3" i="133"/>
  <c r="AF19" i="35" s="1"/>
  <c r="AF14" i="35" s="1"/>
  <c r="DE3" i="133"/>
  <c r="DD3" i="133"/>
  <c r="DC3" i="133"/>
  <c r="CS3" i="133"/>
  <c r="AD17" i="35" s="1"/>
  <c r="BR3" i="133"/>
  <c r="BQ3" i="133"/>
  <c r="BP3" i="133"/>
  <c r="BF3" i="133"/>
  <c r="Z12" i="35" s="1"/>
  <c r="Q12" i="35" s="1"/>
  <c r="AX3" i="133"/>
  <c r="AW3" i="133"/>
  <c r="AV3" i="133"/>
  <c r="AL3" i="133"/>
  <c r="X15" i="35" s="1"/>
  <c r="AD3" i="133"/>
  <c r="AC3" i="133"/>
  <c r="AB3" i="133"/>
  <c r="R3" i="133"/>
  <c r="K3" i="133"/>
  <c r="J3" i="133"/>
  <c r="I3" i="133"/>
  <c r="FV2" i="133"/>
  <c r="BF2" i="133"/>
  <c r="Q18" i="35"/>
  <c r="R52" i="35"/>
  <c r="N52" i="35"/>
  <c r="O52" i="35" s="1"/>
  <c r="M52" i="35"/>
  <c r="Z50" i="35"/>
  <c r="Q49" i="35"/>
  <c r="Q293" i="39" s="1"/>
  <c r="N49" i="35"/>
  <c r="O49" i="35" s="1"/>
  <c r="H293" i="39"/>
  <c r="L292" i="39"/>
  <c r="H292" i="39"/>
  <c r="L291" i="39"/>
  <c r="M291" i="39" s="1"/>
  <c r="I291" i="39"/>
  <c r="H291" i="39"/>
  <c r="AB46" i="35"/>
  <c r="AB44" i="35" s="1"/>
  <c r="AB43" i="35" s="1"/>
  <c r="AB42" i="35" s="1"/>
  <c r="H290" i="39"/>
  <c r="Z44" i="35"/>
  <c r="Z43" i="35" s="1"/>
  <c r="Z42" i="35" s="1"/>
  <c r="T44" i="35"/>
  <c r="T43" i="35" s="1"/>
  <c r="T42" i="35" s="1"/>
  <c r="AD37" i="35"/>
  <c r="T37" i="35"/>
  <c r="V35" i="35"/>
  <c r="Q34" i="35"/>
  <c r="N34" i="35"/>
  <c r="O34" i="35" s="1"/>
  <c r="AL30" i="35"/>
  <c r="AJ30" i="35"/>
  <c r="Z30" i="35"/>
  <c r="N29" i="35"/>
  <c r="O29" i="35" s="1"/>
  <c r="AL28" i="35"/>
  <c r="AD28" i="35"/>
  <c r="AB28" i="35"/>
  <c r="T28" i="35"/>
  <c r="L197" i="39"/>
  <c r="M197" i="39" s="1"/>
  <c r="H188" i="39"/>
  <c r="AH26" i="35"/>
  <c r="AB26" i="35"/>
  <c r="T26" i="35"/>
  <c r="O18" i="35"/>
  <c r="V14" i="35"/>
  <c r="AJ11" i="35"/>
  <c r="FN162" i="135"/>
  <c r="FM162" i="135"/>
  <c r="FL162" i="135"/>
  <c r="FK162" i="135"/>
  <c r="FN158" i="135"/>
  <c r="FM158" i="135"/>
  <c r="FL158" i="135"/>
  <c r="FK158" i="135"/>
  <c r="EY162" i="135"/>
  <c r="EX162" i="135"/>
  <c r="EW162" i="135"/>
  <c r="EV162" i="135"/>
  <c r="EI162" i="135"/>
  <c r="EH162" i="135"/>
  <c r="EG162" i="135"/>
  <c r="EF162" i="135"/>
  <c r="DR162" i="135"/>
  <c r="DQ162" i="135"/>
  <c r="DP162" i="135"/>
  <c r="DO162" i="135"/>
  <c r="DA162" i="135"/>
  <c r="CZ162" i="135"/>
  <c r="CY162" i="135"/>
  <c r="CX162" i="135"/>
  <c r="EY161" i="135"/>
  <c r="EX161" i="135"/>
  <c r="EW161" i="135"/>
  <c r="EV161" i="135"/>
  <c r="EI161" i="135"/>
  <c r="EH161" i="135"/>
  <c r="EG161" i="135"/>
  <c r="EF161" i="135"/>
  <c r="DA161" i="135"/>
  <c r="CZ161" i="135"/>
  <c r="CY161" i="135"/>
  <c r="CX161" i="135"/>
  <c r="FN157" i="135"/>
  <c r="FM157" i="135"/>
  <c r="FL157" i="135"/>
  <c r="FK157" i="135"/>
  <c r="EY160" i="135"/>
  <c r="EX160" i="135"/>
  <c r="EW160" i="135"/>
  <c r="EV160" i="135"/>
  <c r="EI160" i="135"/>
  <c r="EH160" i="135"/>
  <c r="EG160" i="135"/>
  <c r="EF160" i="135"/>
  <c r="DA160" i="135"/>
  <c r="CZ160" i="135"/>
  <c r="CY160" i="135"/>
  <c r="CX160" i="135"/>
  <c r="EY159" i="135"/>
  <c r="EX159" i="135"/>
  <c r="EW159" i="135"/>
  <c r="EV159" i="135"/>
  <c r="EI159" i="135"/>
  <c r="EH159" i="135"/>
  <c r="EG159" i="135"/>
  <c r="EF159" i="135"/>
  <c r="DR159" i="135"/>
  <c r="DQ159" i="135"/>
  <c r="DP159" i="135"/>
  <c r="DO159" i="135"/>
  <c r="DA159" i="135"/>
  <c r="CZ159" i="135"/>
  <c r="CY159" i="135"/>
  <c r="CX159" i="135"/>
  <c r="FN156" i="135"/>
  <c r="FM156" i="135"/>
  <c r="L295" i="39" s="1"/>
  <c r="M295" i="39" s="1"/>
  <c r="FL156" i="135"/>
  <c r="FK156" i="135"/>
  <c r="EY158" i="135"/>
  <c r="EX158" i="135"/>
  <c r="EW158" i="135"/>
  <c r="EV158" i="135"/>
  <c r="EI158" i="135"/>
  <c r="EH158" i="135"/>
  <c r="EG158" i="135"/>
  <c r="EF158" i="135"/>
  <c r="DA158" i="135"/>
  <c r="CZ158" i="135"/>
  <c r="CY158" i="135"/>
  <c r="CX158" i="135"/>
  <c r="FN155" i="135"/>
  <c r="FM155" i="135"/>
  <c r="FL155" i="135"/>
  <c r="FK155" i="135"/>
  <c r="EY157" i="135"/>
  <c r="EX157" i="135"/>
  <c r="EW157" i="135"/>
  <c r="EV157" i="135"/>
  <c r="EI157" i="135"/>
  <c r="EH157" i="135"/>
  <c r="EG157" i="135"/>
  <c r="EF157" i="135"/>
  <c r="DR157" i="135"/>
  <c r="DQ157" i="135"/>
  <c r="DP157" i="135"/>
  <c r="DO157" i="135"/>
  <c r="DA157" i="135"/>
  <c r="CZ157" i="135"/>
  <c r="CY157" i="135"/>
  <c r="CX157" i="135"/>
  <c r="CK157" i="135"/>
  <c r="CJ157" i="135"/>
  <c r="CI157" i="135"/>
  <c r="CH157" i="135"/>
  <c r="FN154" i="135"/>
  <c r="FM154" i="135"/>
  <c r="FL154" i="135"/>
  <c r="FK154" i="135"/>
  <c r="EY156" i="135"/>
  <c r="EX156" i="135"/>
  <c r="EW156" i="135"/>
  <c r="EV156" i="135"/>
  <c r="EI156" i="135"/>
  <c r="EH156" i="135"/>
  <c r="EG156" i="135"/>
  <c r="EF156" i="135"/>
  <c r="DR156" i="135"/>
  <c r="DQ156" i="135"/>
  <c r="DP156" i="135"/>
  <c r="DO156" i="135"/>
  <c r="DA156" i="135"/>
  <c r="CZ156" i="135"/>
  <c r="CY156" i="135"/>
  <c r="CX156" i="135"/>
  <c r="CK156" i="135"/>
  <c r="CJ156" i="135"/>
  <c r="FN153" i="135"/>
  <c r="FM153" i="135"/>
  <c r="FL153" i="135"/>
  <c r="FK153" i="135"/>
  <c r="EY155" i="135"/>
  <c r="EX155" i="135"/>
  <c r="EW155" i="135"/>
  <c r="EV155" i="135"/>
  <c r="EI155" i="135"/>
  <c r="EH155" i="135"/>
  <c r="EG155" i="135"/>
  <c r="EF155" i="135"/>
  <c r="DR155" i="135"/>
  <c r="DQ155" i="135"/>
  <c r="DP155" i="135"/>
  <c r="DO155" i="135"/>
  <c r="DA155" i="135"/>
  <c r="CZ155" i="135"/>
  <c r="CY155" i="135"/>
  <c r="CX155" i="135"/>
  <c r="CK155" i="135"/>
  <c r="CJ155" i="135"/>
  <c r="BU155" i="135"/>
  <c r="BT155" i="135"/>
  <c r="BS155" i="135"/>
  <c r="BR155" i="135"/>
  <c r="FN152" i="135"/>
  <c r="FM152" i="135"/>
  <c r="FL152" i="135"/>
  <c r="FK152" i="135"/>
  <c r="EY154" i="135"/>
  <c r="EX154" i="135"/>
  <c r="EW154" i="135"/>
  <c r="EV154" i="135"/>
  <c r="EI154" i="135"/>
  <c r="EH154" i="135"/>
  <c r="EG154" i="135"/>
  <c r="EF154" i="135"/>
  <c r="DR154" i="135"/>
  <c r="DQ154" i="135"/>
  <c r="DP154" i="135"/>
  <c r="DO154" i="135"/>
  <c r="DA154" i="135"/>
  <c r="CZ154" i="135"/>
  <c r="CY154" i="135"/>
  <c r="CX154" i="135"/>
  <c r="CK154" i="135"/>
  <c r="CJ154" i="135"/>
  <c r="CI154" i="135"/>
  <c r="CH154" i="135"/>
  <c r="BU154" i="135"/>
  <c r="BT154" i="135"/>
  <c r="BS154" i="135"/>
  <c r="BR154" i="135"/>
  <c r="FN151" i="135"/>
  <c r="FM151" i="135"/>
  <c r="FL151" i="135"/>
  <c r="FK151" i="135"/>
  <c r="EY153" i="135"/>
  <c r="EX153" i="135"/>
  <c r="EW153" i="135"/>
  <c r="EV153" i="135"/>
  <c r="EI153" i="135"/>
  <c r="EH153" i="135"/>
  <c r="EG153" i="135"/>
  <c r="EF153" i="135"/>
  <c r="DR153" i="135"/>
  <c r="DQ153" i="135"/>
  <c r="DP153" i="135"/>
  <c r="DO153" i="135"/>
  <c r="DA153" i="135"/>
  <c r="CZ153" i="135"/>
  <c r="CY153" i="135"/>
  <c r="CX153" i="135"/>
  <c r="CK153" i="135"/>
  <c r="CJ153" i="135"/>
  <c r="BU153" i="135"/>
  <c r="BT153" i="135"/>
  <c r="BS153" i="135"/>
  <c r="BR153" i="135"/>
  <c r="FN150" i="135"/>
  <c r="FM150" i="135"/>
  <c r="FL150" i="135"/>
  <c r="FK150" i="135"/>
  <c r="EY152" i="135"/>
  <c r="EX152" i="135"/>
  <c r="EW152" i="135"/>
  <c r="EV152" i="135"/>
  <c r="EI152" i="135"/>
  <c r="EH152" i="135"/>
  <c r="EG152" i="135"/>
  <c r="EF152" i="135"/>
  <c r="DR152" i="135"/>
  <c r="DQ152" i="135"/>
  <c r="DP152" i="135"/>
  <c r="DO152" i="135"/>
  <c r="DA152" i="135"/>
  <c r="CZ152" i="135"/>
  <c r="CY152" i="135"/>
  <c r="CX152" i="135"/>
  <c r="CK152" i="135"/>
  <c r="CJ152" i="135"/>
  <c r="CI152" i="135"/>
  <c r="CH152" i="135"/>
  <c r="BU152" i="135"/>
  <c r="BT152" i="135"/>
  <c r="BS152" i="135"/>
  <c r="BR152" i="135"/>
  <c r="FN149" i="135"/>
  <c r="FM149" i="135"/>
  <c r="FL149" i="135"/>
  <c r="FK149" i="135"/>
  <c r="EY151" i="135"/>
  <c r="EX151" i="135"/>
  <c r="EW151" i="135"/>
  <c r="EV151" i="135"/>
  <c r="EI151" i="135"/>
  <c r="EH151" i="135"/>
  <c r="EG151" i="135"/>
  <c r="EF151" i="135"/>
  <c r="DR151" i="135"/>
  <c r="DQ151" i="135"/>
  <c r="DP151" i="135"/>
  <c r="DO151" i="135"/>
  <c r="DA151" i="135"/>
  <c r="CZ151" i="135"/>
  <c r="CY151" i="135"/>
  <c r="CX151" i="135"/>
  <c r="CK151" i="135"/>
  <c r="CJ151" i="135"/>
  <c r="CI151" i="135"/>
  <c r="CH151" i="135"/>
  <c r="BU151" i="135"/>
  <c r="BT151" i="135"/>
  <c r="BS151" i="135"/>
  <c r="BR151" i="135"/>
  <c r="EY150" i="135"/>
  <c r="EX150" i="135"/>
  <c r="EW150" i="135"/>
  <c r="EV150" i="135"/>
  <c r="EI150" i="135"/>
  <c r="EH150" i="135"/>
  <c r="EG150" i="135"/>
  <c r="EF150" i="135"/>
  <c r="DR150" i="135"/>
  <c r="DQ150" i="135"/>
  <c r="DP150" i="135"/>
  <c r="DO150" i="135"/>
  <c r="DA150" i="135"/>
  <c r="CZ150" i="135"/>
  <c r="CY150" i="135"/>
  <c r="CX150" i="135"/>
  <c r="CK150" i="135"/>
  <c r="CJ150" i="135"/>
  <c r="CI150" i="135"/>
  <c r="CH150" i="135"/>
  <c r="BU150" i="135"/>
  <c r="BT150" i="135"/>
  <c r="BS150" i="135"/>
  <c r="BR150" i="135"/>
  <c r="EY149" i="135"/>
  <c r="EX149" i="135"/>
  <c r="EW149" i="135"/>
  <c r="EV149" i="135"/>
  <c r="EI149" i="135"/>
  <c r="EH149" i="135"/>
  <c r="EG149" i="135"/>
  <c r="EF149" i="135"/>
  <c r="DR149" i="135"/>
  <c r="DQ149" i="135"/>
  <c r="DP149" i="135"/>
  <c r="DO149" i="135"/>
  <c r="DA149" i="135"/>
  <c r="CZ149" i="135"/>
  <c r="CY149" i="135"/>
  <c r="CX149" i="135"/>
  <c r="CK149" i="135"/>
  <c r="CJ149" i="135"/>
  <c r="CI149" i="135"/>
  <c r="CH149" i="135"/>
  <c r="BU149" i="135"/>
  <c r="BT149" i="135"/>
  <c r="BS149" i="135"/>
  <c r="BR149" i="135"/>
  <c r="BE149" i="135"/>
  <c r="BD149" i="135"/>
  <c r="BC149" i="135"/>
  <c r="BB149" i="135"/>
  <c r="FN148" i="135"/>
  <c r="FM148" i="135"/>
  <c r="FL148" i="135"/>
  <c r="FK148" i="135"/>
  <c r="EY148" i="135"/>
  <c r="EX148" i="135"/>
  <c r="EW148" i="135"/>
  <c r="EV148" i="135"/>
  <c r="EI148" i="135"/>
  <c r="EH148" i="135"/>
  <c r="EG148" i="135"/>
  <c r="EF148" i="135"/>
  <c r="DR148" i="135"/>
  <c r="DQ148" i="135"/>
  <c r="DP148" i="135"/>
  <c r="DO148" i="135"/>
  <c r="DA148" i="135"/>
  <c r="CZ148" i="135"/>
  <c r="CY148" i="135"/>
  <c r="CX148" i="135"/>
  <c r="CK148" i="135"/>
  <c r="CJ148" i="135"/>
  <c r="CI148" i="135"/>
  <c r="CH148" i="135"/>
  <c r="BU148" i="135"/>
  <c r="BT148" i="135"/>
  <c r="BS148" i="135"/>
  <c r="BR148" i="135"/>
  <c r="BE148" i="135"/>
  <c r="BD148" i="135"/>
  <c r="BC148" i="135"/>
  <c r="BB148" i="135"/>
  <c r="FN147" i="135"/>
  <c r="FM147" i="135"/>
  <c r="FL147" i="135"/>
  <c r="FK147" i="135"/>
  <c r="EY147" i="135"/>
  <c r="EX147" i="135"/>
  <c r="EW147" i="135"/>
  <c r="EV147" i="135"/>
  <c r="EI147" i="135"/>
  <c r="EH147" i="135"/>
  <c r="EG147" i="135"/>
  <c r="EF147" i="135"/>
  <c r="DQ147" i="135"/>
  <c r="DP147" i="135"/>
  <c r="DO147" i="135"/>
  <c r="DA147" i="135"/>
  <c r="CZ147" i="135"/>
  <c r="CY147" i="135"/>
  <c r="CX147" i="135"/>
  <c r="CK147" i="135"/>
  <c r="CJ147" i="135"/>
  <c r="CI147" i="135"/>
  <c r="CH147" i="135"/>
  <c r="BU147" i="135"/>
  <c r="BT147" i="135"/>
  <c r="BS147" i="135"/>
  <c r="BR147" i="135"/>
  <c r="BE147" i="135"/>
  <c r="BD147" i="135"/>
  <c r="BC147" i="135"/>
  <c r="BB147" i="135"/>
  <c r="AO147" i="135"/>
  <c r="AN147" i="135"/>
  <c r="AM147" i="135"/>
  <c r="AL147" i="135"/>
  <c r="I147" i="135"/>
  <c r="H147" i="135"/>
  <c r="G147" i="135"/>
  <c r="F147" i="135"/>
  <c r="FN146" i="135"/>
  <c r="FM146" i="135"/>
  <c r="FL146" i="135"/>
  <c r="FK146" i="135"/>
  <c r="EY146" i="135"/>
  <c r="EX146" i="135"/>
  <c r="EW146" i="135"/>
  <c r="EV146" i="135"/>
  <c r="EI146" i="135"/>
  <c r="EH146" i="135"/>
  <c r="EG146" i="135"/>
  <c r="EF146" i="135"/>
  <c r="DR146" i="135"/>
  <c r="DQ146" i="135"/>
  <c r="DP146" i="135"/>
  <c r="DO146" i="135"/>
  <c r="DA146" i="135"/>
  <c r="CZ146" i="135"/>
  <c r="CY146" i="135"/>
  <c r="CX146" i="135"/>
  <c r="CK146" i="135"/>
  <c r="CJ146" i="135"/>
  <c r="CI146" i="135"/>
  <c r="CH146" i="135"/>
  <c r="BU146" i="135"/>
  <c r="BT146" i="135"/>
  <c r="BS146" i="135"/>
  <c r="BR146" i="135"/>
  <c r="BE146" i="135"/>
  <c r="BD146" i="135"/>
  <c r="BC146" i="135"/>
  <c r="BB146" i="135"/>
  <c r="AO146" i="135"/>
  <c r="AN146" i="135"/>
  <c r="AM146" i="135"/>
  <c r="AL146" i="135"/>
  <c r="Y146" i="135"/>
  <c r="X146" i="135"/>
  <c r="W146" i="135"/>
  <c r="V146" i="135"/>
  <c r="I146" i="135"/>
  <c r="U202" i="4" s="1"/>
  <c r="H146" i="135"/>
  <c r="G146" i="135"/>
  <c r="F146" i="135"/>
  <c r="FN145" i="135"/>
  <c r="FM145" i="135"/>
  <c r="FL145" i="135"/>
  <c r="FK145" i="135"/>
  <c r="EY145" i="135"/>
  <c r="EX145" i="135"/>
  <c r="EW145" i="135"/>
  <c r="EV145" i="135"/>
  <c r="EI145" i="135"/>
  <c r="EH145" i="135"/>
  <c r="EG145" i="135"/>
  <c r="EF145" i="135"/>
  <c r="DR145" i="135"/>
  <c r="DQ145" i="135"/>
  <c r="DP145" i="135"/>
  <c r="DO145" i="135"/>
  <c r="DA145" i="135"/>
  <c r="CZ145" i="135"/>
  <c r="CY145" i="135"/>
  <c r="CX145" i="135"/>
  <c r="CK145" i="135"/>
  <c r="CJ145" i="135"/>
  <c r="CI145" i="135"/>
  <c r="CH145" i="135"/>
  <c r="BU145" i="135"/>
  <c r="BT145" i="135"/>
  <c r="BS145" i="135"/>
  <c r="BR145" i="135"/>
  <c r="BE145" i="135"/>
  <c r="BD145" i="135"/>
  <c r="BC145" i="135"/>
  <c r="BB145" i="135"/>
  <c r="AO145" i="135"/>
  <c r="AN145" i="135"/>
  <c r="AM145" i="135"/>
  <c r="AL145" i="135"/>
  <c r="Y145" i="135"/>
  <c r="X145" i="135"/>
  <c r="W145" i="135"/>
  <c r="V145" i="135"/>
  <c r="I145" i="135"/>
  <c r="H145" i="135"/>
  <c r="G145" i="135"/>
  <c r="F145" i="135"/>
  <c r="FN144" i="135"/>
  <c r="FM144" i="135"/>
  <c r="FL144" i="135"/>
  <c r="FK144" i="135"/>
  <c r="EY144" i="135"/>
  <c r="EX144" i="135"/>
  <c r="EW144" i="135"/>
  <c r="EV144" i="135"/>
  <c r="EI144" i="135"/>
  <c r="EH144" i="135"/>
  <c r="EG144" i="135"/>
  <c r="EF144" i="135"/>
  <c r="DR144" i="135"/>
  <c r="DQ144" i="135"/>
  <c r="DP144" i="135"/>
  <c r="DO144" i="135"/>
  <c r="DA144" i="135"/>
  <c r="CZ144" i="135"/>
  <c r="CY144" i="135"/>
  <c r="CX144" i="135"/>
  <c r="CK144" i="135"/>
  <c r="CJ144" i="135"/>
  <c r="CI144" i="135"/>
  <c r="CH144" i="135"/>
  <c r="BU144" i="135"/>
  <c r="BT144" i="135"/>
  <c r="BS144" i="135"/>
  <c r="BR144" i="135"/>
  <c r="BE144" i="135"/>
  <c r="BD144" i="135"/>
  <c r="BC144" i="135"/>
  <c r="BB144" i="135"/>
  <c r="AO144" i="135"/>
  <c r="AN144" i="135"/>
  <c r="AM144" i="135"/>
  <c r="AL144" i="135"/>
  <c r="Y144" i="135"/>
  <c r="X144" i="135"/>
  <c r="W144" i="135"/>
  <c r="V144" i="135"/>
  <c r="I144" i="135"/>
  <c r="H144" i="135"/>
  <c r="G144" i="135"/>
  <c r="F144" i="135"/>
  <c r="FN143" i="135"/>
  <c r="FM143" i="135"/>
  <c r="FL143" i="135"/>
  <c r="FK143" i="135"/>
  <c r="EY143" i="135"/>
  <c r="EX143" i="135"/>
  <c r="EW143" i="135"/>
  <c r="EV143" i="135"/>
  <c r="EI143" i="135"/>
  <c r="EH143" i="135"/>
  <c r="EG143" i="135"/>
  <c r="EF143" i="135"/>
  <c r="DR143" i="135"/>
  <c r="DQ143" i="135"/>
  <c r="DP143" i="135"/>
  <c r="DO143" i="135"/>
  <c r="DA143" i="135"/>
  <c r="CZ143" i="135"/>
  <c r="CY143" i="135"/>
  <c r="CX143" i="135"/>
  <c r="CK143" i="135"/>
  <c r="CJ143" i="135"/>
  <c r="CI143" i="135"/>
  <c r="CH143" i="135"/>
  <c r="BU143" i="135"/>
  <c r="BT143" i="135"/>
  <c r="BS143" i="135"/>
  <c r="BR143" i="135"/>
  <c r="BE143" i="135"/>
  <c r="BD143" i="135"/>
  <c r="BC143" i="135"/>
  <c r="BB143" i="135"/>
  <c r="AO143" i="135"/>
  <c r="AN143" i="135"/>
  <c r="AM143" i="135"/>
  <c r="AL143" i="135"/>
  <c r="Y143" i="135"/>
  <c r="X143" i="135"/>
  <c r="W143" i="135"/>
  <c r="V143" i="135"/>
  <c r="I143" i="135"/>
  <c r="U200" i="4" s="1"/>
  <c r="H143" i="135"/>
  <c r="G143" i="135"/>
  <c r="F143" i="135"/>
  <c r="FN142" i="135"/>
  <c r="FM142" i="135"/>
  <c r="FL142" i="135"/>
  <c r="FK142" i="135"/>
  <c r="EY142" i="135"/>
  <c r="EX142" i="135"/>
  <c r="EW142" i="135"/>
  <c r="EV142" i="135"/>
  <c r="EI142" i="135"/>
  <c r="EH142" i="135"/>
  <c r="EG142" i="135"/>
  <c r="EF142" i="135"/>
  <c r="DR142" i="135"/>
  <c r="DQ142" i="135"/>
  <c r="DP142" i="135"/>
  <c r="DO142" i="135"/>
  <c r="DA142" i="135"/>
  <c r="CZ142" i="135"/>
  <c r="CY142" i="135"/>
  <c r="CX142" i="135"/>
  <c r="CK142" i="135"/>
  <c r="CJ142" i="135"/>
  <c r="CI142" i="135"/>
  <c r="CH142" i="135"/>
  <c r="BU142" i="135"/>
  <c r="BT142" i="135"/>
  <c r="BS142" i="135"/>
  <c r="BR142" i="135"/>
  <c r="BE142" i="135"/>
  <c r="BD142" i="135"/>
  <c r="BC142" i="135"/>
  <c r="BB142" i="135"/>
  <c r="AO142" i="135"/>
  <c r="AN142" i="135"/>
  <c r="AM142" i="135"/>
  <c r="AL142" i="135"/>
  <c r="Y142" i="135"/>
  <c r="X142" i="135"/>
  <c r="W142" i="135"/>
  <c r="V142" i="135"/>
  <c r="I142" i="135"/>
  <c r="H142" i="135"/>
  <c r="G142" i="135"/>
  <c r="F142" i="135"/>
  <c r="FN141" i="135"/>
  <c r="FM141" i="135"/>
  <c r="FL141" i="135"/>
  <c r="FK141" i="135"/>
  <c r="EY141" i="135"/>
  <c r="EX141" i="135"/>
  <c r="EW141" i="135"/>
  <c r="EV141" i="135"/>
  <c r="EI141" i="135"/>
  <c r="EH141" i="135"/>
  <c r="EG141" i="135"/>
  <c r="EF141" i="135"/>
  <c r="DR141" i="135"/>
  <c r="DQ141" i="135"/>
  <c r="DP141" i="135"/>
  <c r="DO141" i="135"/>
  <c r="DA141" i="135"/>
  <c r="CZ141" i="135"/>
  <c r="CY141" i="135"/>
  <c r="CX141" i="135"/>
  <c r="CK141" i="135"/>
  <c r="CJ141" i="135"/>
  <c r="CI141" i="135"/>
  <c r="CH141" i="135"/>
  <c r="BU141" i="135"/>
  <c r="BT141" i="135"/>
  <c r="BS141" i="135"/>
  <c r="BR141" i="135"/>
  <c r="BE141" i="135"/>
  <c r="BD141" i="135"/>
  <c r="BC141" i="135"/>
  <c r="BB141" i="135"/>
  <c r="AO141" i="135"/>
  <c r="AN141" i="135"/>
  <c r="AM141" i="135"/>
  <c r="AL141" i="135"/>
  <c r="Y141" i="135"/>
  <c r="X141" i="135"/>
  <c r="W141" i="135"/>
  <c r="V141" i="135"/>
  <c r="I141" i="135"/>
  <c r="H141" i="135"/>
  <c r="G141" i="135"/>
  <c r="F141" i="135"/>
  <c r="FN140" i="135"/>
  <c r="FM140" i="135"/>
  <c r="FL140" i="135"/>
  <c r="FK140" i="135"/>
  <c r="EY140" i="135"/>
  <c r="EX140" i="135"/>
  <c r="EW140" i="135"/>
  <c r="EV140" i="135"/>
  <c r="EI140" i="135"/>
  <c r="EH140" i="135"/>
  <c r="EG140" i="135"/>
  <c r="EF140" i="135"/>
  <c r="DR140" i="135"/>
  <c r="DQ140" i="135"/>
  <c r="DP140" i="135"/>
  <c r="DO140" i="135"/>
  <c r="DA140" i="135"/>
  <c r="CZ140" i="135"/>
  <c r="CY140" i="135"/>
  <c r="CX140" i="135"/>
  <c r="CK140" i="135"/>
  <c r="CJ140" i="135"/>
  <c r="CI140" i="135"/>
  <c r="CH140" i="135"/>
  <c r="BU140" i="135"/>
  <c r="BT140" i="135"/>
  <c r="BS140" i="135"/>
  <c r="BR140" i="135"/>
  <c r="BE140" i="135"/>
  <c r="BD140" i="135"/>
  <c r="BC140" i="135"/>
  <c r="BB140" i="135"/>
  <c r="AO140" i="135"/>
  <c r="AN140" i="135"/>
  <c r="AM140" i="135"/>
  <c r="AL140" i="135"/>
  <c r="Y140" i="135"/>
  <c r="X140" i="135"/>
  <c r="W140" i="135"/>
  <c r="V140" i="135"/>
  <c r="I140" i="135"/>
  <c r="H140" i="135"/>
  <c r="G140" i="135"/>
  <c r="F140" i="135"/>
  <c r="FN139" i="135"/>
  <c r="FM139" i="135"/>
  <c r="FL139" i="135"/>
  <c r="FK139" i="135"/>
  <c r="EY139" i="135"/>
  <c r="EX139" i="135"/>
  <c r="EW139" i="135"/>
  <c r="EV139" i="135"/>
  <c r="EI139" i="135"/>
  <c r="EH139" i="135"/>
  <c r="EG139" i="135"/>
  <c r="EF139" i="135"/>
  <c r="DR139" i="135"/>
  <c r="DQ139" i="135"/>
  <c r="DP139" i="135"/>
  <c r="DO139" i="135"/>
  <c r="DA139" i="135"/>
  <c r="CZ139" i="135"/>
  <c r="CY139" i="135"/>
  <c r="CX139" i="135"/>
  <c r="CK139" i="135"/>
  <c r="CJ139" i="135"/>
  <c r="CI139" i="135"/>
  <c r="CH139" i="135"/>
  <c r="BU139" i="135"/>
  <c r="BT139" i="135"/>
  <c r="BS139" i="135"/>
  <c r="BR139" i="135"/>
  <c r="BE139" i="135"/>
  <c r="BD139" i="135"/>
  <c r="BC139" i="135"/>
  <c r="BB139" i="135"/>
  <c r="AO139" i="135"/>
  <c r="AN139" i="135"/>
  <c r="AM139" i="135"/>
  <c r="AL139" i="135"/>
  <c r="Y139" i="135"/>
  <c r="X139" i="135"/>
  <c r="W139" i="135"/>
  <c r="V139" i="135"/>
  <c r="I139" i="135"/>
  <c r="H139" i="135"/>
  <c r="G139" i="135"/>
  <c r="F139" i="135"/>
  <c r="FN138" i="135"/>
  <c r="FM138" i="135"/>
  <c r="FL138" i="135"/>
  <c r="FK138" i="135"/>
  <c r="EY138" i="135"/>
  <c r="EX138" i="135"/>
  <c r="EW138" i="135"/>
  <c r="EV138" i="135"/>
  <c r="EI138" i="135"/>
  <c r="EH138" i="135"/>
  <c r="EG138" i="135"/>
  <c r="EF138" i="135"/>
  <c r="DR138" i="135"/>
  <c r="DQ138" i="135"/>
  <c r="DP138" i="135"/>
  <c r="DO138" i="135"/>
  <c r="DA138" i="135"/>
  <c r="CZ138" i="135"/>
  <c r="CY138" i="135"/>
  <c r="CX138" i="135"/>
  <c r="CK138" i="135"/>
  <c r="CJ138" i="135"/>
  <c r="CI138" i="135"/>
  <c r="CH138" i="135"/>
  <c r="BU138" i="135"/>
  <c r="BT138" i="135"/>
  <c r="BS138" i="135"/>
  <c r="BR138" i="135"/>
  <c r="BE138" i="135"/>
  <c r="BD138" i="135"/>
  <c r="BC138" i="135"/>
  <c r="BB138" i="135"/>
  <c r="AO138" i="135"/>
  <c r="AN138" i="135"/>
  <c r="AM138" i="135"/>
  <c r="AL138" i="135"/>
  <c r="Y138" i="135"/>
  <c r="X138" i="135"/>
  <c r="W138" i="135"/>
  <c r="V138" i="135"/>
  <c r="I138" i="135"/>
  <c r="H138" i="135"/>
  <c r="G138" i="135"/>
  <c r="F138" i="135"/>
  <c r="FN137" i="135"/>
  <c r="FM137" i="135"/>
  <c r="FL137" i="135"/>
  <c r="FK137" i="135"/>
  <c r="EY137" i="135"/>
  <c r="EX137" i="135"/>
  <c r="EW137" i="135"/>
  <c r="EV137" i="135"/>
  <c r="EI137" i="135"/>
  <c r="EH137" i="135"/>
  <c r="EG137" i="135"/>
  <c r="EF137" i="135"/>
  <c r="DR137" i="135"/>
  <c r="DQ137" i="135"/>
  <c r="DP137" i="135"/>
  <c r="DO137" i="135"/>
  <c r="DA137" i="135"/>
  <c r="CZ137" i="135"/>
  <c r="CY137" i="135"/>
  <c r="CX137" i="135"/>
  <c r="CK137" i="135"/>
  <c r="CJ137" i="135"/>
  <c r="CI137" i="135"/>
  <c r="CH137" i="135"/>
  <c r="BU137" i="135"/>
  <c r="BT137" i="135"/>
  <c r="BS137" i="135"/>
  <c r="BR137" i="135"/>
  <c r="BE137" i="135"/>
  <c r="BD137" i="135"/>
  <c r="BC137" i="135"/>
  <c r="BB137" i="135"/>
  <c r="AO137" i="135"/>
  <c r="AN137" i="135"/>
  <c r="AM137" i="135"/>
  <c r="AL137" i="135"/>
  <c r="Y137" i="135"/>
  <c r="X137" i="135"/>
  <c r="W137" i="135"/>
  <c r="V137" i="135"/>
  <c r="I137" i="135"/>
  <c r="H137" i="135"/>
  <c r="G137" i="135"/>
  <c r="F137" i="135"/>
  <c r="FN136" i="135"/>
  <c r="FM136" i="135"/>
  <c r="FL136" i="135"/>
  <c r="FK136" i="135"/>
  <c r="EY136" i="135"/>
  <c r="EX136" i="135"/>
  <c r="EW136" i="135"/>
  <c r="EV136" i="135"/>
  <c r="EI136" i="135"/>
  <c r="EH136" i="135"/>
  <c r="EG136" i="135"/>
  <c r="EF136" i="135"/>
  <c r="DR136" i="135"/>
  <c r="DQ136" i="135"/>
  <c r="DP136" i="135"/>
  <c r="DO136" i="135"/>
  <c r="DA136" i="135"/>
  <c r="CZ136" i="135"/>
  <c r="CY136" i="135"/>
  <c r="CX136" i="135"/>
  <c r="CK136" i="135"/>
  <c r="CJ136" i="135"/>
  <c r="CI136" i="135"/>
  <c r="CH136" i="135"/>
  <c r="BU136" i="135"/>
  <c r="BT136" i="135"/>
  <c r="BS136" i="135"/>
  <c r="BR136" i="135"/>
  <c r="BE136" i="135"/>
  <c r="BD136" i="135"/>
  <c r="BC136" i="135"/>
  <c r="BB136" i="135"/>
  <c r="AO136" i="135"/>
  <c r="AN136" i="135"/>
  <c r="AM136" i="135"/>
  <c r="AL136" i="135"/>
  <c r="Y136" i="135"/>
  <c r="X136" i="135"/>
  <c r="W136" i="135"/>
  <c r="V136" i="135"/>
  <c r="I136" i="135"/>
  <c r="H136" i="135"/>
  <c r="G136" i="135"/>
  <c r="F136" i="135"/>
  <c r="FN135" i="135"/>
  <c r="FM135" i="135"/>
  <c r="FL135" i="135"/>
  <c r="FK135" i="135"/>
  <c r="EY135" i="135"/>
  <c r="EX135" i="135"/>
  <c r="EW135" i="135"/>
  <c r="EV135" i="135"/>
  <c r="EI135" i="135"/>
  <c r="EH135" i="135"/>
  <c r="EG135" i="135"/>
  <c r="EF135" i="135"/>
  <c r="DR135" i="135"/>
  <c r="DQ135" i="135"/>
  <c r="DP135" i="135"/>
  <c r="DO135" i="135"/>
  <c r="DA135" i="135"/>
  <c r="CZ135" i="135"/>
  <c r="CY135" i="135"/>
  <c r="CX135" i="135"/>
  <c r="CK135" i="135"/>
  <c r="CJ135" i="135"/>
  <c r="CI135" i="135"/>
  <c r="CH135" i="135"/>
  <c r="BU135" i="135"/>
  <c r="BT135" i="135"/>
  <c r="BS135" i="135"/>
  <c r="BR135" i="135"/>
  <c r="BE135" i="135"/>
  <c r="BD135" i="135"/>
  <c r="BC135" i="135"/>
  <c r="BB135" i="135"/>
  <c r="AO135" i="135"/>
  <c r="AN135" i="135"/>
  <c r="AM135" i="135"/>
  <c r="AL135" i="135"/>
  <c r="Y135" i="135"/>
  <c r="X135" i="135"/>
  <c r="W135" i="135"/>
  <c r="V135" i="135"/>
  <c r="I135" i="135"/>
  <c r="H135" i="135"/>
  <c r="G135" i="135"/>
  <c r="F135" i="135"/>
  <c r="FN134" i="135"/>
  <c r="FM134" i="135"/>
  <c r="FL134" i="135"/>
  <c r="FK134" i="135"/>
  <c r="EY134" i="135"/>
  <c r="EX134" i="135"/>
  <c r="EW134" i="135"/>
  <c r="EV134" i="135"/>
  <c r="EI134" i="135"/>
  <c r="EH134" i="135"/>
  <c r="EG134" i="135"/>
  <c r="EF134" i="135"/>
  <c r="DR134" i="135"/>
  <c r="DQ134" i="135"/>
  <c r="DP134" i="135"/>
  <c r="DO134" i="135"/>
  <c r="DA134" i="135"/>
  <c r="CZ134" i="135"/>
  <c r="CY134" i="135"/>
  <c r="CX134" i="135"/>
  <c r="CK134" i="135"/>
  <c r="CJ134" i="135"/>
  <c r="CI134" i="135"/>
  <c r="CH134" i="135"/>
  <c r="BU134" i="135"/>
  <c r="BT134" i="135"/>
  <c r="BS134" i="135"/>
  <c r="BR134" i="135"/>
  <c r="BE134" i="135"/>
  <c r="BD134" i="135"/>
  <c r="BC134" i="135"/>
  <c r="BB134" i="135"/>
  <c r="AO134" i="135"/>
  <c r="AN134" i="135"/>
  <c r="AM134" i="135"/>
  <c r="AL134" i="135"/>
  <c r="Y134" i="135"/>
  <c r="X134" i="135"/>
  <c r="W134" i="135"/>
  <c r="V134" i="135"/>
  <c r="I134" i="135"/>
  <c r="H134" i="135"/>
  <c r="G134" i="135"/>
  <c r="F134" i="135"/>
  <c r="FN133" i="135"/>
  <c r="FM133" i="135"/>
  <c r="FL133" i="135"/>
  <c r="FK133" i="135"/>
  <c r="EY133" i="135"/>
  <c r="EX133" i="135"/>
  <c r="EW133" i="135"/>
  <c r="EV133" i="135"/>
  <c r="EI133" i="135"/>
  <c r="EH133" i="135"/>
  <c r="EG133" i="135"/>
  <c r="EF133" i="135"/>
  <c r="DR133" i="135"/>
  <c r="DQ133" i="135"/>
  <c r="DP133" i="135"/>
  <c r="DO133" i="135"/>
  <c r="DA133" i="135"/>
  <c r="CZ133" i="135"/>
  <c r="CY133" i="135"/>
  <c r="CX133" i="135"/>
  <c r="CK133" i="135"/>
  <c r="CJ133" i="135"/>
  <c r="CI133" i="135"/>
  <c r="CH133" i="135"/>
  <c r="BU133" i="135"/>
  <c r="BT133" i="135"/>
  <c r="BS133" i="135"/>
  <c r="BR133" i="135"/>
  <c r="BE133" i="135"/>
  <c r="BD133" i="135"/>
  <c r="BC133" i="135"/>
  <c r="BB133" i="135"/>
  <c r="AO133" i="135"/>
  <c r="AN133" i="135"/>
  <c r="AM133" i="135"/>
  <c r="AL133" i="135"/>
  <c r="Y133" i="135"/>
  <c r="X133" i="135"/>
  <c r="W133" i="135"/>
  <c r="V133" i="135"/>
  <c r="I133" i="135"/>
  <c r="H133" i="135"/>
  <c r="G133" i="135"/>
  <c r="F133" i="135"/>
  <c r="FN132" i="135"/>
  <c r="FM132" i="135"/>
  <c r="FL132" i="135"/>
  <c r="FK132" i="135"/>
  <c r="EY132" i="135"/>
  <c r="EX132" i="135"/>
  <c r="EW132" i="135"/>
  <c r="EV132" i="135"/>
  <c r="EI132" i="135"/>
  <c r="EH132" i="135"/>
  <c r="EG132" i="135"/>
  <c r="EF132" i="135"/>
  <c r="DR132" i="135"/>
  <c r="DQ132" i="135"/>
  <c r="DP132" i="135"/>
  <c r="DO132" i="135"/>
  <c r="DA132" i="135"/>
  <c r="CZ132" i="135"/>
  <c r="CY132" i="135"/>
  <c r="CX132" i="135"/>
  <c r="CK132" i="135"/>
  <c r="CJ132" i="135"/>
  <c r="CI132" i="135"/>
  <c r="CH132" i="135"/>
  <c r="BU132" i="135"/>
  <c r="BT132" i="135"/>
  <c r="BS132" i="135"/>
  <c r="BR132" i="135"/>
  <c r="BE132" i="135"/>
  <c r="BD132" i="135"/>
  <c r="BC132" i="135"/>
  <c r="BB132" i="135"/>
  <c r="AO132" i="135"/>
  <c r="AN132" i="135"/>
  <c r="AM132" i="135"/>
  <c r="AL132" i="135"/>
  <c r="Y132" i="135"/>
  <c r="X132" i="135"/>
  <c r="W132" i="135"/>
  <c r="V132" i="135"/>
  <c r="I132" i="135"/>
  <c r="U178" i="4" s="1"/>
  <c r="H132" i="135"/>
  <c r="G132" i="135"/>
  <c r="F132" i="135"/>
  <c r="FN131" i="135"/>
  <c r="FM131" i="135"/>
  <c r="FL131" i="135"/>
  <c r="FK131" i="135"/>
  <c r="EY131" i="135"/>
  <c r="EX131" i="135"/>
  <c r="EW131" i="135"/>
  <c r="EV131" i="135"/>
  <c r="EI131" i="135"/>
  <c r="EH131" i="135"/>
  <c r="EG131" i="135"/>
  <c r="EF131" i="135"/>
  <c r="DR131" i="135"/>
  <c r="DQ131" i="135"/>
  <c r="DP131" i="135"/>
  <c r="DO131" i="135"/>
  <c r="DA131" i="135"/>
  <c r="CZ131" i="135"/>
  <c r="CY131" i="135"/>
  <c r="CX131" i="135"/>
  <c r="CK131" i="135"/>
  <c r="CJ131" i="135"/>
  <c r="CI131" i="135"/>
  <c r="CH131" i="135"/>
  <c r="BU131" i="135"/>
  <c r="BT131" i="135"/>
  <c r="BS131" i="135"/>
  <c r="BR131" i="135"/>
  <c r="BE131" i="135"/>
  <c r="BD131" i="135"/>
  <c r="BC131" i="135"/>
  <c r="BB131" i="135"/>
  <c r="AO131" i="135"/>
  <c r="AN131" i="135"/>
  <c r="AM131" i="135"/>
  <c r="AL131" i="135"/>
  <c r="Y131" i="135"/>
  <c r="X131" i="135"/>
  <c r="W131" i="135"/>
  <c r="V131" i="135"/>
  <c r="I131" i="135"/>
  <c r="H131" i="135"/>
  <c r="G131" i="135"/>
  <c r="F131" i="135"/>
  <c r="FN130" i="135"/>
  <c r="FM130" i="135"/>
  <c r="FL130" i="135"/>
  <c r="FK130" i="135"/>
  <c r="EY130" i="135"/>
  <c r="EX130" i="135"/>
  <c r="EW130" i="135"/>
  <c r="EV130" i="135"/>
  <c r="EI130" i="135"/>
  <c r="EH130" i="135"/>
  <c r="EG130" i="135"/>
  <c r="EF130" i="135"/>
  <c r="DR130" i="135"/>
  <c r="DQ130" i="135"/>
  <c r="DP130" i="135"/>
  <c r="DO130" i="135"/>
  <c r="DA130" i="135"/>
  <c r="CZ130" i="135"/>
  <c r="CY130" i="135"/>
  <c r="CX130" i="135"/>
  <c r="CK130" i="135"/>
  <c r="CJ130" i="135"/>
  <c r="CI130" i="135"/>
  <c r="CH130" i="135"/>
  <c r="BU130" i="135"/>
  <c r="BT130" i="135"/>
  <c r="BS130" i="135"/>
  <c r="BR130" i="135"/>
  <c r="BE130" i="135"/>
  <c r="BD130" i="135"/>
  <c r="BC130" i="135"/>
  <c r="BB130" i="135"/>
  <c r="AO130" i="135"/>
  <c r="AN130" i="135"/>
  <c r="AM130" i="135"/>
  <c r="AL130" i="135"/>
  <c r="Y130" i="135"/>
  <c r="X130" i="135"/>
  <c r="W130" i="135"/>
  <c r="V130" i="135"/>
  <c r="I130" i="135"/>
  <c r="U166" i="4" s="1"/>
  <c r="H130" i="135"/>
  <c r="G130" i="135"/>
  <c r="F130" i="135"/>
  <c r="FN129" i="135"/>
  <c r="FM129" i="135"/>
  <c r="FL129" i="135"/>
  <c r="FK129" i="135"/>
  <c r="EY129" i="135"/>
  <c r="EX129" i="135"/>
  <c r="EW129" i="135"/>
  <c r="EV129" i="135"/>
  <c r="EI129" i="135"/>
  <c r="EH129" i="135"/>
  <c r="EG129" i="135"/>
  <c r="EF129" i="135"/>
  <c r="DR129" i="135"/>
  <c r="DQ129" i="135"/>
  <c r="DP129" i="135"/>
  <c r="DO129" i="135"/>
  <c r="DA129" i="135"/>
  <c r="CZ129" i="135"/>
  <c r="CY129" i="135"/>
  <c r="CX129" i="135"/>
  <c r="CK129" i="135"/>
  <c r="CJ129" i="135"/>
  <c r="CI129" i="135"/>
  <c r="CH129" i="135"/>
  <c r="BU129" i="135"/>
  <c r="BT129" i="135"/>
  <c r="BS129" i="135"/>
  <c r="BR129" i="135"/>
  <c r="BE129" i="135"/>
  <c r="BD129" i="135"/>
  <c r="BC129" i="135"/>
  <c r="BB129" i="135"/>
  <c r="AO129" i="135"/>
  <c r="AN129" i="135"/>
  <c r="AM129" i="135"/>
  <c r="AL129" i="135"/>
  <c r="Y129" i="135"/>
  <c r="X129" i="135"/>
  <c r="W129" i="135"/>
  <c r="V129" i="135"/>
  <c r="I129" i="135"/>
  <c r="H129" i="135"/>
  <c r="G129" i="135"/>
  <c r="F129" i="135"/>
  <c r="FN128" i="135"/>
  <c r="FM128" i="135"/>
  <c r="FL128" i="135"/>
  <c r="FK128" i="135"/>
  <c r="EY128" i="135"/>
  <c r="EX128" i="135"/>
  <c r="EW128" i="135"/>
  <c r="EV128" i="135"/>
  <c r="EI128" i="135"/>
  <c r="EH128" i="135"/>
  <c r="EG128" i="135"/>
  <c r="EF128" i="135"/>
  <c r="DR128" i="135"/>
  <c r="DQ128" i="135"/>
  <c r="DP128" i="135"/>
  <c r="DO128" i="135"/>
  <c r="DA128" i="135"/>
  <c r="CZ128" i="135"/>
  <c r="CY128" i="135"/>
  <c r="CX128" i="135"/>
  <c r="CK128" i="135"/>
  <c r="CJ128" i="135"/>
  <c r="CI128" i="135"/>
  <c r="CH128" i="135"/>
  <c r="BU128" i="135"/>
  <c r="BT128" i="135"/>
  <c r="BS128" i="135"/>
  <c r="BR128" i="135"/>
  <c r="BE128" i="135"/>
  <c r="BD128" i="135"/>
  <c r="BC128" i="135"/>
  <c r="BB128" i="135"/>
  <c r="AO128" i="135"/>
  <c r="AN128" i="135"/>
  <c r="AM128" i="135"/>
  <c r="AL128" i="135"/>
  <c r="Y128" i="135"/>
  <c r="X128" i="135"/>
  <c r="W128" i="135"/>
  <c r="V128" i="135"/>
  <c r="I128" i="135"/>
  <c r="H128" i="135"/>
  <c r="G128" i="135"/>
  <c r="F128" i="135"/>
  <c r="FN127" i="135"/>
  <c r="FM127" i="135"/>
  <c r="FL127" i="135"/>
  <c r="FK127" i="135"/>
  <c r="EY127" i="135"/>
  <c r="EX127" i="135"/>
  <c r="EW127" i="135"/>
  <c r="EV127" i="135"/>
  <c r="EI127" i="135"/>
  <c r="EH127" i="135"/>
  <c r="EG127" i="135"/>
  <c r="EF127" i="135"/>
  <c r="DX127" i="135"/>
  <c r="DR127" i="135"/>
  <c r="DQ127" i="135"/>
  <c r="DP127" i="135"/>
  <c r="DO127" i="135"/>
  <c r="DA127" i="135"/>
  <c r="CZ127" i="135"/>
  <c r="CY127" i="135"/>
  <c r="CX127" i="135"/>
  <c r="CK127" i="135"/>
  <c r="CJ127" i="135"/>
  <c r="CI127" i="135"/>
  <c r="CH127" i="135"/>
  <c r="BU127" i="135"/>
  <c r="BT127" i="135"/>
  <c r="BS127" i="135"/>
  <c r="BR127" i="135"/>
  <c r="BE127" i="135"/>
  <c r="BD127" i="135"/>
  <c r="BC127" i="135"/>
  <c r="BB127" i="135"/>
  <c r="AO127" i="135"/>
  <c r="AN127" i="135"/>
  <c r="AM127" i="135"/>
  <c r="AL127" i="135"/>
  <c r="Y127" i="135"/>
  <c r="X127" i="135"/>
  <c r="W127" i="135"/>
  <c r="V127" i="135"/>
  <c r="I127" i="135"/>
  <c r="H127" i="135"/>
  <c r="G127" i="135"/>
  <c r="F127" i="135"/>
  <c r="FN126" i="135"/>
  <c r="FM126" i="135"/>
  <c r="FL126" i="135"/>
  <c r="FK126" i="135"/>
  <c r="EY126" i="135"/>
  <c r="EX126" i="135"/>
  <c r="EW126" i="135"/>
  <c r="EV126" i="135"/>
  <c r="EI126" i="135"/>
  <c r="EH126" i="135"/>
  <c r="EG126" i="135"/>
  <c r="EF126" i="135"/>
  <c r="DX126" i="135"/>
  <c r="DR126" i="135"/>
  <c r="DQ126" i="135"/>
  <c r="DP126" i="135"/>
  <c r="DO126" i="135"/>
  <c r="DA126" i="135"/>
  <c r="CZ126" i="135"/>
  <c r="CY126" i="135"/>
  <c r="CX126" i="135"/>
  <c r="CK126" i="135"/>
  <c r="CJ126" i="135"/>
  <c r="CI126" i="135"/>
  <c r="CH126" i="135"/>
  <c r="BU126" i="135"/>
  <c r="BT126" i="135"/>
  <c r="BS126" i="135"/>
  <c r="BR126" i="135"/>
  <c r="BE126" i="135"/>
  <c r="BD126" i="135"/>
  <c r="BC126" i="135"/>
  <c r="BB126" i="135"/>
  <c r="AO126" i="135"/>
  <c r="AN126" i="135"/>
  <c r="AM126" i="135"/>
  <c r="AL126" i="135"/>
  <c r="Y126" i="135"/>
  <c r="X126" i="135"/>
  <c r="W126" i="135"/>
  <c r="V126" i="135"/>
  <c r="I126" i="135"/>
  <c r="U148" i="4" s="1"/>
  <c r="H126" i="135"/>
  <c r="G126" i="135"/>
  <c r="F126" i="135"/>
  <c r="FN125" i="135"/>
  <c r="FM125" i="135"/>
  <c r="FL125" i="135"/>
  <c r="FK125" i="135"/>
  <c r="EY125" i="135"/>
  <c r="EX125" i="135"/>
  <c r="EW125" i="135"/>
  <c r="EV125" i="135"/>
  <c r="EI125" i="135"/>
  <c r="EH125" i="135"/>
  <c r="EG125" i="135"/>
  <c r="EF125" i="135"/>
  <c r="DX125" i="135"/>
  <c r="AK200" i="4" s="1"/>
  <c r="DR125" i="135"/>
  <c r="DQ125" i="135"/>
  <c r="DP125" i="135"/>
  <c r="DO125" i="135"/>
  <c r="DA125" i="135"/>
  <c r="CZ125" i="135"/>
  <c r="CY125" i="135"/>
  <c r="CX125" i="135"/>
  <c r="CK125" i="135"/>
  <c r="CJ125" i="135"/>
  <c r="CI125" i="135"/>
  <c r="CH125" i="135"/>
  <c r="BU125" i="135"/>
  <c r="BT125" i="135"/>
  <c r="BS125" i="135"/>
  <c r="BR125" i="135"/>
  <c r="BE125" i="135"/>
  <c r="BD125" i="135"/>
  <c r="BC125" i="135"/>
  <c r="BB125" i="135"/>
  <c r="AO125" i="135"/>
  <c r="AN125" i="135"/>
  <c r="AM125" i="135"/>
  <c r="AL125" i="135"/>
  <c r="Y125" i="135"/>
  <c r="X125" i="135"/>
  <c r="W125" i="135"/>
  <c r="V125" i="135"/>
  <c r="I125" i="135"/>
  <c r="U147" i="4" s="1"/>
  <c r="H125" i="135"/>
  <c r="G125" i="135"/>
  <c r="F125" i="135"/>
  <c r="FN124" i="135"/>
  <c r="FM124" i="135"/>
  <c r="FL124" i="135"/>
  <c r="FK124" i="135"/>
  <c r="EY124" i="135"/>
  <c r="EX124" i="135"/>
  <c r="EW124" i="135"/>
  <c r="EV124" i="135"/>
  <c r="EI124" i="135"/>
  <c r="EH124" i="135"/>
  <c r="EG124" i="135"/>
  <c r="EF124" i="135"/>
  <c r="DX124" i="135"/>
  <c r="DR124" i="135"/>
  <c r="DQ124" i="135"/>
  <c r="DP124" i="135"/>
  <c r="DO124" i="135"/>
  <c r="DA124" i="135"/>
  <c r="CZ124" i="135"/>
  <c r="CY124" i="135"/>
  <c r="CX124" i="135"/>
  <c r="CK124" i="135"/>
  <c r="CJ124" i="135"/>
  <c r="CI124" i="135"/>
  <c r="CH124" i="135"/>
  <c r="BU124" i="135"/>
  <c r="BT124" i="135"/>
  <c r="BS124" i="135"/>
  <c r="BR124" i="135"/>
  <c r="BE124" i="135"/>
  <c r="BD124" i="135"/>
  <c r="BC124" i="135"/>
  <c r="BB124" i="135"/>
  <c r="AO124" i="135"/>
  <c r="AN124" i="135"/>
  <c r="AM124" i="135"/>
  <c r="AL124" i="135"/>
  <c r="AD124" i="135"/>
  <c r="Y124" i="135"/>
  <c r="X124" i="135"/>
  <c r="W124" i="135"/>
  <c r="V124" i="135"/>
  <c r="I124" i="135"/>
  <c r="U146" i="4" s="1"/>
  <c r="H124" i="135"/>
  <c r="G124" i="135"/>
  <c r="F124" i="135"/>
  <c r="FN123" i="135"/>
  <c r="FM123" i="135"/>
  <c r="FL123" i="135"/>
  <c r="FK123" i="135"/>
  <c r="EY123" i="135"/>
  <c r="EX123" i="135"/>
  <c r="EW123" i="135"/>
  <c r="EV123" i="135"/>
  <c r="EI123" i="135"/>
  <c r="EH123" i="135"/>
  <c r="EG123" i="135"/>
  <c r="EF123" i="135"/>
  <c r="DX123" i="135"/>
  <c r="AK199" i="4" s="1"/>
  <c r="DR123" i="135"/>
  <c r="DQ123" i="135"/>
  <c r="DP123" i="135"/>
  <c r="DO123" i="135"/>
  <c r="DA123" i="135"/>
  <c r="CZ123" i="135"/>
  <c r="CY123" i="135"/>
  <c r="CX123" i="135"/>
  <c r="CP123" i="135"/>
  <c r="CK123" i="135"/>
  <c r="CJ123" i="135"/>
  <c r="CI123" i="135"/>
  <c r="CH123" i="135"/>
  <c r="BU123" i="135"/>
  <c r="BT123" i="135"/>
  <c r="BS123" i="135"/>
  <c r="BR123" i="135"/>
  <c r="BE123" i="135"/>
  <c r="BD123" i="135"/>
  <c r="BC123" i="135"/>
  <c r="BB123" i="135"/>
  <c r="AO123" i="135"/>
  <c r="AN123" i="135"/>
  <c r="AM123" i="135"/>
  <c r="AL123" i="135"/>
  <c r="AD123" i="135"/>
  <c r="Y123" i="135"/>
  <c r="X123" i="135"/>
  <c r="W123" i="135"/>
  <c r="V123" i="135"/>
  <c r="I123" i="135"/>
  <c r="H123" i="135"/>
  <c r="G123" i="135"/>
  <c r="F123" i="135"/>
  <c r="FN122" i="135"/>
  <c r="FM122" i="135"/>
  <c r="FL122" i="135"/>
  <c r="FK122" i="135"/>
  <c r="EY122" i="135"/>
  <c r="EX122" i="135"/>
  <c r="EW122" i="135"/>
  <c r="EV122" i="135"/>
  <c r="EI122" i="135"/>
  <c r="EH122" i="135"/>
  <c r="EG122" i="135"/>
  <c r="EF122" i="135"/>
  <c r="DX122" i="135"/>
  <c r="AK198" i="4" s="1"/>
  <c r="DR122" i="135"/>
  <c r="DQ122" i="135"/>
  <c r="DP122" i="135"/>
  <c r="DO122" i="135"/>
  <c r="DA122" i="135"/>
  <c r="CZ122" i="135"/>
  <c r="CY122" i="135"/>
  <c r="CX122" i="135"/>
  <c r="CP122" i="135"/>
  <c r="CK122" i="135"/>
  <c r="CJ122" i="135"/>
  <c r="CI122" i="135"/>
  <c r="CH122" i="135"/>
  <c r="BZ122" i="135"/>
  <c r="BU122" i="135"/>
  <c r="BT122" i="135"/>
  <c r="BS122" i="135"/>
  <c r="BR122" i="135"/>
  <c r="BE122" i="135"/>
  <c r="BD122" i="135"/>
  <c r="BC122" i="135"/>
  <c r="BB122" i="135"/>
  <c r="AO122" i="135"/>
  <c r="AN122" i="135"/>
  <c r="AM122" i="135"/>
  <c r="AL122" i="135"/>
  <c r="AD122" i="135"/>
  <c r="Y122" i="135"/>
  <c r="X122" i="135"/>
  <c r="W122" i="135"/>
  <c r="V122" i="135"/>
  <c r="I122" i="135"/>
  <c r="U144" i="4" s="1"/>
  <c r="H122" i="135"/>
  <c r="G122" i="135"/>
  <c r="F122" i="135"/>
  <c r="FN121" i="135"/>
  <c r="FM121" i="135"/>
  <c r="FL121" i="135"/>
  <c r="FK121" i="135"/>
  <c r="EY121" i="135"/>
  <c r="EX121" i="135"/>
  <c r="EW121" i="135"/>
  <c r="EV121" i="135"/>
  <c r="EI121" i="135"/>
  <c r="EH121" i="135"/>
  <c r="EG121" i="135"/>
  <c r="EF121" i="135"/>
  <c r="DX121" i="135"/>
  <c r="AK193" i="4" s="1"/>
  <c r="DR121" i="135"/>
  <c r="DQ121" i="135"/>
  <c r="DP121" i="135"/>
  <c r="DO121" i="135"/>
  <c r="DA121" i="135"/>
  <c r="CZ121" i="135"/>
  <c r="CY121" i="135"/>
  <c r="CX121" i="135"/>
  <c r="CP121" i="135"/>
  <c r="CK121" i="135"/>
  <c r="CJ121" i="135"/>
  <c r="CI121" i="135"/>
  <c r="CH121" i="135"/>
  <c r="BZ121" i="135"/>
  <c r="BU121" i="135"/>
  <c r="BT121" i="135"/>
  <c r="BS121" i="135"/>
  <c r="BR121" i="135"/>
  <c r="BE121" i="135"/>
  <c r="BD121" i="135"/>
  <c r="BC121" i="135"/>
  <c r="BB121" i="135"/>
  <c r="AO121" i="135"/>
  <c r="AN121" i="135"/>
  <c r="AM121" i="135"/>
  <c r="AL121" i="135"/>
  <c r="AD121" i="135"/>
  <c r="Y200" i="4" s="1"/>
  <c r="Y121" i="135"/>
  <c r="X121" i="135"/>
  <c r="W121" i="135"/>
  <c r="V121" i="135"/>
  <c r="I121" i="135"/>
  <c r="U143" i="4" s="1"/>
  <c r="H121" i="135"/>
  <c r="G121" i="135"/>
  <c r="F121" i="135"/>
  <c r="FN120" i="135"/>
  <c r="FM120" i="135"/>
  <c r="FL120" i="135"/>
  <c r="FK120" i="135"/>
  <c r="EY120" i="135"/>
  <c r="EX120" i="135"/>
  <c r="EW120" i="135"/>
  <c r="EV120" i="135"/>
  <c r="EI120" i="135"/>
  <c r="EH120" i="135"/>
  <c r="EG120" i="135"/>
  <c r="EF120" i="135"/>
  <c r="DX120" i="135"/>
  <c r="AK192" i="4" s="1"/>
  <c r="DR120" i="135"/>
  <c r="DQ120" i="135"/>
  <c r="DP120" i="135"/>
  <c r="DO120" i="135"/>
  <c r="DA120" i="135"/>
  <c r="CZ120" i="135"/>
  <c r="CY120" i="135"/>
  <c r="CX120" i="135"/>
  <c r="CP120" i="135"/>
  <c r="CK120" i="135"/>
  <c r="CJ120" i="135"/>
  <c r="CI120" i="135"/>
  <c r="CH120" i="135"/>
  <c r="BZ120" i="135"/>
  <c r="AE200" i="4" s="1"/>
  <c r="BU120" i="135"/>
  <c r="BT120" i="135"/>
  <c r="BS120" i="135"/>
  <c r="BR120" i="135"/>
  <c r="BE120" i="135"/>
  <c r="BD120" i="135"/>
  <c r="BC120" i="135"/>
  <c r="BB120" i="135"/>
  <c r="AO120" i="135"/>
  <c r="AN120" i="135"/>
  <c r="AM120" i="135"/>
  <c r="AL120" i="135"/>
  <c r="AD120" i="135"/>
  <c r="Y120" i="135"/>
  <c r="X120" i="135"/>
  <c r="W120" i="135"/>
  <c r="V120" i="135"/>
  <c r="I120" i="135"/>
  <c r="U142" i="4" s="1"/>
  <c r="H120" i="135"/>
  <c r="G120" i="135"/>
  <c r="F120" i="135"/>
  <c r="FN119" i="135"/>
  <c r="FM119" i="135"/>
  <c r="FL119" i="135"/>
  <c r="FK119" i="135"/>
  <c r="EY119" i="135"/>
  <c r="EX119" i="135"/>
  <c r="EW119" i="135"/>
  <c r="EV119" i="135"/>
  <c r="EI119" i="135"/>
  <c r="EH119" i="135"/>
  <c r="EG119" i="135"/>
  <c r="EF119" i="135"/>
  <c r="DX119" i="135"/>
  <c r="AK185" i="4" s="1"/>
  <c r="DR119" i="135"/>
  <c r="DQ119" i="135"/>
  <c r="DP119" i="135"/>
  <c r="DO119" i="135"/>
  <c r="DA119" i="135"/>
  <c r="CZ119" i="135"/>
  <c r="CY119" i="135"/>
  <c r="CX119" i="135"/>
  <c r="CP119" i="135"/>
  <c r="CK119" i="135"/>
  <c r="CJ119" i="135"/>
  <c r="CI119" i="135"/>
  <c r="CH119" i="135"/>
  <c r="BZ119" i="135"/>
  <c r="BU119" i="135"/>
  <c r="BT119" i="135"/>
  <c r="BS119" i="135"/>
  <c r="BR119" i="135"/>
  <c r="BE119" i="135"/>
  <c r="BD119" i="135"/>
  <c r="BC119" i="135"/>
  <c r="BB119" i="135"/>
  <c r="AT119" i="135"/>
  <c r="AA200" i="4" s="1"/>
  <c r="AO119" i="135"/>
  <c r="AN119" i="135"/>
  <c r="AM119" i="135"/>
  <c r="AL119" i="135"/>
  <c r="AD119" i="135"/>
  <c r="Y199" i="4" s="1"/>
  <c r="Y119" i="135"/>
  <c r="X119" i="135"/>
  <c r="W119" i="135"/>
  <c r="V119" i="135"/>
  <c r="I119" i="135"/>
  <c r="U141" i="4" s="1"/>
  <c r="H119" i="135"/>
  <c r="G119" i="135"/>
  <c r="F119" i="135"/>
  <c r="FN118" i="135"/>
  <c r="FM118" i="135"/>
  <c r="FL118" i="135"/>
  <c r="FK118" i="135"/>
  <c r="EY118" i="135"/>
  <c r="EX118" i="135"/>
  <c r="EW118" i="135"/>
  <c r="EV118" i="135"/>
  <c r="EI118" i="135"/>
  <c r="EH118" i="135"/>
  <c r="EG118" i="135"/>
  <c r="EF118" i="135"/>
  <c r="DX118" i="135"/>
  <c r="AK184" i="4" s="1"/>
  <c r="DR118" i="135"/>
  <c r="DQ118" i="135"/>
  <c r="DP118" i="135"/>
  <c r="DO118" i="135"/>
  <c r="DA118" i="135"/>
  <c r="CZ118" i="135"/>
  <c r="CY118" i="135"/>
  <c r="CX118" i="135"/>
  <c r="CP118" i="135"/>
  <c r="AG198" i="4" s="1"/>
  <c r="CK118" i="135"/>
  <c r="CJ118" i="135"/>
  <c r="CI118" i="135"/>
  <c r="CH118" i="135"/>
  <c r="BZ118" i="135"/>
  <c r="AE199" i="4" s="1"/>
  <c r="BU118" i="135"/>
  <c r="BT118" i="135"/>
  <c r="BS118" i="135"/>
  <c r="BR118" i="135"/>
  <c r="BE118" i="135"/>
  <c r="BD118" i="135"/>
  <c r="BC118" i="135"/>
  <c r="BB118" i="135"/>
  <c r="AO118" i="135"/>
  <c r="AN118" i="135"/>
  <c r="AM118" i="135"/>
  <c r="AL118" i="135"/>
  <c r="AD118" i="135"/>
  <c r="Y198" i="4" s="1"/>
  <c r="Y118" i="135"/>
  <c r="X118" i="135"/>
  <c r="W118" i="135"/>
  <c r="V118" i="135"/>
  <c r="I118" i="135"/>
  <c r="U140" i="4" s="1"/>
  <c r="H118" i="135"/>
  <c r="G118" i="135"/>
  <c r="F118" i="135"/>
  <c r="FN117" i="135"/>
  <c r="FM117" i="135"/>
  <c r="FL117" i="135"/>
  <c r="FK117" i="135"/>
  <c r="EY117" i="135"/>
  <c r="EX117" i="135"/>
  <c r="EW117" i="135"/>
  <c r="EV117" i="135"/>
  <c r="EN117" i="135"/>
  <c r="EI117" i="135"/>
  <c r="EH117" i="135"/>
  <c r="EG117" i="135"/>
  <c r="EF117" i="135"/>
  <c r="DX117" i="135"/>
  <c r="AK179" i="4" s="1"/>
  <c r="DR117" i="135"/>
  <c r="DQ117" i="135"/>
  <c r="DP117" i="135"/>
  <c r="DO117" i="135"/>
  <c r="DA117" i="135"/>
  <c r="CZ117" i="135"/>
  <c r="CY117" i="135"/>
  <c r="CX117" i="135"/>
  <c r="CP117" i="135"/>
  <c r="AG193" i="4" s="1"/>
  <c r="CK117" i="135"/>
  <c r="CJ117" i="135"/>
  <c r="CI117" i="135"/>
  <c r="CH117" i="135"/>
  <c r="BZ117" i="135"/>
  <c r="AE198" i="4" s="1"/>
  <c r="BU117" i="135"/>
  <c r="BT117" i="135"/>
  <c r="BS117" i="135"/>
  <c r="BR117" i="135"/>
  <c r="BE117" i="135"/>
  <c r="BD117" i="135"/>
  <c r="BC117" i="135"/>
  <c r="BB117" i="135"/>
  <c r="AT117" i="135"/>
  <c r="AA199" i="4" s="1"/>
  <c r="AO117" i="135"/>
  <c r="AN117" i="135"/>
  <c r="AM117" i="135"/>
  <c r="AL117" i="135"/>
  <c r="AD117" i="135"/>
  <c r="Y117" i="135"/>
  <c r="X117" i="135"/>
  <c r="W117" i="135"/>
  <c r="V117" i="135"/>
  <c r="I117" i="135"/>
  <c r="U139" i="4" s="1"/>
  <c r="H117" i="135"/>
  <c r="G117" i="135"/>
  <c r="F117" i="135"/>
  <c r="FN116" i="135"/>
  <c r="FM116" i="135"/>
  <c r="FL116" i="135"/>
  <c r="FK116" i="135"/>
  <c r="EY116" i="135"/>
  <c r="EX116" i="135"/>
  <c r="EW116" i="135"/>
  <c r="EV116" i="135"/>
  <c r="EN116" i="135"/>
  <c r="AM199" i="4" s="1"/>
  <c r="EI116" i="135"/>
  <c r="EH116" i="135"/>
  <c r="EG116" i="135"/>
  <c r="EF116" i="135"/>
  <c r="DX116" i="135"/>
  <c r="AK178" i="4" s="1"/>
  <c r="DR116" i="135"/>
  <c r="DQ116" i="135"/>
  <c r="DP116" i="135"/>
  <c r="DO116" i="135"/>
  <c r="DA116" i="135"/>
  <c r="CZ116" i="135"/>
  <c r="CY116" i="135"/>
  <c r="CX116" i="135"/>
  <c r="CP116" i="135"/>
  <c r="AG192" i="4" s="1"/>
  <c r="CK116" i="135"/>
  <c r="CJ116" i="135"/>
  <c r="CI116" i="135"/>
  <c r="CH116" i="135"/>
  <c r="BZ116" i="135"/>
  <c r="AE193" i="4" s="1"/>
  <c r="BU116" i="135"/>
  <c r="BT116" i="135"/>
  <c r="BS116" i="135"/>
  <c r="BR116" i="135"/>
  <c r="BE116" i="135"/>
  <c r="BD116" i="135"/>
  <c r="BC116" i="135"/>
  <c r="BB116" i="135"/>
  <c r="AT116" i="135"/>
  <c r="AO116" i="135"/>
  <c r="AN116" i="135"/>
  <c r="AM116" i="135"/>
  <c r="AL116" i="135"/>
  <c r="AD116" i="135"/>
  <c r="Y116" i="135"/>
  <c r="X116" i="135"/>
  <c r="W116" i="135"/>
  <c r="V116" i="135"/>
  <c r="I116" i="135"/>
  <c r="U138" i="4" s="1"/>
  <c r="H116" i="135"/>
  <c r="G116" i="135"/>
  <c r="F116" i="135"/>
  <c r="FN115" i="135"/>
  <c r="FM115" i="135"/>
  <c r="FL115" i="135"/>
  <c r="FK115" i="135"/>
  <c r="EY115" i="135"/>
  <c r="EX115" i="135"/>
  <c r="EW115" i="135"/>
  <c r="EV115" i="135"/>
  <c r="EN115" i="135"/>
  <c r="AM198" i="4" s="1"/>
  <c r="EI115" i="135"/>
  <c r="EH115" i="135"/>
  <c r="EG115" i="135"/>
  <c r="EF115" i="135"/>
  <c r="DX115" i="135"/>
  <c r="AK177" i="4" s="1"/>
  <c r="DR115" i="135"/>
  <c r="DQ115" i="135"/>
  <c r="DP115" i="135"/>
  <c r="DO115" i="135"/>
  <c r="DA115" i="135"/>
  <c r="CZ115" i="135"/>
  <c r="CY115" i="135"/>
  <c r="CX115" i="135"/>
  <c r="CP115" i="135"/>
  <c r="CK115" i="135"/>
  <c r="CJ115" i="135"/>
  <c r="CI115" i="135"/>
  <c r="CH115" i="135"/>
  <c r="BZ115" i="135"/>
  <c r="AE192" i="4" s="1"/>
  <c r="BU115" i="135"/>
  <c r="BT115" i="135"/>
  <c r="BS115" i="135"/>
  <c r="BR115" i="135"/>
  <c r="BE115" i="135"/>
  <c r="BD115" i="135"/>
  <c r="BC115" i="135"/>
  <c r="BB115" i="135"/>
  <c r="AT115" i="135"/>
  <c r="AA194" i="4" s="1"/>
  <c r="AO115" i="135"/>
  <c r="AN115" i="135"/>
  <c r="AM115" i="135"/>
  <c r="AL115" i="135"/>
  <c r="AD115" i="135"/>
  <c r="Y115" i="135"/>
  <c r="X115" i="135"/>
  <c r="W115" i="135"/>
  <c r="V115" i="135"/>
  <c r="I115" i="135"/>
  <c r="U137" i="4" s="1"/>
  <c r="H115" i="135"/>
  <c r="G115" i="135"/>
  <c r="F115" i="135"/>
  <c r="FN114" i="135"/>
  <c r="FM114" i="135"/>
  <c r="FL114" i="135"/>
  <c r="FK114" i="135"/>
  <c r="EY114" i="135"/>
  <c r="EX114" i="135"/>
  <c r="EW114" i="135"/>
  <c r="EV114" i="135"/>
  <c r="EN114" i="135"/>
  <c r="AM193" i="4" s="1"/>
  <c r="EI114" i="135"/>
  <c r="EH114" i="135"/>
  <c r="EG114" i="135"/>
  <c r="EF114" i="135"/>
  <c r="DX114" i="135"/>
  <c r="AK166" i="4" s="1"/>
  <c r="DR114" i="135"/>
  <c r="DQ114" i="135"/>
  <c r="DP114" i="135"/>
  <c r="DO114" i="135"/>
  <c r="DA114" i="135"/>
  <c r="CZ114" i="135"/>
  <c r="CY114" i="135"/>
  <c r="CX114" i="135"/>
  <c r="CP114" i="135"/>
  <c r="CK114" i="135"/>
  <c r="CJ114" i="135"/>
  <c r="CI114" i="135"/>
  <c r="CH114" i="135"/>
  <c r="BZ114" i="135"/>
  <c r="AE186" i="4" s="1"/>
  <c r="BU114" i="135"/>
  <c r="BT114" i="135"/>
  <c r="BS114" i="135"/>
  <c r="BR114" i="135"/>
  <c r="BE114" i="135"/>
  <c r="BD114" i="135"/>
  <c r="BC114" i="135"/>
  <c r="BB114" i="135"/>
  <c r="AT114" i="135"/>
  <c r="AA193" i="4" s="1"/>
  <c r="AO114" i="135"/>
  <c r="AN114" i="135"/>
  <c r="AM114" i="135"/>
  <c r="AL114" i="135"/>
  <c r="AD114" i="135"/>
  <c r="Y114" i="135"/>
  <c r="X114" i="135"/>
  <c r="W114" i="135"/>
  <c r="V114" i="135"/>
  <c r="I114" i="135"/>
  <c r="U135" i="4" s="1"/>
  <c r="H114" i="135"/>
  <c r="G114" i="135"/>
  <c r="F114" i="135"/>
  <c r="FN113" i="135"/>
  <c r="FM113" i="135"/>
  <c r="FL113" i="135"/>
  <c r="FK113" i="135"/>
  <c r="EY113" i="135"/>
  <c r="EX113" i="135"/>
  <c r="EW113" i="135"/>
  <c r="EV113" i="135"/>
  <c r="EN113" i="135"/>
  <c r="AM192" i="4" s="1"/>
  <c r="EI113" i="135"/>
  <c r="EH113" i="135"/>
  <c r="EG113" i="135"/>
  <c r="EF113" i="135"/>
  <c r="DX113" i="135"/>
  <c r="AK159" i="4" s="1"/>
  <c r="DR113" i="135"/>
  <c r="DQ113" i="135"/>
  <c r="DP113" i="135"/>
  <c r="DO113" i="135"/>
  <c r="DA113" i="135"/>
  <c r="CZ113" i="135"/>
  <c r="CY113" i="135"/>
  <c r="CX113" i="135"/>
  <c r="CP113" i="135"/>
  <c r="CK113" i="135"/>
  <c r="CJ113" i="135"/>
  <c r="CI113" i="135"/>
  <c r="CH113" i="135"/>
  <c r="BZ113" i="135"/>
  <c r="AE185" i="4" s="1"/>
  <c r="BU113" i="135"/>
  <c r="BT113" i="135"/>
  <c r="BS113" i="135"/>
  <c r="BR113" i="135"/>
  <c r="BE113" i="135"/>
  <c r="BD113" i="135"/>
  <c r="BC113" i="135"/>
  <c r="BB113" i="135"/>
  <c r="AT113" i="135"/>
  <c r="AO113" i="135"/>
  <c r="AN113" i="135"/>
  <c r="AM113" i="135"/>
  <c r="AL113" i="135"/>
  <c r="AD113" i="135"/>
  <c r="Y166" i="4" s="1"/>
  <c r="Y159" i="4" s="1"/>
  <c r="Y113" i="135"/>
  <c r="X113" i="135"/>
  <c r="W113" i="135"/>
  <c r="V113" i="135"/>
  <c r="I113" i="135"/>
  <c r="U134" i="4" s="1"/>
  <c r="H113" i="135"/>
  <c r="G113" i="135"/>
  <c r="F113" i="135"/>
  <c r="FN112" i="135"/>
  <c r="FM112" i="135"/>
  <c r="FL112" i="135"/>
  <c r="FK112" i="135"/>
  <c r="EY112" i="135"/>
  <c r="EX112" i="135"/>
  <c r="EW112" i="135"/>
  <c r="EV112" i="135"/>
  <c r="EN112" i="135"/>
  <c r="AM184" i="4" s="1"/>
  <c r="EI112" i="135"/>
  <c r="EH112" i="135"/>
  <c r="EG112" i="135"/>
  <c r="EF112" i="135"/>
  <c r="DX112" i="135"/>
  <c r="AK150" i="4" s="1"/>
  <c r="DR112" i="135"/>
  <c r="DQ112" i="135"/>
  <c r="DP112" i="135"/>
  <c r="DO112" i="135"/>
  <c r="DA112" i="135"/>
  <c r="CZ112" i="135"/>
  <c r="CY112" i="135"/>
  <c r="CX112" i="135"/>
  <c r="CP112" i="135"/>
  <c r="CK112" i="135"/>
  <c r="CJ112" i="135"/>
  <c r="CI112" i="135"/>
  <c r="CH112" i="135"/>
  <c r="BZ112" i="135"/>
  <c r="AE184" i="4" s="1"/>
  <c r="BU112" i="135"/>
  <c r="BT112" i="135"/>
  <c r="BS112" i="135"/>
  <c r="BR112" i="135"/>
  <c r="BE112" i="135"/>
  <c r="BD112" i="135"/>
  <c r="BC112" i="135"/>
  <c r="BB112" i="135"/>
  <c r="AT112" i="135"/>
  <c r="AO112" i="135"/>
  <c r="AN112" i="135"/>
  <c r="AM112" i="135"/>
  <c r="AL112" i="135"/>
  <c r="AD112" i="135"/>
  <c r="Y112" i="135"/>
  <c r="X112" i="135"/>
  <c r="W112" i="135"/>
  <c r="V112" i="135"/>
  <c r="I112" i="135"/>
  <c r="U133" i="4" s="1"/>
  <c r="H112" i="135"/>
  <c r="G112" i="135"/>
  <c r="F112" i="135"/>
  <c r="FN111" i="135"/>
  <c r="FM111" i="135"/>
  <c r="FL111" i="135"/>
  <c r="FK111" i="135"/>
  <c r="EY111" i="135"/>
  <c r="EX111" i="135"/>
  <c r="EW111" i="135"/>
  <c r="EV111" i="135"/>
  <c r="EN111" i="135"/>
  <c r="EI111" i="135"/>
  <c r="EH111" i="135"/>
  <c r="EG111" i="135"/>
  <c r="EF111" i="135"/>
  <c r="DX111" i="135"/>
  <c r="AK145" i="4" s="1"/>
  <c r="DR111" i="135"/>
  <c r="DQ111" i="135"/>
  <c r="DP111" i="135"/>
  <c r="DO111" i="135"/>
  <c r="DA111" i="135"/>
  <c r="CZ111" i="135"/>
  <c r="CY111" i="135"/>
  <c r="CX111" i="135"/>
  <c r="CP111" i="135"/>
  <c r="AG179" i="4" s="1"/>
  <c r="CK111" i="135"/>
  <c r="CJ111" i="135"/>
  <c r="CI111" i="135"/>
  <c r="CH111" i="135"/>
  <c r="BZ111" i="135"/>
  <c r="AE179" i="4" s="1"/>
  <c r="BU111" i="135"/>
  <c r="BT111" i="135"/>
  <c r="BS111" i="135"/>
  <c r="BR111" i="135"/>
  <c r="BE111" i="135"/>
  <c r="BD111" i="135"/>
  <c r="BC111" i="135"/>
  <c r="BB111" i="135"/>
  <c r="AT111" i="135"/>
  <c r="AA178" i="4" s="1"/>
  <c r="AA177" i="4" s="1"/>
  <c r="AO111" i="135"/>
  <c r="AN111" i="135"/>
  <c r="AM111" i="135"/>
  <c r="AL111" i="135"/>
  <c r="AD111" i="135"/>
  <c r="Y145" i="4" s="1"/>
  <c r="Y111" i="135"/>
  <c r="X111" i="135"/>
  <c r="W111" i="135"/>
  <c r="V111" i="135"/>
  <c r="I111" i="135"/>
  <c r="U132" i="4" s="1"/>
  <c r="H111" i="135"/>
  <c r="G111" i="135"/>
  <c r="F111" i="135"/>
  <c r="FN110" i="135"/>
  <c r="FM110" i="135"/>
  <c r="FL110" i="135"/>
  <c r="FK110" i="135"/>
  <c r="EY110" i="135"/>
  <c r="EX110" i="135"/>
  <c r="EW110" i="135"/>
  <c r="EV110" i="135"/>
  <c r="EN110" i="135"/>
  <c r="AM178" i="4" s="1"/>
  <c r="EI110" i="135"/>
  <c r="EH110" i="135"/>
  <c r="EG110" i="135"/>
  <c r="EF110" i="135"/>
  <c r="DX110" i="135"/>
  <c r="AK143" i="4" s="1"/>
  <c r="DR110" i="135"/>
  <c r="DQ110" i="135"/>
  <c r="DP110" i="135"/>
  <c r="DO110" i="135"/>
  <c r="DA110" i="135"/>
  <c r="CZ110" i="135"/>
  <c r="CY110" i="135"/>
  <c r="CX110" i="135"/>
  <c r="CP110" i="135"/>
  <c r="CK110" i="135"/>
  <c r="CJ110" i="135"/>
  <c r="CI110" i="135"/>
  <c r="CH110" i="135"/>
  <c r="BZ110" i="135"/>
  <c r="AE178" i="4" s="1"/>
  <c r="AE177" i="4" s="1"/>
  <c r="BU110" i="135"/>
  <c r="BT110" i="135"/>
  <c r="BS110" i="135"/>
  <c r="BR110" i="135"/>
  <c r="BE110" i="135"/>
  <c r="BD110" i="135"/>
  <c r="BC110" i="135"/>
  <c r="BB110" i="135"/>
  <c r="AT110" i="135"/>
  <c r="AO110" i="135"/>
  <c r="AN110" i="135"/>
  <c r="AM110" i="135"/>
  <c r="AL110" i="135"/>
  <c r="AD110" i="135"/>
  <c r="Y144" i="4" s="1"/>
  <c r="Y110" i="135"/>
  <c r="X110" i="135"/>
  <c r="W110" i="135"/>
  <c r="V110" i="135"/>
  <c r="I110" i="135"/>
  <c r="U131" i="4" s="1"/>
  <c r="H110" i="135"/>
  <c r="G110" i="135"/>
  <c r="F110" i="135"/>
  <c r="FN109" i="135"/>
  <c r="FM109" i="135"/>
  <c r="FL109" i="135"/>
  <c r="FK109" i="135"/>
  <c r="EY109" i="135"/>
  <c r="EX109" i="135"/>
  <c r="EW109" i="135"/>
  <c r="EV109" i="135"/>
  <c r="EN109" i="135"/>
  <c r="AM177" i="4" s="1"/>
  <c r="EI109" i="135"/>
  <c r="EH109" i="135"/>
  <c r="EG109" i="135"/>
  <c r="EF109" i="135"/>
  <c r="DX109" i="135"/>
  <c r="AK142" i="4" s="1"/>
  <c r="DR109" i="135"/>
  <c r="DQ109" i="135"/>
  <c r="DP109" i="135"/>
  <c r="DO109" i="135"/>
  <c r="DA109" i="135"/>
  <c r="CZ109" i="135"/>
  <c r="CY109" i="135"/>
  <c r="CX109" i="135"/>
  <c r="CP109" i="135"/>
  <c r="AG177" i="4" s="1"/>
  <c r="CK109" i="135"/>
  <c r="CJ109" i="135"/>
  <c r="CI109" i="135"/>
  <c r="CH109" i="135"/>
  <c r="BZ109" i="135"/>
  <c r="BU109" i="135"/>
  <c r="BT109" i="135"/>
  <c r="BS109" i="135"/>
  <c r="BR109" i="135"/>
  <c r="BE109" i="135"/>
  <c r="BD109" i="135"/>
  <c r="BC109" i="135"/>
  <c r="BB109" i="135"/>
  <c r="AT109" i="135"/>
  <c r="AA166" i="4" s="1"/>
  <c r="AA159" i="4" s="1"/>
  <c r="AO109" i="135"/>
  <c r="AN109" i="135"/>
  <c r="AM109" i="135"/>
  <c r="AL109" i="135"/>
  <c r="AD109" i="135"/>
  <c r="Y143" i="4" s="1"/>
  <c r="Y109" i="135"/>
  <c r="X109" i="135"/>
  <c r="W109" i="135"/>
  <c r="V109" i="135"/>
  <c r="I109" i="135"/>
  <c r="U130" i="4" s="1"/>
  <c r="H109" i="135"/>
  <c r="G109" i="135"/>
  <c r="F109" i="135"/>
  <c r="FN108" i="135"/>
  <c r="FM108" i="135"/>
  <c r="FL108" i="135"/>
  <c r="FK108" i="135"/>
  <c r="EY108" i="135"/>
  <c r="EX108" i="135"/>
  <c r="EW108" i="135"/>
  <c r="EV108" i="135"/>
  <c r="EN108" i="135"/>
  <c r="AM166" i="4" s="1"/>
  <c r="EI108" i="135"/>
  <c r="EH108" i="135"/>
  <c r="EG108" i="135"/>
  <c r="EF108" i="135"/>
  <c r="DX108" i="135"/>
  <c r="AK141" i="4" s="1"/>
  <c r="DR108" i="135"/>
  <c r="DQ108" i="135"/>
  <c r="DP108" i="135"/>
  <c r="DO108" i="135"/>
  <c r="CP108" i="135"/>
  <c r="AG166" i="4" s="1"/>
  <c r="CK108" i="135"/>
  <c r="CJ108" i="135"/>
  <c r="CI108" i="135"/>
  <c r="CH108" i="135"/>
  <c r="BZ108" i="135"/>
  <c r="AE166" i="4" s="1"/>
  <c r="BU108" i="135"/>
  <c r="BT108" i="135"/>
  <c r="BS108" i="135"/>
  <c r="BR108" i="135"/>
  <c r="BE108" i="135"/>
  <c r="BD108" i="135"/>
  <c r="BC108" i="135"/>
  <c r="BB108" i="135"/>
  <c r="AT108" i="135"/>
  <c r="AO108" i="135"/>
  <c r="AN108" i="135"/>
  <c r="AM108" i="135"/>
  <c r="AL108" i="135"/>
  <c r="AD108" i="135"/>
  <c r="Y142" i="4" s="1"/>
  <c r="Y108" i="135"/>
  <c r="X108" i="135"/>
  <c r="W108" i="135"/>
  <c r="V108" i="135"/>
  <c r="I108" i="135"/>
  <c r="U129" i="4" s="1"/>
  <c r="H108" i="135"/>
  <c r="G108" i="135"/>
  <c r="F108" i="135"/>
  <c r="FN107" i="135"/>
  <c r="FM107" i="135"/>
  <c r="FL107" i="135"/>
  <c r="FK107" i="135"/>
  <c r="EY107" i="135"/>
  <c r="EX107" i="135"/>
  <c r="EW107" i="135"/>
  <c r="EV107" i="135"/>
  <c r="EN107" i="135"/>
  <c r="AM159" i="4" s="1"/>
  <c r="EI107" i="135"/>
  <c r="EH107" i="135"/>
  <c r="EG107" i="135"/>
  <c r="EF107" i="135"/>
  <c r="DX107" i="135"/>
  <c r="AK140" i="4" s="1"/>
  <c r="DR107" i="135"/>
  <c r="DQ107" i="135"/>
  <c r="DP107" i="135"/>
  <c r="DO107" i="135"/>
  <c r="DA107" i="135"/>
  <c r="CZ107" i="135"/>
  <c r="CY107" i="135"/>
  <c r="CX107" i="135"/>
  <c r="CP107" i="135"/>
  <c r="AG159" i="4" s="1"/>
  <c r="CK107" i="135"/>
  <c r="CJ107" i="135"/>
  <c r="CI107" i="135"/>
  <c r="CH107" i="135"/>
  <c r="BZ107" i="135"/>
  <c r="AE159" i="4" s="1"/>
  <c r="BU107" i="135"/>
  <c r="BT107" i="135"/>
  <c r="BS107" i="135"/>
  <c r="BR107" i="135"/>
  <c r="BE107" i="135"/>
  <c r="BD107" i="135"/>
  <c r="BC107" i="135"/>
  <c r="BB107" i="135"/>
  <c r="AT107" i="135"/>
  <c r="AO107" i="135"/>
  <c r="AN107" i="135"/>
  <c r="AM107" i="135"/>
  <c r="AL107" i="135"/>
  <c r="AD107" i="135"/>
  <c r="Y141" i="4" s="1"/>
  <c r="Y107" i="135"/>
  <c r="X107" i="135"/>
  <c r="W107" i="135"/>
  <c r="V107" i="135"/>
  <c r="I107" i="135"/>
  <c r="U128" i="4" s="1"/>
  <c r="H107" i="135"/>
  <c r="G107" i="135"/>
  <c r="F107" i="135"/>
  <c r="FN106" i="135"/>
  <c r="FM106" i="135"/>
  <c r="FL106" i="135"/>
  <c r="FK106" i="135"/>
  <c r="FD106" i="135"/>
  <c r="EY106" i="135"/>
  <c r="EX106" i="135"/>
  <c r="EW106" i="135"/>
  <c r="EV106" i="135"/>
  <c r="EN106" i="135"/>
  <c r="AM150" i="4" s="1"/>
  <c r="EI106" i="135"/>
  <c r="EH106" i="135"/>
  <c r="EG106" i="135"/>
  <c r="EF106" i="135"/>
  <c r="DX106" i="135"/>
  <c r="AK139" i="4" s="1"/>
  <c r="DR106" i="135"/>
  <c r="DQ106" i="135"/>
  <c r="DP106" i="135"/>
  <c r="DO106" i="135"/>
  <c r="DA106" i="135"/>
  <c r="CZ106" i="135"/>
  <c r="CY106" i="135"/>
  <c r="CX106" i="135"/>
  <c r="CP106" i="135"/>
  <c r="AG150" i="4" s="1"/>
  <c r="BZ106" i="135"/>
  <c r="AE152" i="4" s="1"/>
  <c r="BU106" i="135"/>
  <c r="BT106" i="135"/>
  <c r="BS106" i="135"/>
  <c r="BR106" i="135"/>
  <c r="BJ106" i="135"/>
  <c r="BE106" i="135"/>
  <c r="BD106" i="135"/>
  <c r="BC106" i="135"/>
  <c r="BB106" i="135"/>
  <c r="AT106" i="135"/>
  <c r="AA145" i="4" s="1"/>
  <c r="AO106" i="135"/>
  <c r="AN106" i="135"/>
  <c r="AM106" i="135"/>
  <c r="AL106" i="135"/>
  <c r="AD106" i="135"/>
  <c r="Y140" i="4" s="1"/>
  <c r="Y106" i="135"/>
  <c r="X106" i="135"/>
  <c r="W106" i="135"/>
  <c r="V106" i="135"/>
  <c r="I106" i="135"/>
  <c r="U127" i="4" s="1"/>
  <c r="H106" i="135"/>
  <c r="G106" i="135"/>
  <c r="F106" i="135"/>
  <c r="FN105" i="135"/>
  <c r="FM105" i="135"/>
  <c r="FL105" i="135"/>
  <c r="FK105" i="135"/>
  <c r="FD105" i="135"/>
  <c r="AO192" i="4" s="1"/>
  <c r="EY105" i="135"/>
  <c r="EX105" i="135"/>
  <c r="EW105" i="135"/>
  <c r="EV105" i="135"/>
  <c r="EN105" i="135"/>
  <c r="AM145" i="4" s="1"/>
  <c r="EI105" i="135"/>
  <c r="EH105" i="135"/>
  <c r="EG105" i="135"/>
  <c r="EF105" i="135"/>
  <c r="DX105" i="135"/>
  <c r="AK138" i="4" s="1"/>
  <c r="DR105" i="135"/>
  <c r="DQ105" i="135"/>
  <c r="DP105" i="135"/>
  <c r="DO105" i="135"/>
  <c r="DA105" i="135"/>
  <c r="CZ105" i="135"/>
  <c r="CY105" i="135"/>
  <c r="CX105" i="135"/>
  <c r="CP105" i="135"/>
  <c r="AG145" i="4" s="1"/>
  <c r="CK105" i="135"/>
  <c r="CJ105" i="135"/>
  <c r="CI105" i="135"/>
  <c r="CH105" i="135"/>
  <c r="BZ105" i="135"/>
  <c r="AE151" i="4" s="1"/>
  <c r="BU105" i="135"/>
  <c r="BT105" i="135"/>
  <c r="BS105" i="135"/>
  <c r="BR105" i="135"/>
  <c r="BJ105" i="135"/>
  <c r="AC193" i="4" s="1"/>
  <c r="AC192" i="4" s="1"/>
  <c r="BE105" i="135"/>
  <c r="BD105" i="135"/>
  <c r="BC105" i="135"/>
  <c r="BB105" i="135"/>
  <c r="AT105" i="135"/>
  <c r="AA144" i="4" s="1"/>
  <c r="AO105" i="135"/>
  <c r="AN105" i="135"/>
  <c r="AM105" i="135"/>
  <c r="AL105" i="135"/>
  <c r="AD105" i="135"/>
  <c r="Y139" i="4" s="1"/>
  <c r="Y105" i="135"/>
  <c r="X105" i="135"/>
  <c r="W105" i="135"/>
  <c r="V105" i="135"/>
  <c r="I105" i="135"/>
  <c r="U126" i="4" s="1"/>
  <c r="H105" i="135"/>
  <c r="G105" i="135"/>
  <c r="F105" i="135"/>
  <c r="FN104" i="135"/>
  <c r="FM104" i="135"/>
  <c r="FL104" i="135"/>
  <c r="FK104" i="135"/>
  <c r="FD104" i="135"/>
  <c r="EY104" i="135"/>
  <c r="EX104" i="135"/>
  <c r="EW104" i="135"/>
  <c r="EV104" i="135"/>
  <c r="EN104" i="135"/>
  <c r="AM144" i="4" s="1"/>
  <c r="EI104" i="135"/>
  <c r="EH104" i="135"/>
  <c r="EG104" i="135"/>
  <c r="EF104" i="135"/>
  <c r="DX104" i="135"/>
  <c r="AK137" i="4" s="1"/>
  <c r="DR104" i="135"/>
  <c r="DQ104" i="135"/>
  <c r="DP104" i="135"/>
  <c r="DO104" i="135"/>
  <c r="DA104" i="135"/>
  <c r="CZ104" i="135"/>
  <c r="CY104" i="135"/>
  <c r="CX104" i="135"/>
  <c r="CP104" i="135"/>
  <c r="AG143" i="4" s="1"/>
  <c r="CK104" i="135"/>
  <c r="CJ104" i="135"/>
  <c r="CI104" i="135"/>
  <c r="CH104" i="135"/>
  <c r="BZ104" i="135"/>
  <c r="AE150" i="4" s="1"/>
  <c r="BU104" i="135"/>
  <c r="BT104" i="135"/>
  <c r="BS104" i="135"/>
  <c r="BR104" i="135"/>
  <c r="BJ104" i="135"/>
  <c r="AC184" i="4" s="1"/>
  <c r="BE104" i="135"/>
  <c r="BD104" i="135"/>
  <c r="BC104" i="135"/>
  <c r="BB104" i="135"/>
  <c r="AT104" i="135"/>
  <c r="AA143" i="4" s="1"/>
  <c r="AO104" i="135"/>
  <c r="AN104" i="135"/>
  <c r="AM104" i="135"/>
  <c r="AL104" i="135"/>
  <c r="AD104" i="135"/>
  <c r="Y138" i="4" s="1"/>
  <c r="Y104" i="135"/>
  <c r="X104" i="135"/>
  <c r="W104" i="135"/>
  <c r="V104" i="135"/>
  <c r="I104" i="135"/>
  <c r="U125" i="4" s="1"/>
  <c r="H104" i="135"/>
  <c r="G104" i="135"/>
  <c r="F104" i="135"/>
  <c r="FN103" i="135"/>
  <c r="FM103" i="135"/>
  <c r="FL103" i="135"/>
  <c r="FK103" i="135"/>
  <c r="FD103" i="135"/>
  <c r="AO184" i="4" s="1"/>
  <c r="EY103" i="135"/>
  <c r="EX103" i="135"/>
  <c r="EW103" i="135"/>
  <c r="EV103" i="135"/>
  <c r="EN103" i="135"/>
  <c r="AM143" i="4" s="1"/>
  <c r="EI103" i="135"/>
  <c r="EH103" i="135"/>
  <c r="EG103" i="135"/>
  <c r="EF103" i="135"/>
  <c r="DX103" i="135"/>
  <c r="AK135" i="4" s="1"/>
  <c r="DR103" i="135"/>
  <c r="DQ103" i="135"/>
  <c r="DP103" i="135"/>
  <c r="DO103" i="135"/>
  <c r="DA103" i="135"/>
  <c r="CZ103" i="135"/>
  <c r="CY103" i="135"/>
  <c r="CX103" i="135"/>
  <c r="CP103" i="135"/>
  <c r="AG142" i="4" s="1"/>
  <c r="CK103" i="135"/>
  <c r="CJ103" i="135"/>
  <c r="CI103" i="135"/>
  <c r="CH103" i="135"/>
  <c r="BZ103" i="135"/>
  <c r="BU103" i="135"/>
  <c r="BT103" i="135"/>
  <c r="BS103" i="135"/>
  <c r="BR103" i="135"/>
  <c r="BJ103" i="135"/>
  <c r="AC178" i="4" s="1"/>
  <c r="AC177" i="4" s="1"/>
  <c r="BE103" i="135"/>
  <c r="BD103" i="135"/>
  <c r="BC103" i="135"/>
  <c r="BB103" i="135"/>
  <c r="AT103" i="135"/>
  <c r="AO103" i="135"/>
  <c r="AN103" i="135"/>
  <c r="AM103" i="135"/>
  <c r="AL103" i="135"/>
  <c r="AD103" i="135"/>
  <c r="Y103" i="135"/>
  <c r="X103" i="135"/>
  <c r="W103" i="135"/>
  <c r="V103" i="135"/>
  <c r="I103" i="135"/>
  <c r="H103" i="135"/>
  <c r="G103" i="135"/>
  <c r="F103" i="135"/>
  <c r="FN102" i="135"/>
  <c r="FM102" i="135"/>
  <c r="FL102" i="135"/>
  <c r="FK102" i="135"/>
  <c r="FD102" i="135"/>
  <c r="AO181" i="4" s="1"/>
  <c r="EY102" i="135"/>
  <c r="EX102" i="135"/>
  <c r="EW102" i="135"/>
  <c r="EV102" i="135"/>
  <c r="EN102" i="135"/>
  <c r="AM142" i="4" s="1"/>
  <c r="EI102" i="135"/>
  <c r="EH102" i="135"/>
  <c r="EG102" i="135"/>
  <c r="EF102" i="135"/>
  <c r="DX102" i="135"/>
  <c r="AK134" i="4" s="1"/>
  <c r="DR102" i="135"/>
  <c r="DQ102" i="135"/>
  <c r="DP102" i="135"/>
  <c r="DO102" i="135"/>
  <c r="DF102" i="135"/>
  <c r="DA102" i="135"/>
  <c r="CZ102" i="135"/>
  <c r="CY102" i="135"/>
  <c r="CX102" i="135"/>
  <c r="CP102" i="135"/>
  <c r="CK102" i="135"/>
  <c r="CJ102" i="135"/>
  <c r="CI102" i="135"/>
  <c r="CH102" i="135"/>
  <c r="BZ102" i="135"/>
  <c r="AE143" i="4" s="1"/>
  <c r="BU102" i="135"/>
  <c r="BT102" i="135"/>
  <c r="BS102" i="135"/>
  <c r="BR102" i="135"/>
  <c r="BJ102" i="135"/>
  <c r="BE102" i="135"/>
  <c r="BD102" i="135"/>
  <c r="BC102" i="135"/>
  <c r="BB102" i="135"/>
  <c r="AT102" i="135"/>
  <c r="AO102" i="135"/>
  <c r="AN102" i="135"/>
  <c r="AM102" i="135"/>
  <c r="AL102" i="135"/>
  <c r="AD102" i="135"/>
  <c r="Y135" i="4" s="1"/>
  <c r="Y102" i="135"/>
  <c r="X102" i="135"/>
  <c r="W102" i="135"/>
  <c r="V102" i="135"/>
  <c r="I102" i="135"/>
  <c r="U123" i="4" s="1"/>
  <c r="H102" i="135"/>
  <c r="G102" i="135"/>
  <c r="F102" i="135"/>
  <c r="FN101" i="135"/>
  <c r="FM101" i="135"/>
  <c r="FL101" i="135"/>
  <c r="FK101" i="135"/>
  <c r="FD101" i="135"/>
  <c r="AO179" i="4" s="1"/>
  <c r="EY101" i="135"/>
  <c r="EX101" i="135"/>
  <c r="EW101" i="135"/>
  <c r="EV101" i="135"/>
  <c r="EN101" i="135"/>
  <c r="AM141" i="4" s="1"/>
  <c r="EI101" i="135"/>
  <c r="EH101" i="135"/>
  <c r="EG101" i="135"/>
  <c r="EF101" i="135"/>
  <c r="DX101" i="135"/>
  <c r="AK133" i="4" s="1"/>
  <c r="DR101" i="135"/>
  <c r="DQ101" i="135"/>
  <c r="DP101" i="135"/>
  <c r="DO101" i="135"/>
  <c r="DF101" i="135"/>
  <c r="DA101" i="135"/>
  <c r="CZ101" i="135"/>
  <c r="CY101" i="135"/>
  <c r="CX101" i="135"/>
  <c r="CP101" i="135"/>
  <c r="AG140" i="4" s="1"/>
  <c r="CK101" i="135"/>
  <c r="CJ101" i="135"/>
  <c r="CI101" i="135"/>
  <c r="CH101" i="135"/>
  <c r="BZ101" i="135"/>
  <c r="AE142" i="4" s="1"/>
  <c r="BU101" i="135"/>
  <c r="BT101" i="135"/>
  <c r="BS101" i="135"/>
  <c r="BR101" i="135"/>
  <c r="BJ101" i="135"/>
  <c r="BE101" i="135"/>
  <c r="BD101" i="135"/>
  <c r="BC101" i="135"/>
  <c r="BB101" i="135"/>
  <c r="AT101" i="135"/>
  <c r="AA139" i="4" s="1"/>
  <c r="AO101" i="135"/>
  <c r="AN101" i="135"/>
  <c r="AM101" i="135"/>
  <c r="AL101" i="135"/>
  <c r="AD101" i="135"/>
  <c r="Y134" i="4" s="1"/>
  <c r="Y101" i="135"/>
  <c r="X101" i="135"/>
  <c r="W101" i="135"/>
  <c r="V101" i="135"/>
  <c r="I101" i="135"/>
  <c r="U122" i="4" s="1"/>
  <c r="H101" i="135"/>
  <c r="G101" i="135"/>
  <c r="F101" i="135"/>
  <c r="FN100" i="135"/>
  <c r="FM100" i="135"/>
  <c r="FL100" i="135"/>
  <c r="FK100" i="135"/>
  <c r="FD100" i="135"/>
  <c r="AO178" i="4" s="1"/>
  <c r="EY100" i="135"/>
  <c r="EX100" i="135"/>
  <c r="EW100" i="135"/>
  <c r="EV100" i="135"/>
  <c r="EN100" i="135"/>
  <c r="AM140" i="4" s="1"/>
  <c r="EI100" i="135"/>
  <c r="EH100" i="135"/>
  <c r="EG100" i="135"/>
  <c r="EF100" i="135"/>
  <c r="DX100" i="135"/>
  <c r="AK132" i="4" s="1"/>
  <c r="DR100" i="135"/>
  <c r="DQ100" i="135"/>
  <c r="DP100" i="135"/>
  <c r="DO100" i="135"/>
  <c r="DF100" i="135"/>
  <c r="AI185" i="4" s="1"/>
  <c r="DA100" i="135"/>
  <c r="CZ100" i="135"/>
  <c r="CY100" i="135"/>
  <c r="CX100" i="135"/>
  <c r="CP100" i="135"/>
  <c r="AG139" i="4" s="1"/>
  <c r="CK100" i="135"/>
  <c r="CJ100" i="135"/>
  <c r="CI100" i="135"/>
  <c r="CH100" i="135"/>
  <c r="BZ100" i="135"/>
  <c r="AE141" i="4" s="1"/>
  <c r="BU100" i="135"/>
  <c r="BT100" i="135"/>
  <c r="BS100" i="135"/>
  <c r="BR100" i="135"/>
  <c r="BJ100" i="135"/>
  <c r="BE100" i="135"/>
  <c r="BD100" i="135"/>
  <c r="BC100" i="135"/>
  <c r="BB100" i="135"/>
  <c r="AT100" i="135"/>
  <c r="AA138" i="4" s="1"/>
  <c r="AO100" i="135"/>
  <c r="AN100" i="135"/>
  <c r="AM100" i="135"/>
  <c r="AL100" i="135"/>
  <c r="AD100" i="135"/>
  <c r="Y133" i="4" s="1"/>
  <c r="Y100" i="135"/>
  <c r="X100" i="135"/>
  <c r="W100" i="135"/>
  <c r="V100" i="135"/>
  <c r="I100" i="135"/>
  <c r="U121" i="4" s="1"/>
  <c r="H100" i="135"/>
  <c r="G100" i="135"/>
  <c r="F100" i="135"/>
  <c r="FN99" i="135"/>
  <c r="FM99" i="135"/>
  <c r="FL99" i="135"/>
  <c r="FK99" i="135"/>
  <c r="FD99" i="135"/>
  <c r="AO177" i="4" s="1"/>
  <c r="EY99" i="135"/>
  <c r="EX99" i="135"/>
  <c r="EW99" i="135"/>
  <c r="EV99" i="135"/>
  <c r="EN99" i="135"/>
  <c r="AM139" i="4" s="1"/>
  <c r="EI99" i="135"/>
  <c r="EH99" i="135"/>
  <c r="EG99" i="135"/>
  <c r="EF99" i="135"/>
  <c r="DX99" i="135"/>
  <c r="DR99" i="135"/>
  <c r="DQ99" i="135"/>
  <c r="DP99" i="135"/>
  <c r="DO99" i="135"/>
  <c r="DF99" i="135"/>
  <c r="AI184" i="4" s="1"/>
  <c r="DA99" i="135"/>
  <c r="CZ99" i="135"/>
  <c r="CY99" i="135"/>
  <c r="CX99" i="135"/>
  <c r="CP99" i="135"/>
  <c r="AG138" i="4" s="1"/>
  <c r="CK99" i="135"/>
  <c r="CJ99" i="135"/>
  <c r="CI99" i="135"/>
  <c r="CH99" i="135"/>
  <c r="BZ99" i="135"/>
  <c r="AE140" i="4" s="1"/>
  <c r="BU99" i="135"/>
  <c r="BT99" i="135"/>
  <c r="BS99" i="135"/>
  <c r="BR99" i="135"/>
  <c r="BJ99" i="135"/>
  <c r="BE99" i="135"/>
  <c r="BD99" i="135"/>
  <c r="BC99" i="135"/>
  <c r="BB99" i="135"/>
  <c r="AT99" i="135"/>
  <c r="AO99" i="135"/>
  <c r="AN99" i="135"/>
  <c r="AM99" i="135"/>
  <c r="AL99" i="135"/>
  <c r="AD99" i="135"/>
  <c r="Y132" i="4" s="1"/>
  <c r="Y99" i="135"/>
  <c r="X99" i="135"/>
  <c r="W99" i="135"/>
  <c r="V99" i="135"/>
  <c r="I99" i="135"/>
  <c r="U120" i="4" s="1"/>
  <c r="H99" i="135"/>
  <c r="G99" i="135"/>
  <c r="F99" i="135"/>
  <c r="FN98" i="135"/>
  <c r="FM98" i="135"/>
  <c r="FL98" i="135"/>
  <c r="FK98" i="135"/>
  <c r="FD98" i="135"/>
  <c r="AO171" i="4" s="1"/>
  <c r="EY98" i="135"/>
  <c r="EX98" i="135"/>
  <c r="EW98" i="135"/>
  <c r="EV98" i="135"/>
  <c r="EN98" i="135"/>
  <c r="AM138" i="4" s="1"/>
  <c r="EI98" i="135"/>
  <c r="EH98" i="135"/>
  <c r="EG98" i="135"/>
  <c r="EF98" i="135"/>
  <c r="DX98" i="135"/>
  <c r="AK130" i="4" s="1"/>
  <c r="DR98" i="135"/>
  <c r="DQ98" i="135"/>
  <c r="DP98" i="135"/>
  <c r="DO98" i="135"/>
  <c r="DF98" i="135"/>
  <c r="AI179" i="4" s="1"/>
  <c r="DA98" i="135"/>
  <c r="CZ98" i="135"/>
  <c r="CY98" i="135"/>
  <c r="CX98" i="135"/>
  <c r="CP98" i="135"/>
  <c r="AG137" i="4" s="1"/>
  <c r="CK98" i="135"/>
  <c r="CJ98" i="135"/>
  <c r="CI98" i="135"/>
  <c r="CH98" i="135"/>
  <c r="BZ98" i="135"/>
  <c r="AE139" i="4" s="1"/>
  <c r="BU98" i="135"/>
  <c r="BT98" i="135"/>
  <c r="BS98" i="135"/>
  <c r="BR98" i="135"/>
  <c r="BJ98" i="135"/>
  <c r="BE98" i="135"/>
  <c r="BD98" i="135"/>
  <c r="BC98" i="135"/>
  <c r="BB98" i="135"/>
  <c r="AT98" i="135"/>
  <c r="AA135" i="4" s="1"/>
  <c r="AA134" i="4" s="1"/>
  <c r="AO98" i="135"/>
  <c r="AN98" i="135"/>
  <c r="AM98" i="135"/>
  <c r="AL98" i="135"/>
  <c r="AD98" i="135"/>
  <c r="Y131" i="4" s="1"/>
  <c r="Y98" i="135"/>
  <c r="X98" i="135"/>
  <c r="W98" i="135"/>
  <c r="V98" i="135"/>
  <c r="I98" i="135"/>
  <c r="U119" i="4" s="1"/>
  <c r="H98" i="135"/>
  <c r="G98" i="135"/>
  <c r="F98" i="135"/>
  <c r="FN97" i="135"/>
  <c r="FM97" i="135"/>
  <c r="FL97" i="135"/>
  <c r="FK97" i="135"/>
  <c r="FD97" i="135"/>
  <c r="AO169" i="4" s="1"/>
  <c r="EY97" i="135"/>
  <c r="EX97" i="135"/>
  <c r="EW97" i="135"/>
  <c r="EV97" i="135"/>
  <c r="EN97" i="135"/>
  <c r="AM137" i="4" s="1"/>
  <c r="EI97" i="135"/>
  <c r="EH97" i="135"/>
  <c r="EG97" i="135"/>
  <c r="EF97" i="135"/>
  <c r="DX97" i="135"/>
  <c r="AK129" i="4" s="1"/>
  <c r="DR97" i="135"/>
  <c r="DQ97" i="135"/>
  <c r="DP97" i="135"/>
  <c r="DO97" i="135"/>
  <c r="DF97" i="135"/>
  <c r="AI178" i="4" s="1"/>
  <c r="DA97" i="135"/>
  <c r="CZ97" i="135"/>
  <c r="CY97" i="135"/>
  <c r="CX97" i="135"/>
  <c r="CP97" i="135"/>
  <c r="AG135" i="4" s="1"/>
  <c r="CK97" i="135"/>
  <c r="CJ97" i="135"/>
  <c r="CI97" i="135"/>
  <c r="CH97" i="135"/>
  <c r="BZ97" i="135"/>
  <c r="AE138" i="4" s="1"/>
  <c r="BU97" i="135"/>
  <c r="BT97" i="135"/>
  <c r="BS97" i="135"/>
  <c r="BR97" i="135"/>
  <c r="BJ97" i="135"/>
  <c r="BE97" i="135"/>
  <c r="BD97" i="135"/>
  <c r="BC97" i="135"/>
  <c r="BB97" i="135"/>
  <c r="AT97" i="135"/>
  <c r="AO97" i="135"/>
  <c r="AN97" i="135"/>
  <c r="AM97" i="135"/>
  <c r="AL97" i="135"/>
  <c r="AD97" i="135"/>
  <c r="Y130" i="4" s="1"/>
  <c r="Y97" i="135"/>
  <c r="X97" i="135"/>
  <c r="W97" i="135"/>
  <c r="V97" i="135"/>
  <c r="I97" i="135"/>
  <c r="H97" i="135"/>
  <c r="G97" i="135"/>
  <c r="F97" i="135"/>
  <c r="FN96" i="135"/>
  <c r="FM96" i="135"/>
  <c r="FL96" i="135"/>
  <c r="FK96" i="135"/>
  <c r="FD96" i="135"/>
  <c r="AO166" i="4" s="1"/>
  <c r="EY96" i="135"/>
  <c r="EX96" i="135"/>
  <c r="EW96" i="135"/>
  <c r="EV96" i="135"/>
  <c r="EN96" i="135"/>
  <c r="AM135" i="4" s="1"/>
  <c r="EI96" i="135"/>
  <c r="EH96" i="135"/>
  <c r="EG96" i="135"/>
  <c r="EF96" i="135"/>
  <c r="DX96" i="135"/>
  <c r="AK128" i="4" s="1"/>
  <c r="DR96" i="135"/>
  <c r="DQ96" i="135"/>
  <c r="DP96" i="135"/>
  <c r="DO96" i="135"/>
  <c r="DF96" i="135"/>
  <c r="AI177" i="4" s="1"/>
  <c r="DA96" i="135"/>
  <c r="CZ96" i="135"/>
  <c r="CY96" i="135"/>
  <c r="CX96" i="135"/>
  <c r="CP96" i="135"/>
  <c r="AG134" i="4" s="1"/>
  <c r="CK96" i="135"/>
  <c r="CJ96" i="135"/>
  <c r="CI96" i="135"/>
  <c r="CH96" i="135"/>
  <c r="BZ96" i="135"/>
  <c r="AE137" i="4" s="1"/>
  <c r="BU96" i="135"/>
  <c r="BT96" i="135"/>
  <c r="BS96" i="135"/>
  <c r="BR96" i="135"/>
  <c r="BJ96" i="135"/>
  <c r="BE96" i="135"/>
  <c r="BD96" i="135"/>
  <c r="BC96" i="135"/>
  <c r="BB96" i="135"/>
  <c r="AT96" i="135"/>
  <c r="AA133" i="4" s="1"/>
  <c r="AO96" i="135"/>
  <c r="AN96" i="135"/>
  <c r="AM96" i="135"/>
  <c r="AL96" i="135"/>
  <c r="AD96" i="135"/>
  <c r="Y129" i="4" s="1"/>
  <c r="Y96" i="135"/>
  <c r="X96" i="135"/>
  <c r="W96" i="135"/>
  <c r="V96" i="135"/>
  <c r="N96" i="135"/>
  <c r="W202" i="4" s="1"/>
  <c r="I96" i="135"/>
  <c r="U116" i="4" s="1"/>
  <c r="H96" i="135"/>
  <c r="G96" i="135"/>
  <c r="F96" i="135"/>
  <c r="FN95" i="135"/>
  <c r="FM95" i="135"/>
  <c r="FL95" i="135"/>
  <c r="FK95" i="135"/>
  <c r="FD95" i="135"/>
  <c r="AO159" i="4" s="1"/>
  <c r="EY95" i="135"/>
  <c r="EX95" i="135"/>
  <c r="EW95" i="135"/>
  <c r="EV95" i="135"/>
  <c r="EN95" i="135"/>
  <c r="AM134" i="4" s="1"/>
  <c r="EI95" i="135"/>
  <c r="EH95" i="135"/>
  <c r="EG95" i="135"/>
  <c r="EF95" i="135"/>
  <c r="DX95" i="135"/>
  <c r="AK127" i="4" s="1"/>
  <c r="DR95" i="135"/>
  <c r="DQ95" i="135"/>
  <c r="DP95" i="135"/>
  <c r="DO95" i="135"/>
  <c r="DF95" i="135"/>
  <c r="DA95" i="135"/>
  <c r="CZ95" i="135"/>
  <c r="CY95" i="135"/>
  <c r="CX95" i="135"/>
  <c r="CP95" i="135"/>
  <c r="AG133" i="4" s="1"/>
  <c r="CK95" i="135"/>
  <c r="CJ95" i="135"/>
  <c r="CI95" i="135"/>
  <c r="CH95" i="135"/>
  <c r="BZ95" i="135"/>
  <c r="BU95" i="135"/>
  <c r="BT95" i="135"/>
  <c r="BS95" i="135"/>
  <c r="BR95" i="135"/>
  <c r="BJ95" i="135"/>
  <c r="BE95" i="135"/>
  <c r="BD95" i="135"/>
  <c r="BC95" i="135"/>
  <c r="BB95" i="135"/>
  <c r="AT95" i="135"/>
  <c r="AA132" i="4" s="1"/>
  <c r="AO95" i="135"/>
  <c r="AN95" i="135"/>
  <c r="AM95" i="135"/>
  <c r="AL95" i="135"/>
  <c r="AD95" i="135"/>
  <c r="Y128" i="4" s="1"/>
  <c r="Y95" i="135"/>
  <c r="X95" i="135"/>
  <c r="W95" i="135"/>
  <c r="V95" i="135"/>
  <c r="N95" i="135"/>
  <c r="W198" i="4" s="1"/>
  <c r="I95" i="135"/>
  <c r="U114" i="4" s="1"/>
  <c r="H95" i="135"/>
  <c r="G95" i="135"/>
  <c r="F95" i="135"/>
  <c r="FN94" i="135"/>
  <c r="FM94" i="135"/>
  <c r="FL94" i="135"/>
  <c r="FK94" i="135"/>
  <c r="FD94" i="135"/>
  <c r="AO150" i="4" s="1"/>
  <c r="EY94" i="135"/>
  <c r="EX94" i="135"/>
  <c r="EW94" i="135"/>
  <c r="EV94" i="135"/>
  <c r="EN94" i="135"/>
  <c r="AM133" i="4" s="1"/>
  <c r="EI94" i="135"/>
  <c r="EH94" i="135"/>
  <c r="EG94" i="135"/>
  <c r="EF94" i="135"/>
  <c r="DX94" i="135"/>
  <c r="AK126" i="4" s="1"/>
  <c r="DR94" i="135"/>
  <c r="DQ94" i="135"/>
  <c r="DP94" i="135"/>
  <c r="DO94" i="135"/>
  <c r="DF94" i="135"/>
  <c r="AI159" i="4" s="1"/>
  <c r="DA94" i="135"/>
  <c r="CZ94" i="135"/>
  <c r="CY94" i="135"/>
  <c r="CX94" i="135"/>
  <c r="CP94" i="135"/>
  <c r="AG132" i="4" s="1"/>
  <c r="CK94" i="135"/>
  <c r="CJ94" i="135"/>
  <c r="CI94" i="135"/>
  <c r="CH94" i="135"/>
  <c r="BZ94" i="135"/>
  <c r="BU94" i="135"/>
  <c r="BT94" i="135"/>
  <c r="BS94" i="135"/>
  <c r="BR94" i="135"/>
  <c r="BJ94" i="135"/>
  <c r="BE94" i="135"/>
  <c r="BD94" i="135"/>
  <c r="BC94" i="135"/>
  <c r="BB94" i="135"/>
  <c r="AT94" i="135"/>
  <c r="AA131" i="4" s="1"/>
  <c r="AO94" i="135"/>
  <c r="AN94" i="135"/>
  <c r="AM94" i="135"/>
  <c r="AL94" i="135"/>
  <c r="AD94" i="135"/>
  <c r="Y127" i="4" s="1"/>
  <c r="Y94" i="135"/>
  <c r="X94" i="135"/>
  <c r="W94" i="135"/>
  <c r="V94" i="135"/>
  <c r="N94" i="135"/>
  <c r="W178" i="4" s="1"/>
  <c r="W177" i="4" s="1"/>
  <c r="I94" i="135"/>
  <c r="U113" i="4" s="1"/>
  <c r="H94" i="135"/>
  <c r="G94" i="135"/>
  <c r="F94" i="135"/>
  <c r="FN93" i="135"/>
  <c r="FM93" i="135"/>
  <c r="FL93" i="135"/>
  <c r="FK93" i="135"/>
  <c r="FD93" i="135"/>
  <c r="EY93" i="135"/>
  <c r="EX93" i="135"/>
  <c r="EW93" i="135"/>
  <c r="EV93" i="135"/>
  <c r="EN93" i="135"/>
  <c r="AM132" i="4" s="1"/>
  <c r="EI93" i="135"/>
  <c r="EH93" i="135"/>
  <c r="EG93" i="135"/>
  <c r="EF93" i="135"/>
  <c r="DX93" i="135"/>
  <c r="AK125" i="4" s="1"/>
  <c r="DR93" i="135"/>
  <c r="DQ93" i="135"/>
  <c r="DP93" i="135"/>
  <c r="DO93" i="135"/>
  <c r="DF93" i="135"/>
  <c r="AI150" i="4" s="1"/>
  <c r="DA93" i="135"/>
  <c r="CZ93" i="135"/>
  <c r="CY93" i="135"/>
  <c r="CX93" i="135"/>
  <c r="CP93" i="135"/>
  <c r="CK93" i="135"/>
  <c r="CJ93" i="135"/>
  <c r="CI93" i="135"/>
  <c r="CH93" i="135"/>
  <c r="BZ93" i="135"/>
  <c r="AE133" i="4" s="1"/>
  <c r="BU93" i="135"/>
  <c r="BT93" i="135"/>
  <c r="BS93" i="135"/>
  <c r="BR93" i="135"/>
  <c r="BJ93" i="135"/>
  <c r="AC166" i="4" s="1"/>
  <c r="AC159" i="4" s="1"/>
  <c r="BE93" i="135"/>
  <c r="BD93" i="135"/>
  <c r="BC93" i="135"/>
  <c r="BB93" i="135"/>
  <c r="AT93" i="135"/>
  <c r="AA130" i="4" s="1"/>
  <c r="AO93" i="135"/>
  <c r="AN93" i="135"/>
  <c r="AM93" i="135"/>
  <c r="AL93" i="135"/>
  <c r="AD93" i="135"/>
  <c r="Y126" i="4" s="1"/>
  <c r="Y93" i="135"/>
  <c r="X93" i="135"/>
  <c r="W93" i="135"/>
  <c r="V93" i="135"/>
  <c r="N93" i="135"/>
  <c r="I93" i="135"/>
  <c r="U112" i="4" s="1"/>
  <c r="H93" i="135"/>
  <c r="G93" i="135"/>
  <c r="F93" i="135"/>
  <c r="FN92" i="135"/>
  <c r="FM92" i="135"/>
  <c r="FL92" i="135"/>
  <c r="FK92" i="135"/>
  <c r="FD92" i="135"/>
  <c r="AO144" i="4" s="1"/>
  <c r="EY92" i="135"/>
  <c r="EX92" i="135"/>
  <c r="EW92" i="135"/>
  <c r="EV92" i="135"/>
  <c r="EN92" i="135"/>
  <c r="AM131" i="4" s="1"/>
  <c r="EI92" i="135"/>
  <c r="EH92" i="135"/>
  <c r="EG92" i="135"/>
  <c r="EF92" i="135"/>
  <c r="DX92" i="135"/>
  <c r="AK123" i="4" s="1"/>
  <c r="DR92" i="135"/>
  <c r="DQ92" i="135"/>
  <c r="DP92" i="135"/>
  <c r="DO92" i="135"/>
  <c r="DF92" i="135"/>
  <c r="DA92" i="135"/>
  <c r="CZ92" i="135"/>
  <c r="CY92" i="135"/>
  <c r="CX92" i="135"/>
  <c r="CP92" i="135"/>
  <c r="AG130" i="4" s="1"/>
  <c r="CK92" i="135"/>
  <c r="CJ92" i="135"/>
  <c r="CI92" i="135"/>
  <c r="CH92" i="135"/>
  <c r="BZ92" i="135"/>
  <c r="AE132" i="4" s="1"/>
  <c r="BU92" i="135"/>
  <c r="BT92" i="135"/>
  <c r="BS92" i="135"/>
  <c r="BR92" i="135"/>
  <c r="BJ92" i="135"/>
  <c r="AC148" i="4" s="1"/>
  <c r="BE92" i="135"/>
  <c r="BD92" i="135"/>
  <c r="BC92" i="135"/>
  <c r="BB92" i="135"/>
  <c r="AT92" i="135"/>
  <c r="AO92" i="135"/>
  <c r="AN92" i="135"/>
  <c r="AM92" i="135"/>
  <c r="AL92" i="135"/>
  <c r="AD92" i="135"/>
  <c r="Y125" i="4" s="1"/>
  <c r="Y92" i="135"/>
  <c r="X92" i="135"/>
  <c r="W92" i="135"/>
  <c r="V92" i="135"/>
  <c r="N92" i="135"/>
  <c r="W166" i="4" s="1"/>
  <c r="I92" i="135"/>
  <c r="U111" i="4" s="1"/>
  <c r="H92" i="135"/>
  <c r="G92" i="135"/>
  <c r="F92" i="135"/>
  <c r="FN91" i="135"/>
  <c r="FM91" i="135"/>
  <c r="FL91" i="135"/>
  <c r="FK91" i="135"/>
  <c r="FD91" i="135"/>
  <c r="AO143" i="4" s="1"/>
  <c r="EY91" i="135"/>
  <c r="EX91" i="135"/>
  <c r="EW91" i="135"/>
  <c r="EV91" i="135"/>
  <c r="EN91" i="135"/>
  <c r="AM130" i="4" s="1"/>
  <c r="EI91" i="135"/>
  <c r="EH91" i="135"/>
  <c r="EG91" i="135"/>
  <c r="EF91" i="135"/>
  <c r="DX91" i="135"/>
  <c r="DR91" i="135"/>
  <c r="DQ91" i="135"/>
  <c r="DP91" i="135"/>
  <c r="DO91" i="135"/>
  <c r="DF91" i="135"/>
  <c r="AI143" i="4" s="1"/>
  <c r="DA91" i="135"/>
  <c r="CZ91" i="135"/>
  <c r="CY91" i="135"/>
  <c r="CX91" i="135"/>
  <c r="CP91" i="135"/>
  <c r="AG129" i="4" s="1"/>
  <c r="CK91" i="135"/>
  <c r="CJ91" i="135"/>
  <c r="CI91" i="135"/>
  <c r="CH91" i="135"/>
  <c r="BZ91" i="135"/>
  <c r="AE130" i="4" s="1"/>
  <c r="BU91" i="135"/>
  <c r="BT91" i="135"/>
  <c r="BS91" i="135"/>
  <c r="BR91" i="135"/>
  <c r="BJ91" i="135"/>
  <c r="AC147" i="4" s="1"/>
  <c r="AC146" i="4" s="1"/>
  <c r="BE91" i="135"/>
  <c r="BD91" i="135"/>
  <c r="BC91" i="135"/>
  <c r="BB91" i="135"/>
  <c r="AT91" i="135"/>
  <c r="AA128" i="4" s="1"/>
  <c r="AO91" i="135"/>
  <c r="AN91" i="135"/>
  <c r="AM91" i="135"/>
  <c r="AL91" i="135"/>
  <c r="AD91" i="135"/>
  <c r="Y123" i="4" s="1"/>
  <c r="Y91" i="135"/>
  <c r="X91" i="135"/>
  <c r="W91" i="135"/>
  <c r="V91" i="135"/>
  <c r="N91" i="135"/>
  <c r="I91" i="135"/>
  <c r="U110" i="4" s="1"/>
  <c r="H91" i="135"/>
  <c r="G91" i="135"/>
  <c r="F91" i="135"/>
  <c r="FN90" i="135"/>
  <c r="FM90" i="135"/>
  <c r="FL90" i="135"/>
  <c r="FK90" i="135"/>
  <c r="FD90" i="135"/>
  <c r="AO142" i="4" s="1"/>
  <c r="EY90" i="135"/>
  <c r="EX90" i="135"/>
  <c r="EW90" i="135"/>
  <c r="EV90" i="135"/>
  <c r="EN90" i="135"/>
  <c r="AM129" i="4" s="1"/>
  <c r="EI90" i="135"/>
  <c r="EH90" i="135"/>
  <c r="EG90" i="135"/>
  <c r="EF90" i="135"/>
  <c r="DX90" i="135"/>
  <c r="AK121" i="4" s="1"/>
  <c r="DR90" i="135"/>
  <c r="DQ90" i="135"/>
  <c r="DP90" i="135"/>
  <c r="DO90" i="135"/>
  <c r="DF90" i="135"/>
  <c r="AI142" i="4" s="1"/>
  <c r="DA90" i="135"/>
  <c r="CZ90" i="135"/>
  <c r="CY90" i="135"/>
  <c r="CX90" i="135"/>
  <c r="CP90" i="135"/>
  <c r="AG128" i="4" s="1"/>
  <c r="CK90" i="135"/>
  <c r="CJ90" i="135"/>
  <c r="CI90" i="135"/>
  <c r="CH90" i="135"/>
  <c r="BZ90" i="135"/>
  <c r="AE129" i="4" s="1"/>
  <c r="BU90" i="135"/>
  <c r="BT90" i="135"/>
  <c r="BS90" i="135"/>
  <c r="BR90" i="135"/>
  <c r="BJ90" i="135"/>
  <c r="BE90" i="135"/>
  <c r="BD90" i="135"/>
  <c r="BC90" i="135"/>
  <c r="BB90" i="135"/>
  <c r="AT90" i="135"/>
  <c r="AA127" i="4" s="1"/>
  <c r="AO90" i="135"/>
  <c r="AN90" i="135"/>
  <c r="AM90" i="135"/>
  <c r="AL90" i="135"/>
  <c r="AD90" i="135"/>
  <c r="Y122" i="4" s="1"/>
  <c r="Y90" i="135"/>
  <c r="X90" i="135"/>
  <c r="W90" i="135"/>
  <c r="V90" i="135"/>
  <c r="N90" i="135"/>
  <c r="W150" i="4" s="1"/>
  <c r="I90" i="135"/>
  <c r="U109" i="4" s="1"/>
  <c r="H90" i="135"/>
  <c r="G90" i="135"/>
  <c r="F90" i="135"/>
  <c r="FN89" i="135"/>
  <c r="FM89" i="135"/>
  <c r="FL89" i="135"/>
  <c r="FK89" i="135"/>
  <c r="FD89" i="135"/>
  <c r="EY89" i="135"/>
  <c r="EX89" i="135"/>
  <c r="EW89" i="135"/>
  <c r="EV89" i="135"/>
  <c r="EN89" i="135"/>
  <c r="AM128" i="4" s="1"/>
  <c r="EI89" i="135"/>
  <c r="EH89" i="135"/>
  <c r="EG89" i="135"/>
  <c r="EF89" i="135"/>
  <c r="DX89" i="135"/>
  <c r="DR89" i="135"/>
  <c r="DQ89" i="135"/>
  <c r="DP89" i="135"/>
  <c r="DO89" i="135"/>
  <c r="DF89" i="135"/>
  <c r="AI141" i="4" s="1"/>
  <c r="DA89" i="135"/>
  <c r="CZ89" i="135"/>
  <c r="CY89" i="135"/>
  <c r="CX89" i="135"/>
  <c r="CP89" i="135"/>
  <c r="AG126" i="4" s="1"/>
  <c r="CK89" i="135"/>
  <c r="CJ89" i="135"/>
  <c r="CI89" i="135"/>
  <c r="CH89" i="135"/>
  <c r="BZ89" i="135"/>
  <c r="AE128" i="4" s="1"/>
  <c r="BU89" i="135"/>
  <c r="BT89" i="135"/>
  <c r="BS89" i="135"/>
  <c r="BR89" i="135"/>
  <c r="BJ89" i="135"/>
  <c r="BE89" i="135"/>
  <c r="BD89" i="135"/>
  <c r="BC89" i="135"/>
  <c r="BB89" i="135"/>
  <c r="AT89" i="135"/>
  <c r="AA126" i="4" s="1"/>
  <c r="AO89" i="135"/>
  <c r="AN89" i="135"/>
  <c r="AM89" i="135"/>
  <c r="AL89" i="135"/>
  <c r="AD89" i="135"/>
  <c r="Y121" i="4" s="1"/>
  <c r="Y89" i="135"/>
  <c r="X89" i="135"/>
  <c r="W89" i="135"/>
  <c r="V89" i="135"/>
  <c r="N89" i="135"/>
  <c r="W144" i="4" s="1"/>
  <c r="I89" i="135"/>
  <c r="U108" i="4" s="1"/>
  <c r="H89" i="135"/>
  <c r="G89" i="135"/>
  <c r="F89" i="135"/>
  <c r="FN88" i="135"/>
  <c r="FM88" i="135"/>
  <c r="FL88" i="135"/>
  <c r="FK88" i="135"/>
  <c r="FD88" i="135"/>
  <c r="AO140" i="4" s="1"/>
  <c r="EY88" i="135"/>
  <c r="EX88" i="135"/>
  <c r="EW88" i="135"/>
  <c r="EV88" i="135"/>
  <c r="EN88" i="135"/>
  <c r="AM127" i="4" s="1"/>
  <c r="EI88" i="135"/>
  <c r="EH88" i="135"/>
  <c r="EG88" i="135"/>
  <c r="EF88" i="135"/>
  <c r="DX88" i="135"/>
  <c r="AK119" i="4" s="1"/>
  <c r="DR88" i="135"/>
  <c r="DQ88" i="135"/>
  <c r="DP88" i="135"/>
  <c r="DO88" i="135"/>
  <c r="DF88" i="135"/>
  <c r="AI140" i="4" s="1"/>
  <c r="DA88" i="135"/>
  <c r="CZ88" i="135"/>
  <c r="CY88" i="135"/>
  <c r="CX88" i="135"/>
  <c r="CP88" i="135"/>
  <c r="AG125" i="4" s="1"/>
  <c r="CK88" i="135"/>
  <c r="CJ88" i="135"/>
  <c r="CI88" i="135"/>
  <c r="CH88" i="135"/>
  <c r="BZ88" i="135"/>
  <c r="BU88" i="135"/>
  <c r="BT88" i="135"/>
  <c r="BS88" i="135"/>
  <c r="BR88" i="135"/>
  <c r="BJ88" i="135"/>
  <c r="AC143" i="4" s="1"/>
  <c r="AC142" i="4" s="1"/>
  <c r="BE88" i="135"/>
  <c r="BD88" i="135"/>
  <c r="BC88" i="135"/>
  <c r="BB88" i="135"/>
  <c r="AT88" i="135"/>
  <c r="AA125" i="4" s="1"/>
  <c r="AO88" i="135"/>
  <c r="AN88" i="135"/>
  <c r="AM88" i="135"/>
  <c r="AL88" i="135"/>
  <c r="AD88" i="135"/>
  <c r="Y120" i="4" s="1"/>
  <c r="Y88" i="135"/>
  <c r="X88" i="135"/>
  <c r="W88" i="135"/>
  <c r="V88" i="135"/>
  <c r="N88" i="135"/>
  <c r="I88" i="135"/>
  <c r="U107" i="4" s="1"/>
  <c r="H88" i="135"/>
  <c r="G88" i="135"/>
  <c r="F88" i="135"/>
  <c r="FN87" i="135"/>
  <c r="FM87" i="135"/>
  <c r="FL87" i="135"/>
  <c r="FK87" i="135"/>
  <c r="FD87" i="135"/>
  <c r="AO139" i="4" s="1"/>
  <c r="EY87" i="135"/>
  <c r="EX87" i="135"/>
  <c r="EW87" i="135"/>
  <c r="EV87" i="135"/>
  <c r="EN87" i="135"/>
  <c r="AM126" i="4" s="1"/>
  <c r="EI87" i="135"/>
  <c r="EH87" i="135"/>
  <c r="EG87" i="135"/>
  <c r="EF87" i="135"/>
  <c r="DX87" i="135"/>
  <c r="AK118" i="4" s="1"/>
  <c r="DR87" i="135"/>
  <c r="DQ87" i="135"/>
  <c r="DP87" i="135"/>
  <c r="DO87" i="135"/>
  <c r="DF87" i="135"/>
  <c r="AI139" i="4" s="1"/>
  <c r="DA87" i="135"/>
  <c r="CZ87" i="135"/>
  <c r="CY87" i="135"/>
  <c r="CX87" i="135"/>
  <c r="CP87" i="135"/>
  <c r="AG122" i="4" s="1"/>
  <c r="CK87" i="135"/>
  <c r="CJ87" i="135"/>
  <c r="CI87" i="135"/>
  <c r="CH87" i="135"/>
  <c r="BZ87" i="135"/>
  <c r="AE126" i="4" s="1"/>
  <c r="BU87" i="135"/>
  <c r="BT87" i="135"/>
  <c r="BS87" i="135"/>
  <c r="BR87" i="135"/>
  <c r="BJ87" i="135"/>
  <c r="BE87" i="135"/>
  <c r="BD87" i="135"/>
  <c r="BC87" i="135"/>
  <c r="BB87" i="135"/>
  <c r="AT87" i="135"/>
  <c r="AA123" i="4" s="1"/>
  <c r="AO87" i="135"/>
  <c r="AN87" i="135"/>
  <c r="AM87" i="135"/>
  <c r="AL87" i="135"/>
  <c r="AD87" i="135"/>
  <c r="Y119" i="4" s="1"/>
  <c r="Y87" i="135"/>
  <c r="X87" i="135"/>
  <c r="W87" i="135"/>
  <c r="V87" i="135"/>
  <c r="N87" i="135"/>
  <c r="W142" i="4" s="1"/>
  <c r="I87" i="135"/>
  <c r="H87" i="135"/>
  <c r="G87" i="135"/>
  <c r="F87" i="135"/>
  <c r="FN86" i="135"/>
  <c r="FM86" i="135"/>
  <c r="FL86" i="135"/>
  <c r="FK86" i="135"/>
  <c r="FD86" i="135"/>
  <c r="AO138" i="4" s="1"/>
  <c r="EY86" i="135"/>
  <c r="EX86" i="135"/>
  <c r="EW86" i="135"/>
  <c r="EV86" i="135"/>
  <c r="EN86" i="135"/>
  <c r="AM125" i="4" s="1"/>
  <c r="EI86" i="135"/>
  <c r="EH86" i="135"/>
  <c r="EG86" i="135"/>
  <c r="EF86" i="135"/>
  <c r="DX86" i="135"/>
  <c r="AK116" i="4" s="1"/>
  <c r="DR86" i="135"/>
  <c r="DQ86" i="135"/>
  <c r="DP86" i="135"/>
  <c r="DO86" i="135"/>
  <c r="DF86" i="135"/>
  <c r="AI138" i="4" s="1"/>
  <c r="DA86" i="135"/>
  <c r="CZ86" i="135"/>
  <c r="CY86" i="135"/>
  <c r="CX86" i="135"/>
  <c r="CP86" i="135"/>
  <c r="AG121" i="4" s="1"/>
  <c r="CK86" i="135"/>
  <c r="CJ86" i="135"/>
  <c r="CI86" i="135"/>
  <c r="CH86" i="135"/>
  <c r="BZ86" i="135"/>
  <c r="AE125" i="4" s="1"/>
  <c r="BU86" i="135"/>
  <c r="BT86" i="135"/>
  <c r="BS86" i="135"/>
  <c r="BR86" i="135"/>
  <c r="BJ86" i="135"/>
  <c r="BE86" i="135"/>
  <c r="BD86" i="135"/>
  <c r="BC86" i="135"/>
  <c r="BB86" i="135"/>
  <c r="AT86" i="135"/>
  <c r="AA122" i="4" s="1"/>
  <c r="AO86" i="135"/>
  <c r="AN86" i="135"/>
  <c r="AM86" i="135"/>
  <c r="AL86" i="135"/>
  <c r="AD86" i="135"/>
  <c r="Y118" i="4" s="1"/>
  <c r="Y86" i="135"/>
  <c r="X86" i="135"/>
  <c r="W86" i="135"/>
  <c r="V86" i="135"/>
  <c r="N86" i="135"/>
  <c r="W140" i="4" s="1"/>
  <c r="I86" i="135"/>
  <c r="U105" i="4" s="1"/>
  <c r="H86" i="135"/>
  <c r="G86" i="135"/>
  <c r="F86" i="135"/>
  <c r="FN85" i="135"/>
  <c r="FM85" i="135"/>
  <c r="FL85" i="135"/>
  <c r="FK85" i="135"/>
  <c r="FD85" i="135"/>
  <c r="EY85" i="135"/>
  <c r="EX85" i="135"/>
  <c r="EW85" i="135"/>
  <c r="EV85" i="135"/>
  <c r="EN85" i="135"/>
  <c r="AM123" i="4" s="1"/>
  <c r="EI85" i="135"/>
  <c r="EH85" i="135"/>
  <c r="EG85" i="135"/>
  <c r="EF85" i="135"/>
  <c r="DX85" i="135"/>
  <c r="AK113" i="4" s="1"/>
  <c r="DR85" i="135"/>
  <c r="DQ85" i="135"/>
  <c r="DP85" i="135"/>
  <c r="DO85" i="135"/>
  <c r="DF85" i="135"/>
  <c r="AI137" i="4" s="1"/>
  <c r="DA85" i="135"/>
  <c r="CZ85" i="135"/>
  <c r="CY85" i="135"/>
  <c r="CX85" i="135"/>
  <c r="CP85" i="135"/>
  <c r="AG120" i="4" s="1"/>
  <c r="CK85" i="135"/>
  <c r="CJ85" i="135"/>
  <c r="CI85" i="135"/>
  <c r="CH85" i="135"/>
  <c r="BZ85" i="135"/>
  <c r="AE122" i="4" s="1"/>
  <c r="BU85" i="135"/>
  <c r="BT85" i="135"/>
  <c r="BS85" i="135"/>
  <c r="BR85" i="135"/>
  <c r="BJ85" i="135"/>
  <c r="BE85" i="135"/>
  <c r="BD85" i="135"/>
  <c r="BC85" i="135"/>
  <c r="BB85" i="135"/>
  <c r="AT85" i="135"/>
  <c r="AO85" i="135"/>
  <c r="AN85" i="135"/>
  <c r="AM85" i="135"/>
  <c r="AL85" i="135"/>
  <c r="AD85" i="135"/>
  <c r="Y116" i="4" s="1"/>
  <c r="Y85" i="135"/>
  <c r="X85" i="135"/>
  <c r="W85" i="135"/>
  <c r="V85" i="135"/>
  <c r="N85" i="135"/>
  <c r="W138" i="4" s="1"/>
  <c r="I85" i="135"/>
  <c r="U104" i="4" s="1"/>
  <c r="H85" i="135"/>
  <c r="G85" i="135"/>
  <c r="F85" i="135"/>
  <c r="FN84" i="135"/>
  <c r="FM84" i="135"/>
  <c r="FL84" i="135"/>
  <c r="FK84" i="135"/>
  <c r="FD84" i="135"/>
  <c r="AO133" i="4" s="1"/>
  <c r="EY84" i="135"/>
  <c r="EX84" i="135"/>
  <c r="EW84" i="135"/>
  <c r="EV84" i="135"/>
  <c r="EN84" i="135"/>
  <c r="AM122" i="4" s="1"/>
  <c r="EI84" i="135"/>
  <c r="EH84" i="135"/>
  <c r="EG84" i="135"/>
  <c r="EF84" i="135"/>
  <c r="DX84" i="135"/>
  <c r="AK112" i="4" s="1"/>
  <c r="DR84" i="135"/>
  <c r="DQ84" i="135"/>
  <c r="DP84" i="135"/>
  <c r="DO84" i="135"/>
  <c r="DF84" i="135"/>
  <c r="AI135" i="4" s="1"/>
  <c r="DA84" i="135"/>
  <c r="CZ84" i="135"/>
  <c r="CY84" i="135"/>
  <c r="CX84" i="135"/>
  <c r="CP84" i="135"/>
  <c r="AG119" i="4" s="1"/>
  <c r="CK84" i="135"/>
  <c r="CJ84" i="135"/>
  <c r="CI84" i="135"/>
  <c r="CH84" i="135"/>
  <c r="BZ84" i="135"/>
  <c r="AE121" i="4" s="1"/>
  <c r="BU84" i="135"/>
  <c r="BT84" i="135"/>
  <c r="BS84" i="135"/>
  <c r="BR84" i="135"/>
  <c r="BJ84" i="135"/>
  <c r="BE84" i="135"/>
  <c r="BD84" i="135"/>
  <c r="BC84" i="135"/>
  <c r="BB84" i="135"/>
  <c r="AT84" i="135"/>
  <c r="AA119" i="4" s="1"/>
  <c r="AA118" i="4" s="1"/>
  <c r="AO84" i="135"/>
  <c r="AN84" i="135"/>
  <c r="AM84" i="135"/>
  <c r="AL84" i="135"/>
  <c r="AD84" i="135"/>
  <c r="Y113" i="4" s="1"/>
  <c r="Y84" i="135"/>
  <c r="X84" i="135"/>
  <c r="W84" i="135"/>
  <c r="V84" i="135"/>
  <c r="N84" i="135"/>
  <c r="W137" i="4" s="1"/>
  <c r="I84" i="135"/>
  <c r="U103" i="4" s="1"/>
  <c r="H84" i="135"/>
  <c r="G84" i="135"/>
  <c r="F84" i="135"/>
  <c r="FN83" i="135"/>
  <c r="FM83" i="135"/>
  <c r="FL83" i="135"/>
  <c r="FK83" i="135"/>
  <c r="FD83" i="135"/>
  <c r="AO132" i="4" s="1"/>
  <c r="EY83" i="135"/>
  <c r="EX83" i="135"/>
  <c r="EW83" i="135"/>
  <c r="EV83" i="135"/>
  <c r="EN83" i="135"/>
  <c r="AM121" i="4" s="1"/>
  <c r="EI83" i="135"/>
  <c r="EH83" i="135"/>
  <c r="EG83" i="135"/>
  <c r="EF83" i="135"/>
  <c r="DX83" i="135"/>
  <c r="DR83" i="135"/>
  <c r="DQ83" i="135"/>
  <c r="DP83" i="135"/>
  <c r="DO83" i="135"/>
  <c r="DF83" i="135"/>
  <c r="AI134" i="4" s="1"/>
  <c r="DA83" i="135"/>
  <c r="CZ83" i="135"/>
  <c r="CY83" i="135"/>
  <c r="CX83" i="135"/>
  <c r="CP83" i="135"/>
  <c r="AG118" i="4" s="1"/>
  <c r="CK83" i="135"/>
  <c r="CJ83" i="135"/>
  <c r="CI83" i="135"/>
  <c r="CH83" i="135"/>
  <c r="BZ83" i="135"/>
  <c r="AE119" i="4" s="1"/>
  <c r="BU83" i="135"/>
  <c r="BT83" i="135"/>
  <c r="BS83" i="135"/>
  <c r="BR83" i="135"/>
  <c r="BJ83" i="135"/>
  <c r="AC138" i="4" s="1"/>
  <c r="AC137" i="4" s="1"/>
  <c r="BE83" i="135"/>
  <c r="BD83" i="135"/>
  <c r="BC83" i="135"/>
  <c r="BB83" i="135"/>
  <c r="AT83" i="135"/>
  <c r="AO83" i="135"/>
  <c r="AN83" i="135"/>
  <c r="AM83" i="135"/>
  <c r="AL83" i="135"/>
  <c r="AD83" i="135"/>
  <c r="Y112" i="4" s="1"/>
  <c r="Y83" i="135"/>
  <c r="X83" i="135"/>
  <c r="W83" i="135"/>
  <c r="V83" i="135"/>
  <c r="N83" i="135"/>
  <c r="I83" i="135"/>
  <c r="U102" i="4" s="1"/>
  <c r="H83" i="135"/>
  <c r="G83" i="135"/>
  <c r="F83" i="135"/>
  <c r="FN82" i="135"/>
  <c r="FM82" i="135"/>
  <c r="FL82" i="135"/>
  <c r="FK82" i="135"/>
  <c r="FD82" i="135"/>
  <c r="AO131" i="4" s="1"/>
  <c r="EY82" i="135"/>
  <c r="EX82" i="135"/>
  <c r="EW82" i="135"/>
  <c r="EV82" i="135"/>
  <c r="EN82" i="135"/>
  <c r="AM120" i="4" s="1"/>
  <c r="EI82" i="135"/>
  <c r="EH82" i="135"/>
  <c r="EG82" i="135"/>
  <c r="EF82" i="135"/>
  <c r="DX82" i="135"/>
  <c r="AK110" i="4" s="1"/>
  <c r="DR82" i="135"/>
  <c r="DQ82" i="135"/>
  <c r="DP82" i="135"/>
  <c r="DO82" i="135"/>
  <c r="DF82" i="135"/>
  <c r="AI133" i="4" s="1"/>
  <c r="DA82" i="135"/>
  <c r="CZ82" i="135"/>
  <c r="CY82" i="135"/>
  <c r="CX82" i="135"/>
  <c r="CP82" i="135"/>
  <c r="AG116" i="4" s="1"/>
  <c r="CK82" i="135"/>
  <c r="CJ82" i="135"/>
  <c r="CI82" i="135"/>
  <c r="CH82" i="135"/>
  <c r="BZ82" i="135"/>
  <c r="AE118" i="4" s="1"/>
  <c r="BU82" i="135"/>
  <c r="BT82" i="135"/>
  <c r="BS82" i="135"/>
  <c r="BR82" i="135"/>
  <c r="BJ82" i="135"/>
  <c r="BE82" i="135"/>
  <c r="BD82" i="135"/>
  <c r="BC82" i="135"/>
  <c r="BB82" i="135"/>
  <c r="AT82" i="135"/>
  <c r="AO82" i="135"/>
  <c r="AN82" i="135"/>
  <c r="AM82" i="135"/>
  <c r="AL82" i="135"/>
  <c r="AD82" i="135"/>
  <c r="Y111" i="4" s="1"/>
  <c r="Y82" i="135"/>
  <c r="X82" i="135"/>
  <c r="W82" i="135"/>
  <c r="V82" i="135"/>
  <c r="N82" i="135"/>
  <c r="I82" i="135"/>
  <c r="H82" i="135"/>
  <c r="G82" i="135"/>
  <c r="F82" i="135"/>
  <c r="FN81" i="135"/>
  <c r="FM81" i="135"/>
  <c r="FL81" i="135"/>
  <c r="FK81" i="135"/>
  <c r="FD81" i="135"/>
  <c r="EY81" i="135"/>
  <c r="EX81" i="135"/>
  <c r="EW81" i="135"/>
  <c r="EV81" i="135"/>
  <c r="EN81" i="135"/>
  <c r="AM119" i="4" s="1"/>
  <c r="EI81" i="135"/>
  <c r="EH81" i="135"/>
  <c r="EG81" i="135"/>
  <c r="EF81" i="135"/>
  <c r="DX81" i="135"/>
  <c r="AK109" i="4" s="1"/>
  <c r="DR81" i="135"/>
  <c r="DQ81" i="135"/>
  <c r="DP81" i="135"/>
  <c r="DO81" i="135"/>
  <c r="DF81" i="135"/>
  <c r="AI132" i="4" s="1"/>
  <c r="DA81" i="135"/>
  <c r="CZ81" i="135"/>
  <c r="CY81" i="135"/>
  <c r="CX81" i="135"/>
  <c r="CP81" i="135"/>
  <c r="AG112" i="4" s="1"/>
  <c r="CK81" i="135"/>
  <c r="CJ81" i="135"/>
  <c r="CI81" i="135"/>
  <c r="CH81" i="135"/>
  <c r="BZ81" i="135"/>
  <c r="AE116" i="4" s="1"/>
  <c r="BU81" i="135"/>
  <c r="BT81" i="135"/>
  <c r="BS81" i="135"/>
  <c r="BR81" i="135"/>
  <c r="BJ81" i="135"/>
  <c r="AC133" i="4" s="1"/>
  <c r="BE81" i="135"/>
  <c r="BD81" i="135"/>
  <c r="BC81" i="135"/>
  <c r="BB81" i="135"/>
  <c r="AT81" i="135"/>
  <c r="AO81" i="135"/>
  <c r="AN81" i="135"/>
  <c r="AM81" i="135"/>
  <c r="AL81" i="135"/>
  <c r="AD81" i="135"/>
  <c r="Y81" i="135"/>
  <c r="X81" i="135"/>
  <c r="W81" i="135"/>
  <c r="V81" i="135"/>
  <c r="N81" i="135"/>
  <c r="W133" i="4" s="1"/>
  <c r="I81" i="135"/>
  <c r="U100" i="4" s="1"/>
  <c r="H81" i="135"/>
  <c r="G81" i="135"/>
  <c r="F81" i="135"/>
  <c r="FN80" i="135"/>
  <c r="FM80" i="135"/>
  <c r="FL80" i="135"/>
  <c r="FK80" i="135"/>
  <c r="FD80" i="135"/>
  <c r="AO129" i="4" s="1"/>
  <c r="EY80" i="135"/>
  <c r="EX80" i="135"/>
  <c r="EW80" i="135"/>
  <c r="EV80" i="135"/>
  <c r="EN80" i="135"/>
  <c r="AM118" i="4" s="1"/>
  <c r="EI80" i="135"/>
  <c r="EH80" i="135"/>
  <c r="EG80" i="135"/>
  <c r="EF80" i="135"/>
  <c r="DX80" i="135"/>
  <c r="AK108" i="4" s="1"/>
  <c r="DR80" i="135"/>
  <c r="DQ80" i="135"/>
  <c r="DP80" i="135"/>
  <c r="DO80" i="135"/>
  <c r="DF80" i="135"/>
  <c r="AI131" i="4" s="1"/>
  <c r="DA80" i="135"/>
  <c r="CZ80" i="135"/>
  <c r="CY80" i="135"/>
  <c r="CX80" i="135"/>
  <c r="CP80" i="135"/>
  <c r="AG111" i="4" s="1"/>
  <c r="CK80" i="135"/>
  <c r="CJ80" i="135"/>
  <c r="CI80" i="135"/>
  <c r="CH80" i="135"/>
  <c r="BZ80" i="135"/>
  <c r="BU80" i="135"/>
  <c r="BT80" i="135"/>
  <c r="BS80" i="135"/>
  <c r="BR80" i="135"/>
  <c r="BJ80" i="135"/>
  <c r="AC132" i="4" s="1"/>
  <c r="BE80" i="135"/>
  <c r="BD80" i="135"/>
  <c r="BC80" i="135"/>
  <c r="BB80" i="135"/>
  <c r="AT80" i="135"/>
  <c r="AA112" i="4" s="1"/>
  <c r="AO80" i="135"/>
  <c r="AN80" i="135"/>
  <c r="AM80" i="135"/>
  <c r="AL80" i="135"/>
  <c r="AD80" i="135"/>
  <c r="Y109" i="4" s="1"/>
  <c r="Y80" i="135"/>
  <c r="X80" i="135"/>
  <c r="W80" i="135"/>
  <c r="V80" i="135"/>
  <c r="N80" i="135"/>
  <c r="W132" i="4" s="1"/>
  <c r="I80" i="135"/>
  <c r="U99" i="4" s="1"/>
  <c r="H80" i="135"/>
  <c r="G80" i="135"/>
  <c r="F80" i="135"/>
  <c r="FN79" i="135"/>
  <c r="FM79" i="135"/>
  <c r="FL79" i="135"/>
  <c r="FK79" i="135"/>
  <c r="FD79" i="135"/>
  <c r="AO128" i="4" s="1"/>
  <c r="EY79" i="135"/>
  <c r="EX79" i="135"/>
  <c r="EW79" i="135"/>
  <c r="EV79" i="135"/>
  <c r="EN79" i="135"/>
  <c r="EI79" i="135"/>
  <c r="EH79" i="135"/>
  <c r="EG79" i="135"/>
  <c r="EF79" i="135"/>
  <c r="DX79" i="135"/>
  <c r="AK107" i="4" s="1"/>
  <c r="DR79" i="135"/>
  <c r="DQ79" i="135"/>
  <c r="DP79" i="135"/>
  <c r="DO79" i="135"/>
  <c r="DF79" i="135"/>
  <c r="DA79" i="135"/>
  <c r="CZ79" i="135"/>
  <c r="CY79" i="135"/>
  <c r="CX79" i="135"/>
  <c r="CP79" i="135"/>
  <c r="AG110" i="4" s="1"/>
  <c r="CK79" i="135"/>
  <c r="CJ79" i="135"/>
  <c r="CI79" i="135"/>
  <c r="CH79" i="135"/>
  <c r="BZ79" i="135"/>
  <c r="AE112" i="4" s="1"/>
  <c r="BU79" i="135"/>
  <c r="BT79" i="135"/>
  <c r="BS79" i="135"/>
  <c r="BR79" i="135"/>
  <c r="BJ79" i="135"/>
  <c r="BE79" i="135"/>
  <c r="BD79" i="135"/>
  <c r="BC79" i="135"/>
  <c r="BB79" i="135"/>
  <c r="AT79" i="135"/>
  <c r="AA111" i="4" s="1"/>
  <c r="AO79" i="135"/>
  <c r="AN79" i="135"/>
  <c r="AM79" i="135"/>
  <c r="AL79" i="135"/>
  <c r="AD79" i="135"/>
  <c r="Y108" i="4" s="1"/>
  <c r="Y79" i="135"/>
  <c r="X79" i="135"/>
  <c r="W79" i="135"/>
  <c r="V79" i="135"/>
  <c r="N79" i="135"/>
  <c r="W131" i="4" s="1"/>
  <c r="I79" i="135"/>
  <c r="U97" i="4" s="1"/>
  <c r="H79" i="135"/>
  <c r="G79" i="135"/>
  <c r="F79" i="135"/>
  <c r="FN78" i="135"/>
  <c r="FM78" i="135"/>
  <c r="FL78" i="135"/>
  <c r="FK78" i="135"/>
  <c r="FD78" i="135"/>
  <c r="AO126" i="4" s="1"/>
  <c r="EY78" i="135"/>
  <c r="EX78" i="135"/>
  <c r="EW78" i="135"/>
  <c r="EV78" i="135"/>
  <c r="EN78" i="135"/>
  <c r="AM112" i="4" s="1"/>
  <c r="EI78" i="135"/>
  <c r="EH78" i="135"/>
  <c r="EG78" i="135"/>
  <c r="EF78" i="135"/>
  <c r="DX78" i="135"/>
  <c r="AK106" i="4" s="1"/>
  <c r="DR78" i="135"/>
  <c r="DQ78" i="135"/>
  <c r="DP78" i="135"/>
  <c r="DO78" i="135"/>
  <c r="DF78" i="135"/>
  <c r="AI129" i="4" s="1"/>
  <c r="DA78" i="135"/>
  <c r="CZ78" i="135"/>
  <c r="CY78" i="135"/>
  <c r="CX78" i="135"/>
  <c r="CP78" i="135"/>
  <c r="AG109" i="4" s="1"/>
  <c r="CK78" i="135"/>
  <c r="CJ78" i="135"/>
  <c r="CI78" i="135"/>
  <c r="CH78" i="135"/>
  <c r="BZ78" i="135"/>
  <c r="AE111" i="4" s="1"/>
  <c r="BU78" i="135"/>
  <c r="BT78" i="135"/>
  <c r="BS78" i="135"/>
  <c r="BR78" i="135"/>
  <c r="BJ78" i="135"/>
  <c r="AC130" i="4" s="1"/>
  <c r="BE78" i="135"/>
  <c r="BD78" i="135"/>
  <c r="BC78" i="135"/>
  <c r="BB78" i="135"/>
  <c r="AT78" i="135"/>
  <c r="AO78" i="135"/>
  <c r="AN78" i="135"/>
  <c r="AM78" i="135"/>
  <c r="AL78" i="135"/>
  <c r="AD78" i="135"/>
  <c r="Y107" i="4" s="1"/>
  <c r="Y78" i="135"/>
  <c r="X78" i="135"/>
  <c r="W78" i="135"/>
  <c r="V78" i="135"/>
  <c r="N78" i="135"/>
  <c r="W130" i="4" s="1"/>
  <c r="I78" i="135"/>
  <c r="H78" i="135"/>
  <c r="G78" i="135"/>
  <c r="F78" i="135"/>
  <c r="FN77" i="135"/>
  <c r="FM77" i="135"/>
  <c r="FL77" i="135"/>
  <c r="FK77" i="135"/>
  <c r="FD77" i="135"/>
  <c r="EY77" i="135"/>
  <c r="EX77" i="135"/>
  <c r="EW77" i="135"/>
  <c r="EV77" i="135"/>
  <c r="EN77" i="135"/>
  <c r="AM111" i="4" s="1"/>
  <c r="EI77" i="135"/>
  <c r="EH77" i="135"/>
  <c r="EG77" i="135"/>
  <c r="EF77" i="135"/>
  <c r="DX77" i="135"/>
  <c r="AK105" i="4" s="1"/>
  <c r="DR77" i="135"/>
  <c r="DQ77" i="135"/>
  <c r="DP77" i="135"/>
  <c r="DO77" i="135"/>
  <c r="DF77" i="135"/>
  <c r="AI128" i="4" s="1"/>
  <c r="DA77" i="135"/>
  <c r="CZ77" i="135"/>
  <c r="CY77" i="135"/>
  <c r="CX77" i="135"/>
  <c r="CP77" i="135"/>
  <c r="AG108" i="4" s="1"/>
  <c r="CK77" i="135"/>
  <c r="CJ77" i="135"/>
  <c r="CI77" i="135"/>
  <c r="CH77" i="135"/>
  <c r="BZ77" i="135"/>
  <c r="AE110" i="4" s="1"/>
  <c r="BU77" i="135"/>
  <c r="BT77" i="135"/>
  <c r="BS77" i="135"/>
  <c r="BR77" i="135"/>
  <c r="BJ77" i="135"/>
  <c r="BE77" i="135"/>
  <c r="BD77" i="135"/>
  <c r="BC77" i="135"/>
  <c r="BB77" i="135"/>
  <c r="AT77" i="135"/>
  <c r="AA109" i="4" s="1"/>
  <c r="AO77" i="135"/>
  <c r="AN77" i="135"/>
  <c r="AM77" i="135"/>
  <c r="AL77" i="135"/>
  <c r="AD77" i="135"/>
  <c r="Y106" i="4" s="1"/>
  <c r="Y77" i="135"/>
  <c r="X77" i="135"/>
  <c r="W77" i="135"/>
  <c r="V77" i="135"/>
  <c r="N77" i="135"/>
  <c r="W129" i="4" s="1"/>
  <c r="I77" i="135"/>
  <c r="H77" i="135"/>
  <c r="G77" i="135"/>
  <c r="F77" i="135"/>
  <c r="FN76" i="135"/>
  <c r="FM76" i="135"/>
  <c r="FL76" i="135"/>
  <c r="FK76" i="135"/>
  <c r="FD76" i="135"/>
  <c r="AO122" i="4" s="1"/>
  <c r="EY76" i="135"/>
  <c r="EX76" i="135"/>
  <c r="EW76" i="135"/>
  <c r="EV76" i="135"/>
  <c r="EN76" i="135"/>
  <c r="AM110" i="4" s="1"/>
  <c r="EI76" i="135"/>
  <c r="EH76" i="135"/>
  <c r="EG76" i="135"/>
  <c r="EF76" i="135"/>
  <c r="DX76" i="135"/>
  <c r="AK104" i="4" s="1"/>
  <c r="DR76" i="135"/>
  <c r="DQ76" i="135"/>
  <c r="DP76" i="135"/>
  <c r="DO76" i="135"/>
  <c r="DF76" i="135"/>
  <c r="AI126" i="4" s="1"/>
  <c r="DA76" i="135"/>
  <c r="CZ76" i="135"/>
  <c r="CY76" i="135"/>
  <c r="CX76" i="135"/>
  <c r="CP76" i="135"/>
  <c r="AG106" i="4" s="1"/>
  <c r="CK76" i="135"/>
  <c r="CJ76" i="135"/>
  <c r="CI76" i="135"/>
  <c r="CH76" i="135"/>
  <c r="BZ76" i="135"/>
  <c r="AE109" i="4" s="1"/>
  <c r="BU76" i="135"/>
  <c r="BT76" i="135"/>
  <c r="BS76" i="135"/>
  <c r="BR76" i="135"/>
  <c r="BJ76" i="135"/>
  <c r="AC128" i="4" s="1"/>
  <c r="BE76" i="135"/>
  <c r="BD76" i="135"/>
  <c r="BC76" i="135"/>
  <c r="BB76" i="135"/>
  <c r="AT76" i="135"/>
  <c r="AA106" i="4" s="1"/>
  <c r="AO76" i="135"/>
  <c r="AN76" i="135"/>
  <c r="AM76" i="135"/>
  <c r="AL76" i="135"/>
  <c r="AD76" i="135"/>
  <c r="Y105" i="4" s="1"/>
  <c r="Y76" i="135"/>
  <c r="X76" i="135"/>
  <c r="W76" i="135"/>
  <c r="V76" i="135"/>
  <c r="N76" i="135"/>
  <c r="W128" i="4" s="1"/>
  <c r="I76" i="135"/>
  <c r="H76" i="135"/>
  <c r="G76" i="135"/>
  <c r="F76" i="135"/>
  <c r="FN75" i="135"/>
  <c r="FM75" i="135"/>
  <c r="FL75" i="135"/>
  <c r="FK75" i="135"/>
  <c r="FD75" i="135"/>
  <c r="AO121" i="4" s="1"/>
  <c r="EY75" i="135"/>
  <c r="EX75" i="135"/>
  <c r="EW75" i="135"/>
  <c r="EV75" i="135"/>
  <c r="EN75" i="135"/>
  <c r="AM109" i="4" s="1"/>
  <c r="EI75" i="135"/>
  <c r="EH75" i="135"/>
  <c r="EG75" i="135"/>
  <c r="EF75" i="135"/>
  <c r="DX75" i="135"/>
  <c r="DR75" i="135"/>
  <c r="DQ75" i="135"/>
  <c r="DP75" i="135"/>
  <c r="DO75" i="135"/>
  <c r="DF75" i="135"/>
  <c r="AI125" i="4" s="1"/>
  <c r="DA75" i="135"/>
  <c r="CZ75" i="135"/>
  <c r="CY75" i="135"/>
  <c r="CX75" i="135"/>
  <c r="CP75" i="135"/>
  <c r="AG105" i="4" s="1"/>
  <c r="CK75" i="135"/>
  <c r="CJ75" i="135"/>
  <c r="CI75" i="135"/>
  <c r="CH75" i="135"/>
  <c r="BZ75" i="135"/>
  <c r="AE106" i="4" s="1"/>
  <c r="BU75" i="135"/>
  <c r="BT75" i="135"/>
  <c r="BS75" i="135"/>
  <c r="BR75" i="135"/>
  <c r="BJ75" i="135"/>
  <c r="AC126" i="4" s="1"/>
  <c r="BE75" i="135"/>
  <c r="BD75" i="135"/>
  <c r="BC75" i="135"/>
  <c r="BB75" i="135"/>
  <c r="AT75" i="135"/>
  <c r="AA105" i="4" s="1"/>
  <c r="AO75" i="135"/>
  <c r="AN75" i="135"/>
  <c r="AM75" i="135"/>
  <c r="AL75" i="135"/>
  <c r="AD75" i="135"/>
  <c r="Y75" i="135"/>
  <c r="X75" i="135"/>
  <c r="W75" i="135"/>
  <c r="V75" i="135"/>
  <c r="N75" i="135"/>
  <c r="W127" i="4" s="1"/>
  <c r="I75" i="135"/>
  <c r="H75" i="135"/>
  <c r="G75" i="135"/>
  <c r="F75" i="135"/>
  <c r="FN74" i="135"/>
  <c r="FM74" i="135"/>
  <c r="FL74" i="135"/>
  <c r="FK74" i="135"/>
  <c r="FD74" i="135"/>
  <c r="AO119" i="4" s="1"/>
  <c r="EY74" i="135"/>
  <c r="EX74" i="135"/>
  <c r="EW74" i="135"/>
  <c r="EV74" i="135"/>
  <c r="EN74" i="135"/>
  <c r="AM108" i="4" s="1"/>
  <c r="EI74" i="135"/>
  <c r="EH74" i="135"/>
  <c r="EG74" i="135"/>
  <c r="EF74" i="135"/>
  <c r="DX74" i="135"/>
  <c r="AK102" i="4" s="1"/>
  <c r="DR74" i="135"/>
  <c r="DQ74" i="135"/>
  <c r="DP74" i="135"/>
  <c r="DO74" i="135"/>
  <c r="DF74" i="135"/>
  <c r="DA74" i="135"/>
  <c r="CZ74" i="135"/>
  <c r="CY74" i="135"/>
  <c r="CX74" i="135"/>
  <c r="CP74" i="135"/>
  <c r="AG104" i="4" s="1"/>
  <c r="CK74" i="135"/>
  <c r="CJ74" i="135"/>
  <c r="CI74" i="135"/>
  <c r="CH74" i="135"/>
  <c r="BZ74" i="135"/>
  <c r="AE105" i="4" s="1"/>
  <c r="BU74" i="135"/>
  <c r="BT74" i="135"/>
  <c r="BS74" i="135"/>
  <c r="BR74" i="135"/>
  <c r="BJ74" i="135"/>
  <c r="AC125" i="4" s="1"/>
  <c r="BE74" i="135"/>
  <c r="BD74" i="135"/>
  <c r="BC74" i="135"/>
  <c r="BB74" i="135"/>
  <c r="AT74" i="135"/>
  <c r="AA104" i="4" s="1"/>
  <c r="AO74" i="135"/>
  <c r="AN74" i="135"/>
  <c r="AM74" i="135"/>
  <c r="AL74" i="135"/>
  <c r="AD74" i="135"/>
  <c r="Y103" i="4" s="1"/>
  <c r="Y74" i="135"/>
  <c r="X74" i="135"/>
  <c r="W74" i="135"/>
  <c r="V74" i="135"/>
  <c r="N74" i="135"/>
  <c r="W126" i="4" s="1"/>
  <c r="I74" i="135"/>
  <c r="H74" i="135"/>
  <c r="G74" i="135"/>
  <c r="F74" i="135"/>
  <c r="FN73" i="135"/>
  <c r="FM73" i="135"/>
  <c r="FL73" i="135"/>
  <c r="FK73" i="135"/>
  <c r="FD73" i="135"/>
  <c r="EY73" i="135"/>
  <c r="EX73" i="135"/>
  <c r="EW73" i="135"/>
  <c r="EV73" i="135"/>
  <c r="EN73" i="135"/>
  <c r="AM107" i="4" s="1"/>
  <c r="EI73" i="135"/>
  <c r="EH73" i="135"/>
  <c r="EG73" i="135"/>
  <c r="EF73" i="135"/>
  <c r="DX73" i="135"/>
  <c r="AK101" i="4" s="1"/>
  <c r="DR73" i="135"/>
  <c r="DQ73" i="135"/>
  <c r="DP73" i="135"/>
  <c r="DO73" i="135"/>
  <c r="DF73" i="135"/>
  <c r="AI122" i="4" s="1"/>
  <c r="DA73" i="135"/>
  <c r="CZ73" i="135"/>
  <c r="CY73" i="135"/>
  <c r="CX73" i="135"/>
  <c r="CP73" i="135"/>
  <c r="AG103" i="4" s="1"/>
  <c r="CK73" i="135"/>
  <c r="CJ73" i="135"/>
  <c r="CI73" i="135"/>
  <c r="CH73" i="135"/>
  <c r="BZ73" i="135"/>
  <c r="AE104" i="4" s="1"/>
  <c r="BU73" i="135"/>
  <c r="BT73" i="135"/>
  <c r="BS73" i="135"/>
  <c r="BR73" i="135"/>
  <c r="BJ73" i="135"/>
  <c r="AC122" i="4" s="1"/>
  <c r="BE73" i="135"/>
  <c r="BD73" i="135"/>
  <c r="BC73" i="135"/>
  <c r="BB73" i="135"/>
  <c r="AT73" i="135"/>
  <c r="AA103" i="4" s="1"/>
  <c r="AO73" i="135"/>
  <c r="AN73" i="135"/>
  <c r="AM73" i="135"/>
  <c r="AL73" i="135"/>
  <c r="AD73" i="135"/>
  <c r="Y102" i="4" s="1"/>
  <c r="Y73" i="135"/>
  <c r="X73" i="135"/>
  <c r="W73" i="135"/>
  <c r="V73" i="135"/>
  <c r="N73" i="135"/>
  <c r="W125" i="4" s="1"/>
  <c r="I73" i="135"/>
  <c r="U88" i="4" s="1"/>
  <c r="H73" i="135"/>
  <c r="G73" i="135"/>
  <c r="F73" i="135"/>
  <c r="FN72" i="135"/>
  <c r="FM72" i="135"/>
  <c r="FL72" i="135"/>
  <c r="FK72" i="135"/>
  <c r="FD72" i="135"/>
  <c r="EY72" i="135"/>
  <c r="EX72" i="135"/>
  <c r="EW72" i="135"/>
  <c r="EV72" i="135"/>
  <c r="EN72" i="135"/>
  <c r="AM106" i="4" s="1"/>
  <c r="EI72" i="135"/>
  <c r="EH72" i="135"/>
  <c r="EG72" i="135"/>
  <c r="EF72" i="135"/>
  <c r="DX72" i="135"/>
  <c r="AK100" i="4" s="1"/>
  <c r="DR72" i="135"/>
  <c r="DQ72" i="135"/>
  <c r="DP72" i="135"/>
  <c r="DO72" i="135"/>
  <c r="DF72" i="135"/>
  <c r="AI121" i="4" s="1"/>
  <c r="DA72" i="135"/>
  <c r="CZ72" i="135"/>
  <c r="CY72" i="135"/>
  <c r="CX72" i="135"/>
  <c r="CP72" i="135"/>
  <c r="AG102" i="4" s="1"/>
  <c r="CK72" i="135"/>
  <c r="CJ72" i="135"/>
  <c r="CI72" i="135"/>
  <c r="CH72" i="135"/>
  <c r="BZ72" i="135"/>
  <c r="AE103" i="4" s="1"/>
  <c r="BU72" i="135"/>
  <c r="BT72" i="135"/>
  <c r="BS72" i="135"/>
  <c r="BR72" i="135"/>
  <c r="BJ72" i="135"/>
  <c r="BE72" i="135"/>
  <c r="BD72" i="135"/>
  <c r="BC72" i="135"/>
  <c r="BB72" i="135"/>
  <c r="AT72" i="135"/>
  <c r="AA102" i="4" s="1"/>
  <c r="AO72" i="135"/>
  <c r="AN72" i="135"/>
  <c r="AM72" i="135"/>
  <c r="AL72" i="135"/>
  <c r="AD72" i="135"/>
  <c r="Y72" i="135"/>
  <c r="X72" i="135"/>
  <c r="W72" i="135"/>
  <c r="V72" i="135"/>
  <c r="N72" i="135"/>
  <c r="W123" i="4" s="1"/>
  <c r="I72" i="135"/>
  <c r="H72" i="135"/>
  <c r="G72" i="135"/>
  <c r="F72" i="135"/>
  <c r="FN71" i="135"/>
  <c r="FM71" i="135"/>
  <c r="FL71" i="135"/>
  <c r="FK71" i="135"/>
  <c r="FD71" i="135"/>
  <c r="AO112" i="4" s="1"/>
  <c r="EY71" i="135"/>
  <c r="EX71" i="135"/>
  <c r="EW71" i="135"/>
  <c r="EV71" i="135"/>
  <c r="EN71" i="135"/>
  <c r="AM105" i="4" s="1"/>
  <c r="EI71" i="135"/>
  <c r="EH71" i="135"/>
  <c r="EG71" i="135"/>
  <c r="EF71" i="135"/>
  <c r="DX71" i="135"/>
  <c r="AK99" i="4" s="1"/>
  <c r="DR71" i="135"/>
  <c r="DQ71" i="135"/>
  <c r="DP71" i="135"/>
  <c r="DO71" i="135"/>
  <c r="DF71" i="135"/>
  <c r="AI120" i="4" s="1"/>
  <c r="DA71" i="135"/>
  <c r="CZ71" i="135"/>
  <c r="CY71" i="135"/>
  <c r="CX71" i="135"/>
  <c r="CP71" i="135"/>
  <c r="AG101" i="4" s="1"/>
  <c r="CK71" i="135"/>
  <c r="CJ71" i="135"/>
  <c r="CI71" i="135"/>
  <c r="CH71" i="135"/>
  <c r="BZ71" i="135"/>
  <c r="AE102" i="4" s="1"/>
  <c r="BU71" i="135"/>
  <c r="BT71" i="135"/>
  <c r="BS71" i="135"/>
  <c r="BR71" i="135"/>
  <c r="BJ71" i="135"/>
  <c r="AC119" i="4" s="1"/>
  <c r="AC118" i="4" s="1"/>
  <c r="BE71" i="135"/>
  <c r="BD71" i="135"/>
  <c r="BC71" i="135"/>
  <c r="BB71" i="135"/>
  <c r="AT71" i="135"/>
  <c r="AO71" i="135"/>
  <c r="AN71" i="135"/>
  <c r="AM71" i="135"/>
  <c r="AL71" i="135"/>
  <c r="AD71" i="135"/>
  <c r="Y71" i="135"/>
  <c r="X71" i="135"/>
  <c r="W71" i="135"/>
  <c r="V71" i="135"/>
  <c r="N71" i="135"/>
  <c r="W122" i="4" s="1"/>
  <c r="I71" i="135"/>
  <c r="H71" i="135"/>
  <c r="G71" i="135"/>
  <c r="F71" i="135"/>
  <c r="FN70" i="135"/>
  <c r="FM70" i="135"/>
  <c r="FL70" i="135"/>
  <c r="FK70" i="135"/>
  <c r="FD70" i="135"/>
  <c r="AO111" i="4" s="1"/>
  <c r="EY70" i="135"/>
  <c r="EX70" i="135"/>
  <c r="EW70" i="135"/>
  <c r="EV70" i="135"/>
  <c r="EN70" i="135"/>
  <c r="AM104" i="4" s="1"/>
  <c r="EI70" i="135"/>
  <c r="EH70" i="135"/>
  <c r="EG70" i="135"/>
  <c r="EF70" i="135"/>
  <c r="DX70" i="135"/>
  <c r="DR70" i="135"/>
  <c r="DQ70" i="135"/>
  <c r="DP70" i="135"/>
  <c r="DO70" i="135"/>
  <c r="DF70" i="135"/>
  <c r="AI119" i="4" s="1"/>
  <c r="DA70" i="135"/>
  <c r="CZ70" i="135"/>
  <c r="CY70" i="135"/>
  <c r="CX70" i="135"/>
  <c r="CP70" i="135"/>
  <c r="AG99" i="4" s="1"/>
  <c r="CK70" i="135"/>
  <c r="CJ70" i="135"/>
  <c r="CI70" i="135"/>
  <c r="CH70" i="135"/>
  <c r="BZ70" i="135"/>
  <c r="AE101" i="4" s="1"/>
  <c r="BU70" i="135"/>
  <c r="BT70" i="135"/>
  <c r="BS70" i="135"/>
  <c r="BR70" i="135"/>
  <c r="BJ70" i="135"/>
  <c r="BE70" i="135"/>
  <c r="BD70" i="135"/>
  <c r="BC70" i="135"/>
  <c r="BB70" i="135"/>
  <c r="AT70" i="135"/>
  <c r="AA100" i="4" s="1"/>
  <c r="AO70" i="135"/>
  <c r="AN70" i="135"/>
  <c r="AM70" i="135"/>
  <c r="AL70" i="135"/>
  <c r="AD70" i="135"/>
  <c r="Y70" i="135"/>
  <c r="X70" i="135"/>
  <c r="W70" i="135"/>
  <c r="V70" i="135"/>
  <c r="N70" i="135"/>
  <c r="W121" i="4" s="1"/>
  <c r="I70" i="135"/>
  <c r="H70" i="135"/>
  <c r="G70" i="135"/>
  <c r="F70" i="135"/>
  <c r="FN69" i="135"/>
  <c r="FM69" i="135"/>
  <c r="FL69" i="135"/>
  <c r="FK69" i="135"/>
  <c r="FD69" i="135"/>
  <c r="EY69" i="135"/>
  <c r="EX69" i="135"/>
  <c r="EW69" i="135"/>
  <c r="EV69" i="135"/>
  <c r="EN69" i="135"/>
  <c r="AM103" i="4" s="1"/>
  <c r="EI69" i="135"/>
  <c r="EH69" i="135"/>
  <c r="EG69" i="135"/>
  <c r="EF69" i="135"/>
  <c r="DX69" i="135"/>
  <c r="DR69" i="135"/>
  <c r="DQ69" i="135"/>
  <c r="DP69" i="135"/>
  <c r="DO69" i="135"/>
  <c r="DF69" i="135"/>
  <c r="AI118" i="4" s="1"/>
  <c r="DA69" i="135"/>
  <c r="CZ69" i="135"/>
  <c r="CY69" i="135"/>
  <c r="CX69" i="135"/>
  <c r="CP69" i="135"/>
  <c r="AG97" i="4" s="1"/>
  <c r="CK69" i="135"/>
  <c r="CJ69" i="135"/>
  <c r="CI69" i="135"/>
  <c r="CH69" i="135"/>
  <c r="BZ69" i="135"/>
  <c r="AE99" i="4" s="1"/>
  <c r="BU69" i="135"/>
  <c r="BT69" i="135"/>
  <c r="BS69" i="135"/>
  <c r="BR69" i="135"/>
  <c r="BJ69" i="135"/>
  <c r="BE69" i="135"/>
  <c r="BD69" i="135"/>
  <c r="BC69" i="135"/>
  <c r="BB69" i="135"/>
  <c r="AT69" i="135"/>
  <c r="AO69" i="135"/>
  <c r="AN69" i="135"/>
  <c r="AM69" i="135"/>
  <c r="AL69" i="135"/>
  <c r="AD69" i="135"/>
  <c r="Y97" i="4" s="1"/>
  <c r="Y69" i="135"/>
  <c r="X69" i="135"/>
  <c r="W69" i="135"/>
  <c r="V69" i="135"/>
  <c r="N69" i="135"/>
  <c r="W120" i="4" s="1"/>
  <c r="I69" i="135"/>
  <c r="H69" i="135"/>
  <c r="G69" i="135"/>
  <c r="F69" i="135"/>
  <c r="FN68" i="135"/>
  <c r="FM68" i="135"/>
  <c r="FL68" i="135"/>
  <c r="FK68" i="135"/>
  <c r="FD68" i="135"/>
  <c r="EY68" i="135"/>
  <c r="EX68" i="135"/>
  <c r="EW68" i="135"/>
  <c r="EV68" i="135"/>
  <c r="EN68" i="135"/>
  <c r="AM102" i="4" s="1"/>
  <c r="EI68" i="135"/>
  <c r="EH68" i="135"/>
  <c r="EG68" i="135"/>
  <c r="EF68" i="135"/>
  <c r="DX68" i="135"/>
  <c r="AK93" i="4" s="1"/>
  <c r="DR68" i="135"/>
  <c r="DQ68" i="135"/>
  <c r="DP68" i="135"/>
  <c r="DO68" i="135"/>
  <c r="DF68" i="135"/>
  <c r="DA68" i="135"/>
  <c r="CZ68" i="135"/>
  <c r="CY68" i="135"/>
  <c r="CX68" i="135"/>
  <c r="CP68" i="135"/>
  <c r="CK68" i="135"/>
  <c r="CJ68" i="135"/>
  <c r="CI68" i="135"/>
  <c r="CH68" i="135"/>
  <c r="BZ68" i="135"/>
  <c r="AE97" i="4" s="1"/>
  <c r="BU68" i="135"/>
  <c r="BT68" i="135"/>
  <c r="BS68" i="135"/>
  <c r="BR68" i="135"/>
  <c r="BJ68" i="135"/>
  <c r="AC112" i="4" s="1"/>
  <c r="BE68" i="135"/>
  <c r="BD68" i="135"/>
  <c r="BC68" i="135"/>
  <c r="BB68" i="135"/>
  <c r="AT68" i="135"/>
  <c r="AA98" i="4" s="1"/>
  <c r="AO68" i="135"/>
  <c r="AN68" i="135"/>
  <c r="AM68" i="135"/>
  <c r="AL68" i="135"/>
  <c r="AD68" i="135"/>
  <c r="Y68" i="135"/>
  <c r="X68" i="135"/>
  <c r="W68" i="135"/>
  <c r="V68" i="135"/>
  <c r="N68" i="135"/>
  <c r="I68" i="135"/>
  <c r="H68" i="135"/>
  <c r="G68" i="135"/>
  <c r="F68" i="135"/>
  <c r="FN67" i="135"/>
  <c r="FM67" i="135"/>
  <c r="FL67" i="135"/>
  <c r="FK67" i="135"/>
  <c r="FD67" i="135"/>
  <c r="AO108" i="4" s="1"/>
  <c r="EY67" i="135"/>
  <c r="EX67" i="135"/>
  <c r="EW67" i="135"/>
  <c r="EV67" i="135"/>
  <c r="EN67" i="135"/>
  <c r="AM101" i="4" s="1"/>
  <c r="EI67" i="135"/>
  <c r="EH67" i="135"/>
  <c r="EG67" i="135"/>
  <c r="EF67" i="135"/>
  <c r="DX67" i="135"/>
  <c r="DR67" i="135"/>
  <c r="DQ67" i="135"/>
  <c r="DP67" i="135"/>
  <c r="DO67" i="135"/>
  <c r="DF67" i="135"/>
  <c r="AI113" i="4" s="1"/>
  <c r="DA67" i="135"/>
  <c r="CZ67" i="135"/>
  <c r="CY67" i="135"/>
  <c r="CX67" i="135"/>
  <c r="CP67" i="135"/>
  <c r="AG95" i="4" s="1"/>
  <c r="CK67" i="135"/>
  <c r="CJ67" i="135"/>
  <c r="CI67" i="135"/>
  <c r="CH67" i="135"/>
  <c r="BZ67" i="135"/>
  <c r="BU67" i="135"/>
  <c r="BT67" i="135"/>
  <c r="BS67" i="135"/>
  <c r="BR67" i="135"/>
  <c r="BJ67" i="135"/>
  <c r="AC111" i="4" s="1"/>
  <c r="BE67" i="135"/>
  <c r="BD67" i="135"/>
  <c r="BC67" i="135"/>
  <c r="BB67" i="135"/>
  <c r="AT67" i="135"/>
  <c r="AA97" i="4" s="1"/>
  <c r="AO67" i="135"/>
  <c r="AN67" i="135"/>
  <c r="AM67" i="135"/>
  <c r="AL67" i="135"/>
  <c r="AD67" i="135"/>
  <c r="Y95" i="4" s="1"/>
  <c r="Y67" i="135"/>
  <c r="X67" i="135"/>
  <c r="W67" i="135"/>
  <c r="V67" i="135"/>
  <c r="N67" i="135"/>
  <c r="W118" i="4" s="1"/>
  <c r="I67" i="135"/>
  <c r="U77" i="4" s="1"/>
  <c r="H67" i="135"/>
  <c r="G67" i="135"/>
  <c r="F67" i="135"/>
  <c r="FN66" i="135"/>
  <c r="FM66" i="135"/>
  <c r="FL66" i="135"/>
  <c r="FK66" i="135"/>
  <c r="FD66" i="135"/>
  <c r="AO106" i="4" s="1"/>
  <c r="EY66" i="135"/>
  <c r="EX66" i="135"/>
  <c r="EW66" i="135"/>
  <c r="EV66" i="135"/>
  <c r="EN66" i="135"/>
  <c r="AM100" i="4" s="1"/>
  <c r="EI66" i="135"/>
  <c r="EH66" i="135"/>
  <c r="EG66" i="135"/>
  <c r="EF66" i="135"/>
  <c r="DX66" i="135"/>
  <c r="AK88" i="4" s="1"/>
  <c r="DR66" i="135"/>
  <c r="DQ66" i="135"/>
  <c r="DP66" i="135"/>
  <c r="DO66" i="135"/>
  <c r="DF66" i="135"/>
  <c r="AI112" i="4" s="1"/>
  <c r="DA66" i="135"/>
  <c r="CZ66" i="135"/>
  <c r="CY66" i="135"/>
  <c r="CX66" i="135"/>
  <c r="CP66" i="135"/>
  <c r="CK66" i="135"/>
  <c r="CJ66" i="135"/>
  <c r="CI66" i="135"/>
  <c r="CH66" i="135"/>
  <c r="BZ66" i="135"/>
  <c r="BU66" i="135"/>
  <c r="BT66" i="135"/>
  <c r="BS66" i="135"/>
  <c r="BR66" i="135"/>
  <c r="BJ66" i="135"/>
  <c r="BE66" i="135"/>
  <c r="BD66" i="135"/>
  <c r="BC66" i="135"/>
  <c r="BB66" i="135"/>
  <c r="AT66" i="135"/>
  <c r="AA96" i="4" s="1"/>
  <c r="AO66" i="135"/>
  <c r="AN66" i="135"/>
  <c r="AM66" i="135"/>
  <c r="AL66" i="135"/>
  <c r="AD66" i="135"/>
  <c r="Y66" i="135"/>
  <c r="X66" i="135"/>
  <c r="W66" i="135"/>
  <c r="V66" i="135"/>
  <c r="N66" i="135"/>
  <c r="I66" i="135"/>
  <c r="U76" i="4" s="1"/>
  <c r="H66" i="135"/>
  <c r="G66" i="135"/>
  <c r="F66" i="135"/>
  <c r="FN65" i="135"/>
  <c r="FM65" i="135"/>
  <c r="FL65" i="135"/>
  <c r="FK65" i="135"/>
  <c r="FD65" i="135"/>
  <c r="EY65" i="135"/>
  <c r="EX65" i="135"/>
  <c r="EW65" i="135"/>
  <c r="EV65" i="135"/>
  <c r="EN65" i="135"/>
  <c r="AM99" i="4" s="1"/>
  <c r="EI65" i="135"/>
  <c r="EH65" i="135"/>
  <c r="EG65" i="135"/>
  <c r="EF65" i="135"/>
  <c r="DX65" i="135"/>
  <c r="AK87" i="4" s="1"/>
  <c r="DR65" i="135"/>
  <c r="DQ65" i="135"/>
  <c r="DP65" i="135"/>
  <c r="DO65" i="135"/>
  <c r="DF65" i="135"/>
  <c r="AI111" i="4" s="1"/>
  <c r="DA65" i="135"/>
  <c r="CZ65" i="135"/>
  <c r="CY65" i="135"/>
  <c r="CX65" i="135"/>
  <c r="CP65" i="135"/>
  <c r="CK65" i="135"/>
  <c r="CJ65" i="135"/>
  <c r="CI65" i="135"/>
  <c r="CH65" i="135"/>
  <c r="BZ65" i="135"/>
  <c r="AE93" i="4" s="1"/>
  <c r="BU65" i="135"/>
  <c r="BT65" i="135"/>
  <c r="BS65" i="135"/>
  <c r="BR65" i="135"/>
  <c r="BJ65" i="135"/>
  <c r="BE65" i="135"/>
  <c r="BD65" i="135"/>
  <c r="BC65" i="135"/>
  <c r="BB65" i="135"/>
  <c r="AT65" i="135"/>
  <c r="AA95" i="4" s="1"/>
  <c r="AO65" i="135"/>
  <c r="AN65" i="135"/>
  <c r="AM65" i="135"/>
  <c r="AL65" i="135"/>
  <c r="AD65" i="135"/>
  <c r="Y93" i="4" s="1"/>
  <c r="Y65" i="135"/>
  <c r="X65" i="135"/>
  <c r="W65" i="135"/>
  <c r="V65" i="135"/>
  <c r="N65" i="135"/>
  <c r="I65" i="135"/>
  <c r="U75" i="4" s="1"/>
  <c r="H65" i="135"/>
  <c r="G65" i="135"/>
  <c r="F65" i="135"/>
  <c r="FN64" i="135"/>
  <c r="FM64" i="135"/>
  <c r="FL64" i="135"/>
  <c r="FK64" i="135"/>
  <c r="FD64" i="135"/>
  <c r="AO104" i="4" s="1"/>
  <c r="EY64" i="135"/>
  <c r="EX64" i="135"/>
  <c r="EW64" i="135"/>
  <c r="EV64" i="135"/>
  <c r="EN64" i="135"/>
  <c r="AM97" i="4" s="1"/>
  <c r="EI64" i="135"/>
  <c r="EH64" i="135"/>
  <c r="EG64" i="135"/>
  <c r="EF64" i="135"/>
  <c r="DX64" i="135"/>
  <c r="AK86" i="4" s="1"/>
  <c r="DR64" i="135"/>
  <c r="DQ64" i="135"/>
  <c r="DP64" i="135"/>
  <c r="DO64" i="135"/>
  <c r="DF64" i="135"/>
  <c r="AI110" i="4" s="1"/>
  <c r="DA64" i="135"/>
  <c r="CZ64" i="135"/>
  <c r="CY64" i="135"/>
  <c r="CX64" i="135"/>
  <c r="CP64" i="135"/>
  <c r="AG72" i="4" s="1"/>
  <c r="CK64" i="135"/>
  <c r="CJ64" i="135"/>
  <c r="CI64" i="135"/>
  <c r="CH64" i="135"/>
  <c r="BZ64" i="135"/>
  <c r="AE92" i="4" s="1"/>
  <c r="BU64" i="135"/>
  <c r="BT64" i="135"/>
  <c r="BS64" i="135"/>
  <c r="BR64" i="135"/>
  <c r="BJ64" i="135"/>
  <c r="BE64" i="135"/>
  <c r="BD64" i="135"/>
  <c r="BC64" i="135"/>
  <c r="BB64" i="135"/>
  <c r="AT64" i="135"/>
  <c r="AA94" i="4" s="1"/>
  <c r="AO64" i="135"/>
  <c r="AN64" i="135"/>
  <c r="AM64" i="135"/>
  <c r="AL64" i="135"/>
  <c r="AD64" i="135"/>
  <c r="Y64" i="135"/>
  <c r="X64" i="135"/>
  <c r="W64" i="135"/>
  <c r="V64" i="135"/>
  <c r="N64" i="135"/>
  <c r="W112" i="4" s="1"/>
  <c r="I64" i="135"/>
  <c r="H64" i="135"/>
  <c r="G64" i="135"/>
  <c r="F64" i="135"/>
  <c r="FN63" i="135"/>
  <c r="FM63" i="135"/>
  <c r="FL63" i="135"/>
  <c r="FK63" i="135"/>
  <c r="FD63" i="135"/>
  <c r="AO103" i="4" s="1"/>
  <c r="EY63" i="135"/>
  <c r="EX63" i="135"/>
  <c r="EW63" i="135"/>
  <c r="EV63" i="135"/>
  <c r="EN63" i="135"/>
  <c r="AM95" i="4" s="1"/>
  <c r="EI63" i="135"/>
  <c r="EH63" i="135"/>
  <c r="EG63" i="135"/>
  <c r="EF63" i="135"/>
  <c r="DX63" i="135"/>
  <c r="AK85" i="4" s="1"/>
  <c r="DR63" i="135"/>
  <c r="DQ63" i="135"/>
  <c r="DP63" i="135"/>
  <c r="DO63" i="135"/>
  <c r="DF63" i="135"/>
  <c r="AI109" i="4" s="1"/>
  <c r="DA63" i="135"/>
  <c r="CZ63" i="135"/>
  <c r="CY63" i="135"/>
  <c r="CX63" i="135"/>
  <c r="CP63" i="135"/>
  <c r="AG88" i="4" s="1"/>
  <c r="CK63" i="135"/>
  <c r="CJ63" i="135"/>
  <c r="CI63" i="135"/>
  <c r="CH63" i="135"/>
  <c r="BZ63" i="135"/>
  <c r="AE88" i="4" s="1"/>
  <c r="BU63" i="135"/>
  <c r="BT63" i="135"/>
  <c r="BS63" i="135"/>
  <c r="BR63" i="135"/>
  <c r="BJ63" i="135"/>
  <c r="AC106" i="4" s="1"/>
  <c r="BE63" i="135"/>
  <c r="BD63" i="135"/>
  <c r="BC63" i="135"/>
  <c r="BB63" i="135"/>
  <c r="AT63" i="135"/>
  <c r="AA93" i="4" s="1"/>
  <c r="AO63" i="135"/>
  <c r="AN63" i="135"/>
  <c r="AM63" i="135"/>
  <c r="AL63" i="135"/>
  <c r="AD63" i="135"/>
  <c r="Y88" i="4" s="1"/>
  <c r="Y63" i="135"/>
  <c r="X63" i="135"/>
  <c r="W63" i="135"/>
  <c r="V63" i="135"/>
  <c r="N63" i="135"/>
  <c r="W111" i="4" s="1"/>
  <c r="I63" i="135"/>
  <c r="H63" i="135"/>
  <c r="G63" i="135"/>
  <c r="F63" i="135"/>
  <c r="FN62" i="135"/>
  <c r="FM62" i="135"/>
  <c r="FL62" i="135"/>
  <c r="FK62" i="135"/>
  <c r="FD62" i="135"/>
  <c r="AO102" i="4" s="1"/>
  <c r="EY62" i="135"/>
  <c r="EX62" i="135"/>
  <c r="EW62" i="135"/>
  <c r="EV62" i="135"/>
  <c r="EN62" i="135"/>
  <c r="AM93" i="4" s="1"/>
  <c r="EI62" i="135"/>
  <c r="EH62" i="135"/>
  <c r="EG62" i="135"/>
  <c r="EF62" i="135"/>
  <c r="DX62" i="135"/>
  <c r="DR62" i="135"/>
  <c r="DQ62" i="135"/>
  <c r="DP62" i="135"/>
  <c r="DO62" i="135"/>
  <c r="DF62" i="135"/>
  <c r="AI108" i="4" s="1"/>
  <c r="DA62" i="135"/>
  <c r="CZ62" i="135"/>
  <c r="CY62" i="135"/>
  <c r="CX62" i="135"/>
  <c r="CP62" i="135"/>
  <c r="CK62" i="135"/>
  <c r="CJ62" i="135"/>
  <c r="CI62" i="135"/>
  <c r="CH62" i="135"/>
  <c r="BZ62" i="135"/>
  <c r="AE87" i="4" s="1"/>
  <c r="BU62" i="135"/>
  <c r="BT62" i="135"/>
  <c r="BS62" i="135"/>
  <c r="BR62" i="135"/>
  <c r="BJ62" i="135"/>
  <c r="AC105" i="4" s="1"/>
  <c r="BE62" i="135"/>
  <c r="BD62" i="135"/>
  <c r="BC62" i="135"/>
  <c r="BB62" i="135"/>
  <c r="AT62" i="135"/>
  <c r="AA92" i="4" s="1"/>
  <c r="AO62" i="135"/>
  <c r="AN62" i="135"/>
  <c r="AM62" i="135"/>
  <c r="AL62" i="135"/>
  <c r="AD62" i="135"/>
  <c r="Y62" i="135"/>
  <c r="X62" i="135"/>
  <c r="W62" i="135"/>
  <c r="V62" i="135"/>
  <c r="N62" i="135"/>
  <c r="W110" i="4" s="1"/>
  <c r="I62" i="135"/>
  <c r="U72" i="4" s="1"/>
  <c r="H62" i="135"/>
  <c r="G62" i="135"/>
  <c r="F62" i="135"/>
  <c r="FN61" i="135"/>
  <c r="FM61" i="135"/>
  <c r="FL61" i="135"/>
  <c r="FK61" i="135"/>
  <c r="FD61" i="135"/>
  <c r="AO101" i="4" s="1"/>
  <c r="EY61" i="135"/>
  <c r="EX61" i="135"/>
  <c r="EW61" i="135"/>
  <c r="EV61" i="135"/>
  <c r="EN61" i="135"/>
  <c r="AM88" i="4" s="1"/>
  <c r="EI61" i="135"/>
  <c r="EH61" i="135"/>
  <c r="EG61" i="135"/>
  <c r="EF61" i="135"/>
  <c r="DX61" i="135"/>
  <c r="AK83" i="4" s="1"/>
  <c r="DR61" i="135"/>
  <c r="DQ61" i="135"/>
  <c r="DP61" i="135"/>
  <c r="DO61" i="135"/>
  <c r="DF61" i="135"/>
  <c r="AI106" i="4" s="1"/>
  <c r="DA61" i="135"/>
  <c r="CZ61" i="135"/>
  <c r="CY61" i="135"/>
  <c r="CX61" i="135"/>
  <c r="CP61" i="135"/>
  <c r="AG86" i="4" s="1"/>
  <c r="CK61" i="135"/>
  <c r="CJ61" i="135"/>
  <c r="CI61" i="135"/>
  <c r="CH61" i="135"/>
  <c r="BZ61" i="135"/>
  <c r="AE84" i="4" s="1"/>
  <c r="BU61" i="135"/>
  <c r="BT61" i="135"/>
  <c r="BS61" i="135"/>
  <c r="BR61" i="135"/>
  <c r="BJ61" i="135"/>
  <c r="AC104" i="4" s="1"/>
  <c r="BE61" i="135"/>
  <c r="BD61" i="135"/>
  <c r="BC61" i="135"/>
  <c r="BB61" i="135"/>
  <c r="AT61" i="135"/>
  <c r="AA88" i="4" s="1"/>
  <c r="AO61" i="135"/>
  <c r="AN61" i="135"/>
  <c r="AM61" i="135"/>
  <c r="AL61" i="135"/>
  <c r="AD61" i="135"/>
  <c r="Y61" i="135"/>
  <c r="X61" i="135"/>
  <c r="W61" i="135"/>
  <c r="V61" i="135"/>
  <c r="N61" i="135"/>
  <c r="W106" i="4" s="1"/>
  <c r="I61" i="135"/>
  <c r="U71" i="4" s="1"/>
  <c r="H61" i="135"/>
  <c r="G61" i="135"/>
  <c r="F61" i="135"/>
  <c r="FN60" i="135"/>
  <c r="FM60" i="135"/>
  <c r="FL60" i="135"/>
  <c r="FK60" i="135"/>
  <c r="FD60" i="135"/>
  <c r="AO99" i="4" s="1"/>
  <c r="EY60" i="135"/>
  <c r="EX60" i="135"/>
  <c r="EW60" i="135"/>
  <c r="EV60" i="135"/>
  <c r="EN60" i="135"/>
  <c r="AM87" i="4" s="1"/>
  <c r="EI60" i="135"/>
  <c r="EH60" i="135"/>
  <c r="EG60" i="135"/>
  <c r="EF60" i="135"/>
  <c r="DX60" i="135"/>
  <c r="AK81" i="4" s="1"/>
  <c r="DR60" i="135"/>
  <c r="DQ60" i="135"/>
  <c r="DP60" i="135"/>
  <c r="DO60" i="135"/>
  <c r="DF60" i="135"/>
  <c r="AI105" i="4" s="1"/>
  <c r="DA60" i="135"/>
  <c r="CZ60" i="135"/>
  <c r="CY60" i="135"/>
  <c r="CX60" i="135"/>
  <c r="CP60" i="135"/>
  <c r="AG85" i="4" s="1"/>
  <c r="CK60" i="135"/>
  <c r="CJ60" i="135"/>
  <c r="CI60" i="135"/>
  <c r="CH60" i="135"/>
  <c r="BZ60" i="135"/>
  <c r="AE83" i="4" s="1"/>
  <c r="BU60" i="135"/>
  <c r="BT60" i="135"/>
  <c r="BS60" i="135"/>
  <c r="BR60" i="135"/>
  <c r="BJ60" i="135"/>
  <c r="AC103" i="4" s="1"/>
  <c r="BE60" i="135"/>
  <c r="BD60" i="135"/>
  <c r="BC60" i="135"/>
  <c r="BB60" i="135"/>
  <c r="AT60" i="135"/>
  <c r="AO60" i="135"/>
  <c r="AN60" i="135"/>
  <c r="AM60" i="135"/>
  <c r="AL60" i="135"/>
  <c r="AD60" i="135"/>
  <c r="Y60" i="135"/>
  <c r="X60" i="135"/>
  <c r="W60" i="135"/>
  <c r="V60" i="135"/>
  <c r="N60" i="135"/>
  <c r="W105" i="4" s="1"/>
  <c r="I60" i="135"/>
  <c r="U70" i="4" s="1"/>
  <c r="H60" i="135"/>
  <c r="G60" i="135"/>
  <c r="F60" i="135"/>
  <c r="FN59" i="135"/>
  <c r="FM59" i="135"/>
  <c r="FL59" i="135"/>
  <c r="FK59" i="135"/>
  <c r="FD59" i="135"/>
  <c r="AO97" i="4" s="1"/>
  <c r="EY59" i="135"/>
  <c r="EX59" i="135"/>
  <c r="EW59" i="135"/>
  <c r="EV59" i="135"/>
  <c r="EN59" i="135"/>
  <c r="AM83" i="4" s="1"/>
  <c r="EI59" i="135"/>
  <c r="EH59" i="135"/>
  <c r="EG59" i="135"/>
  <c r="EF59" i="135"/>
  <c r="DX59" i="135"/>
  <c r="AK80" i="4" s="1"/>
  <c r="DR59" i="135"/>
  <c r="DQ59" i="135"/>
  <c r="DP59" i="135"/>
  <c r="DO59" i="135"/>
  <c r="DF59" i="135"/>
  <c r="AI104" i="4" s="1"/>
  <c r="DA59" i="135"/>
  <c r="CZ59" i="135"/>
  <c r="CY59" i="135"/>
  <c r="CX59" i="135"/>
  <c r="CP59" i="135"/>
  <c r="CK59" i="135"/>
  <c r="CJ59" i="135"/>
  <c r="CI59" i="135"/>
  <c r="CH59" i="135"/>
  <c r="BZ59" i="135"/>
  <c r="AE81" i="4" s="1"/>
  <c r="BU59" i="135"/>
  <c r="BT59" i="135"/>
  <c r="BS59" i="135"/>
  <c r="BR59" i="135"/>
  <c r="BJ59" i="135"/>
  <c r="AC102" i="4" s="1"/>
  <c r="BE59" i="135"/>
  <c r="BD59" i="135"/>
  <c r="BC59" i="135"/>
  <c r="BB59" i="135"/>
  <c r="AT59" i="135"/>
  <c r="AA84" i="4" s="1"/>
  <c r="AO59" i="135"/>
  <c r="AN59" i="135"/>
  <c r="AM59" i="135"/>
  <c r="AL59" i="135"/>
  <c r="AD59" i="135"/>
  <c r="Y81" i="4" s="1"/>
  <c r="Y59" i="135"/>
  <c r="X59" i="135"/>
  <c r="W59" i="135"/>
  <c r="V59" i="135"/>
  <c r="N59" i="135"/>
  <c r="I59" i="135"/>
  <c r="H59" i="135"/>
  <c r="G59" i="135"/>
  <c r="F59" i="135"/>
  <c r="FN58" i="135"/>
  <c r="FM58" i="135"/>
  <c r="FL58" i="135"/>
  <c r="FK58" i="135"/>
  <c r="FD58" i="135"/>
  <c r="AO96" i="4" s="1"/>
  <c r="EY58" i="135"/>
  <c r="EX58" i="135"/>
  <c r="EW58" i="135"/>
  <c r="EV58" i="135"/>
  <c r="EN58" i="135"/>
  <c r="AM81" i="4" s="1"/>
  <c r="EI58" i="135"/>
  <c r="EH58" i="135"/>
  <c r="EG58" i="135"/>
  <c r="EF58" i="135"/>
  <c r="DX58" i="135"/>
  <c r="AK78" i="4" s="1"/>
  <c r="DR58" i="135"/>
  <c r="DQ58" i="135"/>
  <c r="DP58" i="135"/>
  <c r="DO58" i="135"/>
  <c r="DF58" i="135"/>
  <c r="AI103" i="4" s="1"/>
  <c r="DA58" i="135"/>
  <c r="CZ58" i="135"/>
  <c r="CY58" i="135"/>
  <c r="CX58" i="135"/>
  <c r="CP58" i="135"/>
  <c r="CK58" i="135"/>
  <c r="CJ58" i="135"/>
  <c r="CI58" i="135"/>
  <c r="CH58" i="135"/>
  <c r="BZ58" i="135"/>
  <c r="AE80" i="4" s="1"/>
  <c r="BU58" i="135"/>
  <c r="BT58" i="135"/>
  <c r="BS58" i="135"/>
  <c r="BR58" i="135"/>
  <c r="BJ58" i="135"/>
  <c r="BE58" i="135"/>
  <c r="BD58" i="135"/>
  <c r="BC58" i="135"/>
  <c r="BB58" i="135"/>
  <c r="AT58" i="135"/>
  <c r="AA83" i="4" s="1"/>
  <c r="AO58" i="135"/>
  <c r="AN58" i="135"/>
  <c r="AM58" i="135"/>
  <c r="AL58" i="135"/>
  <c r="AD58" i="135"/>
  <c r="Y80" i="4" s="1"/>
  <c r="Y58" i="135"/>
  <c r="X58" i="135"/>
  <c r="W58" i="135"/>
  <c r="V58" i="135"/>
  <c r="N58" i="135"/>
  <c r="W103" i="4" s="1"/>
  <c r="I58" i="135"/>
  <c r="U68" i="4" s="1"/>
  <c r="H58" i="135"/>
  <c r="G58" i="135"/>
  <c r="F58" i="135"/>
  <c r="FN57" i="135"/>
  <c r="FM57" i="135"/>
  <c r="FL57" i="135"/>
  <c r="FK57" i="135"/>
  <c r="FD57" i="135"/>
  <c r="AO95" i="4" s="1"/>
  <c r="EY57" i="135"/>
  <c r="EX57" i="135"/>
  <c r="EW57" i="135"/>
  <c r="EV57" i="135"/>
  <c r="EN57" i="135"/>
  <c r="AM80" i="4" s="1"/>
  <c r="EI57" i="135"/>
  <c r="EH57" i="135"/>
  <c r="EG57" i="135"/>
  <c r="EF57" i="135"/>
  <c r="DX57" i="135"/>
  <c r="AK77" i="4" s="1"/>
  <c r="DR57" i="135"/>
  <c r="DQ57" i="135"/>
  <c r="DP57" i="135"/>
  <c r="DO57" i="135"/>
  <c r="DF57" i="135"/>
  <c r="AI102" i="4" s="1"/>
  <c r="DA57" i="135"/>
  <c r="CZ57" i="135"/>
  <c r="CY57" i="135"/>
  <c r="CX57" i="135"/>
  <c r="CP57" i="135"/>
  <c r="CK57" i="135"/>
  <c r="CJ57" i="135"/>
  <c r="CI57" i="135"/>
  <c r="CH57" i="135"/>
  <c r="BZ57" i="135"/>
  <c r="BU57" i="135"/>
  <c r="BT57" i="135"/>
  <c r="BS57" i="135"/>
  <c r="BR57" i="135"/>
  <c r="BJ57" i="135"/>
  <c r="BE57" i="135"/>
  <c r="BD57" i="135"/>
  <c r="BC57" i="135"/>
  <c r="BB57" i="135"/>
  <c r="AT57" i="135"/>
  <c r="AO57" i="135"/>
  <c r="AN57" i="135"/>
  <c r="AM57" i="135"/>
  <c r="AL57" i="135"/>
  <c r="AD57" i="135"/>
  <c r="Y77" i="4" s="1"/>
  <c r="Y57" i="135"/>
  <c r="X57" i="135"/>
  <c r="W57" i="135"/>
  <c r="V57" i="135"/>
  <c r="N57" i="135"/>
  <c r="W102" i="4" s="1"/>
  <c r="I57" i="135"/>
  <c r="U67" i="4" s="1"/>
  <c r="H57" i="135"/>
  <c r="G57" i="135"/>
  <c r="F57" i="135"/>
  <c r="FN56" i="135"/>
  <c r="FM56" i="135"/>
  <c r="FL56" i="135"/>
  <c r="FK56" i="135"/>
  <c r="FD56" i="135"/>
  <c r="AO93" i="4" s="1"/>
  <c r="EY56" i="135"/>
  <c r="EX56" i="135"/>
  <c r="EW56" i="135"/>
  <c r="EV56" i="135"/>
  <c r="EN56" i="135"/>
  <c r="AM78" i="4" s="1"/>
  <c r="EI56" i="135"/>
  <c r="EH56" i="135"/>
  <c r="EG56" i="135"/>
  <c r="EF56" i="135"/>
  <c r="DX56" i="135"/>
  <c r="AK76" i="4" s="1"/>
  <c r="DR56" i="135"/>
  <c r="DQ56" i="135"/>
  <c r="DP56" i="135"/>
  <c r="DO56" i="135"/>
  <c r="DF56" i="135"/>
  <c r="AI101" i="4" s="1"/>
  <c r="DA56" i="135"/>
  <c r="CZ56" i="135"/>
  <c r="CY56" i="135"/>
  <c r="CX56" i="135"/>
  <c r="CP56" i="135"/>
  <c r="AG80" i="4" s="1"/>
  <c r="CK56" i="135"/>
  <c r="CJ56" i="135"/>
  <c r="CI56" i="135"/>
  <c r="CH56" i="135"/>
  <c r="BZ56" i="135"/>
  <c r="AE76" i="4" s="1"/>
  <c r="BU56" i="135"/>
  <c r="BT56" i="135"/>
  <c r="BS56" i="135"/>
  <c r="BR56" i="135"/>
  <c r="BJ56" i="135"/>
  <c r="BE56" i="135"/>
  <c r="BD56" i="135"/>
  <c r="BC56" i="135"/>
  <c r="BB56" i="135"/>
  <c r="AT56" i="135"/>
  <c r="AO56" i="135"/>
  <c r="AN56" i="135"/>
  <c r="AM56" i="135"/>
  <c r="AL56" i="135"/>
  <c r="AD56" i="135"/>
  <c r="Y76" i="4" s="1"/>
  <c r="Y56" i="135"/>
  <c r="X56" i="135"/>
  <c r="W56" i="135"/>
  <c r="V56" i="135"/>
  <c r="N56" i="135"/>
  <c r="W101" i="4" s="1"/>
  <c r="I56" i="135"/>
  <c r="U66" i="4" s="1"/>
  <c r="H56" i="135"/>
  <c r="G56" i="135"/>
  <c r="F56" i="135"/>
  <c r="FN55" i="135"/>
  <c r="FM55" i="135"/>
  <c r="FL55" i="135"/>
  <c r="FK55" i="135"/>
  <c r="FD55" i="135"/>
  <c r="AO91" i="4" s="1"/>
  <c r="EY55" i="135"/>
  <c r="EX55" i="135"/>
  <c r="EW55" i="135"/>
  <c r="EV55" i="135"/>
  <c r="EN55" i="135"/>
  <c r="EI55" i="135"/>
  <c r="EH55" i="135"/>
  <c r="EG55" i="135"/>
  <c r="EF55" i="135"/>
  <c r="DX55" i="135"/>
  <c r="AK75" i="4" s="1"/>
  <c r="DR55" i="135"/>
  <c r="DQ55" i="135"/>
  <c r="DP55" i="135"/>
  <c r="DO55" i="135"/>
  <c r="DF55" i="135"/>
  <c r="DA55" i="135"/>
  <c r="CZ55" i="135"/>
  <c r="CY55" i="135"/>
  <c r="CX55" i="135"/>
  <c r="CP55" i="135"/>
  <c r="AG77" i="4" s="1"/>
  <c r="CK55" i="135"/>
  <c r="CJ55" i="135"/>
  <c r="CI55" i="135"/>
  <c r="CH55" i="135"/>
  <c r="BZ55" i="135"/>
  <c r="AE75" i="4" s="1"/>
  <c r="BU55" i="135"/>
  <c r="BT55" i="135"/>
  <c r="BS55" i="135"/>
  <c r="BR55" i="135"/>
  <c r="BJ55" i="135"/>
  <c r="AC97" i="4" s="1"/>
  <c r="BE55" i="135"/>
  <c r="BD55" i="135"/>
  <c r="BC55" i="135"/>
  <c r="BB55" i="135"/>
  <c r="AT55" i="135"/>
  <c r="AA77" i="4" s="1"/>
  <c r="AO55" i="135"/>
  <c r="AN55" i="135"/>
  <c r="AM55" i="135"/>
  <c r="AL55" i="135"/>
  <c r="AD55" i="135"/>
  <c r="Y75" i="4" s="1"/>
  <c r="Y55" i="135"/>
  <c r="X55" i="135"/>
  <c r="W55" i="135"/>
  <c r="V55" i="135"/>
  <c r="N55" i="135"/>
  <c r="I55" i="135"/>
  <c r="U65" i="4" s="1"/>
  <c r="H55" i="135"/>
  <c r="G55" i="135"/>
  <c r="F55" i="135"/>
  <c r="FN54" i="135"/>
  <c r="FM54" i="135"/>
  <c r="FL54" i="135"/>
  <c r="FK54" i="135"/>
  <c r="FD54" i="135"/>
  <c r="AO90" i="4" s="1"/>
  <c r="EY54" i="135"/>
  <c r="EX54" i="135"/>
  <c r="EW54" i="135"/>
  <c r="EV54" i="135"/>
  <c r="EN54" i="135"/>
  <c r="AM76" i="4" s="1"/>
  <c r="EI54" i="135"/>
  <c r="EH54" i="135"/>
  <c r="EG54" i="135"/>
  <c r="EF54" i="135"/>
  <c r="DX54" i="135"/>
  <c r="AK74" i="4" s="1"/>
  <c r="DR54" i="135"/>
  <c r="DQ54" i="135"/>
  <c r="DP54" i="135"/>
  <c r="DO54" i="135"/>
  <c r="DF54" i="135"/>
  <c r="AI97" i="4" s="1"/>
  <c r="DA54" i="135"/>
  <c r="CZ54" i="135"/>
  <c r="CY54" i="135"/>
  <c r="CX54" i="135"/>
  <c r="CP54" i="135"/>
  <c r="AG76" i="4" s="1"/>
  <c r="CK54" i="135"/>
  <c r="CJ54" i="135"/>
  <c r="CI54" i="135"/>
  <c r="CH54" i="135"/>
  <c r="BZ54" i="135"/>
  <c r="AE74" i="4" s="1"/>
  <c r="BU54" i="135"/>
  <c r="BT54" i="135"/>
  <c r="BS54" i="135"/>
  <c r="BR54" i="135"/>
  <c r="BJ54" i="135"/>
  <c r="BE54" i="135"/>
  <c r="BD54" i="135"/>
  <c r="BC54" i="135"/>
  <c r="BB54" i="135"/>
  <c r="AT54" i="135"/>
  <c r="AA76" i="4" s="1"/>
  <c r="AO54" i="135"/>
  <c r="AN54" i="135"/>
  <c r="AM54" i="135"/>
  <c r="AL54" i="135"/>
  <c r="AD54" i="135"/>
  <c r="Y54" i="135"/>
  <c r="X54" i="135"/>
  <c r="W54" i="135"/>
  <c r="V54" i="135"/>
  <c r="N54" i="135"/>
  <c r="W99" i="4" s="1"/>
  <c r="I54" i="135"/>
  <c r="H54" i="135"/>
  <c r="G54" i="135"/>
  <c r="F54" i="135"/>
  <c r="FN53" i="135"/>
  <c r="FM53" i="135"/>
  <c r="FL53" i="135"/>
  <c r="FK53" i="135"/>
  <c r="FD53" i="135"/>
  <c r="AO88" i="4" s="1"/>
  <c r="EY53" i="135"/>
  <c r="EX53" i="135"/>
  <c r="EW53" i="135"/>
  <c r="EV53" i="135"/>
  <c r="EN53" i="135"/>
  <c r="AM75" i="4" s="1"/>
  <c r="EI53" i="135"/>
  <c r="EH53" i="135"/>
  <c r="EG53" i="135"/>
  <c r="EF53" i="135"/>
  <c r="DX53" i="135"/>
  <c r="AK73" i="4" s="1"/>
  <c r="DR53" i="135"/>
  <c r="DQ53" i="135"/>
  <c r="DP53" i="135"/>
  <c r="DO53" i="135"/>
  <c r="DF53" i="135"/>
  <c r="AI95" i="4" s="1"/>
  <c r="DA53" i="135"/>
  <c r="CZ53" i="135"/>
  <c r="CY53" i="135"/>
  <c r="CX53" i="135"/>
  <c r="CP53" i="135"/>
  <c r="AG75" i="4" s="1"/>
  <c r="CK53" i="135"/>
  <c r="CJ53" i="135"/>
  <c r="CI53" i="135"/>
  <c r="CH53" i="135"/>
  <c r="BZ53" i="135"/>
  <c r="AE73" i="4" s="1"/>
  <c r="BU53" i="135"/>
  <c r="BT53" i="135"/>
  <c r="BS53" i="135"/>
  <c r="BR53" i="135"/>
  <c r="BJ53" i="135"/>
  <c r="BE53" i="135"/>
  <c r="BD53" i="135"/>
  <c r="BC53" i="135"/>
  <c r="BB53" i="135"/>
  <c r="AT53" i="135"/>
  <c r="AA75" i="4" s="1"/>
  <c r="AO53" i="135"/>
  <c r="AN53" i="135"/>
  <c r="AM53" i="135"/>
  <c r="AL53" i="135"/>
  <c r="AD53" i="135"/>
  <c r="Y53" i="135"/>
  <c r="X53" i="135"/>
  <c r="W53" i="135"/>
  <c r="V53" i="135"/>
  <c r="N53" i="135"/>
  <c r="W97" i="4" s="1"/>
  <c r="I53" i="135"/>
  <c r="U62" i="4" s="1"/>
  <c r="H53" i="135"/>
  <c r="G53" i="135"/>
  <c r="F53" i="135"/>
  <c r="FN52" i="135"/>
  <c r="FM52" i="135"/>
  <c r="FL52" i="135"/>
  <c r="FK52" i="135"/>
  <c r="FD52" i="135"/>
  <c r="AO87" i="4" s="1"/>
  <c r="EY52" i="135"/>
  <c r="EX52" i="135"/>
  <c r="EW52" i="135"/>
  <c r="EV52" i="135"/>
  <c r="EN52" i="135"/>
  <c r="AM74" i="4" s="1"/>
  <c r="EI52" i="135"/>
  <c r="EH52" i="135"/>
  <c r="EG52" i="135"/>
  <c r="EF52" i="135"/>
  <c r="DX52" i="135"/>
  <c r="AK70" i="4" s="1"/>
  <c r="DR52" i="135"/>
  <c r="DQ52" i="135"/>
  <c r="DP52" i="135"/>
  <c r="DO52" i="135"/>
  <c r="DF52" i="135"/>
  <c r="AI93" i="4" s="1"/>
  <c r="DA52" i="135"/>
  <c r="CZ52" i="135"/>
  <c r="CY52" i="135"/>
  <c r="CX52" i="135"/>
  <c r="CP52" i="135"/>
  <c r="AG74" i="4" s="1"/>
  <c r="CK52" i="135"/>
  <c r="CJ52" i="135"/>
  <c r="CI52" i="135"/>
  <c r="CH52" i="135"/>
  <c r="BZ52" i="135"/>
  <c r="AE71" i="4" s="1"/>
  <c r="BU52" i="135"/>
  <c r="BT52" i="135"/>
  <c r="BS52" i="135"/>
  <c r="BR52" i="135"/>
  <c r="BJ52" i="135"/>
  <c r="AC93" i="4" s="1"/>
  <c r="BE52" i="135"/>
  <c r="BD52" i="135"/>
  <c r="BC52" i="135"/>
  <c r="BB52" i="135"/>
  <c r="AT52" i="135"/>
  <c r="AO52" i="135"/>
  <c r="AN52" i="135"/>
  <c r="AM52" i="135"/>
  <c r="AL52" i="135"/>
  <c r="AD52" i="135"/>
  <c r="Y71" i="4" s="1"/>
  <c r="Y69" i="4" s="1"/>
  <c r="Y52" i="135"/>
  <c r="X52" i="135"/>
  <c r="W52" i="135"/>
  <c r="V52" i="135"/>
  <c r="N52" i="135"/>
  <c r="W95" i="4" s="1"/>
  <c r="I52" i="135"/>
  <c r="U61" i="4" s="1"/>
  <c r="H52" i="135"/>
  <c r="G52" i="135"/>
  <c r="F52" i="135"/>
  <c r="FN51" i="135"/>
  <c r="FM51" i="135"/>
  <c r="FL51" i="135"/>
  <c r="FK51" i="135"/>
  <c r="FD51" i="135"/>
  <c r="AO83" i="4" s="1"/>
  <c r="EY51" i="135"/>
  <c r="EX51" i="135"/>
  <c r="EW51" i="135"/>
  <c r="EV51" i="135"/>
  <c r="EN51" i="135"/>
  <c r="AM73" i="4" s="1"/>
  <c r="EI51" i="135"/>
  <c r="EH51" i="135"/>
  <c r="EG51" i="135"/>
  <c r="EF51" i="135"/>
  <c r="DX51" i="135"/>
  <c r="AK69" i="4" s="1"/>
  <c r="DR51" i="135"/>
  <c r="DQ51" i="135"/>
  <c r="DP51" i="135"/>
  <c r="DO51" i="135"/>
  <c r="DF51" i="135"/>
  <c r="AI92" i="4" s="1"/>
  <c r="DA51" i="135"/>
  <c r="CZ51" i="135"/>
  <c r="CY51" i="135"/>
  <c r="CX51" i="135"/>
  <c r="CP51" i="135"/>
  <c r="AG73" i="4" s="1"/>
  <c r="CK51" i="135"/>
  <c r="CJ51" i="135"/>
  <c r="CI51" i="135"/>
  <c r="CH51" i="135"/>
  <c r="BZ51" i="135"/>
  <c r="AE69" i="4" s="1"/>
  <c r="BU51" i="135"/>
  <c r="BT51" i="135"/>
  <c r="BS51" i="135"/>
  <c r="BR51" i="135"/>
  <c r="BJ51" i="135"/>
  <c r="AC92" i="4" s="1"/>
  <c r="BE51" i="135"/>
  <c r="BD51" i="135"/>
  <c r="BC51" i="135"/>
  <c r="BB51" i="135"/>
  <c r="AT51" i="135"/>
  <c r="AO51" i="135"/>
  <c r="AN51" i="135"/>
  <c r="AM51" i="135"/>
  <c r="AL51" i="135"/>
  <c r="AD51" i="135"/>
  <c r="Y51" i="135"/>
  <c r="X51" i="135"/>
  <c r="W51" i="135"/>
  <c r="V51" i="135"/>
  <c r="N51" i="135"/>
  <c r="W92" i="4" s="1"/>
  <c r="I51" i="135"/>
  <c r="U60" i="4" s="1"/>
  <c r="H51" i="135"/>
  <c r="G51" i="135"/>
  <c r="F51" i="135"/>
  <c r="FN50" i="135"/>
  <c r="FM50" i="135"/>
  <c r="FL50" i="135"/>
  <c r="FK50" i="135"/>
  <c r="FD50" i="135"/>
  <c r="AO81" i="4" s="1"/>
  <c r="EY50" i="135"/>
  <c r="EX50" i="135"/>
  <c r="EW50" i="135"/>
  <c r="EV50" i="135"/>
  <c r="EN50" i="135"/>
  <c r="AM70" i="4" s="1"/>
  <c r="EI50" i="135"/>
  <c r="EH50" i="135"/>
  <c r="EG50" i="135"/>
  <c r="EF50" i="135"/>
  <c r="DX50" i="135"/>
  <c r="AK67" i="4" s="1"/>
  <c r="DR50" i="135"/>
  <c r="DQ50" i="135"/>
  <c r="DP50" i="135"/>
  <c r="DO50" i="135"/>
  <c r="DF50" i="135"/>
  <c r="DA50" i="135"/>
  <c r="CZ50" i="135"/>
  <c r="CY50" i="135"/>
  <c r="CX50" i="135"/>
  <c r="CP50" i="135"/>
  <c r="CK50" i="135"/>
  <c r="CJ50" i="135"/>
  <c r="CI50" i="135"/>
  <c r="CH50" i="135"/>
  <c r="BZ50" i="135"/>
  <c r="AE67" i="4" s="1"/>
  <c r="BU50" i="135"/>
  <c r="BT50" i="135"/>
  <c r="BS50" i="135"/>
  <c r="BR50" i="135"/>
  <c r="BJ50" i="135"/>
  <c r="AC88" i="4" s="1"/>
  <c r="BE50" i="135"/>
  <c r="BD50" i="135"/>
  <c r="BC50" i="135"/>
  <c r="BB50" i="135"/>
  <c r="AT50" i="135"/>
  <c r="AA71" i="4" s="1"/>
  <c r="AA69" i="4" s="1"/>
  <c r="AO50" i="135"/>
  <c r="AN50" i="135"/>
  <c r="AM50" i="135"/>
  <c r="AL50" i="135"/>
  <c r="AD50" i="135"/>
  <c r="Y67" i="4" s="1"/>
  <c r="Y50" i="135"/>
  <c r="X50" i="135"/>
  <c r="W50" i="135"/>
  <c r="V50" i="135"/>
  <c r="N50" i="135"/>
  <c r="W88" i="4" s="1"/>
  <c r="I50" i="135"/>
  <c r="U59" i="4" s="1"/>
  <c r="H50" i="135"/>
  <c r="G50" i="135"/>
  <c r="F50" i="135"/>
  <c r="FN49" i="135"/>
  <c r="FM49" i="135"/>
  <c r="FL49" i="135"/>
  <c r="FK49" i="135"/>
  <c r="FD49" i="135"/>
  <c r="AO80" i="4" s="1"/>
  <c r="EY49" i="135"/>
  <c r="EX49" i="135"/>
  <c r="EW49" i="135"/>
  <c r="EV49" i="135"/>
  <c r="EN49" i="135"/>
  <c r="AM69" i="4" s="1"/>
  <c r="EI49" i="135"/>
  <c r="EH49" i="135"/>
  <c r="EG49" i="135"/>
  <c r="EF49" i="135"/>
  <c r="DX49" i="135"/>
  <c r="AK66" i="4" s="1"/>
  <c r="DR49" i="135"/>
  <c r="DQ49" i="135"/>
  <c r="DP49" i="135"/>
  <c r="DO49" i="135"/>
  <c r="DF49" i="135"/>
  <c r="AI87" i="4" s="1"/>
  <c r="DA49" i="135"/>
  <c r="CZ49" i="135"/>
  <c r="CY49" i="135"/>
  <c r="CX49" i="135"/>
  <c r="CP49" i="135"/>
  <c r="CK49" i="135"/>
  <c r="CJ49" i="135"/>
  <c r="CI49" i="135"/>
  <c r="CH49" i="135"/>
  <c r="BZ49" i="135"/>
  <c r="AE66" i="4" s="1"/>
  <c r="BU49" i="135"/>
  <c r="BT49" i="135"/>
  <c r="BS49" i="135"/>
  <c r="BR49" i="135"/>
  <c r="BJ49" i="135"/>
  <c r="BE49" i="135"/>
  <c r="BD49" i="135"/>
  <c r="BC49" i="135"/>
  <c r="BB49" i="135"/>
  <c r="AT49" i="135"/>
  <c r="AO49" i="135"/>
  <c r="AN49" i="135"/>
  <c r="AM49" i="135"/>
  <c r="AL49" i="135"/>
  <c r="AD49" i="135"/>
  <c r="Y66" i="4" s="1"/>
  <c r="Y49" i="135"/>
  <c r="X49" i="135"/>
  <c r="W49" i="135"/>
  <c r="V49" i="135"/>
  <c r="N49" i="135"/>
  <c r="W87" i="4" s="1"/>
  <c r="I49" i="135"/>
  <c r="U58" i="4" s="1"/>
  <c r="H49" i="135"/>
  <c r="G49" i="135"/>
  <c r="F49" i="135"/>
  <c r="FN48" i="135"/>
  <c r="FM48" i="135"/>
  <c r="FL48" i="135"/>
  <c r="FK48" i="135"/>
  <c r="FD48" i="135"/>
  <c r="AO78" i="4" s="1"/>
  <c r="EY48" i="135"/>
  <c r="EX48" i="135"/>
  <c r="EW48" i="135"/>
  <c r="EV48" i="135"/>
  <c r="EN48" i="135"/>
  <c r="AM67" i="4" s="1"/>
  <c r="EI48" i="135"/>
  <c r="EH48" i="135"/>
  <c r="EG48" i="135"/>
  <c r="EF48" i="135"/>
  <c r="DX48" i="135"/>
  <c r="AK65" i="4" s="1"/>
  <c r="DR48" i="135"/>
  <c r="DQ48" i="135"/>
  <c r="DP48" i="135"/>
  <c r="DO48" i="135"/>
  <c r="DF48" i="135"/>
  <c r="AI84" i="4" s="1"/>
  <c r="DA48" i="135"/>
  <c r="CZ48" i="135"/>
  <c r="CY48" i="135"/>
  <c r="CX48" i="135"/>
  <c r="CP48" i="135"/>
  <c r="AG67" i="4" s="1"/>
  <c r="CK48" i="135"/>
  <c r="CJ48" i="135"/>
  <c r="CI48" i="135"/>
  <c r="CH48" i="135"/>
  <c r="BZ48" i="135"/>
  <c r="AE65" i="4" s="1"/>
  <c r="BU48" i="135"/>
  <c r="BT48" i="135"/>
  <c r="BS48" i="135"/>
  <c r="BR48" i="135"/>
  <c r="BJ48" i="135"/>
  <c r="BE48" i="135"/>
  <c r="BD48" i="135"/>
  <c r="BC48" i="135"/>
  <c r="BB48" i="135"/>
  <c r="AT48" i="135"/>
  <c r="AA67" i="4" s="1"/>
  <c r="AO48" i="135"/>
  <c r="AN48" i="135"/>
  <c r="AM48" i="135"/>
  <c r="AL48" i="135"/>
  <c r="AD48" i="135"/>
  <c r="Y65" i="4" s="1"/>
  <c r="Y48" i="135"/>
  <c r="X48" i="135"/>
  <c r="W48" i="135"/>
  <c r="V48" i="135"/>
  <c r="N48" i="135"/>
  <c r="W84" i="4" s="1"/>
  <c r="I48" i="135"/>
  <c r="U57" i="4" s="1"/>
  <c r="H48" i="135"/>
  <c r="G48" i="135"/>
  <c r="F48" i="135"/>
  <c r="FN47" i="135"/>
  <c r="FM47" i="135"/>
  <c r="FL47" i="135"/>
  <c r="FK47" i="135"/>
  <c r="FD47" i="135"/>
  <c r="AO77" i="4" s="1"/>
  <c r="EY47" i="135"/>
  <c r="EX47" i="135"/>
  <c r="EW47" i="135"/>
  <c r="EV47" i="135"/>
  <c r="EN47" i="135"/>
  <c r="AM66" i="4" s="1"/>
  <c r="EI47" i="135"/>
  <c r="EH47" i="135"/>
  <c r="EG47" i="135"/>
  <c r="EF47" i="135"/>
  <c r="DX47" i="135"/>
  <c r="AK64" i="4" s="1"/>
  <c r="DR47" i="135"/>
  <c r="DQ47" i="135"/>
  <c r="DP47" i="135"/>
  <c r="DO47" i="135"/>
  <c r="DF47" i="135"/>
  <c r="AI83" i="4" s="1"/>
  <c r="DA47" i="135"/>
  <c r="CZ47" i="135"/>
  <c r="CY47" i="135"/>
  <c r="CX47" i="135"/>
  <c r="CP47" i="135"/>
  <c r="AG66" i="4" s="1"/>
  <c r="CK47" i="135"/>
  <c r="CJ47" i="135"/>
  <c r="CI47" i="135"/>
  <c r="CH47" i="135"/>
  <c r="BZ47" i="135"/>
  <c r="AE64" i="4" s="1"/>
  <c r="BU47" i="135"/>
  <c r="BT47" i="135"/>
  <c r="BS47" i="135"/>
  <c r="BR47" i="135"/>
  <c r="BJ47" i="135"/>
  <c r="AC83" i="4" s="1"/>
  <c r="AC81" i="4" s="1"/>
  <c r="BE47" i="135"/>
  <c r="BD47" i="135"/>
  <c r="BC47" i="135"/>
  <c r="BB47" i="135"/>
  <c r="AT47" i="135"/>
  <c r="AA66" i="4" s="1"/>
  <c r="AO47" i="135"/>
  <c r="AN47" i="135"/>
  <c r="AM47" i="135"/>
  <c r="AL47" i="135"/>
  <c r="AD47" i="135"/>
  <c r="Y47" i="135"/>
  <c r="X47" i="135"/>
  <c r="W47" i="135"/>
  <c r="V47" i="135"/>
  <c r="N47" i="135"/>
  <c r="W83" i="4" s="1"/>
  <c r="I47" i="135"/>
  <c r="U56" i="4" s="1"/>
  <c r="H47" i="135"/>
  <c r="G47" i="135"/>
  <c r="F47" i="135"/>
  <c r="FN46" i="135"/>
  <c r="FM46" i="135"/>
  <c r="FL46" i="135"/>
  <c r="FK46" i="135"/>
  <c r="FD46" i="135"/>
  <c r="AO76" i="4" s="1"/>
  <c r="EY46" i="135"/>
  <c r="EX46" i="135"/>
  <c r="EW46" i="135"/>
  <c r="EV46" i="135"/>
  <c r="EN46" i="135"/>
  <c r="AM65" i="4" s="1"/>
  <c r="EI46" i="135"/>
  <c r="EH46" i="135"/>
  <c r="EG46" i="135"/>
  <c r="EF46" i="135"/>
  <c r="DX46" i="135"/>
  <c r="AK62" i="4" s="1"/>
  <c r="DR46" i="135"/>
  <c r="DQ46" i="135"/>
  <c r="DP46" i="135"/>
  <c r="DO46" i="135"/>
  <c r="DF46" i="135"/>
  <c r="AI81" i="4" s="1"/>
  <c r="DA46" i="135"/>
  <c r="CZ46" i="135"/>
  <c r="CY46" i="135"/>
  <c r="CX46" i="135"/>
  <c r="CP46" i="135"/>
  <c r="AG65" i="4" s="1"/>
  <c r="CK46" i="135"/>
  <c r="CJ46" i="135"/>
  <c r="CI46" i="135"/>
  <c r="CH46" i="135"/>
  <c r="BZ46" i="135"/>
  <c r="AE62" i="4" s="1"/>
  <c r="BU46" i="135"/>
  <c r="BT46" i="135"/>
  <c r="BS46" i="135"/>
  <c r="BR46" i="135"/>
  <c r="BJ46" i="135"/>
  <c r="BE46" i="135"/>
  <c r="BD46" i="135"/>
  <c r="BC46" i="135"/>
  <c r="BB46" i="135"/>
  <c r="AT46" i="135"/>
  <c r="AA65" i="4" s="1"/>
  <c r="AO46" i="135"/>
  <c r="AN46" i="135"/>
  <c r="AM46" i="135"/>
  <c r="AL46" i="135"/>
  <c r="AD46" i="135"/>
  <c r="Y62" i="4" s="1"/>
  <c r="Y46" i="135"/>
  <c r="X46" i="135"/>
  <c r="W46" i="135"/>
  <c r="V46" i="135"/>
  <c r="N46" i="135"/>
  <c r="W81" i="4" s="1"/>
  <c r="I46" i="135"/>
  <c r="U55" i="4" s="1"/>
  <c r="H46" i="135"/>
  <c r="G46" i="135"/>
  <c r="F46" i="135"/>
  <c r="FN45" i="135"/>
  <c r="FM45" i="135"/>
  <c r="FL45" i="135"/>
  <c r="FK45" i="135"/>
  <c r="FD45" i="135"/>
  <c r="EY45" i="135"/>
  <c r="EX45" i="135"/>
  <c r="EW45" i="135"/>
  <c r="EV45" i="135"/>
  <c r="EN45" i="135"/>
  <c r="AM64" i="4" s="1"/>
  <c r="EI45" i="135"/>
  <c r="EH45" i="135"/>
  <c r="EG45" i="135"/>
  <c r="EF45" i="135"/>
  <c r="DX45" i="135"/>
  <c r="AK61" i="4" s="1"/>
  <c r="DR45" i="135"/>
  <c r="DQ45" i="135"/>
  <c r="DP45" i="135"/>
  <c r="DO45" i="135"/>
  <c r="DF45" i="135"/>
  <c r="AI80" i="4" s="1"/>
  <c r="DA45" i="135"/>
  <c r="CZ45" i="135"/>
  <c r="CY45" i="135"/>
  <c r="CX45" i="135"/>
  <c r="CP45" i="135"/>
  <c r="AG64" i="4" s="1"/>
  <c r="CK45" i="135"/>
  <c r="CJ45" i="135"/>
  <c r="CI45" i="135"/>
  <c r="CH45" i="135"/>
  <c r="BZ45" i="135"/>
  <c r="AE61" i="4" s="1"/>
  <c r="BU45" i="135"/>
  <c r="BT45" i="135"/>
  <c r="BS45" i="135"/>
  <c r="BR45" i="135"/>
  <c r="BJ45" i="135"/>
  <c r="BE45" i="135"/>
  <c r="BD45" i="135"/>
  <c r="BC45" i="135"/>
  <c r="BB45" i="135"/>
  <c r="AT45" i="135"/>
  <c r="AO45" i="135"/>
  <c r="AN45" i="135"/>
  <c r="AM45" i="135"/>
  <c r="AL45" i="135"/>
  <c r="AD45" i="135"/>
  <c r="Y61" i="4" s="1"/>
  <c r="Y45" i="135"/>
  <c r="X45" i="135"/>
  <c r="W45" i="135"/>
  <c r="V45" i="135"/>
  <c r="N45" i="135"/>
  <c r="W80" i="4" s="1"/>
  <c r="I45" i="135"/>
  <c r="U54" i="4" s="1"/>
  <c r="H45" i="135"/>
  <c r="G45" i="135"/>
  <c r="F45" i="135"/>
  <c r="FN44" i="135"/>
  <c r="FM44" i="135"/>
  <c r="FL44" i="135"/>
  <c r="FK44" i="135"/>
  <c r="FD44" i="135"/>
  <c r="AO74" i="4" s="1"/>
  <c r="EY44" i="135"/>
  <c r="EX44" i="135"/>
  <c r="EW44" i="135"/>
  <c r="EV44" i="135"/>
  <c r="EN44" i="135"/>
  <c r="AM62" i="4" s="1"/>
  <c r="EI44" i="135"/>
  <c r="EH44" i="135"/>
  <c r="EG44" i="135"/>
  <c r="EF44" i="135"/>
  <c r="DX44" i="135"/>
  <c r="AK60" i="4" s="1"/>
  <c r="DR44" i="135"/>
  <c r="DQ44" i="135"/>
  <c r="DP44" i="135"/>
  <c r="DO44" i="135"/>
  <c r="DF44" i="135"/>
  <c r="AI77" i="4" s="1"/>
  <c r="DA44" i="135"/>
  <c r="CZ44" i="135"/>
  <c r="CY44" i="135"/>
  <c r="CX44" i="135"/>
  <c r="CP44" i="135"/>
  <c r="AG52" i="4" s="1"/>
  <c r="CK44" i="135"/>
  <c r="CJ44" i="135"/>
  <c r="CI44" i="135"/>
  <c r="CH44" i="135"/>
  <c r="BZ44" i="135"/>
  <c r="AE60" i="4" s="1"/>
  <c r="BU44" i="135"/>
  <c r="BT44" i="135"/>
  <c r="BS44" i="135"/>
  <c r="BR44" i="135"/>
  <c r="BJ44" i="135"/>
  <c r="AC76" i="4" s="1"/>
  <c r="BE44" i="135"/>
  <c r="BD44" i="135"/>
  <c r="BC44" i="135"/>
  <c r="BB44" i="135"/>
  <c r="AT44" i="135"/>
  <c r="AO44" i="135"/>
  <c r="AN44" i="135"/>
  <c r="AM44" i="135"/>
  <c r="AL44" i="135"/>
  <c r="AD44" i="135"/>
  <c r="Y44" i="135"/>
  <c r="X44" i="135"/>
  <c r="W44" i="135"/>
  <c r="V44" i="135"/>
  <c r="N44" i="135"/>
  <c r="W77" i="4" s="1"/>
  <c r="I44" i="135"/>
  <c r="U53" i="4" s="1"/>
  <c r="H44" i="135"/>
  <c r="G44" i="135"/>
  <c r="F44" i="135"/>
  <c r="FN43" i="135"/>
  <c r="FM43" i="135"/>
  <c r="FL43" i="135"/>
  <c r="FK43" i="135"/>
  <c r="FD43" i="135"/>
  <c r="AO73" i="4" s="1"/>
  <c r="EY43" i="135"/>
  <c r="EX43" i="135"/>
  <c r="EW43" i="135"/>
  <c r="EV43" i="135"/>
  <c r="EN43" i="135"/>
  <c r="AM61" i="4" s="1"/>
  <c r="EI43" i="135"/>
  <c r="EH43" i="135"/>
  <c r="EG43" i="135"/>
  <c r="EF43" i="135"/>
  <c r="DX43" i="135"/>
  <c r="AK59" i="4" s="1"/>
  <c r="DR43" i="135"/>
  <c r="DQ43" i="135"/>
  <c r="DP43" i="135"/>
  <c r="DO43" i="135"/>
  <c r="DF43" i="135"/>
  <c r="AI76" i="4" s="1"/>
  <c r="DA43" i="135"/>
  <c r="CZ43" i="135"/>
  <c r="CY43" i="135"/>
  <c r="CX43" i="135"/>
  <c r="CP43" i="135"/>
  <c r="CK43" i="135"/>
  <c r="CJ43" i="135"/>
  <c r="CI43" i="135"/>
  <c r="CH43" i="135"/>
  <c r="BZ43" i="135"/>
  <c r="AE59" i="4" s="1"/>
  <c r="BU43" i="135"/>
  <c r="BT43" i="135"/>
  <c r="BS43" i="135"/>
  <c r="BR43" i="135"/>
  <c r="BJ43" i="135"/>
  <c r="AC75" i="4" s="1"/>
  <c r="BE43" i="135"/>
  <c r="BD43" i="135"/>
  <c r="BC43" i="135"/>
  <c r="BB43" i="135"/>
  <c r="AT43" i="135"/>
  <c r="AO43" i="135"/>
  <c r="AN43" i="135"/>
  <c r="AM43" i="135"/>
  <c r="AL43" i="135"/>
  <c r="AD43" i="135"/>
  <c r="Y59" i="4" s="1"/>
  <c r="Y43" i="135"/>
  <c r="X43" i="135"/>
  <c r="W43" i="135"/>
  <c r="V43" i="135"/>
  <c r="N43" i="135"/>
  <c r="W76" i="4" s="1"/>
  <c r="I43" i="135"/>
  <c r="U52" i="4" s="1"/>
  <c r="H43" i="135"/>
  <c r="G43" i="135"/>
  <c r="F43" i="135"/>
  <c r="FN42" i="135"/>
  <c r="FM42" i="135"/>
  <c r="FL42" i="135"/>
  <c r="FK42" i="135"/>
  <c r="FD42" i="135"/>
  <c r="AO67" i="4" s="1"/>
  <c r="EY42" i="135"/>
  <c r="EX42" i="135"/>
  <c r="EW42" i="135"/>
  <c r="EV42" i="135"/>
  <c r="EN42" i="135"/>
  <c r="AM60" i="4" s="1"/>
  <c r="EI42" i="135"/>
  <c r="EH42" i="135"/>
  <c r="EG42" i="135"/>
  <c r="EF42" i="135"/>
  <c r="DX42" i="135"/>
  <c r="AK58" i="4" s="1"/>
  <c r="DR42" i="135"/>
  <c r="DQ42" i="135"/>
  <c r="DP42" i="135"/>
  <c r="DO42" i="135"/>
  <c r="DF42" i="135"/>
  <c r="AI75" i="4" s="1"/>
  <c r="DA42" i="135"/>
  <c r="CZ42" i="135"/>
  <c r="CY42" i="135"/>
  <c r="CX42" i="135"/>
  <c r="CP42" i="135"/>
  <c r="CK42" i="135"/>
  <c r="CJ42" i="135"/>
  <c r="CI42" i="135"/>
  <c r="CH42" i="135"/>
  <c r="BZ42" i="135"/>
  <c r="AE58" i="4" s="1"/>
  <c r="BU42" i="135"/>
  <c r="BT42" i="135"/>
  <c r="BS42" i="135"/>
  <c r="BR42" i="135"/>
  <c r="BJ42" i="135"/>
  <c r="BE42" i="135"/>
  <c r="BD42" i="135"/>
  <c r="BC42" i="135"/>
  <c r="BB42" i="135"/>
  <c r="AT42" i="135"/>
  <c r="AO42" i="135"/>
  <c r="AN42" i="135"/>
  <c r="AM42" i="135"/>
  <c r="AL42" i="135"/>
  <c r="AD42" i="135"/>
  <c r="Y58" i="4" s="1"/>
  <c r="Y42" i="135"/>
  <c r="X42" i="135"/>
  <c r="W42" i="135"/>
  <c r="V42" i="135"/>
  <c r="N42" i="135"/>
  <c r="W75" i="4" s="1"/>
  <c r="I42" i="135"/>
  <c r="U51" i="4" s="1"/>
  <c r="H42" i="135"/>
  <c r="G42" i="135"/>
  <c r="F42" i="135"/>
  <c r="FN41" i="135"/>
  <c r="FM41" i="135"/>
  <c r="FL41" i="135"/>
  <c r="FK41" i="135"/>
  <c r="FD41" i="135"/>
  <c r="EY41" i="135"/>
  <c r="EX41" i="135"/>
  <c r="EW41" i="135"/>
  <c r="EV41" i="135"/>
  <c r="EN41" i="135"/>
  <c r="AM59" i="4" s="1"/>
  <c r="EI41" i="135"/>
  <c r="EH41" i="135"/>
  <c r="EG41" i="135"/>
  <c r="EF41" i="135"/>
  <c r="DX41" i="135"/>
  <c r="AK57" i="4" s="1"/>
  <c r="DR41" i="135"/>
  <c r="DQ41" i="135"/>
  <c r="DP41" i="135"/>
  <c r="DO41" i="135"/>
  <c r="DF41" i="135"/>
  <c r="AI74" i="4" s="1"/>
  <c r="DA41" i="135"/>
  <c r="CZ41" i="135"/>
  <c r="CY41" i="135"/>
  <c r="CX41" i="135"/>
  <c r="CP41" i="135"/>
  <c r="AG59" i="4" s="1"/>
  <c r="CK41" i="135"/>
  <c r="CJ41" i="135"/>
  <c r="CI41" i="135"/>
  <c r="CH41" i="135"/>
  <c r="BZ41" i="135"/>
  <c r="AE57" i="4" s="1"/>
  <c r="BU41" i="135"/>
  <c r="BT41" i="135"/>
  <c r="BS41" i="135"/>
  <c r="BR41" i="135"/>
  <c r="BJ41" i="135"/>
  <c r="BE41" i="135"/>
  <c r="BD41" i="135"/>
  <c r="BC41" i="135"/>
  <c r="BB41" i="135"/>
  <c r="AT41" i="135"/>
  <c r="AA59" i="4" s="1"/>
  <c r="AA57" i="4" s="1"/>
  <c r="AO41" i="135"/>
  <c r="AN41" i="135"/>
  <c r="AM41" i="135"/>
  <c r="AL41" i="135"/>
  <c r="AD41" i="135"/>
  <c r="Y41" i="135"/>
  <c r="X41" i="135"/>
  <c r="W41" i="135"/>
  <c r="V41" i="135"/>
  <c r="N41" i="135"/>
  <c r="W74" i="4" s="1"/>
  <c r="I41" i="135"/>
  <c r="U50" i="4" s="1"/>
  <c r="H41" i="135"/>
  <c r="G41" i="135"/>
  <c r="F41" i="135"/>
  <c r="FN40" i="135"/>
  <c r="FM40" i="135"/>
  <c r="FL40" i="135"/>
  <c r="FK40" i="135"/>
  <c r="FD40" i="135"/>
  <c r="AO65" i="4" s="1"/>
  <c r="EY40" i="135"/>
  <c r="EX40" i="135"/>
  <c r="EW40" i="135"/>
  <c r="EV40" i="135"/>
  <c r="EN40" i="135"/>
  <c r="AM58" i="4" s="1"/>
  <c r="EI40" i="135"/>
  <c r="EH40" i="135"/>
  <c r="EG40" i="135"/>
  <c r="EF40" i="135"/>
  <c r="DX40" i="135"/>
  <c r="DR40" i="135"/>
  <c r="DQ40" i="135"/>
  <c r="DP40" i="135"/>
  <c r="DO40" i="135"/>
  <c r="DF40" i="135"/>
  <c r="AI73" i="4" s="1"/>
  <c r="DA40" i="135"/>
  <c r="CZ40" i="135"/>
  <c r="CY40" i="135"/>
  <c r="CX40" i="135"/>
  <c r="CP40" i="135"/>
  <c r="AG57" i="4" s="1"/>
  <c r="CK40" i="135"/>
  <c r="CJ40" i="135"/>
  <c r="CI40" i="135"/>
  <c r="CH40" i="135"/>
  <c r="BZ40" i="135"/>
  <c r="AE55" i="4" s="1"/>
  <c r="BU40" i="135"/>
  <c r="BT40" i="135"/>
  <c r="BS40" i="135"/>
  <c r="BR40" i="135"/>
  <c r="BJ40" i="135"/>
  <c r="AC67" i="4" s="1"/>
  <c r="BE40" i="135"/>
  <c r="BD40" i="135"/>
  <c r="BC40" i="135"/>
  <c r="BB40" i="135"/>
  <c r="AT40" i="135"/>
  <c r="AO40" i="135"/>
  <c r="AN40" i="135"/>
  <c r="AM40" i="135"/>
  <c r="AL40" i="135"/>
  <c r="AD40" i="135"/>
  <c r="Y55" i="4" s="1"/>
  <c r="Y40" i="135"/>
  <c r="X40" i="135"/>
  <c r="W40" i="135"/>
  <c r="V40" i="135"/>
  <c r="N40" i="135"/>
  <c r="W73" i="4" s="1"/>
  <c r="I40" i="135"/>
  <c r="U49" i="4" s="1"/>
  <c r="H40" i="135"/>
  <c r="G40" i="135"/>
  <c r="F40" i="135"/>
  <c r="FN39" i="135"/>
  <c r="FM39" i="135"/>
  <c r="FL39" i="135"/>
  <c r="FK39" i="135"/>
  <c r="FD39" i="135"/>
  <c r="AO64" i="4" s="1"/>
  <c r="EY39" i="135"/>
  <c r="EX39" i="135"/>
  <c r="EW39" i="135"/>
  <c r="EV39" i="135"/>
  <c r="EN39" i="135"/>
  <c r="AM57" i="4" s="1"/>
  <c r="EI39" i="135"/>
  <c r="EH39" i="135"/>
  <c r="EG39" i="135"/>
  <c r="EF39" i="135"/>
  <c r="DX39" i="135"/>
  <c r="AK53" i="4" s="1"/>
  <c r="DR39" i="135"/>
  <c r="DQ39" i="135"/>
  <c r="DP39" i="135"/>
  <c r="DO39" i="135"/>
  <c r="DF39" i="135"/>
  <c r="AI67" i="4" s="1"/>
  <c r="DA39" i="135"/>
  <c r="CZ39" i="135"/>
  <c r="CY39" i="135"/>
  <c r="CX39" i="135"/>
  <c r="CP39" i="135"/>
  <c r="AG55" i="4" s="1"/>
  <c r="CK39" i="135"/>
  <c r="CJ39" i="135"/>
  <c r="CI39" i="135"/>
  <c r="CH39" i="135"/>
  <c r="BZ39" i="135"/>
  <c r="AE53" i="4" s="1"/>
  <c r="BU39" i="135"/>
  <c r="BT39" i="135"/>
  <c r="BS39" i="135"/>
  <c r="BR39" i="135"/>
  <c r="BJ39" i="135"/>
  <c r="AC66" i="4" s="1"/>
  <c r="BE39" i="135"/>
  <c r="BD39" i="135"/>
  <c r="BC39" i="135"/>
  <c r="BB39" i="135"/>
  <c r="AT39" i="135"/>
  <c r="AA55" i="4" s="1"/>
  <c r="AO39" i="135"/>
  <c r="AN39" i="135"/>
  <c r="AM39" i="135"/>
  <c r="AL39" i="135"/>
  <c r="AD39" i="135"/>
  <c r="Y53" i="4" s="1"/>
  <c r="Y39" i="135"/>
  <c r="X39" i="135"/>
  <c r="W39" i="135"/>
  <c r="V39" i="135"/>
  <c r="N39" i="135"/>
  <c r="W67" i="4" s="1"/>
  <c r="I39" i="135"/>
  <c r="U48" i="4" s="1"/>
  <c r="H39" i="135"/>
  <c r="G39" i="135"/>
  <c r="F39" i="135"/>
  <c r="FN38" i="135"/>
  <c r="FM38" i="135"/>
  <c r="FL38" i="135"/>
  <c r="FK38" i="135"/>
  <c r="FD38" i="135"/>
  <c r="AO62" i="4" s="1"/>
  <c r="EY38" i="135"/>
  <c r="EX38" i="135"/>
  <c r="EW38" i="135"/>
  <c r="EV38" i="135"/>
  <c r="EN38" i="135"/>
  <c r="AM53" i="4" s="1"/>
  <c r="EI38" i="135"/>
  <c r="EH38" i="135"/>
  <c r="EG38" i="135"/>
  <c r="EF38" i="135"/>
  <c r="DX38" i="135"/>
  <c r="AK52" i="4" s="1"/>
  <c r="DR38" i="135"/>
  <c r="DQ38" i="135"/>
  <c r="DP38" i="135"/>
  <c r="DO38" i="135"/>
  <c r="DF38" i="135"/>
  <c r="AI66" i="4" s="1"/>
  <c r="DA38" i="135"/>
  <c r="CZ38" i="135"/>
  <c r="CY38" i="135"/>
  <c r="CX38" i="135"/>
  <c r="CP38" i="135"/>
  <c r="CK38" i="135"/>
  <c r="CJ38" i="135"/>
  <c r="CI38" i="135"/>
  <c r="CH38" i="135"/>
  <c r="BZ38" i="135"/>
  <c r="AE52" i="4" s="1"/>
  <c r="BU38" i="135"/>
  <c r="BT38" i="135"/>
  <c r="BS38" i="135"/>
  <c r="BR38" i="135"/>
  <c r="BJ38" i="135"/>
  <c r="AC65" i="4" s="1"/>
  <c r="BE38" i="135"/>
  <c r="BD38" i="135"/>
  <c r="BC38" i="135"/>
  <c r="BB38" i="135"/>
  <c r="AT38" i="135"/>
  <c r="AA53" i="4" s="1"/>
  <c r="AO38" i="135"/>
  <c r="AN38" i="135"/>
  <c r="AM38" i="135"/>
  <c r="AL38" i="135"/>
  <c r="AD38" i="135"/>
  <c r="Y52" i="4" s="1"/>
  <c r="Y38" i="135"/>
  <c r="X38" i="135"/>
  <c r="W38" i="135"/>
  <c r="V38" i="135"/>
  <c r="N38" i="135"/>
  <c r="W66" i="4" s="1"/>
  <c r="I38" i="135"/>
  <c r="U47" i="4" s="1"/>
  <c r="H38" i="135"/>
  <c r="G38" i="135"/>
  <c r="F38" i="135"/>
  <c r="FN37" i="135"/>
  <c r="FM37" i="135"/>
  <c r="FL37" i="135"/>
  <c r="FK37" i="135"/>
  <c r="FD37" i="135"/>
  <c r="EY37" i="135"/>
  <c r="EX37" i="135"/>
  <c r="EW37" i="135"/>
  <c r="EV37" i="135"/>
  <c r="EN37" i="135"/>
  <c r="AM52" i="4" s="1"/>
  <c r="EI37" i="135"/>
  <c r="EH37" i="135"/>
  <c r="EG37" i="135"/>
  <c r="EF37" i="135"/>
  <c r="DX37" i="135"/>
  <c r="AK51" i="4" s="1"/>
  <c r="DR37" i="135"/>
  <c r="DQ37" i="135"/>
  <c r="DP37" i="135"/>
  <c r="DO37" i="135"/>
  <c r="DF37" i="135"/>
  <c r="AI65" i="4" s="1"/>
  <c r="DA37" i="135"/>
  <c r="CZ37" i="135"/>
  <c r="CY37" i="135"/>
  <c r="CX37" i="135"/>
  <c r="CP37" i="135"/>
  <c r="CK37" i="135"/>
  <c r="CJ37" i="135"/>
  <c r="CI37" i="135"/>
  <c r="CH37" i="135"/>
  <c r="BZ37" i="135"/>
  <c r="AE51" i="4" s="1"/>
  <c r="BU37" i="135"/>
  <c r="BT37" i="135"/>
  <c r="BS37" i="135"/>
  <c r="BR37" i="135"/>
  <c r="BJ37" i="135"/>
  <c r="BE37" i="135"/>
  <c r="BD37" i="135"/>
  <c r="BC37" i="135"/>
  <c r="BB37" i="135"/>
  <c r="AT37" i="135"/>
  <c r="AA52" i="4" s="1"/>
  <c r="AO37" i="135"/>
  <c r="AN37" i="135"/>
  <c r="AM37" i="135"/>
  <c r="AL37" i="135"/>
  <c r="AD37" i="135"/>
  <c r="Y51" i="4" s="1"/>
  <c r="Y37" i="135"/>
  <c r="X37" i="135"/>
  <c r="W37" i="135"/>
  <c r="V37" i="135"/>
  <c r="N37" i="135"/>
  <c r="W65" i="4" s="1"/>
  <c r="I37" i="135"/>
  <c r="U46" i="4" s="1"/>
  <c r="H37" i="135"/>
  <c r="G37" i="135"/>
  <c r="F37" i="135"/>
  <c r="FN36" i="135"/>
  <c r="FM36" i="135"/>
  <c r="FL36" i="135"/>
  <c r="FK36" i="135"/>
  <c r="FD36" i="135"/>
  <c r="AO60" i="4" s="1"/>
  <c r="EY36" i="135"/>
  <c r="EX36" i="135"/>
  <c r="EW36" i="135"/>
  <c r="EV36" i="135"/>
  <c r="EN36" i="135"/>
  <c r="AM51" i="4" s="1"/>
  <c r="EI36" i="135"/>
  <c r="EH36" i="135"/>
  <c r="EG36" i="135"/>
  <c r="EF36" i="135"/>
  <c r="DX36" i="135"/>
  <c r="AK50" i="4" s="1"/>
  <c r="DR36" i="135"/>
  <c r="DQ36" i="135"/>
  <c r="DP36" i="135"/>
  <c r="DO36" i="135"/>
  <c r="DF36" i="135"/>
  <c r="AI64" i="4" s="1"/>
  <c r="DA36" i="135"/>
  <c r="CZ36" i="135"/>
  <c r="CY36" i="135"/>
  <c r="CX36" i="135"/>
  <c r="CP36" i="135"/>
  <c r="AG51" i="4" s="1"/>
  <c r="CK36" i="135"/>
  <c r="CJ36" i="135"/>
  <c r="CI36" i="135"/>
  <c r="CH36" i="135"/>
  <c r="BZ36" i="135"/>
  <c r="AE50" i="4" s="1"/>
  <c r="BU36" i="135"/>
  <c r="BT36" i="135"/>
  <c r="BS36" i="135"/>
  <c r="BR36" i="135"/>
  <c r="BJ36" i="135"/>
  <c r="AC59" i="4" s="1"/>
  <c r="BE36" i="135"/>
  <c r="BD36" i="135"/>
  <c r="BC36" i="135"/>
  <c r="BB36" i="135"/>
  <c r="AT36" i="135"/>
  <c r="AA51" i="4" s="1"/>
  <c r="AO36" i="135"/>
  <c r="AN36" i="135"/>
  <c r="AM36" i="135"/>
  <c r="AL36" i="135"/>
  <c r="AD36" i="135"/>
  <c r="Y50" i="4" s="1"/>
  <c r="Y36" i="135"/>
  <c r="X36" i="135"/>
  <c r="W36" i="135"/>
  <c r="V36" i="135"/>
  <c r="N36" i="135"/>
  <c r="W64" i="4" s="1"/>
  <c r="I36" i="135"/>
  <c r="U45" i="4" s="1"/>
  <c r="H36" i="135"/>
  <c r="G36" i="135"/>
  <c r="F36" i="135"/>
  <c r="FN35" i="135"/>
  <c r="FM35" i="135"/>
  <c r="FL35" i="135"/>
  <c r="FK35" i="135"/>
  <c r="FD35" i="135"/>
  <c r="AO59" i="4" s="1"/>
  <c r="EY35" i="135"/>
  <c r="EX35" i="135"/>
  <c r="EW35" i="135"/>
  <c r="EV35" i="135"/>
  <c r="EN35" i="135"/>
  <c r="AM50" i="4" s="1"/>
  <c r="EI35" i="135"/>
  <c r="EH35" i="135"/>
  <c r="EG35" i="135"/>
  <c r="EF35" i="135"/>
  <c r="DX35" i="135"/>
  <c r="AK49" i="4" s="1"/>
  <c r="DR35" i="135"/>
  <c r="DQ35" i="135"/>
  <c r="DP35" i="135"/>
  <c r="DO35" i="135"/>
  <c r="DF35" i="135"/>
  <c r="AI59" i="4" s="1"/>
  <c r="DA35" i="135"/>
  <c r="CZ35" i="135"/>
  <c r="CY35" i="135"/>
  <c r="CX35" i="135"/>
  <c r="CP35" i="135"/>
  <c r="AG50" i="4" s="1"/>
  <c r="CK35" i="135"/>
  <c r="CJ35" i="135"/>
  <c r="CI35" i="135"/>
  <c r="CH35" i="135"/>
  <c r="BZ35" i="135"/>
  <c r="AE49" i="4" s="1"/>
  <c r="BU35" i="135"/>
  <c r="BT35" i="135"/>
  <c r="BS35" i="135"/>
  <c r="BR35" i="135"/>
  <c r="BJ35" i="135"/>
  <c r="AC58" i="4" s="1"/>
  <c r="BE35" i="135"/>
  <c r="BD35" i="135"/>
  <c r="BC35" i="135"/>
  <c r="BB35" i="135"/>
  <c r="AT35" i="135"/>
  <c r="AA50" i="4" s="1"/>
  <c r="AO35" i="135"/>
  <c r="AN35" i="135"/>
  <c r="AM35" i="135"/>
  <c r="AL35" i="135"/>
  <c r="AD35" i="135"/>
  <c r="Y49" i="4" s="1"/>
  <c r="Y35" i="135"/>
  <c r="X35" i="135"/>
  <c r="W35" i="135"/>
  <c r="V35" i="135"/>
  <c r="N35" i="135"/>
  <c r="W59" i="4" s="1"/>
  <c r="I35" i="135"/>
  <c r="U44" i="4" s="1"/>
  <c r="H35" i="135"/>
  <c r="G35" i="135"/>
  <c r="F35" i="135"/>
  <c r="FN34" i="135"/>
  <c r="FM34" i="135"/>
  <c r="FL34" i="135"/>
  <c r="FK34" i="135"/>
  <c r="FD34" i="135"/>
  <c r="AO58" i="4" s="1"/>
  <c r="EY34" i="135"/>
  <c r="EX34" i="135"/>
  <c r="EW34" i="135"/>
  <c r="EV34" i="135"/>
  <c r="EN34" i="135"/>
  <c r="AM49" i="4" s="1"/>
  <c r="EI34" i="135"/>
  <c r="EH34" i="135"/>
  <c r="EG34" i="135"/>
  <c r="EF34" i="135"/>
  <c r="DX34" i="135"/>
  <c r="AK47" i="4" s="1"/>
  <c r="DR34" i="135"/>
  <c r="DQ34" i="135"/>
  <c r="DP34" i="135"/>
  <c r="DO34" i="135"/>
  <c r="DF34" i="135"/>
  <c r="AI58" i="4" s="1"/>
  <c r="DA34" i="135"/>
  <c r="CZ34" i="135"/>
  <c r="CY34" i="135"/>
  <c r="CX34" i="135"/>
  <c r="CP34" i="135"/>
  <c r="AG49" i="4" s="1"/>
  <c r="CK34" i="135"/>
  <c r="CJ34" i="135"/>
  <c r="CI34" i="135"/>
  <c r="CH34" i="135"/>
  <c r="BZ34" i="135"/>
  <c r="AE47" i="4" s="1"/>
  <c r="BU34" i="135"/>
  <c r="BT34" i="135"/>
  <c r="BS34" i="135"/>
  <c r="BR34" i="135"/>
  <c r="BJ34" i="135"/>
  <c r="BE34" i="135"/>
  <c r="BD34" i="135"/>
  <c r="BC34" i="135"/>
  <c r="BB34" i="135"/>
  <c r="AT34" i="135"/>
  <c r="AA49" i="4" s="1"/>
  <c r="AO34" i="135"/>
  <c r="AN34" i="135"/>
  <c r="AM34" i="135"/>
  <c r="AL34" i="135"/>
  <c r="AD34" i="135"/>
  <c r="Y47" i="4" s="1"/>
  <c r="Y34" i="135"/>
  <c r="X34" i="135"/>
  <c r="W34" i="135"/>
  <c r="V34" i="135"/>
  <c r="N34" i="135"/>
  <c r="W58" i="4" s="1"/>
  <c r="I34" i="135"/>
  <c r="H34" i="135"/>
  <c r="G34" i="135"/>
  <c r="F34" i="135"/>
  <c r="FN33" i="135"/>
  <c r="FM33" i="135"/>
  <c r="FL33" i="135"/>
  <c r="FK33" i="135"/>
  <c r="FD33" i="135"/>
  <c r="EY33" i="135"/>
  <c r="EX33" i="135"/>
  <c r="EW33" i="135"/>
  <c r="EV33" i="135"/>
  <c r="EN33" i="135"/>
  <c r="AM47" i="4" s="1"/>
  <c r="EI33" i="135"/>
  <c r="EH33" i="135"/>
  <c r="EG33" i="135"/>
  <c r="EF33" i="135"/>
  <c r="DX33" i="135"/>
  <c r="AK46" i="4" s="1"/>
  <c r="DR33" i="135"/>
  <c r="DQ33" i="135"/>
  <c r="DP33" i="135"/>
  <c r="DO33" i="135"/>
  <c r="DF33" i="135"/>
  <c r="AI57" i="4" s="1"/>
  <c r="DA33" i="135"/>
  <c r="CZ33" i="135"/>
  <c r="CY33" i="135"/>
  <c r="CX33" i="135"/>
  <c r="CP33" i="135"/>
  <c r="AG47" i="4" s="1"/>
  <c r="CK33" i="135"/>
  <c r="CJ33" i="135"/>
  <c r="CI33" i="135"/>
  <c r="CH33" i="135"/>
  <c r="BZ33" i="135"/>
  <c r="AE46" i="4" s="1"/>
  <c r="BU33" i="135"/>
  <c r="BT33" i="135"/>
  <c r="BS33" i="135"/>
  <c r="BR33" i="135"/>
  <c r="BJ33" i="135"/>
  <c r="AC55" i="4" s="1"/>
  <c r="BE33" i="135"/>
  <c r="BD33" i="135"/>
  <c r="BC33" i="135"/>
  <c r="BB33" i="135"/>
  <c r="AT33" i="135"/>
  <c r="AA47" i="4" s="1"/>
  <c r="AO33" i="135"/>
  <c r="AN33" i="135"/>
  <c r="AM33" i="135"/>
  <c r="AL33" i="135"/>
  <c r="AD33" i="135"/>
  <c r="Y46" i="4" s="1"/>
  <c r="Y33" i="135"/>
  <c r="X33" i="135"/>
  <c r="W33" i="135"/>
  <c r="V33" i="135"/>
  <c r="N33" i="135"/>
  <c r="W57" i="4" s="1"/>
  <c r="I33" i="135"/>
  <c r="H33" i="135"/>
  <c r="G33" i="135"/>
  <c r="F33" i="135"/>
  <c r="FN32" i="135"/>
  <c r="FM32" i="135"/>
  <c r="FL32" i="135"/>
  <c r="FK32" i="135"/>
  <c r="FD32" i="135"/>
  <c r="AO55" i="4" s="1"/>
  <c r="EY32" i="135"/>
  <c r="EX32" i="135"/>
  <c r="EW32" i="135"/>
  <c r="EV32" i="135"/>
  <c r="EN32" i="135"/>
  <c r="AM46" i="4" s="1"/>
  <c r="EI32" i="135"/>
  <c r="EH32" i="135"/>
  <c r="EG32" i="135"/>
  <c r="EF32" i="135"/>
  <c r="DX32" i="135"/>
  <c r="AK45" i="4" s="1"/>
  <c r="DR32" i="135"/>
  <c r="DQ32" i="135"/>
  <c r="DP32" i="135"/>
  <c r="DO32" i="135"/>
  <c r="DF32" i="135"/>
  <c r="AI55" i="4" s="1"/>
  <c r="DA32" i="135"/>
  <c r="CZ32" i="135"/>
  <c r="CY32" i="135"/>
  <c r="CX32" i="135"/>
  <c r="CP32" i="135"/>
  <c r="AG46" i="4" s="1"/>
  <c r="CK32" i="135"/>
  <c r="CJ32" i="135"/>
  <c r="CI32" i="135"/>
  <c r="CH32" i="135"/>
  <c r="BZ32" i="135"/>
  <c r="AE45" i="4" s="1"/>
  <c r="BU32" i="135"/>
  <c r="BT32" i="135"/>
  <c r="BS32" i="135"/>
  <c r="BR32" i="135"/>
  <c r="BJ32" i="135"/>
  <c r="AC51" i="4" s="1"/>
  <c r="BE32" i="135"/>
  <c r="BD32" i="135"/>
  <c r="BC32" i="135"/>
  <c r="BB32" i="135"/>
  <c r="AT32" i="135"/>
  <c r="AA46" i="4" s="1"/>
  <c r="AO32" i="135"/>
  <c r="AN32" i="135"/>
  <c r="AM32" i="135"/>
  <c r="AL32" i="135"/>
  <c r="AD32" i="135"/>
  <c r="Y45" i="4" s="1"/>
  <c r="Y32" i="135"/>
  <c r="X32" i="135"/>
  <c r="W32" i="135"/>
  <c r="V32" i="135"/>
  <c r="N32" i="135"/>
  <c r="W55" i="4" s="1"/>
  <c r="I32" i="135"/>
  <c r="U41" i="4" s="1"/>
  <c r="H32" i="135"/>
  <c r="G32" i="135"/>
  <c r="F32" i="135"/>
  <c r="FN31" i="135"/>
  <c r="FM31" i="135"/>
  <c r="FL31" i="135"/>
  <c r="FK31" i="135"/>
  <c r="FD31" i="135"/>
  <c r="EY31" i="135"/>
  <c r="EX31" i="135"/>
  <c r="EW31" i="135"/>
  <c r="EV31" i="135"/>
  <c r="EN31" i="135"/>
  <c r="AM45" i="4" s="1"/>
  <c r="EI31" i="135"/>
  <c r="EH31" i="135"/>
  <c r="EG31" i="135"/>
  <c r="EF31" i="135"/>
  <c r="DX31" i="135"/>
  <c r="AK44" i="4" s="1"/>
  <c r="DR31" i="135"/>
  <c r="DQ31" i="135"/>
  <c r="DP31" i="135"/>
  <c r="DO31" i="135"/>
  <c r="DF31" i="135"/>
  <c r="AI51" i="4" s="1"/>
  <c r="DA31" i="135"/>
  <c r="CZ31" i="135"/>
  <c r="CY31" i="135"/>
  <c r="CX31" i="135"/>
  <c r="CP31" i="135"/>
  <c r="AG45" i="4" s="1"/>
  <c r="CK31" i="135"/>
  <c r="CJ31" i="135"/>
  <c r="CI31" i="135"/>
  <c r="CH31" i="135"/>
  <c r="BZ31" i="135"/>
  <c r="AE44" i="4" s="1"/>
  <c r="BU31" i="135"/>
  <c r="BT31" i="135"/>
  <c r="BS31" i="135"/>
  <c r="BR31" i="135"/>
  <c r="BJ31" i="135"/>
  <c r="AC50" i="4" s="1"/>
  <c r="BE31" i="135"/>
  <c r="BD31" i="135"/>
  <c r="BC31" i="135"/>
  <c r="BB31" i="135"/>
  <c r="AT31" i="135"/>
  <c r="AA45" i="4" s="1"/>
  <c r="AO31" i="135"/>
  <c r="AN31" i="135"/>
  <c r="AM31" i="135"/>
  <c r="AL31" i="135"/>
  <c r="AD31" i="135"/>
  <c r="Y44" i="4" s="1"/>
  <c r="Y31" i="135"/>
  <c r="X31" i="135"/>
  <c r="W31" i="135"/>
  <c r="V31" i="135"/>
  <c r="N31" i="135"/>
  <c r="W51" i="4" s="1"/>
  <c r="I31" i="135"/>
  <c r="U40" i="4" s="1"/>
  <c r="H31" i="135"/>
  <c r="G31" i="135"/>
  <c r="F31" i="135"/>
  <c r="FN30" i="135"/>
  <c r="FM30" i="135"/>
  <c r="FL30" i="135"/>
  <c r="FK30" i="135"/>
  <c r="FD30" i="135"/>
  <c r="AO51" i="4" s="1"/>
  <c r="EY30" i="135"/>
  <c r="EX30" i="135"/>
  <c r="EW30" i="135"/>
  <c r="EV30" i="135"/>
  <c r="EN30" i="135"/>
  <c r="AM44" i="4" s="1"/>
  <c r="EI30" i="135"/>
  <c r="EH30" i="135"/>
  <c r="EG30" i="135"/>
  <c r="EF30" i="135"/>
  <c r="DX30" i="135"/>
  <c r="AK43" i="4" s="1"/>
  <c r="DR30" i="135"/>
  <c r="DQ30" i="135"/>
  <c r="DP30" i="135"/>
  <c r="DO30" i="135"/>
  <c r="DF30" i="135"/>
  <c r="AI50" i="4" s="1"/>
  <c r="DA30" i="135"/>
  <c r="CZ30" i="135"/>
  <c r="CY30" i="135"/>
  <c r="CX30" i="135"/>
  <c r="CP30" i="135"/>
  <c r="AG44" i="4" s="1"/>
  <c r="CK30" i="135"/>
  <c r="CJ30" i="135"/>
  <c r="CI30" i="135"/>
  <c r="CH30" i="135"/>
  <c r="BZ30" i="135"/>
  <c r="AE43" i="4" s="1"/>
  <c r="BU30" i="135"/>
  <c r="BT30" i="135"/>
  <c r="BS30" i="135"/>
  <c r="BR30" i="135"/>
  <c r="BJ30" i="135"/>
  <c r="AC49" i="4" s="1"/>
  <c r="BE30" i="135"/>
  <c r="BD30" i="135"/>
  <c r="BC30" i="135"/>
  <c r="BB30" i="135"/>
  <c r="AT30" i="135"/>
  <c r="AA44" i="4" s="1"/>
  <c r="AO30" i="135"/>
  <c r="AN30" i="135"/>
  <c r="AM30" i="135"/>
  <c r="AL30" i="135"/>
  <c r="AD30" i="135"/>
  <c r="Y43" i="4" s="1"/>
  <c r="Y30" i="135"/>
  <c r="X30" i="135"/>
  <c r="W30" i="135"/>
  <c r="V30" i="135"/>
  <c r="N30" i="135"/>
  <c r="W50" i="4" s="1"/>
  <c r="I30" i="135"/>
  <c r="U39" i="4" s="1"/>
  <c r="H30" i="135"/>
  <c r="G30" i="135"/>
  <c r="F30" i="135"/>
  <c r="FN29" i="135"/>
  <c r="FM29" i="135"/>
  <c r="FL29" i="135"/>
  <c r="FK29" i="135"/>
  <c r="FD29" i="135"/>
  <c r="AO50" i="4" s="1"/>
  <c r="EY29" i="135"/>
  <c r="EX29" i="135"/>
  <c r="EW29" i="135"/>
  <c r="EV29" i="135"/>
  <c r="EN29" i="135"/>
  <c r="AM43" i="4" s="1"/>
  <c r="EI29" i="135"/>
  <c r="EH29" i="135"/>
  <c r="EG29" i="135"/>
  <c r="EF29" i="135"/>
  <c r="DX29" i="135"/>
  <c r="AK42" i="4" s="1"/>
  <c r="DR29" i="135"/>
  <c r="DQ29" i="135"/>
  <c r="DP29" i="135"/>
  <c r="DO29" i="135"/>
  <c r="DF29" i="135"/>
  <c r="AI49" i="4" s="1"/>
  <c r="DA29" i="135"/>
  <c r="CZ29" i="135"/>
  <c r="CY29" i="135"/>
  <c r="CX29" i="135"/>
  <c r="CP29" i="135"/>
  <c r="AG43" i="4" s="1"/>
  <c r="CK29" i="135"/>
  <c r="CJ29" i="135"/>
  <c r="CI29" i="135"/>
  <c r="CH29" i="135"/>
  <c r="BZ29" i="135"/>
  <c r="AE42" i="4" s="1"/>
  <c r="BU29" i="135"/>
  <c r="BT29" i="135"/>
  <c r="BS29" i="135"/>
  <c r="BR29" i="135"/>
  <c r="BJ29" i="135"/>
  <c r="AC47" i="4" s="1"/>
  <c r="BE29" i="135"/>
  <c r="BD29" i="135"/>
  <c r="BC29" i="135"/>
  <c r="BB29" i="135"/>
  <c r="AT29" i="135"/>
  <c r="AO29" i="135"/>
  <c r="AN29" i="135"/>
  <c r="AM29" i="135"/>
  <c r="AL29" i="135"/>
  <c r="AD29" i="135"/>
  <c r="Y42" i="4" s="1"/>
  <c r="Y29" i="135"/>
  <c r="X29" i="135"/>
  <c r="W29" i="135"/>
  <c r="V29" i="135"/>
  <c r="N29" i="135"/>
  <c r="W49" i="4" s="1"/>
  <c r="I29" i="135"/>
  <c r="H29" i="135"/>
  <c r="G29" i="135"/>
  <c r="F29" i="135"/>
  <c r="FN28" i="135"/>
  <c r="FM28" i="135"/>
  <c r="FL28" i="135"/>
  <c r="FK28" i="135"/>
  <c r="FD28" i="135"/>
  <c r="AO49" i="4" s="1"/>
  <c r="EY28" i="135"/>
  <c r="EX28" i="135"/>
  <c r="EW28" i="135"/>
  <c r="EV28" i="135"/>
  <c r="EN28" i="135"/>
  <c r="AM42" i="4" s="1"/>
  <c r="EI28" i="135"/>
  <c r="EH28" i="135"/>
  <c r="EG28" i="135"/>
  <c r="EF28" i="135"/>
  <c r="DX28" i="135"/>
  <c r="AK39" i="4" s="1"/>
  <c r="DR28" i="135"/>
  <c r="DQ28" i="135"/>
  <c r="DP28" i="135"/>
  <c r="DO28" i="135"/>
  <c r="DF28" i="135"/>
  <c r="AI47" i="4" s="1"/>
  <c r="DA28" i="135"/>
  <c r="CZ28" i="135"/>
  <c r="CY28" i="135"/>
  <c r="CX28" i="135"/>
  <c r="CP28" i="135"/>
  <c r="AG42" i="4" s="1"/>
  <c r="CK28" i="135"/>
  <c r="CJ28" i="135"/>
  <c r="CI28" i="135"/>
  <c r="CH28" i="135"/>
  <c r="BZ28" i="135"/>
  <c r="AE40" i="4" s="1"/>
  <c r="BU28" i="135"/>
  <c r="BT28" i="135"/>
  <c r="BS28" i="135"/>
  <c r="BR28" i="135"/>
  <c r="BJ28" i="135"/>
  <c r="AC46" i="4" s="1"/>
  <c r="BE28" i="135"/>
  <c r="BD28" i="135"/>
  <c r="BC28" i="135"/>
  <c r="BB28" i="135"/>
  <c r="AT28" i="135"/>
  <c r="AO28" i="135"/>
  <c r="AN28" i="135"/>
  <c r="AM28" i="135"/>
  <c r="AL28" i="135"/>
  <c r="AD28" i="135"/>
  <c r="Y40" i="4" s="1"/>
  <c r="Y38" i="4" s="1"/>
  <c r="Y28" i="135"/>
  <c r="X28" i="135"/>
  <c r="W28" i="135"/>
  <c r="V28" i="135"/>
  <c r="N28" i="135"/>
  <c r="W47" i="4" s="1"/>
  <c r="I28" i="135"/>
  <c r="U37" i="4" s="1"/>
  <c r="H28" i="135"/>
  <c r="G28" i="135"/>
  <c r="F28" i="135"/>
  <c r="FN27" i="135"/>
  <c r="FM27" i="135"/>
  <c r="FL27" i="135"/>
  <c r="FK27" i="135"/>
  <c r="FD27" i="135"/>
  <c r="EY27" i="135"/>
  <c r="EX27" i="135"/>
  <c r="EW27" i="135"/>
  <c r="EV27" i="135"/>
  <c r="EN27" i="135"/>
  <c r="AM39" i="4" s="1"/>
  <c r="EI27" i="135"/>
  <c r="EH27" i="135"/>
  <c r="EG27" i="135"/>
  <c r="EF27" i="135"/>
  <c r="DX27" i="135"/>
  <c r="AK38" i="4" s="1"/>
  <c r="DR27" i="135"/>
  <c r="DQ27" i="135"/>
  <c r="DP27" i="135"/>
  <c r="DO27" i="135"/>
  <c r="DF27" i="135"/>
  <c r="AI46" i="4" s="1"/>
  <c r="DA27" i="135"/>
  <c r="CZ27" i="135"/>
  <c r="CY27" i="135"/>
  <c r="CX27" i="135"/>
  <c r="CP27" i="135"/>
  <c r="CK27" i="135"/>
  <c r="CJ27" i="135"/>
  <c r="CI27" i="135"/>
  <c r="CH27" i="135"/>
  <c r="BZ27" i="135"/>
  <c r="AE38" i="4" s="1"/>
  <c r="BU27" i="135"/>
  <c r="BT27" i="135"/>
  <c r="BS27" i="135"/>
  <c r="BR27" i="135"/>
  <c r="BJ27" i="135"/>
  <c r="AC45" i="4" s="1"/>
  <c r="BE27" i="135"/>
  <c r="BD27" i="135"/>
  <c r="BC27" i="135"/>
  <c r="BB27" i="135"/>
  <c r="AT27" i="135"/>
  <c r="AA40" i="4" s="1"/>
  <c r="AO27" i="135"/>
  <c r="AN27" i="135"/>
  <c r="AM27" i="135"/>
  <c r="AL27" i="135"/>
  <c r="AD27" i="135"/>
  <c r="Y27" i="135"/>
  <c r="X27" i="135"/>
  <c r="W27" i="135"/>
  <c r="V27" i="135"/>
  <c r="N27" i="135"/>
  <c r="W46" i="4" s="1"/>
  <c r="I27" i="135"/>
  <c r="U36" i="4" s="1"/>
  <c r="H27" i="135"/>
  <c r="G27" i="135"/>
  <c r="F27" i="135"/>
  <c r="FN26" i="135"/>
  <c r="FM26" i="135"/>
  <c r="FL26" i="135"/>
  <c r="FK26" i="135"/>
  <c r="FD26" i="135"/>
  <c r="AO46" i="4" s="1"/>
  <c r="EY26" i="135"/>
  <c r="EX26" i="135"/>
  <c r="EW26" i="135"/>
  <c r="EV26" i="135"/>
  <c r="EN26" i="135"/>
  <c r="AM38" i="4" s="1"/>
  <c r="EI26" i="135"/>
  <c r="EH26" i="135"/>
  <c r="EG26" i="135"/>
  <c r="EF26" i="135"/>
  <c r="DX26" i="135"/>
  <c r="AK36" i="4" s="1"/>
  <c r="DR26" i="135"/>
  <c r="DQ26" i="135"/>
  <c r="DP26" i="135"/>
  <c r="DO26" i="135"/>
  <c r="DF26" i="135"/>
  <c r="AI45" i="4" s="1"/>
  <c r="DA26" i="135"/>
  <c r="CZ26" i="135"/>
  <c r="CY26" i="135"/>
  <c r="CX26" i="135"/>
  <c r="CP26" i="135"/>
  <c r="AG38" i="4" s="1"/>
  <c r="CK26" i="135"/>
  <c r="CJ26" i="135"/>
  <c r="CI26" i="135"/>
  <c r="CH26" i="135"/>
  <c r="BZ26" i="135"/>
  <c r="AE36" i="4" s="1"/>
  <c r="BU26" i="135"/>
  <c r="BT26" i="135"/>
  <c r="BS26" i="135"/>
  <c r="BR26" i="135"/>
  <c r="BJ26" i="135"/>
  <c r="AC44" i="4" s="1"/>
  <c r="BE26" i="135"/>
  <c r="BD26" i="135"/>
  <c r="BC26" i="135"/>
  <c r="BB26" i="135"/>
  <c r="AT26" i="135"/>
  <c r="AO26" i="135"/>
  <c r="AN26" i="135"/>
  <c r="AM26" i="135"/>
  <c r="AL26" i="135"/>
  <c r="AD26" i="135"/>
  <c r="Y36" i="4" s="1"/>
  <c r="Y26" i="135"/>
  <c r="X26" i="135"/>
  <c r="W26" i="135"/>
  <c r="V26" i="135"/>
  <c r="N26" i="135"/>
  <c r="W45" i="4" s="1"/>
  <c r="I26" i="135"/>
  <c r="U35" i="4" s="1"/>
  <c r="H26" i="135"/>
  <c r="G26" i="135"/>
  <c r="F26" i="135"/>
  <c r="FN25" i="135"/>
  <c r="FM25" i="135"/>
  <c r="FL25" i="135"/>
  <c r="FK25" i="135"/>
  <c r="FD25" i="135"/>
  <c r="EY25" i="135"/>
  <c r="EX25" i="135"/>
  <c r="EW25" i="135"/>
  <c r="EV25" i="135"/>
  <c r="EN25" i="135"/>
  <c r="AM36" i="4" s="1"/>
  <c r="EI25" i="135"/>
  <c r="EH25" i="135"/>
  <c r="EG25" i="135"/>
  <c r="EF25" i="135"/>
  <c r="DX25" i="135"/>
  <c r="AK35" i="4" s="1"/>
  <c r="DR25" i="135"/>
  <c r="DQ25" i="135"/>
  <c r="DP25" i="135"/>
  <c r="DO25" i="135"/>
  <c r="DF25" i="135"/>
  <c r="AI44" i="4" s="1"/>
  <c r="DA25" i="135"/>
  <c r="CZ25" i="135"/>
  <c r="CY25" i="135"/>
  <c r="CX25" i="135"/>
  <c r="CP25" i="135"/>
  <c r="AG36" i="4" s="1"/>
  <c r="CK25" i="135"/>
  <c r="CJ25" i="135"/>
  <c r="CI25" i="135"/>
  <c r="CH25" i="135"/>
  <c r="BZ25" i="135"/>
  <c r="AE35" i="4" s="1"/>
  <c r="BU25" i="135"/>
  <c r="BT25" i="135"/>
  <c r="BS25" i="135"/>
  <c r="BR25" i="135"/>
  <c r="BJ25" i="135"/>
  <c r="BE25" i="135"/>
  <c r="BD25" i="135"/>
  <c r="BC25" i="135"/>
  <c r="BB25" i="135"/>
  <c r="AT25" i="135"/>
  <c r="AA36" i="4" s="1"/>
  <c r="AO25" i="135"/>
  <c r="AN25" i="135"/>
  <c r="AM25" i="135"/>
  <c r="AL25" i="135"/>
  <c r="AD25" i="135"/>
  <c r="Y35" i="4" s="1"/>
  <c r="Y25" i="135"/>
  <c r="X25" i="135"/>
  <c r="W25" i="135"/>
  <c r="V25" i="135"/>
  <c r="N25" i="135"/>
  <c r="W44" i="4" s="1"/>
  <c r="I25" i="135"/>
  <c r="U34" i="4" s="1"/>
  <c r="H25" i="135"/>
  <c r="G25" i="135"/>
  <c r="F25" i="135"/>
  <c r="FN24" i="135"/>
  <c r="FM24" i="135"/>
  <c r="FL24" i="135"/>
  <c r="FK24" i="135"/>
  <c r="FD24" i="135"/>
  <c r="AO44" i="4" s="1"/>
  <c r="EY24" i="135"/>
  <c r="EX24" i="135"/>
  <c r="EW24" i="135"/>
  <c r="EV24" i="135"/>
  <c r="EN24" i="135"/>
  <c r="AM35" i="4" s="1"/>
  <c r="EI24" i="135"/>
  <c r="EH24" i="135"/>
  <c r="EG24" i="135"/>
  <c r="EF24" i="135"/>
  <c r="DX24" i="135"/>
  <c r="AK34" i="4" s="1"/>
  <c r="DR24" i="135"/>
  <c r="DQ24" i="135"/>
  <c r="DP24" i="135"/>
  <c r="DO24" i="135"/>
  <c r="DF24" i="135"/>
  <c r="AI43" i="4" s="1"/>
  <c r="DA24" i="135"/>
  <c r="CZ24" i="135"/>
  <c r="CY24" i="135"/>
  <c r="CX24" i="135"/>
  <c r="CP24" i="135"/>
  <c r="AG35" i="4" s="1"/>
  <c r="CK24" i="135"/>
  <c r="CJ24" i="135"/>
  <c r="CI24" i="135"/>
  <c r="CH24" i="135"/>
  <c r="BZ24" i="135"/>
  <c r="AE34" i="4" s="1"/>
  <c r="BU24" i="135"/>
  <c r="BT24" i="135"/>
  <c r="BS24" i="135"/>
  <c r="BR24" i="135"/>
  <c r="BJ24" i="135"/>
  <c r="BE24" i="135"/>
  <c r="BD24" i="135"/>
  <c r="BC24" i="135"/>
  <c r="BB24" i="135"/>
  <c r="AT24" i="135"/>
  <c r="AA35" i="4" s="1"/>
  <c r="AO24" i="135"/>
  <c r="AN24" i="135"/>
  <c r="AM24" i="135"/>
  <c r="AL24" i="135"/>
  <c r="AD24" i="135"/>
  <c r="Y34" i="4" s="1"/>
  <c r="Y24" i="135"/>
  <c r="X24" i="135"/>
  <c r="W24" i="135"/>
  <c r="V24" i="135"/>
  <c r="N24" i="135"/>
  <c r="W43" i="4" s="1"/>
  <c r="I24" i="135"/>
  <c r="U33" i="4" s="1"/>
  <c r="H24" i="135"/>
  <c r="G24" i="135"/>
  <c r="F24" i="135"/>
  <c r="FN23" i="135"/>
  <c r="FM23" i="135"/>
  <c r="FL23" i="135"/>
  <c r="FK23" i="135"/>
  <c r="FD23" i="135"/>
  <c r="AO43" i="4" s="1"/>
  <c r="EY23" i="135"/>
  <c r="EX23" i="135"/>
  <c r="EW23" i="135"/>
  <c r="EV23" i="135"/>
  <c r="EN23" i="135"/>
  <c r="AM34" i="4" s="1"/>
  <c r="EI23" i="135"/>
  <c r="EH23" i="135"/>
  <c r="EG23" i="135"/>
  <c r="EF23" i="135"/>
  <c r="DX23" i="135"/>
  <c r="AK33" i="4" s="1"/>
  <c r="DR23" i="135"/>
  <c r="DQ23" i="135"/>
  <c r="DP23" i="135"/>
  <c r="DO23" i="135"/>
  <c r="DF23" i="135"/>
  <c r="AI42" i="4" s="1"/>
  <c r="DA23" i="135"/>
  <c r="CZ23" i="135"/>
  <c r="CY23" i="135"/>
  <c r="CX23" i="135"/>
  <c r="CP23" i="135"/>
  <c r="AG34" i="4" s="1"/>
  <c r="CK23" i="135"/>
  <c r="CJ23" i="135"/>
  <c r="CI23" i="135"/>
  <c r="CH23" i="135"/>
  <c r="BZ23" i="135"/>
  <c r="AE33" i="4" s="1"/>
  <c r="BU23" i="135"/>
  <c r="BT23" i="135"/>
  <c r="BS23" i="135"/>
  <c r="BR23" i="135"/>
  <c r="BJ23" i="135"/>
  <c r="AC37" i="4" s="1"/>
  <c r="BE23" i="135"/>
  <c r="BD23" i="135"/>
  <c r="BC23" i="135"/>
  <c r="BB23" i="135"/>
  <c r="AT23" i="135"/>
  <c r="AA34" i="4" s="1"/>
  <c r="AO23" i="135"/>
  <c r="AN23" i="135"/>
  <c r="AM23" i="135"/>
  <c r="AL23" i="135"/>
  <c r="AD23" i="135"/>
  <c r="Y23" i="135"/>
  <c r="X23" i="135"/>
  <c r="W23" i="135"/>
  <c r="V23" i="135"/>
  <c r="N23" i="135"/>
  <c r="W42" i="4" s="1"/>
  <c r="I23" i="135"/>
  <c r="U31" i="4" s="1"/>
  <c r="H23" i="135"/>
  <c r="G23" i="135"/>
  <c r="F23" i="135"/>
  <c r="FN22" i="135"/>
  <c r="FM22" i="135"/>
  <c r="FL22" i="135"/>
  <c r="FK22" i="135"/>
  <c r="FD22" i="135"/>
  <c r="AO42" i="4" s="1"/>
  <c r="EY22" i="135"/>
  <c r="EX22" i="135"/>
  <c r="EW22" i="135"/>
  <c r="EV22" i="135"/>
  <c r="EN22" i="135"/>
  <c r="AM33" i="4" s="1"/>
  <c r="EI22" i="135"/>
  <c r="EH22" i="135"/>
  <c r="EG22" i="135"/>
  <c r="EF22" i="135"/>
  <c r="DX22" i="135"/>
  <c r="AK31" i="4" s="1"/>
  <c r="DR22" i="135"/>
  <c r="DQ22" i="135"/>
  <c r="DP22" i="135"/>
  <c r="DO22" i="135"/>
  <c r="DF22" i="135"/>
  <c r="AI36" i="4" s="1"/>
  <c r="DA22" i="135"/>
  <c r="CZ22" i="135"/>
  <c r="CY22" i="135"/>
  <c r="CX22" i="135"/>
  <c r="CP22" i="135"/>
  <c r="AG33" i="4" s="1"/>
  <c r="CK22" i="135"/>
  <c r="CJ22" i="135"/>
  <c r="CI22" i="135"/>
  <c r="CH22" i="135"/>
  <c r="BZ22" i="135"/>
  <c r="AE31" i="4" s="1"/>
  <c r="BU22" i="135"/>
  <c r="BT22" i="135"/>
  <c r="BS22" i="135"/>
  <c r="BR22" i="135"/>
  <c r="BJ22" i="135"/>
  <c r="AC36" i="4" s="1"/>
  <c r="BE22" i="135"/>
  <c r="BD22" i="135"/>
  <c r="BC22" i="135"/>
  <c r="BB22" i="135"/>
  <c r="AT22" i="135"/>
  <c r="AO22" i="135"/>
  <c r="AN22" i="135"/>
  <c r="AM22" i="135"/>
  <c r="AL22" i="135"/>
  <c r="AD22" i="135"/>
  <c r="Y31" i="4" s="1"/>
  <c r="Y22" i="135"/>
  <c r="X22" i="135"/>
  <c r="W22" i="135"/>
  <c r="V22" i="135"/>
  <c r="N22" i="135"/>
  <c r="W36" i="4" s="1"/>
  <c r="I22" i="135"/>
  <c r="U30" i="4" s="1"/>
  <c r="H22" i="135"/>
  <c r="G22" i="135"/>
  <c r="F22" i="135"/>
  <c r="FN21" i="135"/>
  <c r="FM21" i="135"/>
  <c r="FL21" i="135"/>
  <c r="FK21" i="135"/>
  <c r="FD21" i="135"/>
  <c r="EY21" i="135"/>
  <c r="EX21" i="135"/>
  <c r="EW21" i="135"/>
  <c r="EV21" i="135"/>
  <c r="EN21" i="135"/>
  <c r="AM31" i="4" s="1"/>
  <c r="EI21" i="135"/>
  <c r="EH21" i="135"/>
  <c r="EG21" i="135"/>
  <c r="EF21" i="135"/>
  <c r="DX21" i="135"/>
  <c r="AK30" i="4" s="1"/>
  <c r="DR21" i="135"/>
  <c r="DQ21" i="135"/>
  <c r="DP21" i="135"/>
  <c r="DO21" i="135"/>
  <c r="DF21" i="135"/>
  <c r="AI35" i="4" s="1"/>
  <c r="DA21" i="135"/>
  <c r="CZ21" i="135"/>
  <c r="CY21" i="135"/>
  <c r="CX21" i="135"/>
  <c r="CP21" i="135"/>
  <c r="CK21" i="135"/>
  <c r="CJ21" i="135"/>
  <c r="CI21" i="135"/>
  <c r="CH21" i="135"/>
  <c r="BZ21" i="135"/>
  <c r="AE30" i="4" s="1"/>
  <c r="BU21" i="135"/>
  <c r="BT21" i="135"/>
  <c r="BS21" i="135"/>
  <c r="BR21" i="135"/>
  <c r="BJ21" i="135"/>
  <c r="AC35" i="4" s="1"/>
  <c r="BE21" i="135"/>
  <c r="BD21" i="135"/>
  <c r="BC21" i="135"/>
  <c r="BB21" i="135"/>
  <c r="AT21" i="135"/>
  <c r="AO21" i="135"/>
  <c r="AN21" i="135"/>
  <c r="AM21" i="135"/>
  <c r="AL21" i="135"/>
  <c r="AD21" i="135"/>
  <c r="Y30" i="4" s="1"/>
  <c r="Y21" i="135"/>
  <c r="X21" i="135"/>
  <c r="W21" i="135"/>
  <c r="V21" i="135"/>
  <c r="N21" i="135"/>
  <c r="W35" i="4" s="1"/>
  <c r="I21" i="135"/>
  <c r="U29" i="4" s="1"/>
  <c r="H21" i="135"/>
  <c r="G21" i="135"/>
  <c r="F21" i="135"/>
  <c r="FN20" i="135"/>
  <c r="FM20" i="135"/>
  <c r="FL20" i="135"/>
  <c r="FK20" i="135"/>
  <c r="FD20" i="135"/>
  <c r="AO36" i="4" s="1"/>
  <c r="EY20" i="135"/>
  <c r="EX20" i="135"/>
  <c r="EW20" i="135"/>
  <c r="EV20" i="135"/>
  <c r="EN20" i="135"/>
  <c r="AM30" i="4" s="1"/>
  <c r="EI20" i="135"/>
  <c r="EH20" i="135"/>
  <c r="EG20" i="135"/>
  <c r="EF20" i="135"/>
  <c r="DX20" i="135"/>
  <c r="AK29" i="4" s="1"/>
  <c r="DR20" i="135"/>
  <c r="DQ20" i="135"/>
  <c r="DP20" i="135"/>
  <c r="DO20" i="135"/>
  <c r="DF20" i="135"/>
  <c r="AI34" i="4" s="1"/>
  <c r="DA20" i="135"/>
  <c r="CZ20" i="135"/>
  <c r="CY20" i="135"/>
  <c r="CX20" i="135"/>
  <c r="CP20" i="135"/>
  <c r="CK20" i="135"/>
  <c r="CJ20" i="135"/>
  <c r="CI20" i="135"/>
  <c r="CH20" i="135"/>
  <c r="BZ20" i="135"/>
  <c r="AE29" i="4" s="1"/>
  <c r="BU20" i="135"/>
  <c r="BT20" i="135"/>
  <c r="BS20" i="135"/>
  <c r="BR20" i="135"/>
  <c r="BJ20" i="135"/>
  <c r="AC34" i="4" s="1"/>
  <c r="BE20" i="135"/>
  <c r="BD20" i="135"/>
  <c r="BC20" i="135"/>
  <c r="BB20" i="135"/>
  <c r="AT20" i="135"/>
  <c r="AO20" i="135"/>
  <c r="AN20" i="135"/>
  <c r="AM20" i="135"/>
  <c r="AL20" i="135"/>
  <c r="AD20" i="135"/>
  <c r="Y20" i="135"/>
  <c r="X20" i="135"/>
  <c r="W20" i="135"/>
  <c r="V20" i="135"/>
  <c r="N20" i="135"/>
  <c r="W34" i="4" s="1"/>
  <c r="I20" i="135"/>
  <c r="U28" i="4" s="1"/>
  <c r="H20" i="135"/>
  <c r="G20" i="135"/>
  <c r="F20" i="135"/>
  <c r="FN19" i="135"/>
  <c r="FM19" i="135"/>
  <c r="FL19" i="135"/>
  <c r="FK19" i="135"/>
  <c r="FD19" i="135"/>
  <c r="AO34" i="4" s="1"/>
  <c r="EY19" i="135"/>
  <c r="EX19" i="135"/>
  <c r="EW19" i="135"/>
  <c r="EV19" i="135"/>
  <c r="EN19" i="135"/>
  <c r="AM29" i="4" s="1"/>
  <c r="EI19" i="135"/>
  <c r="EH19" i="135"/>
  <c r="EG19" i="135"/>
  <c r="EF19" i="135"/>
  <c r="DX19" i="135"/>
  <c r="AK28" i="4" s="1"/>
  <c r="DR19" i="135"/>
  <c r="DQ19" i="135"/>
  <c r="DP19" i="135"/>
  <c r="DO19" i="135"/>
  <c r="DF19" i="135"/>
  <c r="AI33" i="4" s="1"/>
  <c r="DA19" i="135"/>
  <c r="CZ19" i="135"/>
  <c r="CY19" i="135"/>
  <c r="CX19" i="135"/>
  <c r="CP19" i="135"/>
  <c r="CK19" i="135"/>
  <c r="CJ19" i="135"/>
  <c r="CI19" i="135"/>
  <c r="CH19" i="135"/>
  <c r="BZ19" i="135"/>
  <c r="AE28" i="4" s="1"/>
  <c r="BU19" i="135"/>
  <c r="BT19" i="135"/>
  <c r="BS19" i="135"/>
  <c r="BR19" i="135"/>
  <c r="BJ19" i="135"/>
  <c r="BE19" i="135"/>
  <c r="BD19" i="135"/>
  <c r="BC19" i="135"/>
  <c r="BB19" i="135"/>
  <c r="AT19" i="135"/>
  <c r="AO19" i="135"/>
  <c r="AN19" i="135"/>
  <c r="AM19" i="135"/>
  <c r="AL19" i="135"/>
  <c r="AD19" i="135"/>
  <c r="Y28" i="4" s="1"/>
  <c r="Y19" i="135"/>
  <c r="X19" i="135"/>
  <c r="W19" i="135"/>
  <c r="V19" i="135"/>
  <c r="N19" i="135"/>
  <c r="W33" i="4" s="1"/>
  <c r="I19" i="135"/>
  <c r="U27" i="4" s="1"/>
  <c r="H19" i="135"/>
  <c r="G19" i="135"/>
  <c r="F19" i="135"/>
  <c r="FN18" i="135"/>
  <c r="FM18" i="135"/>
  <c r="FL18" i="135"/>
  <c r="FK18" i="135"/>
  <c r="FD18" i="135"/>
  <c r="AO33" i="4" s="1"/>
  <c r="EY18" i="135"/>
  <c r="EX18" i="135"/>
  <c r="EW18" i="135"/>
  <c r="EV18" i="135"/>
  <c r="EN18" i="135"/>
  <c r="AM28" i="4" s="1"/>
  <c r="EI18" i="135"/>
  <c r="EH18" i="135"/>
  <c r="EG18" i="135"/>
  <c r="EF18" i="135"/>
  <c r="DX18" i="135"/>
  <c r="AK27" i="4" s="1"/>
  <c r="DR18" i="135"/>
  <c r="DQ18" i="135"/>
  <c r="DP18" i="135"/>
  <c r="DO18" i="135"/>
  <c r="DF18" i="135"/>
  <c r="AI28" i="4" s="1"/>
  <c r="DA18" i="135"/>
  <c r="CZ18" i="135"/>
  <c r="CY18" i="135"/>
  <c r="CX18" i="135"/>
  <c r="CP18" i="135"/>
  <c r="AG28" i="4" s="1"/>
  <c r="CK18" i="135"/>
  <c r="CJ18" i="135"/>
  <c r="CI18" i="135"/>
  <c r="CH18" i="135"/>
  <c r="BZ18" i="135"/>
  <c r="AE27" i="4" s="1"/>
  <c r="BU18" i="135"/>
  <c r="BT18" i="135"/>
  <c r="BS18" i="135"/>
  <c r="BR18" i="135"/>
  <c r="BJ18" i="135"/>
  <c r="AC28" i="4" s="1"/>
  <c r="BE18" i="135"/>
  <c r="BD18" i="135"/>
  <c r="BC18" i="135"/>
  <c r="BB18" i="135"/>
  <c r="AT18" i="135"/>
  <c r="AA28" i="4" s="1"/>
  <c r="AA26" i="4" s="1"/>
  <c r="AO18" i="135"/>
  <c r="AN18" i="135"/>
  <c r="AM18" i="135"/>
  <c r="AL18" i="135"/>
  <c r="AD18" i="135"/>
  <c r="Y27" i="4" s="1"/>
  <c r="Y18" i="135"/>
  <c r="X18" i="135"/>
  <c r="W18" i="135"/>
  <c r="V18" i="135"/>
  <c r="N18" i="135"/>
  <c r="W28" i="4" s="1"/>
  <c r="I18" i="135"/>
  <c r="U26" i="4" s="1"/>
  <c r="H18" i="135"/>
  <c r="G18" i="135"/>
  <c r="F18" i="135"/>
  <c r="FN17" i="135"/>
  <c r="FM17" i="135"/>
  <c r="FL17" i="135"/>
  <c r="FK17" i="135"/>
  <c r="FD17" i="135"/>
  <c r="AO28" i="4" s="1"/>
  <c r="EY17" i="135"/>
  <c r="EX17" i="135"/>
  <c r="EW17" i="135"/>
  <c r="EV17" i="135"/>
  <c r="EN17" i="135"/>
  <c r="AM27" i="4" s="1"/>
  <c r="EI17" i="135"/>
  <c r="EH17" i="135"/>
  <c r="EG17" i="135"/>
  <c r="EF17" i="135"/>
  <c r="DX17" i="135"/>
  <c r="AK26" i="4" s="1"/>
  <c r="DR17" i="135"/>
  <c r="DQ17" i="135"/>
  <c r="DP17" i="135"/>
  <c r="DO17" i="135"/>
  <c r="DF17" i="135"/>
  <c r="AI27" i="4" s="1"/>
  <c r="DA17" i="135"/>
  <c r="CZ17" i="135"/>
  <c r="CY17" i="135"/>
  <c r="CX17" i="135"/>
  <c r="CP17" i="135"/>
  <c r="AG26" i="4" s="1"/>
  <c r="CK17" i="135"/>
  <c r="CJ17" i="135"/>
  <c r="CI17" i="135"/>
  <c r="CH17" i="135"/>
  <c r="BZ17" i="135"/>
  <c r="BU17" i="135"/>
  <c r="BT17" i="135"/>
  <c r="BS17" i="135"/>
  <c r="BR17" i="135"/>
  <c r="BJ17" i="135"/>
  <c r="AC27" i="4" s="1"/>
  <c r="BE17" i="135"/>
  <c r="BD17" i="135"/>
  <c r="BC17" i="135"/>
  <c r="BB17" i="135"/>
  <c r="AT17" i="135"/>
  <c r="AO17" i="135"/>
  <c r="AN17" i="135"/>
  <c r="AM17" i="135"/>
  <c r="AL17" i="135"/>
  <c r="AD17" i="135"/>
  <c r="Y17" i="135"/>
  <c r="X17" i="135"/>
  <c r="W17" i="135"/>
  <c r="V17" i="135"/>
  <c r="N17" i="135"/>
  <c r="W27" i="4" s="1"/>
  <c r="I17" i="135"/>
  <c r="U25" i="4" s="1"/>
  <c r="R25" i="4" s="1"/>
  <c r="H17" i="135"/>
  <c r="G17" i="135"/>
  <c r="F17" i="135"/>
  <c r="FN16" i="135"/>
  <c r="FM16" i="135"/>
  <c r="FL16" i="135"/>
  <c r="FK16" i="135"/>
  <c r="FD16" i="135"/>
  <c r="AO27" i="4" s="1"/>
  <c r="EY16" i="135"/>
  <c r="EX16" i="135"/>
  <c r="EW16" i="135"/>
  <c r="EV16" i="135"/>
  <c r="EN16" i="135"/>
  <c r="AM26" i="4" s="1"/>
  <c r="EI16" i="135"/>
  <c r="EH16" i="135"/>
  <c r="EG16" i="135"/>
  <c r="EF16" i="135"/>
  <c r="DX16" i="135"/>
  <c r="AK24" i="4" s="1"/>
  <c r="DR16" i="135"/>
  <c r="DQ16" i="135"/>
  <c r="DP16" i="135"/>
  <c r="DO16" i="135"/>
  <c r="DF16" i="135"/>
  <c r="AI26" i="4" s="1"/>
  <c r="DA16" i="135"/>
  <c r="CZ16" i="135"/>
  <c r="CY16" i="135"/>
  <c r="CX16" i="135"/>
  <c r="CP16" i="135"/>
  <c r="AG24" i="4" s="1"/>
  <c r="CK16" i="135"/>
  <c r="CJ16" i="135"/>
  <c r="CI16" i="135"/>
  <c r="CH16" i="135"/>
  <c r="BZ16" i="135"/>
  <c r="AE24" i="4" s="1"/>
  <c r="BU16" i="135"/>
  <c r="BT16" i="135"/>
  <c r="BS16" i="135"/>
  <c r="BR16" i="135"/>
  <c r="BJ16" i="135"/>
  <c r="BE16" i="135"/>
  <c r="BD16" i="135"/>
  <c r="BC16" i="135"/>
  <c r="BB16" i="135"/>
  <c r="AT16" i="135"/>
  <c r="AA24" i="4" s="1"/>
  <c r="AO16" i="135"/>
  <c r="AN16" i="135"/>
  <c r="AM16" i="135"/>
  <c r="AL16" i="135"/>
  <c r="AD16" i="135"/>
  <c r="Y24" i="4" s="1"/>
  <c r="Y16" i="135"/>
  <c r="X16" i="135"/>
  <c r="W16" i="135"/>
  <c r="V16" i="135"/>
  <c r="N16" i="135"/>
  <c r="W26" i="4" s="1"/>
  <c r="I16" i="135"/>
  <c r="U24" i="4" s="1"/>
  <c r="H16" i="135"/>
  <c r="G16" i="135"/>
  <c r="F16" i="135"/>
  <c r="FN15" i="135"/>
  <c r="FM15" i="135"/>
  <c r="FL15" i="135"/>
  <c r="FK15" i="135"/>
  <c r="FD15" i="135"/>
  <c r="AO26" i="4" s="1"/>
  <c r="EY15" i="135"/>
  <c r="EX15" i="135"/>
  <c r="EW15" i="135"/>
  <c r="EV15" i="135"/>
  <c r="EN15" i="135"/>
  <c r="AM23" i="4" s="1"/>
  <c r="EI15" i="135"/>
  <c r="EH15" i="135"/>
  <c r="EG15" i="135"/>
  <c r="EF15" i="135"/>
  <c r="DX15" i="135"/>
  <c r="AK23" i="4" s="1"/>
  <c r="DR15" i="135"/>
  <c r="DQ15" i="135"/>
  <c r="DP15" i="135"/>
  <c r="DO15" i="135"/>
  <c r="DF15" i="135"/>
  <c r="AI24" i="4" s="1"/>
  <c r="DA15" i="135"/>
  <c r="CZ15" i="135"/>
  <c r="CY15" i="135"/>
  <c r="CX15" i="135"/>
  <c r="CP15" i="135"/>
  <c r="AG23" i="4" s="1"/>
  <c r="CK15" i="135"/>
  <c r="CJ15" i="135"/>
  <c r="CI15" i="135"/>
  <c r="CH15" i="135"/>
  <c r="BZ15" i="135"/>
  <c r="AE23" i="4" s="1"/>
  <c r="BU15" i="135"/>
  <c r="BT15" i="135"/>
  <c r="BS15" i="135"/>
  <c r="BR15" i="135"/>
  <c r="BJ15" i="135"/>
  <c r="AC24" i="4" s="1"/>
  <c r="BE15" i="135"/>
  <c r="BD15" i="135"/>
  <c r="BC15" i="135"/>
  <c r="BB15" i="135"/>
  <c r="AT15" i="135"/>
  <c r="AA23" i="4" s="1"/>
  <c r="AO15" i="135"/>
  <c r="AN15" i="135"/>
  <c r="AM15" i="135"/>
  <c r="AL15" i="135"/>
  <c r="AD15" i="135"/>
  <c r="Y23" i="4" s="1"/>
  <c r="Y15" i="135"/>
  <c r="X15" i="135"/>
  <c r="W15" i="135"/>
  <c r="V15" i="135"/>
  <c r="N15" i="135"/>
  <c r="W24" i="4" s="1"/>
  <c r="I15" i="135"/>
  <c r="U23" i="4" s="1"/>
  <c r="H15" i="135"/>
  <c r="G15" i="135"/>
  <c r="F15" i="135"/>
  <c r="FN14" i="135"/>
  <c r="FM14" i="135"/>
  <c r="FL14" i="135"/>
  <c r="FK14" i="135"/>
  <c r="FD14" i="135"/>
  <c r="AO23" i="4" s="1"/>
  <c r="EY14" i="135"/>
  <c r="EX14" i="135"/>
  <c r="EW14" i="135"/>
  <c r="EV14" i="135"/>
  <c r="EN14" i="135"/>
  <c r="AM22" i="4" s="1"/>
  <c r="EI14" i="135"/>
  <c r="EH14" i="135"/>
  <c r="EG14" i="135"/>
  <c r="EF14" i="135"/>
  <c r="DX14" i="135"/>
  <c r="AK22" i="4" s="1"/>
  <c r="DR14" i="135"/>
  <c r="DQ14" i="135"/>
  <c r="DP14" i="135"/>
  <c r="DO14" i="135"/>
  <c r="DF14" i="135"/>
  <c r="AI23" i="4" s="1"/>
  <c r="DA14" i="135"/>
  <c r="CZ14" i="135"/>
  <c r="CY14" i="135"/>
  <c r="CX14" i="135"/>
  <c r="CP14" i="135"/>
  <c r="AG22" i="4" s="1"/>
  <c r="CK14" i="135"/>
  <c r="CJ14" i="135"/>
  <c r="CI14" i="135"/>
  <c r="CH14" i="135"/>
  <c r="BZ14" i="135"/>
  <c r="AE22" i="4" s="1"/>
  <c r="BU14" i="135"/>
  <c r="BT14" i="135"/>
  <c r="BS14" i="135"/>
  <c r="BR14" i="135"/>
  <c r="BJ14" i="135"/>
  <c r="AC23" i="4" s="1"/>
  <c r="BE14" i="135"/>
  <c r="BD14" i="135"/>
  <c r="BC14" i="135"/>
  <c r="BB14" i="135"/>
  <c r="AT14" i="135"/>
  <c r="AA22" i="4" s="1"/>
  <c r="AO14" i="135"/>
  <c r="AN14" i="135"/>
  <c r="AM14" i="135"/>
  <c r="AL14" i="135"/>
  <c r="AD14" i="135"/>
  <c r="Y22" i="4" s="1"/>
  <c r="Y14" i="135"/>
  <c r="X14" i="135"/>
  <c r="W14" i="135"/>
  <c r="V14" i="135"/>
  <c r="N14" i="135"/>
  <c r="W23" i="4" s="1"/>
  <c r="I14" i="135"/>
  <c r="U22" i="4" s="1"/>
  <c r="H14" i="135"/>
  <c r="G14" i="135"/>
  <c r="F14" i="135"/>
  <c r="FN13" i="135"/>
  <c r="FM13" i="135"/>
  <c r="FL13" i="135"/>
  <c r="FK13" i="135"/>
  <c r="FD13" i="135"/>
  <c r="AO21" i="4" s="1"/>
  <c r="EY13" i="135"/>
  <c r="EX13" i="135"/>
  <c r="EW13" i="135"/>
  <c r="EV13" i="135"/>
  <c r="EN13" i="135"/>
  <c r="AM21" i="4" s="1"/>
  <c r="EI13" i="135"/>
  <c r="EH13" i="135"/>
  <c r="EG13" i="135"/>
  <c r="EF13" i="135"/>
  <c r="DX13" i="135"/>
  <c r="AK21" i="4" s="1"/>
  <c r="DR13" i="135"/>
  <c r="DQ13" i="135"/>
  <c r="DP13" i="135"/>
  <c r="DO13" i="135"/>
  <c r="DF13" i="135"/>
  <c r="AI21" i="4" s="1"/>
  <c r="DA13" i="135"/>
  <c r="CZ13" i="135"/>
  <c r="CY13" i="135"/>
  <c r="CX13" i="135"/>
  <c r="CP13" i="135"/>
  <c r="AG21" i="4" s="1"/>
  <c r="CK13" i="135"/>
  <c r="CJ13" i="135"/>
  <c r="CI13" i="135"/>
  <c r="CH13" i="135"/>
  <c r="BZ13" i="135"/>
  <c r="AE21" i="4" s="1"/>
  <c r="BU13" i="135"/>
  <c r="BT13" i="135"/>
  <c r="BS13" i="135"/>
  <c r="BR13" i="135"/>
  <c r="BJ13" i="135"/>
  <c r="AC21" i="4" s="1"/>
  <c r="BE13" i="135"/>
  <c r="BD13" i="135"/>
  <c r="BC13" i="135"/>
  <c r="BB13" i="135"/>
  <c r="AT13" i="135"/>
  <c r="AA21" i="4" s="1"/>
  <c r="AO13" i="135"/>
  <c r="AN13" i="135"/>
  <c r="AM13" i="135"/>
  <c r="AL13" i="135"/>
  <c r="AD13" i="135"/>
  <c r="Y21" i="4" s="1"/>
  <c r="Y13" i="135"/>
  <c r="X13" i="135"/>
  <c r="W13" i="135"/>
  <c r="V13" i="135"/>
  <c r="N13" i="135"/>
  <c r="W21" i="4" s="1"/>
  <c r="I13" i="135"/>
  <c r="U21" i="4" s="1"/>
  <c r="H13" i="135"/>
  <c r="G13" i="135"/>
  <c r="F13" i="135"/>
  <c r="FN12" i="135"/>
  <c r="FM12" i="135"/>
  <c r="FL12" i="135"/>
  <c r="FK12" i="135"/>
  <c r="FD12" i="135"/>
  <c r="AO20" i="4" s="1"/>
  <c r="EY12" i="135"/>
  <c r="EX12" i="135"/>
  <c r="EW12" i="135"/>
  <c r="EV12" i="135"/>
  <c r="EN12" i="135"/>
  <c r="AM20" i="4" s="1"/>
  <c r="EI12" i="135"/>
  <c r="EH12" i="135"/>
  <c r="EG12" i="135"/>
  <c r="EF12" i="135"/>
  <c r="DX12" i="135"/>
  <c r="AK20" i="4" s="1"/>
  <c r="DR12" i="135"/>
  <c r="DQ12" i="135"/>
  <c r="DP12" i="135"/>
  <c r="DO12" i="135"/>
  <c r="DF12" i="135"/>
  <c r="AI20" i="4" s="1"/>
  <c r="DA12" i="135"/>
  <c r="CZ12" i="135"/>
  <c r="CY12" i="135"/>
  <c r="CX12" i="135"/>
  <c r="CP12" i="135"/>
  <c r="AG20" i="4" s="1"/>
  <c r="CK12" i="135"/>
  <c r="CJ12" i="135"/>
  <c r="CI12" i="135"/>
  <c r="CH12" i="135"/>
  <c r="BZ12" i="135"/>
  <c r="AE20" i="4" s="1"/>
  <c r="BU12" i="135"/>
  <c r="BT12" i="135"/>
  <c r="BS12" i="135"/>
  <c r="BR12" i="135"/>
  <c r="BJ12" i="135"/>
  <c r="AC20" i="4" s="1"/>
  <c r="BE12" i="135"/>
  <c r="BD12" i="135"/>
  <c r="BC12" i="135"/>
  <c r="BB12" i="135"/>
  <c r="AT12" i="135"/>
  <c r="AA20" i="4" s="1"/>
  <c r="AO12" i="135"/>
  <c r="AN12" i="135"/>
  <c r="AM12" i="135"/>
  <c r="AL12" i="135"/>
  <c r="AD12" i="135"/>
  <c r="Y20" i="4" s="1"/>
  <c r="Y12" i="135"/>
  <c r="X12" i="135"/>
  <c r="W12" i="135"/>
  <c r="V12" i="135"/>
  <c r="N12" i="135"/>
  <c r="W20" i="4" s="1"/>
  <c r="I12" i="135"/>
  <c r="U20" i="4" s="1"/>
  <c r="H12" i="135"/>
  <c r="G12" i="135"/>
  <c r="F12" i="135"/>
  <c r="FN11" i="135"/>
  <c r="FM11" i="135"/>
  <c r="FL11" i="135"/>
  <c r="FK11" i="135"/>
  <c r="FD11" i="135"/>
  <c r="AO19" i="4" s="1"/>
  <c r="EY11" i="135"/>
  <c r="EX11" i="135"/>
  <c r="EW11" i="135"/>
  <c r="EV11" i="135"/>
  <c r="EN11" i="135"/>
  <c r="AM19" i="4" s="1"/>
  <c r="EI11" i="135"/>
  <c r="EH11" i="135"/>
  <c r="EG11" i="135"/>
  <c r="EF11" i="135"/>
  <c r="DX11" i="135"/>
  <c r="AK19" i="4" s="1"/>
  <c r="DR11" i="135"/>
  <c r="DQ11" i="135"/>
  <c r="DP11" i="135"/>
  <c r="DO11" i="135"/>
  <c r="DF11" i="135"/>
  <c r="AI19" i="4" s="1"/>
  <c r="DA11" i="135"/>
  <c r="CZ11" i="135"/>
  <c r="CY11" i="135"/>
  <c r="CX11" i="135"/>
  <c r="CP11" i="135"/>
  <c r="AG19" i="4" s="1"/>
  <c r="CK11" i="135"/>
  <c r="CJ11" i="135"/>
  <c r="CI11" i="135"/>
  <c r="CH11" i="135"/>
  <c r="BZ11" i="135"/>
  <c r="AE19" i="4" s="1"/>
  <c r="BU11" i="135"/>
  <c r="BT11" i="135"/>
  <c r="BS11" i="135"/>
  <c r="BR11" i="135"/>
  <c r="BJ11" i="135"/>
  <c r="AC19" i="4" s="1"/>
  <c r="BE11" i="135"/>
  <c r="BD11" i="135"/>
  <c r="BC11" i="135"/>
  <c r="BB11" i="135"/>
  <c r="AT11" i="135"/>
  <c r="AA19" i="4" s="1"/>
  <c r="AO11" i="135"/>
  <c r="AN11" i="135"/>
  <c r="AM11" i="135"/>
  <c r="AL11" i="135"/>
  <c r="AD11" i="135"/>
  <c r="Y19" i="4" s="1"/>
  <c r="Y11" i="135"/>
  <c r="X11" i="135"/>
  <c r="W11" i="135"/>
  <c r="V11" i="135"/>
  <c r="N11" i="135"/>
  <c r="W19" i="4" s="1"/>
  <c r="I11" i="135"/>
  <c r="U19" i="4" s="1"/>
  <c r="H11" i="135"/>
  <c r="G11" i="135"/>
  <c r="F11" i="135"/>
  <c r="FN10" i="135"/>
  <c r="FM10" i="135"/>
  <c r="FL10" i="135"/>
  <c r="FK10" i="135"/>
  <c r="FD10" i="135"/>
  <c r="AO18" i="4" s="1"/>
  <c r="EY10" i="135"/>
  <c r="EX10" i="135"/>
  <c r="EW10" i="135"/>
  <c r="EV10" i="135"/>
  <c r="EN10" i="135"/>
  <c r="AM18" i="4" s="1"/>
  <c r="EI10" i="135"/>
  <c r="EH10" i="135"/>
  <c r="EG10" i="135"/>
  <c r="EF10" i="135"/>
  <c r="DX10" i="135"/>
  <c r="AK18" i="4" s="1"/>
  <c r="DR10" i="135"/>
  <c r="DQ10" i="135"/>
  <c r="DP10" i="135"/>
  <c r="DO10" i="135"/>
  <c r="DF10" i="135"/>
  <c r="AI18" i="4" s="1"/>
  <c r="DA10" i="135"/>
  <c r="CZ10" i="135"/>
  <c r="CY10" i="135"/>
  <c r="CX10" i="135"/>
  <c r="CP10" i="135"/>
  <c r="AG18" i="4" s="1"/>
  <c r="CK10" i="135"/>
  <c r="CJ10" i="135"/>
  <c r="CI10" i="135"/>
  <c r="CH10" i="135"/>
  <c r="BZ10" i="135"/>
  <c r="AE18" i="4" s="1"/>
  <c r="BU10" i="135"/>
  <c r="BT10" i="135"/>
  <c r="BS10" i="135"/>
  <c r="BR10" i="135"/>
  <c r="BJ10" i="135"/>
  <c r="AC18" i="4" s="1"/>
  <c r="BE10" i="135"/>
  <c r="BD10" i="135"/>
  <c r="BC10" i="135"/>
  <c r="BB10" i="135"/>
  <c r="AT10" i="135"/>
  <c r="AA18" i="4" s="1"/>
  <c r="AO10" i="135"/>
  <c r="AN10" i="135"/>
  <c r="AM10" i="135"/>
  <c r="AL10" i="135"/>
  <c r="AD10" i="135"/>
  <c r="Y18" i="4" s="1"/>
  <c r="Y10" i="135"/>
  <c r="X10" i="135"/>
  <c r="W10" i="135"/>
  <c r="V10" i="135"/>
  <c r="N10" i="135"/>
  <c r="W18" i="4" s="1"/>
  <c r="I10" i="135"/>
  <c r="U18" i="4" s="1"/>
  <c r="H10" i="135"/>
  <c r="G10" i="135"/>
  <c r="F10" i="135"/>
  <c r="FN9" i="135"/>
  <c r="FM9" i="135"/>
  <c r="FL9" i="135"/>
  <c r="FK9" i="135"/>
  <c r="FD9" i="135"/>
  <c r="AO17" i="4" s="1"/>
  <c r="EY9" i="135"/>
  <c r="EX9" i="135"/>
  <c r="EW9" i="135"/>
  <c r="EV9" i="135"/>
  <c r="EN9" i="135"/>
  <c r="AM17" i="4" s="1"/>
  <c r="EI9" i="135"/>
  <c r="EH9" i="135"/>
  <c r="EG9" i="135"/>
  <c r="EF9" i="135"/>
  <c r="DX9" i="135"/>
  <c r="AK17" i="4" s="1"/>
  <c r="DR9" i="135"/>
  <c r="DQ9" i="135"/>
  <c r="DP9" i="135"/>
  <c r="DO9" i="135"/>
  <c r="DF9" i="135"/>
  <c r="AI17" i="4" s="1"/>
  <c r="DA9" i="135"/>
  <c r="CZ9" i="135"/>
  <c r="CY9" i="135"/>
  <c r="CX9" i="135"/>
  <c r="CP9" i="135"/>
  <c r="AG17" i="4" s="1"/>
  <c r="CK9" i="135"/>
  <c r="CJ9" i="135"/>
  <c r="CI9" i="135"/>
  <c r="CH9" i="135"/>
  <c r="BZ9" i="135"/>
  <c r="AE17" i="4" s="1"/>
  <c r="BU9" i="135"/>
  <c r="BT9" i="135"/>
  <c r="BS9" i="135"/>
  <c r="BR9" i="135"/>
  <c r="BJ9" i="135"/>
  <c r="AC17" i="4" s="1"/>
  <c r="BE9" i="135"/>
  <c r="BD9" i="135"/>
  <c r="BC9" i="135"/>
  <c r="BB9" i="135"/>
  <c r="AT9" i="135"/>
  <c r="AA17" i="4" s="1"/>
  <c r="AO9" i="135"/>
  <c r="AN9" i="135"/>
  <c r="AM9" i="135"/>
  <c r="AL9" i="135"/>
  <c r="AD9" i="135"/>
  <c r="Y17" i="4" s="1"/>
  <c r="Y9" i="135"/>
  <c r="X9" i="135"/>
  <c r="W9" i="135"/>
  <c r="V9" i="135"/>
  <c r="N9" i="135"/>
  <c r="W17" i="4" s="1"/>
  <c r="I9" i="135"/>
  <c r="U17" i="4" s="1"/>
  <c r="H9" i="135"/>
  <c r="G9" i="135"/>
  <c r="F9" i="135"/>
  <c r="FN8" i="135"/>
  <c r="FM8" i="135"/>
  <c r="FL8" i="135"/>
  <c r="FK8" i="135"/>
  <c r="FD8" i="135"/>
  <c r="AO15" i="4" s="1"/>
  <c r="EY8" i="135"/>
  <c r="EX8" i="135"/>
  <c r="EW8" i="135"/>
  <c r="EV8" i="135"/>
  <c r="EN8" i="135"/>
  <c r="AM15" i="4" s="1"/>
  <c r="EI8" i="135"/>
  <c r="EH8" i="135"/>
  <c r="EG8" i="135"/>
  <c r="EF8" i="135"/>
  <c r="DX8" i="135"/>
  <c r="AK15" i="4" s="1"/>
  <c r="DR8" i="135"/>
  <c r="DQ8" i="135"/>
  <c r="DP8" i="135"/>
  <c r="DO8" i="135"/>
  <c r="DF8" i="135"/>
  <c r="AI15" i="4" s="1"/>
  <c r="DA8" i="135"/>
  <c r="CZ8" i="135"/>
  <c r="CY8" i="135"/>
  <c r="CX8" i="135"/>
  <c r="CP8" i="135"/>
  <c r="AG15" i="4" s="1"/>
  <c r="CK8" i="135"/>
  <c r="CJ8" i="135"/>
  <c r="CI8" i="135"/>
  <c r="CH8" i="135"/>
  <c r="BZ8" i="135"/>
  <c r="AE15" i="4" s="1"/>
  <c r="BU8" i="135"/>
  <c r="BT8" i="135"/>
  <c r="BS8" i="135"/>
  <c r="BR8" i="135"/>
  <c r="BJ8" i="135"/>
  <c r="AC15" i="4" s="1"/>
  <c r="BE8" i="135"/>
  <c r="BD8" i="135"/>
  <c r="BC8" i="135"/>
  <c r="BB8" i="135"/>
  <c r="AT8" i="135"/>
  <c r="AA15" i="4" s="1"/>
  <c r="AO8" i="135"/>
  <c r="AN8" i="135"/>
  <c r="AM8" i="135"/>
  <c r="AL8" i="135"/>
  <c r="AD8" i="135"/>
  <c r="Y15" i="4" s="1"/>
  <c r="Y8" i="135"/>
  <c r="X8" i="135"/>
  <c r="W8" i="135"/>
  <c r="V8" i="135"/>
  <c r="N8" i="135"/>
  <c r="W15" i="4" s="1"/>
  <c r="I8" i="135"/>
  <c r="U15" i="4" s="1"/>
  <c r="H8" i="135"/>
  <c r="G8" i="135"/>
  <c r="F8" i="135"/>
  <c r="FN7" i="135"/>
  <c r="FM7" i="135"/>
  <c r="FL7" i="135"/>
  <c r="FK7" i="135"/>
  <c r="FD7" i="135"/>
  <c r="AO14" i="4" s="1"/>
  <c r="EY7" i="135"/>
  <c r="EX7" i="135"/>
  <c r="EW7" i="135"/>
  <c r="EV7" i="135"/>
  <c r="EN7" i="135"/>
  <c r="AM14" i="4" s="1"/>
  <c r="EI7" i="135"/>
  <c r="EH7" i="135"/>
  <c r="EG7" i="135"/>
  <c r="EF7" i="135"/>
  <c r="DX7" i="135"/>
  <c r="AK14" i="4" s="1"/>
  <c r="DR7" i="135"/>
  <c r="DQ7" i="135"/>
  <c r="DP7" i="135"/>
  <c r="DO7" i="135"/>
  <c r="DF7" i="135"/>
  <c r="AI14" i="4" s="1"/>
  <c r="DA7" i="135"/>
  <c r="CZ7" i="135"/>
  <c r="CY7" i="135"/>
  <c r="CX7" i="135"/>
  <c r="CP7" i="135"/>
  <c r="AG14" i="4" s="1"/>
  <c r="CK7" i="135"/>
  <c r="CJ7" i="135"/>
  <c r="CI7" i="135"/>
  <c r="CH7" i="135"/>
  <c r="BZ7" i="135"/>
  <c r="AE14" i="4" s="1"/>
  <c r="BU7" i="135"/>
  <c r="BT7" i="135"/>
  <c r="BS7" i="135"/>
  <c r="BR7" i="135"/>
  <c r="BJ7" i="135"/>
  <c r="AC14" i="4" s="1"/>
  <c r="BE7" i="135"/>
  <c r="BD7" i="135"/>
  <c r="BC7" i="135"/>
  <c r="BB7" i="135"/>
  <c r="AT7" i="135"/>
  <c r="AA14" i="4" s="1"/>
  <c r="AO7" i="135"/>
  <c r="AN7" i="135"/>
  <c r="AM7" i="135"/>
  <c r="AL7" i="135"/>
  <c r="AD7" i="135"/>
  <c r="Y14" i="4" s="1"/>
  <c r="Y7" i="135"/>
  <c r="X7" i="135"/>
  <c r="W7" i="135"/>
  <c r="V7" i="135"/>
  <c r="N7" i="135"/>
  <c r="W14" i="4" s="1"/>
  <c r="I7" i="135"/>
  <c r="U14" i="4" s="1"/>
  <c r="H7" i="135"/>
  <c r="G7" i="135"/>
  <c r="F7" i="135"/>
  <c r="FN6" i="135"/>
  <c r="FM6" i="135"/>
  <c r="FL6" i="135"/>
  <c r="FK6" i="135"/>
  <c r="FD6" i="135"/>
  <c r="AO13" i="4" s="1"/>
  <c r="EY6" i="135"/>
  <c r="EX6" i="135"/>
  <c r="EW6" i="135"/>
  <c r="EV6" i="135"/>
  <c r="EN6" i="135"/>
  <c r="AM13" i="4" s="1"/>
  <c r="EI6" i="135"/>
  <c r="EH6" i="135"/>
  <c r="EG6" i="135"/>
  <c r="EF6" i="135"/>
  <c r="DX6" i="135"/>
  <c r="AK13" i="4" s="1"/>
  <c r="DR6" i="135"/>
  <c r="DQ6" i="135"/>
  <c r="DP6" i="135"/>
  <c r="DO6" i="135"/>
  <c r="DF6" i="135"/>
  <c r="AI13" i="4" s="1"/>
  <c r="DA6" i="135"/>
  <c r="CZ6" i="135"/>
  <c r="CY6" i="135"/>
  <c r="CX6" i="135"/>
  <c r="CP6" i="135"/>
  <c r="AG13" i="4" s="1"/>
  <c r="CK6" i="135"/>
  <c r="CJ6" i="135"/>
  <c r="CI6" i="135"/>
  <c r="CH6" i="135"/>
  <c r="BZ6" i="135"/>
  <c r="AE13" i="4" s="1"/>
  <c r="BU6" i="135"/>
  <c r="BT6" i="135"/>
  <c r="BS6" i="135"/>
  <c r="BR6" i="135"/>
  <c r="BJ6" i="135"/>
  <c r="AC13" i="4" s="1"/>
  <c r="BE6" i="135"/>
  <c r="BD6" i="135"/>
  <c r="BC6" i="135"/>
  <c r="BB6" i="135"/>
  <c r="AT6" i="135"/>
  <c r="AA13" i="4" s="1"/>
  <c r="AO6" i="135"/>
  <c r="AN6" i="135"/>
  <c r="AM6" i="135"/>
  <c r="AL6" i="135"/>
  <c r="AD6" i="135"/>
  <c r="Y13" i="4" s="1"/>
  <c r="Y6" i="135"/>
  <c r="X6" i="135"/>
  <c r="W6" i="135"/>
  <c r="V6" i="135"/>
  <c r="N6" i="135"/>
  <c r="W13" i="4" s="1"/>
  <c r="I6" i="135"/>
  <c r="U13" i="4" s="1"/>
  <c r="H6" i="135"/>
  <c r="G6" i="135"/>
  <c r="F6" i="135"/>
  <c r="FN5" i="135"/>
  <c r="FM5" i="135"/>
  <c r="FL5" i="135"/>
  <c r="FK5" i="135"/>
  <c r="FD5" i="135"/>
  <c r="AO12" i="4" s="1"/>
  <c r="EY5" i="135"/>
  <c r="EX5" i="135"/>
  <c r="EW5" i="135"/>
  <c r="EV5" i="135"/>
  <c r="EN5" i="135"/>
  <c r="AM12" i="4" s="1"/>
  <c r="EI5" i="135"/>
  <c r="EH5" i="135"/>
  <c r="EG5" i="135"/>
  <c r="EF5" i="135"/>
  <c r="DX5" i="135"/>
  <c r="AK12" i="4" s="1"/>
  <c r="DR5" i="135"/>
  <c r="DQ5" i="135"/>
  <c r="DP5" i="135"/>
  <c r="DO5" i="135"/>
  <c r="DF5" i="135"/>
  <c r="AI12" i="4" s="1"/>
  <c r="DA5" i="135"/>
  <c r="CZ5" i="135"/>
  <c r="CY5" i="135"/>
  <c r="CX5" i="135"/>
  <c r="CP5" i="135"/>
  <c r="AG12" i="4" s="1"/>
  <c r="CK5" i="135"/>
  <c r="CJ5" i="135"/>
  <c r="CI5" i="135"/>
  <c r="CH5" i="135"/>
  <c r="BZ5" i="135"/>
  <c r="BU5" i="135"/>
  <c r="BT5" i="135"/>
  <c r="BS5" i="135"/>
  <c r="BR5" i="135"/>
  <c r="BJ5" i="135"/>
  <c r="BE5" i="135"/>
  <c r="BD5" i="135"/>
  <c r="BC5" i="135"/>
  <c r="BB5" i="135"/>
  <c r="AT5" i="135"/>
  <c r="AO5" i="135"/>
  <c r="AN5" i="135"/>
  <c r="AM5" i="135"/>
  <c r="AL5" i="135"/>
  <c r="AD5" i="135"/>
  <c r="Y5" i="135"/>
  <c r="X5" i="135"/>
  <c r="W5" i="135"/>
  <c r="V5" i="135"/>
  <c r="N5" i="135"/>
  <c r="W12" i="4" s="1"/>
  <c r="I5" i="135"/>
  <c r="H5" i="135"/>
  <c r="G5" i="135"/>
  <c r="F5" i="135"/>
  <c r="FN4" i="135"/>
  <c r="FM4" i="135"/>
  <c r="FL4" i="135"/>
  <c r="FK4" i="135"/>
  <c r="FD4" i="135"/>
  <c r="AO11" i="4" s="1"/>
  <c r="EY4" i="135"/>
  <c r="EX4" i="135"/>
  <c r="EW4" i="135"/>
  <c r="EV4" i="135"/>
  <c r="EN4" i="135"/>
  <c r="AM11" i="4" s="1"/>
  <c r="EI4" i="135"/>
  <c r="EH4" i="135"/>
  <c r="EG4" i="135"/>
  <c r="EF4" i="135"/>
  <c r="DX4" i="135"/>
  <c r="AK11" i="4" s="1"/>
  <c r="DR4" i="135"/>
  <c r="DQ4" i="135"/>
  <c r="DP4" i="135"/>
  <c r="DO4" i="135"/>
  <c r="DF4" i="135"/>
  <c r="AI11" i="4" s="1"/>
  <c r="DA4" i="135"/>
  <c r="CZ4" i="135"/>
  <c r="CY4" i="135"/>
  <c r="CX4" i="135"/>
  <c r="CP4" i="135"/>
  <c r="AG11" i="4" s="1"/>
  <c r="CK4" i="135"/>
  <c r="CJ4" i="135"/>
  <c r="CI4" i="135"/>
  <c r="CH4" i="135"/>
  <c r="BZ4" i="135"/>
  <c r="BU4" i="135"/>
  <c r="BT4" i="135"/>
  <c r="BS4" i="135"/>
  <c r="BR4" i="135"/>
  <c r="BJ4" i="135"/>
  <c r="BE4" i="135"/>
  <c r="BD4" i="135"/>
  <c r="BC4" i="135"/>
  <c r="BB4" i="135"/>
  <c r="AT4" i="135"/>
  <c r="AO4" i="135"/>
  <c r="AN4" i="135"/>
  <c r="AM4" i="135"/>
  <c r="AL4" i="135"/>
  <c r="AD4" i="135"/>
  <c r="Y4" i="135"/>
  <c r="X4" i="135"/>
  <c r="W4" i="135"/>
  <c r="V4" i="135"/>
  <c r="N4" i="135"/>
  <c r="W11" i="4" s="1"/>
  <c r="I4" i="135"/>
  <c r="H4" i="135"/>
  <c r="G4" i="135"/>
  <c r="F4" i="135"/>
  <c r="FN3" i="135"/>
  <c r="FM3" i="135"/>
  <c r="FL3" i="135"/>
  <c r="FK3" i="135"/>
  <c r="FD3" i="135"/>
  <c r="AO10" i="4" s="1"/>
  <c r="EY3" i="135"/>
  <c r="EX3" i="135"/>
  <c r="EW3" i="135"/>
  <c r="EV3" i="135"/>
  <c r="EN3" i="135"/>
  <c r="AM10" i="4" s="1"/>
  <c r="EI3" i="135"/>
  <c r="EH3" i="135"/>
  <c r="EG3" i="135"/>
  <c r="EF3" i="135"/>
  <c r="DX3" i="135"/>
  <c r="AK10" i="4" s="1"/>
  <c r="DR3" i="135"/>
  <c r="DQ3" i="135"/>
  <c r="DP3" i="135"/>
  <c r="DO3" i="135"/>
  <c r="DF3" i="135"/>
  <c r="AI10" i="4" s="1"/>
  <c r="DA3" i="135"/>
  <c r="CZ3" i="135"/>
  <c r="CY3" i="135"/>
  <c r="CX3" i="135"/>
  <c r="CP3" i="135"/>
  <c r="CK3" i="135"/>
  <c r="CJ3" i="135"/>
  <c r="CI3" i="135"/>
  <c r="CH3" i="135"/>
  <c r="BZ3" i="135"/>
  <c r="BU3" i="135"/>
  <c r="BT3" i="135"/>
  <c r="BS3" i="135"/>
  <c r="BR3" i="135"/>
  <c r="BJ3" i="135"/>
  <c r="BE3" i="135"/>
  <c r="BD3" i="135"/>
  <c r="BC3" i="135"/>
  <c r="BB3" i="135"/>
  <c r="AT3" i="135"/>
  <c r="AO3" i="135"/>
  <c r="AN3" i="135"/>
  <c r="AM3" i="135"/>
  <c r="AL3" i="135"/>
  <c r="AD3" i="135"/>
  <c r="Y3" i="135"/>
  <c r="X3" i="135"/>
  <c r="W3" i="135"/>
  <c r="V3" i="135"/>
  <c r="N3" i="135"/>
  <c r="I3" i="135"/>
  <c r="H3" i="135"/>
  <c r="G3" i="135"/>
  <c r="FN2" i="135"/>
  <c r="FM2" i="135"/>
  <c r="FL2" i="135"/>
  <c r="FK2" i="135"/>
  <c r="FD2" i="135"/>
  <c r="EY2" i="135"/>
  <c r="EX2" i="135"/>
  <c r="EW2" i="135"/>
  <c r="EI2" i="135"/>
  <c r="EH2" i="135"/>
  <c r="EG2" i="135"/>
  <c r="EF2" i="135"/>
  <c r="AT2" i="135"/>
  <c r="P196" i="39"/>
  <c r="P185" i="39"/>
  <c r="P155" i="39"/>
  <c r="P149" i="39"/>
  <c r="P136" i="39"/>
  <c r="P115" i="39"/>
  <c r="P90" i="39"/>
  <c r="P82" i="39"/>
  <c r="P63" i="39"/>
  <c r="P32" i="39"/>
  <c r="AG200" i="4"/>
  <c r="G193" i="4"/>
  <c r="G192" i="4"/>
  <c r="AC189" i="4"/>
  <c r="H220" i="39"/>
  <c r="AG184" i="4"/>
  <c r="AM179" i="4"/>
  <c r="AG178" i="4"/>
  <c r="AC169" i="4"/>
  <c r="AA169" i="4"/>
  <c r="Y169" i="4"/>
  <c r="AI166" i="4"/>
  <c r="G166" i="4"/>
  <c r="W159" i="4"/>
  <c r="AC151" i="4"/>
  <c r="AA151" i="4"/>
  <c r="Y151" i="4"/>
  <c r="AA146" i="4"/>
  <c r="U145" i="4"/>
  <c r="G145" i="4"/>
  <c r="W143" i="4"/>
  <c r="G143" i="4"/>
  <c r="AG141" i="4"/>
  <c r="G141" i="4"/>
  <c r="AA140" i="4"/>
  <c r="G140" i="4"/>
  <c r="G139" i="4"/>
  <c r="G138" i="4"/>
  <c r="G136" i="4"/>
  <c r="G135" i="4"/>
  <c r="AC134" i="4"/>
  <c r="G133" i="4"/>
  <c r="G132" i="4"/>
  <c r="AK131" i="4"/>
  <c r="G131" i="4"/>
  <c r="AI130" i="4"/>
  <c r="G130" i="4"/>
  <c r="G128" i="4"/>
  <c r="G127" i="4"/>
  <c r="G126" i="4"/>
  <c r="G125" i="4"/>
  <c r="G123" i="4"/>
  <c r="AK122" i="4"/>
  <c r="G122" i="4"/>
  <c r="AK120" i="4"/>
  <c r="G120" i="4"/>
  <c r="G119" i="4"/>
  <c r="G117" i="4"/>
  <c r="AO116" i="4"/>
  <c r="AM116" i="4"/>
  <c r="G116" i="4"/>
  <c r="G115" i="4"/>
  <c r="AC114" i="4"/>
  <c r="G113" i="4"/>
  <c r="G112" i="4"/>
  <c r="AK111" i="4"/>
  <c r="G111" i="4"/>
  <c r="AO109" i="4"/>
  <c r="G109" i="4"/>
  <c r="G108" i="4"/>
  <c r="G107" i="4"/>
  <c r="U106" i="4"/>
  <c r="G106" i="4"/>
  <c r="G105" i="4"/>
  <c r="W104" i="4"/>
  <c r="G104" i="4"/>
  <c r="AK103" i="4"/>
  <c r="G103" i="4"/>
  <c r="G102" i="4"/>
  <c r="G100" i="4"/>
  <c r="AA99" i="4"/>
  <c r="G99" i="4"/>
  <c r="G98" i="4"/>
  <c r="G97" i="4"/>
  <c r="G96" i="4"/>
  <c r="G95" i="4"/>
  <c r="G94" i="4"/>
  <c r="G93" i="4"/>
  <c r="G92" i="4"/>
  <c r="G90" i="4"/>
  <c r="G88" i="4"/>
  <c r="AG87" i="4"/>
  <c r="G86" i="4"/>
  <c r="AC85" i="4"/>
  <c r="AA85" i="4"/>
  <c r="G84" i="4"/>
  <c r="G83" i="4"/>
  <c r="U81" i="4"/>
  <c r="AM77" i="4"/>
  <c r="G77" i="4"/>
  <c r="G76" i="4"/>
  <c r="G75" i="4"/>
  <c r="G72" i="4"/>
  <c r="G71" i="4"/>
  <c r="G70" i="4"/>
  <c r="G65" i="4"/>
  <c r="G62" i="4"/>
  <c r="G61" i="4"/>
  <c r="AC60" i="4"/>
  <c r="AA60" i="4"/>
  <c r="G59" i="4"/>
  <c r="G58" i="4"/>
  <c r="G53" i="4"/>
  <c r="G52" i="4"/>
  <c r="G51" i="4"/>
  <c r="G50" i="4"/>
  <c r="G49" i="4"/>
  <c r="G48" i="4"/>
  <c r="G47" i="4"/>
  <c r="G46" i="4"/>
  <c r="G45" i="4"/>
  <c r="G44" i="4"/>
  <c r="G41" i="4"/>
  <c r="G40" i="4"/>
  <c r="G39" i="4"/>
  <c r="G36" i="4"/>
  <c r="G35" i="4"/>
  <c r="G34" i="4"/>
  <c r="G32" i="4"/>
  <c r="G31" i="4"/>
  <c r="G30" i="4"/>
  <c r="AC29" i="4"/>
  <c r="AA29" i="4"/>
  <c r="G28" i="4"/>
  <c r="G27" i="4"/>
  <c r="G22" i="4"/>
  <c r="G21" i="4"/>
  <c r="G20" i="4"/>
  <c r="G19" i="4"/>
  <c r="G18" i="4"/>
  <c r="G17" i="4"/>
  <c r="G15" i="4"/>
  <c r="G14" i="4"/>
  <c r="G13" i="4"/>
  <c r="N299" i="39"/>
  <c r="L299" i="39"/>
  <c r="M299" i="39" s="1"/>
  <c r="H299" i="39"/>
  <c r="L297" i="39"/>
  <c r="L296" i="39"/>
  <c r="L293" i="39"/>
  <c r="M293" i="39" s="1"/>
  <c r="I293" i="39"/>
  <c r="F293" i="39"/>
  <c r="I292" i="39"/>
  <c r="F292" i="39"/>
  <c r="F291" i="39"/>
  <c r="L290" i="39"/>
  <c r="M290" i="39" s="1"/>
  <c r="I290" i="39"/>
  <c r="F290" i="39"/>
  <c r="I289" i="39"/>
  <c r="F289" i="39"/>
  <c r="F288" i="39"/>
  <c r="F287" i="39"/>
  <c r="L286" i="39"/>
  <c r="F286" i="39"/>
  <c r="F285" i="39"/>
  <c r="F284" i="39"/>
  <c r="F283" i="39"/>
  <c r="F282" i="39"/>
  <c r="N281" i="39"/>
  <c r="L281" i="39"/>
  <c r="I281" i="39"/>
  <c r="H281" i="39"/>
  <c r="F281" i="39"/>
  <c r="N280" i="39"/>
  <c r="L280" i="39"/>
  <c r="I280" i="39"/>
  <c r="H280" i="39"/>
  <c r="F280" i="39"/>
  <c r="N279" i="39"/>
  <c r="L279" i="39"/>
  <c r="I279" i="39"/>
  <c r="H279" i="39"/>
  <c r="F279" i="39"/>
  <c r="N278" i="39"/>
  <c r="L278" i="39"/>
  <c r="I278" i="39"/>
  <c r="H278" i="39"/>
  <c r="F278" i="39"/>
  <c r="N277" i="39"/>
  <c r="L277" i="39"/>
  <c r="I277" i="39"/>
  <c r="H277" i="39"/>
  <c r="F277" i="39"/>
  <c r="L276" i="39"/>
  <c r="I276" i="39"/>
  <c r="H276" i="39"/>
  <c r="F275" i="39"/>
  <c r="L274" i="39"/>
  <c r="F274" i="39"/>
  <c r="H273" i="39"/>
  <c r="G273" i="39"/>
  <c r="N272" i="39"/>
  <c r="L272" i="39"/>
  <c r="I272" i="39"/>
  <c r="H272" i="39"/>
  <c r="F272" i="39"/>
  <c r="N271" i="39"/>
  <c r="L271" i="39"/>
  <c r="I271" i="39"/>
  <c r="H271" i="39"/>
  <c r="F271" i="39"/>
  <c r="F270" i="39"/>
  <c r="N269" i="39"/>
  <c r="L269" i="39"/>
  <c r="I269" i="39"/>
  <c r="H269" i="39"/>
  <c r="F269" i="39"/>
  <c r="F268" i="39"/>
  <c r="L267" i="39"/>
  <c r="M267" i="39" s="1"/>
  <c r="I267" i="39"/>
  <c r="G267" i="39"/>
  <c r="G266" i="39"/>
  <c r="G265" i="39"/>
  <c r="L264" i="39"/>
  <c r="I264" i="39"/>
  <c r="G264" i="39"/>
  <c r="I263" i="39"/>
  <c r="H263" i="39"/>
  <c r="G263" i="39"/>
  <c r="L262" i="39"/>
  <c r="I262" i="39"/>
  <c r="G262" i="39"/>
  <c r="L260" i="39"/>
  <c r="I259" i="39"/>
  <c r="G259" i="39"/>
  <c r="G258" i="39"/>
  <c r="L257" i="39"/>
  <c r="G257" i="39"/>
  <c r="L255" i="39"/>
  <c r="F255" i="39"/>
  <c r="L253" i="39"/>
  <c r="I253" i="39"/>
  <c r="F253" i="39"/>
  <c r="F252" i="39"/>
  <c r="F251" i="39"/>
  <c r="F250" i="39"/>
  <c r="L248" i="39"/>
  <c r="I248" i="39"/>
  <c r="F248" i="39"/>
  <c r="L247" i="39"/>
  <c r="I247" i="39"/>
  <c r="H247" i="39"/>
  <c r="G247" i="39"/>
  <c r="F247" i="39"/>
  <c r="F246" i="39"/>
  <c r="I245" i="39"/>
  <c r="F245" i="39"/>
  <c r="N244" i="39"/>
  <c r="L244" i="39"/>
  <c r="H244" i="39"/>
  <c r="F244" i="39"/>
  <c r="N243" i="39"/>
  <c r="L243" i="39"/>
  <c r="I243" i="39"/>
  <c r="H243" i="39"/>
  <c r="F243" i="39"/>
  <c r="N242" i="39"/>
  <c r="L242" i="39"/>
  <c r="I242" i="39"/>
  <c r="H242" i="39"/>
  <c r="F242" i="39"/>
  <c r="N241" i="39"/>
  <c r="L241" i="39"/>
  <c r="I241" i="39"/>
  <c r="H241" i="39"/>
  <c r="F241" i="39"/>
  <c r="N240" i="39"/>
  <c r="L240" i="39"/>
  <c r="I240" i="39"/>
  <c r="H240" i="39"/>
  <c r="F240" i="39"/>
  <c r="N239" i="39"/>
  <c r="L239" i="39"/>
  <c r="I239" i="39"/>
  <c r="H239" i="39"/>
  <c r="F239" i="39"/>
  <c r="N238" i="39"/>
  <c r="I238" i="39"/>
  <c r="H238" i="39"/>
  <c r="F238" i="39"/>
  <c r="N237" i="39"/>
  <c r="L237" i="39"/>
  <c r="I237" i="39"/>
  <c r="H237" i="39"/>
  <c r="F237" i="39"/>
  <c r="N236" i="39"/>
  <c r="L236" i="39"/>
  <c r="I236" i="39"/>
  <c r="H236" i="39"/>
  <c r="F236" i="39"/>
  <c r="N235" i="39"/>
  <c r="L235" i="39"/>
  <c r="I235" i="39"/>
  <c r="F235" i="39"/>
  <c r="N234" i="39"/>
  <c r="L234" i="39"/>
  <c r="I234" i="39"/>
  <c r="H234" i="39"/>
  <c r="F234" i="39"/>
  <c r="N233" i="39"/>
  <c r="L233" i="39"/>
  <c r="I233" i="39"/>
  <c r="H233" i="39"/>
  <c r="F233" i="39"/>
  <c r="N232" i="39"/>
  <c r="L232" i="39"/>
  <c r="I232" i="39"/>
  <c r="H232" i="39"/>
  <c r="F232" i="39"/>
  <c r="N231" i="39"/>
  <c r="L231" i="39"/>
  <c r="I231" i="39"/>
  <c r="H231" i="39"/>
  <c r="F231" i="39"/>
  <c r="N230" i="39"/>
  <c r="L230" i="39"/>
  <c r="H230" i="39"/>
  <c r="F230" i="39"/>
  <c r="H225" i="39"/>
  <c r="H224" i="39"/>
  <c r="Q222" i="39"/>
  <c r="R222" i="39" s="1"/>
  <c r="G222" i="39"/>
  <c r="B222" i="39"/>
  <c r="G218" i="39"/>
  <c r="N217" i="39"/>
  <c r="G215" i="39"/>
  <c r="G214" i="39"/>
  <c r="N204" i="39"/>
  <c r="G204" i="39"/>
  <c r="F204" i="39"/>
  <c r="N201" i="39"/>
  <c r="F198" i="39"/>
  <c r="H197" i="39"/>
  <c r="F197" i="39"/>
  <c r="H196" i="39"/>
  <c r="F196" i="39"/>
  <c r="P195" i="39"/>
  <c r="F195" i="39"/>
  <c r="F194" i="39"/>
  <c r="F192" i="39"/>
  <c r="F191" i="39"/>
  <c r="P190" i="39"/>
  <c r="G190" i="39"/>
  <c r="F187" i="39"/>
  <c r="N185" i="39"/>
  <c r="O185" i="39" s="1"/>
  <c r="L185" i="39"/>
  <c r="M185" i="39" s="1"/>
  <c r="F185" i="39"/>
  <c r="F184" i="39"/>
  <c r="I184" i="39" s="1"/>
  <c r="F182" i="39"/>
  <c r="P180" i="39"/>
  <c r="L180" i="39"/>
  <c r="J180" i="39"/>
  <c r="H180" i="39"/>
  <c r="L179" i="39"/>
  <c r="M179" i="39" s="1"/>
  <c r="P178" i="39"/>
  <c r="L178" i="39"/>
  <c r="J178" i="39"/>
  <c r="H178" i="39"/>
  <c r="P177" i="39"/>
  <c r="L177" i="39"/>
  <c r="J177" i="39"/>
  <c r="H177" i="39"/>
  <c r="P176" i="39"/>
  <c r="L176" i="39"/>
  <c r="J176" i="39"/>
  <c r="H176" i="39"/>
  <c r="P175" i="39"/>
  <c r="L175" i="39"/>
  <c r="J175" i="39"/>
  <c r="H175" i="39"/>
  <c r="P174" i="39"/>
  <c r="L174" i="39"/>
  <c r="J174" i="39"/>
  <c r="H174" i="39"/>
  <c r="P173" i="39"/>
  <c r="L173" i="39"/>
  <c r="J173" i="39"/>
  <c r="H173" i="39"/>
  <c r="P172" i="39"/>
  <c r="L172" i="39"/>
  <c r="J172" i="39"/>
  <c r="H172" i="39"/>
  <c r="P171" i="39"/>
  <c r="L171" i="39"/>
  <c r="J171" i="39"/>
  <c r="H171" i="39"/>
  <c r="P170" i="39"/>
  <c r="L170" i="39"/>
  <c r="J170" i="39"/>
  <c r="H170" i="39"/>
  <c r="P169" i="39"/>
  <c r="L169" i="39"/>
  <c r="J169" i="39"/>
  <c r="H169" i="39"/>
  <c r="P168" i="39"/>
  <c r="L168" i="39"/>
  <c r="J168" i="39"/>
  <c r="H168" i="39"/>
  <c r="P167" i="39"/>
  <c r="L167" i="39"/>
  <c r="J167" i="39"/>
  <c r="H167" i="39"/>
  <c r="P166" i="39"/>
  <c r="L166" i="39"/>
  <c r="J166" i="39"/>
  <c r="H166" i="39"/>
  <c r="P165" i="39"/>
  <c r="L165" i="39"/>
  <c r="J165" i="39"/>
  <c r="H165" i="39"/>
  <c r="P164" i="39"/>
  <c r="N164" i="39"/>
  <c r="O164" i="39" s="1"/>
  <c r="P163" i="39"/>
  <c r="L163" i="39"/>
  <c r="J163" i="39"/>
  <c r="H163" i="39"/>
  <c r="P162" i="39"/>
  <c r="L162" i="39"/>
  <c r="J162" i="39"/>
  <c r="H162" i="39"/>
  <c r="P161" i="39"/>
  <c r="L161" i="39"/>
  <c r="J161" i="39"/>
  <c r="H161" i="39"/>
  <c r="P160" i="39"/>
  <c r="N160" i="39"/>
  <c r="O160" i="39" s="1"/>
  <c r="P158" i="39"/>
  <c r="P157" i="39"/>
  <c r="P156" i="39"/>
  <c r="N156" i="39"/>
  <c r="J156" i="39"/>
  <c r="N155" i="39"/>
  <c r="O155" i="39" s="1"/>
  <c r="L155" i="39"/>
  <c r="M155" i="39" s="1"/>
  <c r="P154" i="39"/>
  <c r="P153" i="39"/>
  <c r="L152" i="39"/>
  <c r="M152" i="39" s="1"/>
  <c r="G152" i="39"/>
  <c r="F145" i="39"/>
  <c r="F144" i="39"/>
  <c r="F143" i="39"/>
  <c r="F141" i="39"/>
  <c r="F140" i="39"/>
  <c r="F139" i="39"/>
  <c r="F138" i="39"/>
  <c r="H136" i="39"/>
  <c r="F136" i="39"/>
  <c r="F135" i="39"/>
  <c r="F133" i="39"/>
  <c r="F132" i="39"/>
  <c r="F131" i="39"/>
  <c r="F130" i="39"/>
  <c r="F128" i="39"/>
  <c r="F127" i="39"/>
  <c r="F126" i="39"/>
  <c r="F125" i="39"/>
  <c r="F123" i="39"/>
  <c r="F122" i="39"/>
  <c r="F120" i="39"/>
  <c r="F119" i="39"/>
  <c r="P117" i="39"/>
  <c r="F115" i="39"/>
  <c r="F114" i="39"/>
  <c r="G113" i="39"/>
  <c r="F112" i="39"/>
  <c r="F111" i="39"/>
  <c r="F109" i="39"/>
  <c r="F108" i="39"/>
  <c r="F107" i="39"/>
  <c r="F106" i="39"/>
  <c r="F105" i="39"/>
  <c r="F104" i="39"/>
  <c r="F103" i="39"/>
  <c r="F102" i="39"/>
  <c r="F100" i="39"/>
  <c r="F99" i="39"/>
  <c r="F98" i="39"/>
  <c r="F97" i="39"/>
  <c r="F96" i="39"/>
  <c r="F95" i="39"/>
  <c r="F94" i="39"/>
  <c r="F93" i="39"/>
  <c r="H92" i="39"/>
  <c r="F92" i="39"/>
  <c r="H90" i="39"/>
  <c r="F90" i="39"/>
  <c r="F88" i="39"/>
  <c r="F86" i="39"/>
  <c r="F84" i="39"/>
  <c r="F83" i="39"/>
  <c r="F82" i="39"/>
  <c r="N78" i="39"/>
  <c r="H78" i="39"/>
  <c r="N77" i="39"/>
  <c r="F77" i="39"/>
  <c r="F76" i="39"/>
  <c r="F75" i="39"/>
  <c r="F72" i="39"/>
  <c r="F71" i="39"/>
  <c r="F70" i="39"/>
  <c r="F67" i="39"/>
  <c r="F66" i="39"/>
  <c r="F65" i="39"/>
  <c r="F63" i="39"/>
  <c r="F62" i="39"/>
  <c r="F61" i="39"/>
  <c r="F59" i="39"/>
  <c r="F58" i="39"/>
  <c r="F56" i="39"/>
  <c r="F55" i="39"/>
  <c r="F54" i="39"/>
  <c r="F53" i="39"/>
  <c r="F51" i="39"/>
  <c r="F50" i="39"/>
  <c r="F49" i="39"/>
  <c r="F48" i="39"/>
  <c r="F47" i="39"/>
  <c r="F46" i="39"/>
  <c r="F45" i="39"/>
  <c r="F44" i="39"/>
  <c r="F41" i="39"/>
  <c r="F40" i="39"/>
  <c r="F39" i="39"/>
  <c r="F37" i="39"/>
  <c r="F36" i="39"/>
  <c r="F35" i="39"/>
  <c r="F34" i="39"/>
  <c r="N32" i="39"/>
  <c r="F32" i="39"/>
  <c r="F31" i="39"/>
  <c r="F30" i="39"/>
  <c r="F28" i="39"/>
  <c r="F27" i="39"/>
  <c r="F25" i="39"/>
  <c r="F24" i="39"/>
  <c r="F23" i="39"/>
  <c r="F22" i="39"/>
  <c r="F21" i="39"/>
  <c r="F20" i="39"/>
  <c r="F19" i="39"/>
  <c r="F18" i="39"/>
  <c r="F17" i="39"/>
  <c r="F15" i="39"/>
  <c r="F14" i="39"/>
  <c r="F13" i="39"/>
  <c r="I208" i="39" l="1"/>
  <c r="M32" i="54"/>
  <c r="M248" i="39"/>
  <c r="M264" i="39"/>
  <c r="M263" i="39"/>
  <c r="M262" i="39"/>
  <c r="M222" i="39"/>
  <c r="M292" i="39"/>
  <c r="I207" i="39"/>
  <c r="M208" i="39"/>
  <c r="M184" i="39"/>
  <c r="T16" i="37"/>
  <c r="V16" i="37"/>
  <c r="N63" i="39"/>
  <c r="L63" i="39"/>
  <c r="N16" i="39"/>
  <c r="N17" i="39"/>
  <c r="AN39" i="37"/>
  <c r="AN16" i="37"/>
  <c r="AN14" i="37" s="1"/>
  <c r="AN12" i="37" s="1"/>
  <c r="AN44" i="37"/>
  <c r="AJ14" i="35"/>
  <c r="P194" i="39"/>
  <c r="P225" i="39"/>
  <c r="P224" i="39" s="1"/>
  <c r="P223" i="39" s="1"/>
  <c r="P258" i="39"/>
  <c r="P263" i="39"/>
  <c r="P51" i="39"/>
  <c r="P143" i="39"/>
  <c r="P259" i="39"/>
  <c r="AU12" i="54"/>
  <c r="P59" i="54"/>
  <c r="P58" i="54" s="1"/>
  <c r="I288" i="39"/>
  <c r="P265" i="39"/>
  <c r="P267" i="39"/>
  <c r="R59" i="54"/>
  <c r="P70" i="39"/>
  <c r="P106" i="39"/>
  <c r="P24" i="37"/>
  <c r="P257" i="39"/>
  <c r="I229" i="39"/>
  <c r="R22" i="37"/>
  <c r="P274" i="39"/>
  <c r="P262" i="39"/>
  <c r="P132" i="39"/>
  <c r="P191" i="39"/>
  <c r="P266" i="39"/>
  <c r="P273" i="39"/>
  <c r="L28" i="39"/>
  <c r="L53" i="39"/>
  <c r="I102" i="39"/>
  <c r="I132" i="39"/>
  <c r="L35" i="39"/>
  <c r="I135" i="39"/>
  <c r="L36" i="39"/>
  <c r="I88" i="39"/>
  <c r="I136" i="39"/>
  <c r="L58" i="39"/>
  <c r="L59" i="39"/>
  <c r="I63" i="39"/>
  <c r="I133" i="39"/>
  <c r="L37" i="39"/>
  <c r="I90" i="39"/>
  <c r="I111" i="39"/>
  <c r="M111" i="39" s="1"/>
  <c r="L39" i="39"/>
  <c r="I112" i="39"/>
  <c r="M112" i="39" s="1"/>
  <c r="I138" i="39"/>
  <c r="L30" i="39"/>
  <c r="L47" i="39"/>
  <c r="L71" i="39"/>
  <c r="I96" i="39"/>
  <c r="I120" i="39"/>
  <c r="I145" i="39"/>
  <c r="L78" i="39"/>
  <c r="I148" i="39"/>
  <c r="I91" i="39"/>
  <c r="I147" i="39"/>
  <c r="I146" i="39" s="1"/>
  <c r="I113" i="39"/>
  <c r="M113" i="39" s="1"/>
  <c r="I78" i="39"/>
  <c r="O78" i="39" s="1"/>
  <c r="I116" i="39"/>
  <c r="M116" i="39" s="1"/>
  <c r="I117" i="39"/>
  <c r="M117" i="39" s="1"/>
  <c r="I16" i="39"/>
  <c r="L16" i="39"/>
  <c r="J16" i="39"/>
  <c r="I68" i="39"/>
  <c r="L52" i="39"/>
  <c r="L48" i="39"/>
  <c r="L72" i="39"/>
  <c r="I97" i="39"/>
  <c r="L54" i="39"/>
  <c r="L49" i="39"/>
  <c r="L75" i="39"/>
  <c r="I98" i="39"/>
  <c r="I130" i="39"/>
  <c r="I131" i="39"/>
  <c r="L40" i="39"/>
  <c r="I92" i="39"/>
  <c r="L66" i="39"/>
  <c r="I140" i="39"/>
  <c r="L44" i="39"/>
  <c r="I115" i="39"/>
  <c r="M115" i="39" s="1"/>
  <c r="I194" i="39"/>
  <c r="M194" i="39" s="1"/>
  <c r="L46" i="39"/>
  <c r="I95" i="39"/>
  <c r="I25" i="39"/>
  <c r="L50" i="39"/>
  <c r="L76" i="39"/>
  <c r="I99" i="39"/>
  <c r="L217" i="39"/>
  <c r="M217" i="39" s="1"/>
  <c r="L31" i="39"/>
  <c r="I82" i="39"/>
  <c r="L65" i="39"/>
  <c r="I139" i="39"/>
  <c r="L41" i="39"/>
  <c r="I114" i="39"/>
  <c r="M114" i="39" s="1"/>
  <c r="L67" i="39"/>
  <c r="I93" i="39"/>
  <c r="I141" i="39"/>
  <c r="L45" i="39"/>
  <c r="I94" i="39"/>
  <c r="L70" i="39"/>
  <c r="I119" i="39"/>
  <c r="L27" i="39"/>
  <c r="L51" i="39"/>
  <c r="I100" i="39"/>
  <c r="I34" i="39"/>
  <c r="L34" i="39"/>
  <c r="I61" i="39"/>
  <c r="L61" i="39"/>
  <c r="L13" i="39"/>
  <c r="J13" i="39"/>
  <c r="I62" i="39"/>
  <c r="L62" i="39"/>
  <c r="I14" i="39"/>
  <c r="L14" i="39"/>
  <c r="I19" i="39"/>
  <c r="L19" i="39"/>
  <c r="I20" i="39"/>
  <c r="L20" i="39"/>
  <c r="I22" i="39"/>
  <c r="L22" i="39"/>
  <c r="I15" i="39"/>
  <c r="L15" i="39"/>
  <c r="I17" i="39"/>
  <c r="L17" i="39"/>
  <c r="I23" i="39"/>
  <c r="L23" i="39"/>
  <c r="I18" i="39"/>
  <c r="L18" i="39"/>
  <c r="I24" i="39"/>
  <c r="L24" i="39"/>
  <c r="I21" i="39"/>
  <c r="L21" i="39"/>
  <c r="I77" i="39"/>
  <c r="O77" i="39" s="1"/>
  <c r="L77" i="39"/>
  <c r="I182" i="39"/>
  <c r="L182" i="39"/>
  <c r="I55" i="39"/>
  <c r="I45" i="39"/>
  <c r="I46" i="39"/>
  <c r="I47" i="39"/>
  <c r="I49" i="39"/>
  <c r="I52" i="39"/>
  <c r="I53" i="39"/>
  <c r="I56" i="39"/>
  <c r="I44" i="39"/>
  <c r="I48" i="39"/>
  <c r="I50" i="39"/>
  <c r="I51" i="39"/>
  <c r="I54" i="39"/>
  <c r="I13" i="39"/>
  <c r="H13" i="39"/>
  <c r="I35" i="39"/>
  <c r="I59" i="39"/>
  <c r="I40" i="39"/>
  <c r="I39" i="39"/>
  <c r="I66" i="39"/>
  <c r="I58" i="39"/>
  <c r="I65" i="39"/>
  <c r="I67" i="39"/>
  <c r="I70" i="39"/>
  <c r="I71" i="39"/>
  <c r="I72" i="39"/>
  <c r="I75" i="39"/>
  <c r="I37" i="39"/>
  <c r="I144" i="39"/>
  <c r="L219" i="39"/>
  <c r="M219" i="39" s="1"/>
  <c r="H16" i="39"/>
  <c r="I83" i="39"/>
  <c r="L218" i="39"/>
  <c r="M218" i="39" s="1"/>
  <c r="I125" i="39"/>
  <c r="I86" i="39"/>
  <c r="I85" i="39" s="1"/>
  <c r="I104" i="39"/>
  <c r="I84" i="39"/>
  <c r="I126" i="39"/>
  <c r="I103" i="39"/>
  <c r="I127" i="39"/>
  <c r="I109" i="39"/>
  <c r="I122" i="39"/>
  <c r="I108" i="39"/>
  <c r="I143" i="39"/>
  <c r="I123" i="39"/>
  <c r="I106" i="39"/>
  <c r="I128" i="39"/>
  <c r="I105" i="39"/>
  <c r="I107" i="39"/>
  <c r="I31" i="39"/>
  <c r="I76" i="39"/>
  <c r="I36" i="39"/>
  <c r="I41" i="39"/>
  <c r="I32" i="39"/>
  <c r="I34" i="54"/>
  <c r="AJ9" i="54"/>
  <c r="H17" i="39"/>
  <c r="J17" i="39"/>
  <c r="AL44" i="37"/>
  <c r="AL39" i="37"/>
  <c r="Q19" i="37"/>
  <c r="AL44" i="35"/>
  <c r="AL43" i="35" s="1"/>
  <c r="AL42" i="35" s="1"/>
  <c r="R60" i="54"/>
  <c r="N286" i="39"/>
  <c r="O60" i="54"/>
  <c r="AJ20" i="35"/>
  <c r="R12" i="35"/>
  <c r="FL55" i="133"/>
  <c r="R18" i="35"/>
  <c r="FM55" i="133"/>
  <c r="P26" i="35"/>
  <c r="P188" i="39" s="1"/>
  <c r="FN55" i="133"/>
  <c r="I199" i="39"/>
  <c r="M199" i="39" s="1"/>
  <c r="Z16" i="37"/>
  <c r="AH16" i="37"/>
  <c r="AL16" i="37"/>
  <c r="AL14" i="37" s="1"/>
  <c r="AF16" i="37"/>
  <c r="AJ16" i="37"/>
  <c r="X16" i="37"/>
  <c r="AB16" i="37"/>
  <c r="AH20" i="35"/>
  <c r="U177" i="4"/>
  <c r="P55" i="39"/>
  <c r="P141" i="39"/>
  <c r="P148" i="39"/>
  <c r="P200" i="39"/>
  <c r="P133" i="39"/>
  <c r="P146" i="39"/>
  <c r="P203" i="39"/>
  <c r="DR163" i="135"/>
  <c r="P25" i="39"/>
  <c r="P46" i="39"/>
  <c r="P58" i="39"/>
  <c r="P140" i="39"/>
  <c r="P18" i="39"/>
  <c r="P126" i="39"/>
  <c r="P130" i="39"/>
  <c r="P135" i="39"/>
  <c r="P134" i="39" s="1"/>
  <c r="P13" i="39"/>
  <c r="P37" i="39"/>
  <c r="P41" i="39"/>
  <c r="P78" i="39"/>
  <c r="P145" i="39"/>
  <c r="P147" i="39"/>
  <c r="P182" i="39"/>
  <c r="P116" i="39"/>
  <c r="P127" i="39"/>
  <c r="P131" i="39"/>
  <c r="DO163" i="135"/>
  <c r="P14" i="39"/>
  <c r="P31" i="39"/>
  <c r="P36" i="39"/>
  <c r="P44" i="39"/>
  <c r="P48" i="39"/>
  <c r="P77" i="39"/>
  <c r="P97" i="39"/>
  <c r="P128" i="39"/>
  <c r="AE26" i="4"/>
  <c r="P17" i="39"/>
  <c r="P217" i="39"/>
  <c r="AE12" i="4"/>
  <c r="AP11" i="37"/>
  <c r="Q17" i="35"/>
  <c r="P275" i="39"/>
  <c r="P264" i="39"/>
  <c r="CV16" i="132"/>
  <c r="AD18" i="37"/>
  <c r="P218" i="39"/>
  <c r="Y74" i="4"/>
  <c r="Y73" i="4" s="1"/>
  <c r="P22" i="39"/>
  <c r="P76" i="39"/>
  <c r="Q38" i="35"/>
  <c r="R38" i="35" s="1"/>
  <c r="P295" i="39"/>
  <c r="P296" i="39"/>
  <c r="P286" i="39"/>
  <c r="P247" i="39"/>
  <c r="P229" i="39" s="1"/>
  <c r="AV6" i="131"/>
  <c r="Q11" i="35"/>
  <c r="Q179" i="39"/>
  <c r="Y29" i="4"/>
  <c r="Y60" i="4"/>
  <c r="P292" i="39"/>
  <c r="P289" i="39"/>
  <c r="P293" i="39"/>
  <c r="R293" i="39" s="1"/>
  <c r="AY47" i="132"/>
  <c r="Y12" i="4"/>
  <c r="Y26" i="4"/>
  <c r="Y57" i="4"/>
  <c r="Y110" i="4"/>
  <c r="P290" i="39"/>
  <c r="Y87" i="4"/>
  <c r="Y101" i="4"/>
  <c r="Y137" i="4"/>
  <c r="Y33" i="4"/>
  <c r="Y64" i="4"/>
  <c r="P291" i="39"/>
  <c r="R22" i="4"/>
  <c r="Q32" i="37"/>
  <c r="P50" i="35"/>
  <c r="P255" i="39"/>
  <c r="Y5" i="131"/>
  <c r="CB7" i="131"/>
  <c r="AF41" i="35"/>
  <c r="R15" i="4"/>
  <c r="W10" i="4"/>
  <c r="W9" i="4" s="1"/>
  <c r="R18" i="4"/>
  <c r="P125" i="39"/>
  <c r="R20" i="4"/>
  <c r="R24" i="4"/>
  <c r="R17" i="4"/>
  <c r="R21" i="4"/>
  <c r="R14" i="4"/>
  <c r="R19" i="4"/>
  <c r="R23" i="4"/>
  <c r="Q19" i="35"/>
  <c r="H264" i="39"/>
  <c r="H275" i="39"/>
  <c r="H289" i="39"/>
  <c r="H288" i="39" s="1"/>
  <c r="H266" i="39"/>
  <c r="H267" i="39"/>
  <c r="H274" i="39"/>
  <c r="H286" i="39"/>
  <c r="L9" i="54"/>
  <c r="N248" i="39"/>
  <c r="O248" i="39" s="1"/>
  <c r="H223" i="39"/>
  <c r="H218" i="39"/>
  <c r="H194" i="39"/>
  <c r="H217" i="39"/>
  <c r="H55" i="39"/>
  <c r="H77" i="39"/>
  <c r="X14" i="35"/>
  <c r="Z11" i="35"/>
  <c r="J11" i="35"/>
  <c r="K11" i="35" s="1"/>
  <c r="Q255" i="39"/>
  <c r="R255" i="39" s="1"/>
  <c r="N253" i="39"/>
  <c r="Q25" i="37"/>
  <c r="R36" i="54"/>
  <c r="R38" i="54"/>
  <c r="R40" i="54"/>
  <c r="Q36" i="37"/>
  <c r="R36" i="37" s="1"/>
  <c r="P197" i="39"/>
  <c r="Q43" i="37"/>
  <c r="ES53" i="132"/>
  <c r="T15" i="37"/>
  <c r="N276" i="39"/>
  <c r="N262" i="39"/>
  <c r="O262" i="39" s="1"/>
  <c r="Q226" i="39"/>
  <c r="R226" i="39" s="1"/>
  <c r="N173" i="39"/>
  <c r="O173" i="39" s="1"/>
  <c r="AJ35" i="54"/>
  <c r="AJ34" i="54" s="1"/>
  <c r="I255" i="39"/>
  <c r="N59" i="54"/>
  <c r="M59" i="54"/>
  <c r="H58" i="54"/>
  <c r="H34" i="54" s="1"/>
  <c r="H9" i="54" s="1"/>
  <c r="N170" i="39"/>
  <c r="O170" i="39" s="1"/>
  <c r="N203" i="39"/>
  <c r="FV10" i="133"/>
  <c r="EQ55" i="133"/>
  <c r="FA10" i="133"/>
  <c r="AL22" i="35"/>
  <c r="AL20" i="35" s="1"/>
  <c r="AL13" i="35" s="1"/>
  <c r="AL10" i="35" s="1"/>
  <c r="Q29" i="35"/>
  <c r="Q47" i="35"/>
  <c r="M27" i="37"/>
  <c r="N35" i="37"/>
  <c r="O35" i="37" s="1"/>
  <c r="X39" i="37"/>
  <c r="Q52" i="37"/>
  <c r="M48" i="37"/>
  <c r="O19" i="37"/>
  <c r="N266" i="39"/>
  <c r="I89" i="37"/>
  <c r="M50" i="37"/>
  <c r="M42" i="37"/>
  <c r="I257" i="39"/>
  <c r="M257" i="39" s="1"/>
  <c r="M40" i="37"/>
  <c r="H89" i="37"/>
  <c r="I260" i="39"/>
  <c r="M260" i="39" s="1"/>
  <c r="M53" i="37"/>
  <c r="L275" i="39"/>
  <c r="I274" i="39"/>
  <c r="M15" i="37"/>
  <c r="L191" i="39"/>
  <c r="M47" i="37"/>
  <c r="Q51" i="37"/>
  <c r="Q273" i="39" s="1"/>
  <c r="J36" i="132"/>
  <c r="BA47" i="132"/>
  <c r="L192" i="39"/>
  <c r="M192" i="39" s="1"/>
  <c r="Z44" i="37"/>
  <c r="EI19" i="132"/>
  <c r="AD39" i="37"/>
  <c r="Z39" i="37"/>
  <c r="AH53" i="37"/>
  <c r="Q53" i="37" s="1"/>
  <c r="R53" i="37" s="1"/>
  <c r="ET53" i="132"/>
  <c r="I36" i="132"/>
  <c r="W20" i="132"/>
  <c r="L265" i="39"/>
  <c r="M265" i="39" s="1"/>
  <c r="K21" i="37"/>
  <c r="DQ18" i="132"/>
  <c r="L259" i="39"/>
  <c r="M259" i="39" s="1"/>
  <c r="X44" i="37"/>
  <c r="Q46" i="37"/>
  <c r="R29" i="37"/>
  <c r="M35" i="37"/>
  <c r="N27" i="37"/>
  <c r="O27" i="37" s="1"/>
  <c r="O18" i="37"/>
  <c r="M20" i="37"/>
  <c r="I95" i="37"/>
  <c r="K50" i="37"/>
  <c r="H96" i="37"/>
  <c r="I258" i="39"/>
  <c r="I266" i="39"/>
  <c r="M266" i="39" s="1"/>
  <c r="M22" i="37"/>
  <c r="M46" i="37"/>
  <c r="M49" i="37"/>
  <c r="Q40" i="37"/>
  <c r="Q257" i="39" s="1"/>
  <c r="R257" i="39" s="1"/>
  <c r="Q48" i="37"/>
  <c r="Q49" i="37"/>
  <c r="N32" i="37"/>
  <c r="H257" i="39"/>
  <c r="I273" i="39"/>
  <c r="Q21" i="37"/>
  <c r="R21" i="37" s="1"/>
  <c r="K22" i="37"/>
  <c r="M25" i="37"/>
  <c r="M26" i="37"/>
  <c r="AJ39" i="37"/>
  <c r="M56" i="37"/>
  <c r="Q17" i="37"/>
  <c r="R17" i="37" s="1"/>
  <c r="Q41" i="37"/>
  <c r="V39" i="37"/>
  <c r="M45" i="37"/>
  <c r="M52" i="37"/>
  <c r="I88" i="37"/>
  <c r="AB39" i="37"/>
  <c r="H95" i="37"/>
  <c r="I96" i="37"/>
  <c r="N176" i="39"/>
  <c r="O176" i="39" s="1"/>
  <c r="T44" i="37"/>
  <c r="I92" i="37"/>
  <c r="N169" i="39"/>
  <c r="O169" i="39" s="1"/>
  <c r="M41" i="37"/>
  <c r="L258" i="39"/>
  <c r="V30" i="35"/>
  <c r="ER55" i="133"/>
  <c r="K20" i="37"/>
  <c r="M43" i="37"/>
  <c r="K51" i="37"/>
  <c r="BI16" i="132"/>
  <c r="Z15" i="37"/>
  <c r="K15" i="37" s="1"/>
  <c r="O21" i="37"/>
  <c r="N178" i="39"/>
  <c r="O178" i="39" s="1"/>
  <c r="J257" i="39"/>
  <c r="K257" i="39" s="1"/>
  <c r="Q45" i="37"/>
  <c r="AB44" i="37"/>
  <c r="ER53" i="132"/>
  <c r="Q27" i="35"/>
  <c r="M18" i="37"/>
  <c r="M19" i="37"/>
  <c r="AF39" i="37"/>
  <c r="AD44" i="37"/>
  <c r="M51" i="37"/>
  <c r="N56" i="37"/>
  <c r="O56" i="37" s="1"/>
  <c r="K19" i="37"/>
  <c r="K17" i="37"/>
  <c r="M32" i="37"/>
  <c r="R37" i="37"/>
  <c r="AH39" i="37"/>
  <c r="V44" i="37"/>
  <c r="AF44" i="37"/>
  <c r="FB16" i="132"/>
  <c r="I93" i="37"/>
  <c r="L147" i="39"/>
  <c r="EG12" i="133"/>
  <c r="K18" i="37"/>
  <c r="AH44" i="37"/>
  <c r="Q56" i="37"/>
  <c r="Q20" i="37"/>
  <c r="R20" i="37" s="1"/>
  <c r="Q50" i="37"/>
  <c r="Q267" i="39" s="1"/>
  <c r="R267" i="39" s="1"/>
  <c r="K36" i="132"/>
  <c r="K37" i="132" s="1"/>
  <c r="K56" i="37"/>
  <c r="T55" i="37"/>
  <c r="EP55" i="133"/>
  <c r="O20" i="37"/>
  <c r="AJ44" i="37"/>
  <c r="O46" i="37"/>
  <c r="Q47" i="37"/>
  <c r="Q264" i="39" s="1"/>
  <c r="AZ47" i="132"/>
  <c r="O17" i="37"/>
  <c r="K47" i="37"/>
  <c r="I87" i="37"/>
  <c r="T39" i="37"/>
  <c r="Q42" i="37"/>
  <c r="P35" i="54"/>
  <c r="P34" i="54" s="1"/>
  <c r="M29" i="37"/>
  <c r="Q33" i="54"/>
  <c r="R33" i="54" s="1"/>
  <c r="AF34" i="54"/>
  <c r="AF9" i="54" s="1"/>
  <c r="N29" i="37"/>
  <c r="AN13" i="35"/>
  <c r="AN10" i="35" s="1"/>
  <c r="AN9" i="35" s="1"/>
  <c r="Q163" i="39"/>
  <c r="R163" i="39" s="1"/>
  <c r="Q169" i="39"/>
  <c r="R169" i="39" s="1"/>
  <c r="Q175" i="39"/>
  <c r="R175" i="39" s="1"/>
  <c r="Q180" i="39"/>
  <c r="R180" i="39" s="1"/>
  <c r="Q171" i="39"/>
  <c r="R171" i="39" s="1"/>
  <c r="Q177" i="39"/>
  <c r="R177" i="39" s="1"/>
  <c r="Q161" i="39"/>
  <c r="R161" i="39" s="1"/>
  <c r="Q167" i="39"/>
  <c r="R167" i="39" s="1"/>
  <c r="N35" i="54"/>
  <c r="O35" i="54" s="1"/>
  <c r="Q168" i="39"/>
  <c r="R168" i="39" s="1"/>
  <c r="N177" i="39"/>
  <c r="O177" i="39" s="1"/>
  <c r="Q176" i="39"/>
  <c r="R176" i="39" s="1"/>
  <c r="N180" i="39"/>
  <c r="O180" i="39" s="1"/>
  <c r="Q164" i="39"/>
  <c r="R164" i="39" s="1"/>
  <c r="N161" i="39"/>
  <c r="O161" i="39" s="1"/>
  <c r="Q166" i="39"/>
  <c r="R166" i="39" s="1"/>
  <c r="Z9" i="54"/>
  <c r="Q162" i="39"/>
  <c r="R162" i="39" s="1"/>
  <c r="Q172" i="39"/>
  <c r="R172" i="39" s="1"/>
  <c r="Q170" i="39"/>
  <c r="R170" i="39" s="1"/>
  <c r="Q178" i="39"/>
  <c r="R178" i="39" s="1"/>
  <c r="N171" i="39"/>
  <c r="O171" i="39" s="1"/>
  <c r="N162" i="39"/>
  <c r="O162" i="39" s="1"/>
  <c r="N174" i="39"/>
  <c r="O174" i="39" s="1"/>
  <c r="M58" i="54"/>
  <c r="H229" i="39"/>
  <c r="M35" i="54"/>
  <c r="N32" i="54"/>
  <c r="O32" i="54" s="1"/>
  <c r="N163" i="39"/>
  <c r="O163" i="39" s="1"/>
  <c r="N175" i="39"/>
  <c r="O175" i="39" s="1"/>
  <c r="N165" i="39"/>
  <c r="O165" i="39" s="1"/>
  <c r="L229" i="39"/>
  <c r="N167" i="39"/>
  <c r="O167" i="39" s="1"/>
  <c r="N168" i="39"/>
  <c r="O168" i="39" s="1"/>
  <c r="N247" i="39"/>
  <c r="O247" i="39" s="1"/>
  <c r="R41" i="54"/>
  <c r="R37" i="54"/>
  <c r="N166" i="39"/>
  <c r="O166" i="39" s="1"/>
  <c r="N172" i="39"/>
  <c r="O172" i="39" s="1"/>
  <c r="R39" i="54"/>
  <c r="N28" i="35"/>
  <c r="O28" i="35" s="1"/>
  <c r="AD14" i="35"/>
  <c r="O15" i="35"/>
  <c r="H179" i="39"/>
  <c r="O19" i="35"/>
  <c r="N33" i="35"/>
  <c r="O33" i="35" s="1"/>
  <c r="N36" i="35"/>
  <c r="O36" i="35" s="1"/>
  <c r="Q51" i="35"/>
  <c r="R51" i="35" s="1"/>
  <c r="Q21" i="35"/>
  <c r="O24" i="35"/>
  <c r="AJ44" i="35"/>
  <c r="AJ43" i="35" s="1"/>
  <c r="AJ42" i="35" s="1"/>
  <c r="H187" i="39"/>
  <c r="N35" i="35"/>
  <c r="O35" i="35" s="1"/>
  <c r="V20" i="35"/>
  <c r="N27" i="35"/>
  <c r="O27" i="35" s="1"/>
  <c r="N50" i="35"/>
  <c r="N31" i="35"/>
  <c r="O31" i="35" s="1"/>
  <c r="Q32" i="35"/>
  <c r="R32" i="35" s="1"/>
  <c r="R36" i="35"/>
  <c r="O51" i="35"/>
  <c r="N197" i="39"/>
  <c r="O197" i="39" s="1"/>
  <c r="Q15" i="35"/>
  <c r="Z20" i="35"/>
  <c r="Z13" i="35" s="1"/>
  <c r="O16" i="35"/>
  <c r="AD30" i="35"/>
  <c r="AB20" i="35"/>
  <c r="L198" i="39"/>
  <c r="M198" i="39" s="1"/>
  <c r="Q45" i="35"/>
  <c r="Q289" i="39" s="1"/>
  <c r="R289" i="39" s="1"/>
  <c r="N47" i="35"/>
  <c r="N291" i="39" s="1"/>
  <c r="O291" i="39" s="1"/>
  <c r="O25" i="35"/>
  <c r="AB14" i="35"/>
  <c r="AB41" i="35"/>
  <c r="Q16" i="35"/>
  <c r="AB30" i="35"/>
  <c r="O22" i="35"/>
  <c r="Q23" i="35"/>
  <c r="Q31" i="35"/>
  <c r="Q33" i="35"/>
  <c r="N45" i="35"/>
  <c r="O45" i="35" s="1"/>
  <c r="Q48" i="35"/>
  <c r="Q292" i="39" s="1"/>
  <c r="R292" i="39" s="1"/>
  <c r="H198" i="39"/>
  <c r="M12" i="35"/>
  <c r="O11" i="35"/>
  <c r="N179" i="39"/>
  <c r="O179" i="39" s="1"/>
  <c r="AD20" i="35"/>
  <c r="L289" i="39"/>
  <c r="M289" i="39" s="1"/>
  <c r="O17" i="35"/>
  <c r="Q25" i="35"/>
  <c r="AH44" i="35"/>
  <c r="AH43" i="35" s="1"/>
  <c r="AH42" i="35" s="1"/>
  <c r="O21" i="35"/>
  <c r="X20" i="35"/>
  <c r="AF20" i="35"/>
  <c r="AF13" i="35" s="1"/>
  <c r="AF10" i="35" s="1"/>
  <c r="AF9" i="35" s="1"/>
  <c r="N48" i="35"/>
  <c r="N292" i="39" s="1"/>
  <c r="O292" i="39" s="1"/>
  <c r="T20" i="35"/>
  <c r="T13" i="35" s="1"/>
  <c r="T10" i="35" s="1"/>
  <c r="T9" i="35" s="1"/>
  <c r="Q35" i="35"/>
  <c r="Q46" i="35"/>
  <c r="L188" i="39"/>
  <c r="M188" i="39" s="1"/>
  <c r="AD43" i="35"/>
  <c r="N293" i="39"/>
  <c r="O293" i="39" s="1"/>
  <c r="L159" i="39"/>
  <c r="M159" i="39" s="1"/>
  <c r="O23" i="35"/>
  <c r="O32" i="35"/>
  <c r="N46" i="35"/>
  <c r="R49" i="35"/>
  <c r="AH30" i="35"/>
  <c r="Q24" i="35"/>
  <c r="L97" i="39"/>
  <c r="Y150" i="4"/>
  <c r="AC150" i="4"/>
  <c r="H70" i="39"/>
  <c r="N34" i="39"/>
  <c r="H72" i="39"/>
  <c r="N84" i="39"/>
  <c r="L144" i="39"/>
  <c r="N113" i="39"/>
  <c r="N139" i="39"/>
  <c r="N13" i="39"/>
  <c r="L106" i="39"/>
  <c r="L133" i="39"/>
  <c r="M133" i="39" s="1"/>
  <c r="L109" i="39"/>
  <c r="N58" i="39"/>
  <c r="H30" i="39"/>
  <c r="N50" i="39"/>
  <c r="N72" i="39"/>
  <c r="O72" i="39" s="1"/>
  <c r="N99" i="39"/>
  <c r="O99" i="39" s="1"/>
  <c r="H117" i="39"/>
  <c r="H28" i="39"/>
  <c r="H58" i="39"/>
  <c r="N28" i="39"/>
  <c r="H41" i="39"/>
  <c r="H45" i="39"/>
  <c r="N49" i="39"/>
  <c r="N51" i="39"/>
  <c r="N53" i="39"/>
  <c r="H61" i="39"/>
  <c r="N62" i="39"/>
  <c r="N90" i="39"/>
  <c r="O90" i="39" s="1"/>
  <c r="N96" i="39"/>
  <c r="O96" i="39" s="1"/>
  <c r="N103" i="39"/>
  <c r="N119" i="39"/>
  <c r="N125" i="39"/>
  <c r="O125" i="39" s="1"/>
  <c r="N133" i="39"/>
  <c r="O133" i="39" s="1"/>
  <c r="L138" i="39"/>
  <c r="N143" i="39"/>
  <c r="L148" i="39"/>
  <c r="H47" i="39"/>
  <c r="H50" i="39"/>
  <c r="N47" i="39"/>
  <c r="N98" i="39"/>
  <c r="O98" i="39" s="1"/>
  <c r="N104" i="39"/>
  <c r="N116" i="39"/>
  <c r="N126" i="39"/>
  <c r="L139" i="39"/>
  <c r="N145" i="39"/>
  <c r="H15" i="39"/>
  <c r="H49" i="39"/>
  <c r="H51" i="39"/>
  <c r="H53" i="39"/>
  <c r="H54" i="39"/>
  <c r="H75" i="39"/>
  <c r="AA150" i="4"/>
  <c r="H296" i="39"/>
  <c r="H39" i="39"/>
  <c r="I30" i="39"/>
  <c r="H37" i="39"/>
  <c r="N41" i="39"/>
  <c r="N45" i="39"/>
  <c r="O45" i="39" s="1"/>
  <c r="H59" i="39"/>
  <c r="N61" i="39"/>
  <c r="O61" i="39" s="1"/>
  <c r="N76" i="39"/>
  <c r="L86" i="39"/>
  <c r="L91" i="39"/>
  <c r="L93" i="39"/>
  <c r="H104" i="39"/>
  <c r="L107" i="39"/>
  <c r="M107" i="39" s="1"/>
  <c r="N111" i="39"/>
  <c r="O111" i="39" s="1"/>
  <c r="N120" i="39"/>
  <c r="O120" i="39" s="1"/>
  <c r="L127" i="39"/>
  <c r="N135" i="39"/>
  <c r="N182" i="39"/>
  <c r="H71" i="39"/>
  <c r="H93" i="39"/>
  <c r="H18" i="39"/>
  <c r="H20" i="39"/>
  <c r="N54" i="39"/>
  <c r="N66" i="39"/>
  <c r="N86" i="39"/>
  <c r="N122" i="39"/>
  <c r="L140" i="39"/>
  <c r="H31" i="39"/>
  <c r="H67" i="39"/>
  <c r="N30" i="39"/>
  <c r="N35" i="39"/>
  <c r="N40" i="39"/>
  <c r="N82" i="39"/>
  <c r="O82" i="39" s="1"/>
  <c r="L88" i="39"/>
  <c r="N94" i="39"/>
  <c r="N100" i="39"/>
  <c r="N114" i="39"/>
  <c r="L130" i="39"/>
  <c r="M130" i="39" s="1"/>
  <c r="I196" i="39"/>
  <c r="N91" i="39"/>
  <c r="H22" i="39"/>
  <c r="H62" i="39"/>
  <c r="N128" i="39"/>
  <c r="O128" i="39" s="1"/>
  <c r="N18" i="39"/>
  <c r="O18" i="39" s="1"/>
  <c r="L95" i="39"/>
  <c r="N108" i="39"/>
  <c r="O108" i="39" s="1"/>
  <c r="L196" i="39"/>
  <c r="H148" i="39"/>
  <c r="H147" i="39"/>
  <c r="H35" i="39"/>
  <c r="H76" i="39"/>
  <c r="H109" i="39"/>
  <c r="N70" i="39"/>
  <c r="N136" i="39"/>
  <c r="H23" i="39"/>
  <c r="H66" i="39"/>
  <c r="H221" i="39"/>
  <c r="N15" i="39"/>
  <c r="N37" i="39"/>
  <c r="N59" i="39"/>
  <c r="O59" i="39" s="1"/>
  <c r="N67" i="39"/>
  <c r="H88" i="39"/>
  <c r="L102" i="39"/>
  <c r="L105" i="39"/>
  <c r="N117" i="39"/>
  <c r="L131" i="39"/>
  <c r="M131" i="39" s="1"/>
  <c r="N202" i="39"/>
  <c r="O202" i="39" s="1"/>
  <c r="I28" i="39"/>
  <c r="H34" i="39"/>
  <c r="N71" i="39"/>
  <c r="N75" i="39"/>
  <c r="O75" i="39" s="1"/>
  <c r="H83" i="39"/>
  <c r="N88" i="39"/>
  <c r="L92" i="39"/>
  <c r="N95" i="39"/>
  <c r="N102" i="39"/>
  <c r="N106" i="39"/>
  <c r="L143" i="39"/>
  <c r="N196" i="39"/>
  <c r="H21" i="39"/>
  <c r="H46" i="39"/>
  <c r="H14" i="39"/>
  <c r="H19" i="39"/>
  <c r="H27" i="39"/>
  <c r="N27" i="39"/>
  <c r="H36" i="39"/>
  <c r="H40" i="39"/>
  <c r="H44" i="39"/>
  <c r="H48" i="39"/>
  <c r="H52" i="39"/>
  <c r="H65" i="39"/>
  <c r="H113" i="39"/>
  <c r="N194" i="39"/>
  <c r="L83" i="39"/>
  <c r="H105" i="39"/>
  <c r="N107" i="39"/>
  <c r="O107" i="39" s="1"/>
  <c r="N131" i="39"/>
  <c r="H133" i="39"/>
  <c r="H94" i="39"/>
  <c r="H115" i="39"/>
  <c r="L136" i="39"/>
  <c r="N141" i="39"/>
  <c r="H95" i="39"/>
  <c r="H82" i="39"/>
  <c r="H86" i="39"/>
  <c r="H114" i="39"/>
  <c r="N115" i="39"/>
  <c r="O115" i="39" s="1"/>
  <c r="L90" i="39"/>
  <c r="M90" i="39" s="1"/>
  <c r="L94" i="39"/>
  <c r="H103" i="39"/>
  <c r="H108" i="39"/>
  <c r="L123" i="39"/>
  <c r="L126" i="39"/>
  <c r="H132" i="39"/>
  <c r="N138" i="39"/>
  <c r="N140" i="39"/>
  <c r="H119" i="39"/>
  <c r="H139" i="39"/>
  <c r="H96" i="39"/>
  <c r="H98" i="39"/>
  <c r="H100" i="39"/>
  <c r="L82" i="39"/>
  <c r="M82" i="39" s="1"/>
  <c r="H84" i="39"/>
  <c r="L96" i="39"/>
  <c r="M96" i="39" s="1"/>
  <c r="L98" i="39"/>
  <c r="M98" i="39" s="1"/>
  <c r="L100" i="39"/>
  <c r="L103" i="39"/>
  <c r="H116" i="39"/>
  <c r="L120" i="39"/>
  <c r="N123" i="39"/>
  <c r="H112" i="39"/>
  <c r="H125" i="39"/>
  <c r="H130" i="39"/>
  <c r="H123" i="39"/>
  <c r="L84" i="39"/>
  <c r="L108" i="39"/>
  <c r="H99" i="39"/>
  <c r="H107" i="39"/>
  <c r="H111" i="39"/>
  <c r="H128" i="39"/>
  <c r="H127" i="39"/>
  <c r="H135" i="39"/>
  <c r="H134" i="39" s="1"/>
  <c r="L119" i="39"/>
  <c r="L125" i="39"/>
  <c r="M125" i="39" s="1"/>
  <c r="L145" i="39"/>
  <c r="H138" i="39"/>
  <c r="H97" i="39"/>
  <c r="N93" i="39"/>
  <c r="O93" i="39" s="1"/>
  <c r="H102" i="39"/>
  <c r="N97" i="39"/>
  <c r="H106" i="39"/>
  <c r="N105" i="39"/>
  <c r="H122" i="39"/>
  <c r="H131" i="39"/>
  <c r="L128" i="39"/>
  <c r="M128" i="39" s="1"/>
  <c r="H141" i="39"/>
  <c r="L122" i="39"/>
  <c r="H120" i="39"/>
  <c r="H126" i="39"/>
  <c r="H143" i="39"/>
  <c r="H144" i="39"/>
  <c r="H145" i="39"/>
  <c r="AA64" i="4"/>
  <c r="R30" i="4"/>
  <c r="N297" i="39"/>
  <c r="O297" i="39" s="1"/>
  <c r="R31" i="4"/>
  <c r="R28" i="4"/>
  <c r="AA12" i="4"/>
  <c r="AA74" i="4"/>
  <c r="AA73" i="4" s="1"/>
  <c r="AA121" i="4"/>
  <c r="R13" i="4"/>
  <c r="Q231" i="39"/>
  <c r="R231" i="39" s="1"/>
  <c r="AC26" i="4"/>
  <c r="Q233" i="39"/>
  <c r="R233" i="39" s="1"/>
  <c r="Q235" i="39"/>
  <c r="R235" i="39" s="1"/>
  <c r="R27" i="4"/>
  <c r="AA129" i="4"/>
  <c r="AO9" i="4"/>
  <c r="AC110" i="4"/>
  <c r="H294" i="39"/>
  <c r="N295" i="39"/>
  <c r="O295" i="39" s="1"/>
  <c r="AI9" i="4"/>
  <c r="AA33" i="4"/>
  <c r="L151" i="39"/>
  <c r="M151" i="39" s="1"/>
  <c r="AG10" i="4"/>
  <c r="N144" i="39"/>
  <c r="N148" i="39"/>
  <c r="N39" i="39"/>
  <c r="N36" i="39"/>
  <c r="H140" i="39"/>
  <c r="N31" i="39"/>
  <c r="O31" i="39" s="1"/>
  <c r="L104" i="39"/>
  <c r="N132" i="39"/>
  <c r="O132" i="39" s="1"/>
  <c r="AM9" i="4"/>
  <c r="AA43" i="4"/>
  <c r="N48" i="39"/>
  <c r="O48" i="39" s="1"/>
  <c r="N92" i="39"/>
  <c r="AC12" i="4"/>
  <c r="AC33" i="4"/>
  <c r="N44" i="39"/>
  <c r="O44" i="39" s="1"/>
  <c r="N56" i="39"/>
  <c r="N65" i="39"/>
  <c r="L99" i="39"/>
  <c r="M99" i="39" s="1"/>
  <c r="N109" i="39"/>
  <c r="O109" i="39" s="1"/>
  <c r="N127" i="39"/>
  <c r="L132" i="39"/>
  <c r="M132" i="39" s="1"/>
  <c r="AA87" i="4"/>
  <c r="H182" i="39"/>
  <c r="H295" i="39"/>
  <c r="N14" i="39"/>
  <c r="O14" i="39" s="1"/>
  <c r="N46" i="39"/>
  <c r="N83" i="39"/>
  <c r="O83" i="39" s="1"/>
  <c r="L141" i="39"/>
  <c r="N55" i="39"/>
  <c r="N152" i="39"/>
  <c r="AK9" i="4"/>
  <c r="N112" i="39"/>
  <c r="O112" i="39" s="1"/>
  <c r="N130" i="39"/>
  <c r="O130" i="39" s="1"/>
  <c r="U64" i="4"/>
  <c r="AA198" i="4"/>
  <c r="AC74" i="4"/>
  <c r="AC73" i="4" s="1"/>
  <c r="AA81" i="4"/>
  <c r="AC64" i="4"/>
  <c r="AC87" i="4"/>
  <c r="AA110" i="4"/>
  <c r="AA101" i="4"/>
  <c r="U12" i="4"/>
  <c r="AO47" i="4"/>
  <c r="I27" i="39"/>
  <c r="N52" i="39"/>
  <c r="U69" i="4"/>
  <c r="Q25" i="39"/>
  <c r="R25" i="39" s="1"/>
  <c r="AA38" i="4"/>
  <c r="AO52" i="4"/>
  <c r="H68" i="39"/>
  <c r="AC57" i="4"/>
  <c r="U87" i="4"/>
  <c r="U118" i="4"/>
  <c r="DQ163" i="135"/>
  <c r="AO45" i="4"/>
  <c r="AC43" i="4"/>
  <c r="U38" i="4"/>
  <c r="AO57" i="4"/>
  <c r="AO61" i="4"/>
  <c r="U43" i="4"/>
  <c r="AO66" i="4"/>
  <c r="AO75" i="4"/>
  <c r="AC129" i="4"/>
  <c r="AA192" i="4"/>
  <c r="L135" i="39"/>
  <c r="M135" i="39" s="1"/>
  <c r="AC101" i="4"/>
  <c r="U159" i="4"/>
  <c r="U150" i="4" s="1"/>
  <c r="AO110" i="4"/>
  <c r="AO130" i="4"/>
  <c r="AA137" i="4"/>
  <c r="AA142" i="4"/>
  <c r="DP163" i="135"/>
  <c r="AO105" i="4"/>
  <c r="AO118" i="4"/>
  <c r="AO125" i="4"/>
  <c r="AO137" i="4"/>
  <c r="U101" i="4"/>
  <c r="AO141" i="4"/>
  <c r="AO145" i="4"/>
  <c r="AO193" i="4"/>
  <c r="AC121" i="4"/>
  <c r="U198" i="4"/>
  <c r="U74" i="4"/>
  <c r="U73" i="4" s="1"/>
  <c r="Q234" i="39"/>
  <c r="R234" i="39" s="1"/>
  <c r="Q232" i="39"/>
  <c r="R232" i="39" s="1"/>
  <c r="O127" i="39" l="1"/>
  <c r="O141" i="39"/>
  <c r="M83" i="39"/>
  <c r="O62" i="39"/>
  <c r="M141" i="39"/>
  <c r="M123" i="39"/>
  <c r="M139" i="39"/>
  <c r="M103" i="39"/>
  <c r="O91" i="39"/>
  <c r="O131" i="39"/>
  <c r="M126" i="39"/>
  <c r="O67" i="39"/>
  <c r="O182" i="39"/>
  <c r="M108" i="39"/>
  <c r="O113" i="39"/>
  <c r="O40" i="39"/>
  <c r="O35" i="39"/>
  <c r="M93" i="39"/>
  <c r="O30" i="39"/>
  <c r="M91" i="39"/>
  <c r="M16" i="39"/>
  <c r="M20" i="39"/>
  <c r="M77" i="39"/>
  <c r="O70" i="39"/>
  <c r="O53" i="39"/>
  <c r="M100" i="39"/>
  <c r="M105" i="39"/>
  <c r="O100" i="39"/>
  <c r="M127" i="39"/>
  <c r="O105" i="39"/>
  <c r="O122" i="39"/>
  <c r="M122" i="39"/>
  <c r="O103" i="39"/>
  <c r="M23" i="39"/>
  <c r="R264" i="39"/>
  <c r="O266" i="39"/>
  <c r="M258" i="39"/>
  <c r="M109" i="39"/>
  <c r="M145" i="39"/>
  <c r="M120" i="39"/>
  <c r="O88" i="39"/>
  <c r="O50" i="39"/>
  <c r="M49" i="39"/>
  <c r="O76" i="39"/>
  <c r="M94" i="39"/>
  <c r="M95" i="39"/>
  <c r="O116" i="39"/>
  <c r="O39" i="39"/>
  <c r="O46" i="39"/>
  <c r="O95" i="39"/>
  <c r="M88" i="39"/>
  <c r="N151" i="39"/>
  <c r="O151" i="39" s="1"/>
  <c r="O152" i="39"/>
  <c r="O117" i="39"/>
  <c r="M97" i="39"/>
  <c r="M27" i="39"/>
  <c r="M76" i="39"/>
  <c r="M59" i="39"/>
  <c r="O17" i="39"/>
  <c r="O196" i="39"/>
  <c r="M196" i="39"/>
  <c r="M144" i="39"/>
  <c r="M78" i="39"/>
  <c r="O194" i="39"/>
  <c r="O94" i="39"/>
  <c r="O71" i="39"/>
  <c r="O34" i="39"/>
  <c r="O15" i="39"/>
  <c r="M84" i="39"/>
  <c r="O58" i="39"/>
  <c r="M119" i="39"/>
  <c r="O54" i="39"/>
  <c r="O41" i="39"/>
  <c r="O144" i="39"/>
  <c r="O123" i="39"/>
  <c r="O119" i="39"/>
  <c r="O49" i="39"/>
  <c r="M102" i="39"/>
  <c r="O28" i="39"/>
  <c r="O84" i="39"/>
  <c r="M21" i="39"/>
  <c r="M17" i="39"/>
  <c r="M19" i="39"/>
  <c r="M61" i="39"/>
  <c r="M70" i="39"/>
  <c r="M39" i="39"/>
  <c r="M28" i="39"/>
  <c r="M63" i="39"/>
  <c r="M182" i="39"/>
  <c r="M18" i="39"/>
  <c r="M22" i="39"/>
  <c r="M62" i="39"/>
  <c r="N134" i="39"/>
  <c r="O135" i="39"/>
  <c r="M104" i="39"/>
  <c r="O66" i="39"/>
  <c r="O145" i="39"/>
  <c r="M13" i="39"/>
  <c r="M41" i="39"/>
  <c r="M50" i="39"/>
  <c r="M66" i="39"/>
  <c r="M54" i="39"/>
  <c r="M58" i="39"/>
  <c r="M53" i="39"/>
  <c r="O16" i="39"/>
  <c r="O32" i="39"/>
  <c r="M32" i="39"/>
  <c r="M148" i="39"/>
  <c r="O52" i="39"/>
  <c r="O97" i="39"/>
  <c r="M143" i="39"/>
  <c r="O136" i="39"/>
  <c r="O126" i="39"/>
  <c r="O143" i="39"/>
  <c r="M229" i="39"/>
  <c r="M65" i="39"/>
  <c r="M40" i="39"/>
  <c r="M72" i="39"/>
  <c r="O63" i="39"/>
  <c r="L85" i="39"/>
  <c r="M85" i="39" s="1"/>
  <c r="M86" i="39"/>
  <c r="M25" i="39"/>
  <c r="O92" i="39"/>
  <c r="O36" i="39"/>
  <c r="M136" i="39"/>
  <c r="O27" i="39"/>
  <c r="O106" i="39"/>
  <c r="O114" i="39"/>
  <c r="M138" i="39"/>
  <c r="M24" i="39"/>
  <c r="M15" i="39"/>
  <c r="M14" i="39"/>
  <c r="M34" i="39"/>
  <c r="M45" i="39"/>
  <c r="M46" i="39"/>
  <c r="M48" i="39"/>
  <c r="M36" i="39"/>
  <c r="O140" i="39"/>
  <c r="O102" i="39"/>
  <c r="O104" i="39"/>
  <c r="M106" i="39"/>
  <c r="L146" i="39"/>
  <c r="M146" i="39" s="1"/>
  <c r="M147" i="39"/>
  <c r="O55" i="39"/>
  <c r="M55" i="39"/>
  <c r="M31" i="39"/>
  <c r="M52" i="39"/>
  <c r="M71" i="39"/>
  <c r="M37" i="39"/>
  <c r="N85" i="39"/>
  <c r="O85" i="39" s="1"/>
  <c r="O86" i="39"/>
  <c r="O148" i="39"/>
  <c r="O138" i="39"/>
  <c r="O37" i="39"/>
  <c r="M140" i="39"/>
  <c r="O51" i="39"/>
  <c r="O13" i="39"/>
  <c r="O56" i="39"/>
  <c r="M56" i="39"/>
  <c r="M68" i="39"/>
  <c r="K68" i="39"/>
  <c r="M47" i="39"/>
  <c r="M35" i="39"/>
  <c r="O65" i="39"/>
  <c r="M92" i="39"/>
  <c r="O47" i="39"/>
  <c r="O139" i="39"/>
  <c r="M51" i="39"/>
  <c r="M67" i="39"/>
  <c r="M44" i="39"/>
  <c r="M75" i="39"/>
  <c r="M30" i="39"/>
  <c r="I87" i="39"/>
  <c r="AN38" i="37"/>
  <c r="AN34" i="37" s="1"/>
  <c r="AN11" i="37" s="1"/>
  <c r="R46" i="37"/>
  <c r="R48" i="37"/>
  <c r="AJ13" i="35"/>
  <c r="AJ10" i="35" s="1"/>
  <c r="L26" i="39"/>
  <c r="L74" i="39"/>
  <c r="I118" i="39"/>
  <c r="Q9" i="4"/>
  <c r="P16" i="37"/>
  <c r="P14" i="37" s="1"/>
  <c r="P31" i="37"/>
  <c r="R32" i="37"/>
  <c r="K33" i="54"/>
  <c r="N68" i="39"/>
  <c r="I129" i="39"/>
  <c r="I110" i="39"/>
  <c r="L64" i="39"/>
  <c r="L38" i="39"/>
  <c r="I134" i="39"/>
  <c r="L57" i="39"/>
  <c r="L29" i="39"/>
  <c r="L33" i="39"/>
  <c r="L69" i="39"/>
  <c r="L43" i="39"/>
  <c r="K13" i="39"/>
  <c r="L12" i="39"/>
  <c r="L60" i="39"/>
  <c r="I12" i="39"/>
  <c r="L216" i="39"/>
  <c r="M216" i="39" s="1"/>
  <c r="L181" i="39"/>
  <c r="I181" i="39"/>
  <c r="I150" i="39" s="1"/>
  <c r="I81" i="39"/>
  <c r="I74" i="39"/>
  <c r="I73" i="39" s="1"/>
  <c r="I142" i="39"/>
  <c r="I101" i="39"/>
  <c r="I64" i="39"/>
  <c r="I57" i="39"/>
  <c r="H12" i="39"/>
  <c r="I38" i="39"/>
  <c r="I33" i="39"/>
  <c r="I69" i="39"/>
  <c r="I60" i="39"/>
  <c r="K16" i="39"/>
  <c r="I121" i="39"/>
  <c r="I43" i="39"/>
  <c r="I29" i="39"/>
  <c r="I137" i="39"/>
  <c r="K17" i="39"/>
  <c r="Q53" i="54"/>
  <c r="R53" i="54" s="1"/>
  <c r="N34" i="54"/>
  <c r="O34" i="54" s="1"/>
  <c r="I9" i="54"/>
  <c r="M9" i="54" s="1"/>
  <c r="N199" i="39"/>
  <c r="O199" i="39" s="1"/>
  <c r="Q22" i="35"/>
  <c r="Q20" i="35" s="1"/>
  <c r="R19" i="35"/>
  <c r="R35" i="35"/>
  <c r="R16" i="35"/>
  <c r="N255" i="39"/>
  <c r="O59" i="54"/>
  <c r="R33" i="35"/>
  <c r="R23" i="35"/>
  <c r="R31" i="35"/>
  <c r="R15" i="35"/>
  <c r="P179" i="39"/>
  <c r="R179" i="39" s="1"/>
  <c r="R17" i="35"/>
  <c r="P11" i="35"/>
  <c r="R11" i="35" s="1"/>
  <c r="P30" i="35"/>
  <c r="P198" i="39" s="1"/>
  <c r="P20" i="35"/>
  <c r="P187" i="39" s="1"/>
  <c r="R24" i="35"/>
  <c r="R34" i="35"/>
  <c r="R25" i="35"/>
  <c r="AL38" i="37"/>
  <c r="AL34" i="37" s="1"/>
  <c r="AJ38" i="37"/>
  <c r="AJ34" i="37" s="1"/>
  <c r="AH38" i="37"/>
  <c r="AH34" i="37" s="1"/>
  <c r="AD16" i="37"/>
  <c r="AD14" i="37" s="1"/>
  <c r="AD12" i="37" s="1"/>
  <c r="P201" i="39"/>
  <c r="P199" i="39" s="1"/>
  <c r="P47" i="39"/>
  <c r="P21" i="39"/>
  <c r="P62" i="39"/>
  <c r="AE11" i="4"/>
  <c r="AE10" i="4" s="1"/>
  <c r="P66" i="39"/>
  <c r="P65" i="39"/>
  <c r="P108" i="39"/>
  <c r="P72" i="39"/>
  <c r="P56" i="39"/>
  <c r="P24" i="39"/>
  <c r="P67" i="39"/>
  <c r="P39" i="39"/>
  <c r="P54" i="39"/>
  <c r="P40" i="39"/>
  <c r="P71" i="39"/>
  <c r="P49" i="39"/>
  <c r="P30" i="39"/>
  <c r="P29" i="39" s="1"/>
  <c r="P98" i="39"/>
  <c r="P50" i="39"/>
  <c r="P92" i="39"/>
  <c r="P83" i="39"/>
  <c r="P68" i="39"/>
  <c r="R68" i="39" s="1"/>
  <c r="P52" i="39"/>
  <c r="P34" i="39"/>
  <c r="P94" i="39"/>
  <c r="P109" i="39"/>
  <c r="P111" i="39"/>
  <c r="P86" i="39"/>
  <c r="P85" i="39" s="1"/>
  <c r="P75" i="39"/>
  <c r="P74" i="39" s="1"/>
  <c r="P73" i="39" s="1"/>
  <c r="P107" i="39"/>
  <c r="P15" i="39"/>
  <c r="P105" i="39"/>
  <c r="P84" i="39"/>
  <c r="P103" i="39"/>
  <c r="P95" i="39"/>
  <c r="P113" i="39"/>
  <c r="P53" i="39"/>
  <c r="P59" i="39"/>
  <c r="P57" i="39" s="1"/>
  <c r="P27" i="39"/>
  <c r="P112" i="39"/>
  <c r="P122" i="39"/>
  <c r="P120" i="39"/>
  <c r="P23" i="39"/>
  <c r="P96" i="39"/>
  <c r="P93" i="39"/>
  <c r="P114" i="39"/>
  <c r="P91" i="39"/>
  <c r="P104" i="39"/>
  <c r="P61" i="39"/>
  <c r="P28" i="39"/>
  <c r="P20" i="39"/>
  <c r="P35" i="39"/>
  <c r="P19" i="39"/>
  <c r="P102" i="39"/>
  <c r="P119" i="39"/>
  <c r="P100" i="39"/>
  <c r="P45" i="39"/>
  <c r="P298" i="39"/>
  <c r="P294" i="39" s="1"/>
  <c r="P207" i="39"/>
  <c r="P88" i="39"/>
  <c r="P99" i="39"/>
  <c r="P221" i="39"/>
  <c r="P216" i="39" s="1"/>
  <c r="Q18" i="37"/>
  <c r="R18" i="37" s="1"/>
  <c r="AL12" i="37"/>
  <c r="AF14" i="37"/>
  <c r="AF12" i="37" s="1"/>
  <c r="AJ14" i="37"/>
  <c r="AJ12" i="37" s="1"/>
  <c r="AH14" i="37"/>
  <c r="AH12" i="37" s="1"/>
  <c r="Q37" i="35"/>
  <c r="R37" i="35" s="1"/>
  <c r="P39" i="37"/>
  <c r="P260" i="39"/>
  <c r="P256" i="39" s="1"/>
  <c r="P208" i="39"/>
  <c r="R25" i="37"/>
  <c r="R43" i="37"/>
  <c r="Q15" i="37"/>
  <c r="R15" i="37" s="1"/>
  <c r="P276" i="39"/>
  <c r="R54" i="37"/>
  <c r="P55" i="37"/>
  <c r="P144" i="39"/>
  <c r="P142" i="39" s="1"/>
  <c r="P123" i="39"/>
  <c r="P138" i="39"/>
  <c r="P139" i="39"/>
  <c r="P152" i="39"/>
  <c r="P151" i="39" s="1"/>
  <c r="AG9" i="4"/>
  <c r="AB14" i="37"/>
  <c r="AB12" i="37" s="1"/>
  <c r="Q31" i="37"/>
  <c r="P261" i="39"/>
  <c r="P288" i="39"/>
  <c r="AB38" i="37"/>
  <c r="AB34" i="37" s="1"/>
  <c r="Q225" i="39"/>
  <c r="R225" i="39" s="1"/>
  <c r="Y11" i="4"/>
  <c r="Y10" i="4" s="1"/>
  <c r="Y9" i="4" s="1"/>
  <c r="Q24" i="39"/>
  <c r="S22" i="4"/>
  <c r="X38" i="37"/>
  <c r="X34" i="37" s="1"/>
  <c r="AF38" i="37"/>
  <c r="AF34" i="37" s="1"/>
  <c r="Z38" i="37"/>
  <c r="Z34" i="37" s="1"/>
  <c r="X14" i="37"/>
  <c r="X12" i="37" s="1"/>
  <c r="AD38" i="37"/>
  <c r="AD34" i="37" s="1"/>
  <c r="S15" i="4"/>
  <c r="H261" i="39"/>
  <c r="Q35" i="37"/>
  <c r="R35" i="37" s="1"/>
  <c r="S21" i="4"/>
  <c r="S18" i="4"/>
  <c r="P129" i="39"/>
  <c r="S25" i="4"/>
  <c r="S20" i="4"/>
  <c r="S17" i="4"/>
  <c r="S23" i="4"/>
  <c r="S27" i="4"/>
  <c r="S19" i="4"/>
  <c r="S31" i="4"/>
  <c r="S14" i="4"/>
  <c r="S30" i="4"/>
  <c r="S24" i="4"/>
  <c r="S13" i="4"/>
  <c r="S28" i="4"/>
  <c r="P9" i="54"/>
  <c r="P309" i="39" s="1"/>
  <c r="V14" i="37"/>
  <c r="V12" i="37" s="1"/>
  <c r="R52" i="37"/>
  <c r="R49" i="37"/>
  <c r="P44" i="35"/>
  <c r="P43" i="35" s="1"/>
  <c r="P42" i="35" s="1"/>
  <c r="P44" i="37"/>
  <c r="J68" i="54"/>
  <c r="J60" i="54"/>
  <c r="J52" i="54"/>
  <c r="J44" i="54"/>
  <c r="J36" i="54"/>
  <c r="J69" i="54"/>
  <c r="K69" i="54" s="1"/>
  <c r="J67" i="54"/>
  <c r="J59" i="54"/>
  <c r="J51" i="54"/>
  <c r="J43" i="54"/>
  <c r="J38" i="54"/>
  <c r="J66" i="54"/>
  <c r="J58" i="54"/>
  <c r="J50" i="54"/>
  <c r="J42" i="54"/>
  <c r="J70" i="54"/>
  <c r="K70" i="54" s="1"/>
  <c r="J53" i="54"/>
  <c r="K53" i="54" s="1"/>
  <c r="J65" i="54"/>
  <c r="J57" i="54"/>
  <c r="J49" i="54"/>
  <c r="J41" i="54"/>
  <c r="J62" i="54"/>
  <c r="J61" i="54"/>
  <c r="J72" i="54"/>
  <c r="K72" i="54" s="1"/>
  <c r="J64" i="54"/>
  <c r="J56" i="54"/>
  <c r="J48" i="54"/>
  <c r="J40" i="54"/>
  <c r="J54" i="54"/>
  <c r="J45" i="54"/>
  <c r="J63" i="54"/>
  <c r="J55" i="54"/>
  <c r="J47" i="54"/>
  <c r="J39" i="54"/>
  <c r="J46" i="54"/>
  <c r="J37" i="54"/>
  <c r="N229" i="39"/>
  <c r="O229" i="39" s="1"/>
  <c r="H216" i="39"/>
  <c r="O50" i="35"/>
  <c r="H309" i="39"/>
  <c r="X13" i="35"/>
  <c r="X10" i="35" s="1"/>
  <c r="X9" i="35" s="1"/>
  <c r="Z10" i="35"/>
  <c r="Z9" i="35" s="1"/>
  <c r="R21" i="35"/>
  <c r="H159" i="39"/>
  <c r="H256" i="39"/>
  <c r="H146" i="39"/>
  <c r="H85" i="39"/>
  <c r="J179" i="39"/>
  <c r="Q24" i="37"/>
  <c r="R24" i="37" s="1"/>
  <c r="Q28" i="35"/>
  <c r="R28" i="35" s="1"/>
  <c r="R29" i="35"/>
  <c r="Q26" i="35"/>
  <c r="R26" i="35" s="1"/>
  <c r="R27" i="35"/>
  <c r="K39" i="37"/>
  <c r="T14" i="37"/>
  <c r="T12" i="37" s="1"/>
  <c r="R19" i="37"/>
  <c r="N26" i="35"/>
  <c r="O26" i="35" s="1"/>
  <c r="Q248" i="39"/>
  <c r="R248" i="39" s="1"/>
  <c r="Q260" i="39"/>
  <c r="R260" i="39" s="1"/>
  <c r="V13" i="35"/>
  <c r="V10" i="35" s="1"/>
  <c r="V9" i="35" s="1"/>
  <c r="Q61" i="54"/>
  <c r="M34" i="54"/>
  <c r="P12" i="4"/>
  <c r="N221" i="39"/>
  <c r="N216" i="39" s="1"/>
  <c r="O216" i="39" s="1"/>
  <c r="Q13" i="39"/>
  <c r="R13" i="39" s="1"/>
  <c r="Q14" i="39"/>
  <c r="R14" i="39" s="1"/>
  <c r="Q18" i="39"/>
  <c r="R18" i="39" s="1"/>
  <c r="N296" i="39"/>
  <c r="O296" i="39" s="1"/>
  <c r="N147" i="39"/>
  <c r="O147" i="39" s="1"/>
  <c r="AJ9" i="35"/>
  <c r="N37" i="35"/>
  <c r="Q197" i="39"/>
  <c r="R197" i="39" s="1"/>
  <c r="M50" i="35"/>
  <c r="O38" i="35"/>
  <c r="R46" i="35"/>
  <c r="Q44" i="35"/>
  <c r="Q43" i="35" s="1"/>
  <c r="R45" i="35"/>
  <c r="K55" i="37"/>
  <c r="H90" i="37"/>
  <c r="N31" i="37"/>
  <c r="O31" i="37" s="1"/>
  <c r="O49" i="37"/>
  <c r="K43" i="37"/>
  <c r="J260" i="39"/>
  <c r="K260" i="39" s="1"/>
  <c r="Q274" i="39"/>
  <c r="I261" i="39"/>
  <c r="I256" i="39"/>
  <c r="L261" i="39"/>
  <c r="R51" i="37"/>
  <c r="R40" i="37"/>
  <c r="Q263" i="39"/>
  <c r="R263" i="39" s="1"/>
  <c r="M39" i="37"/>
  <c r="L256" i="39"/>
  <c r="O15" i="37"/>
  <c r="N191" i="39"/>
  <c r="Q266" i="39"/>
  <c r="R266" i="39" s="1"/>
  <c r="O52" i="37"/>
  <c r="N274" i="39"/>
  <c r="N265" i="39"/>
  <c r="O265" i="39" s="1"/>
  <c r="O48" i="37"/>
  <c r="J265" i="39"/>
  <c r="K265" i="39" s="1"/>
  <c r="K49" i="37"/>
  <c r="Q275" i="39"/>
  <c r="K40" i="37"/>
  <c r="J262" i="39"/>
  <c r="K262" i="39" s="1"/>
  <c r="K45" i="37"/>
  <c r="I90" i="37"/>
  <c r="H98" i="37"/>
  <c r="N263" i="39"/>
  <c r="O263" i="39" s="1"/>
  <c r="K44" i="37"/>
  <c r="K41" i="37"/>
  <c r="J266" i="39"/>
  <c r="K266" i="39" s="1"/>
  <c r="R50" i="37"/>
  <c r="J259" i="39"/>
  <c r="K259" i="39" s="1"/>
  <c r="J191" i="39"/>
  <c r="K191" i="39" s="1"/>
  <c r="K48" i="37"/>
  <c r="K42" i="37"/>
  <c r="J273" i="39"/>
  <c r="K273" i="39" s="1"/>
  <c r="H192" i="39"/>
  <c r="O26" i="37"/>
  <c r="O25" i="37"/>
  <c r="O50" i="37"/>
  <c r="N267" i="39"/>
  <c r="O267" i="39" s="1"/>
  <c r="T38" i="37"/>
  <c r="T34" i="37" s="1"/>
  <c r="R41" i="37"/>
  <c r="Q258" i="39"/>
  <c r="R258" i="39" s="1"/>
  <c r="N224" i="39"/>
  <c r="O32" i="37"/>
  <c r="N225" i="39"/>
  <c r="O53" i="37"/>
  <c r="N275" i="39"/>
  <c r="J267" i="39"/>
  <c r="K267" i="39" s="1"/>
  <c r="V38" i="37"/>
  <c r="V34" i="37" s="1"/>
  <c r="Z14" i="37"/>
  <c r="Z12" i="37" s="1"/>
  <c r="O51" i="37"/>
  <c r="N273" i="39"/>
  <c r="I100" i="37"/>
  <c r="I101" i="37" s="1"/>
  <c r="I97" i="37"/>
  <c r="Q44" i="37"/>
  <c r="Q265" i="39"/>
  <c r="R265" i="39" s="1"/>
  <c r="O43" i="37"/>
  <c r="N260" i="39"/>
  <c r="O260" i="39" s="1"/>
  <c r="J258" i="39"/>
  <c r="K258" i="39" s="1"/>
  <c r="I94" i="37"/>
  <c r="K46" i="37"/>
  <c r="J263" i="39"/>
  <c r="K263" i="39" s="1"/>
  <c r="J264" i="39"/>
  <c r="K264" i="39" s="1"/>
  <c r="R47" i="37"/>
  <c r="O44" i="37"/>
  <c r="M55" i="37"/>
  <c r="N55" i="37"/>
  <c r="O55" i="37" s="1"/>
  <c r="Q55" i="37"/>
  <c r="R56" i="37"/>
  <c r="O42" i="37"/>
  <c r="N259" i="39"/>
  <c r="O259" i="39" s="1"/>
  <c r="M31" i="37"/>
  <c r="O41" i="37"/>
  <c r="N258" i="39"/>
  <c r="O258" i="39" s="1"/>
  <c r="AD13" i="35"/>
  <c r="AD10" i="35" s="1"/>
  <c r="R42" i="37"/>
  <c r="Q259" i="39"/>
  <c r="R259" i="39" s="1"/>
  <c r="M44" i="37"/>
  <c r="O47" i="37"/>
  <c r="N264" i="39"/>
  <c r="O264" i="39" s="1"/>
  <c r="Q39" i="37"/>
  <c r="O40" i="37"/>
  <c r="N257" i="39"/>
  <c r="O257" i="39" s="1"/>
  <c r="R45" i="37"/>
  <c r="Q262" i="39"/>
  <c r="R262" i="39" s="1"/>
  <c r="O29" i="37"/>
  <c r="N222" i="39"/>
  <c r="O222" i="39" s="1"/>
  <c r="AH13" i="35"/>
  <c r="AH10" i="35" s="1"/>
  <c r="AH9" i="35" s="1"/>
  <c r="Q64" i="54"/>
  <c r="R64" i="54" s="1"/>
  <c r="Q62" i="54"/>
  <c r="R62" i="54" s="1"/>
  <c r="L309" i="39"/>
  <c r="Q63" i="54"/>
  <c r="Q272" i="39" s="1"/>
  <c r="R272" i="39" s="1"/>
  <c r="Q159" i="39"/>
  <c r="N184" i="39"/>
  <c r="O184" i="39" s="1"/>
  <c r="N30" i="35"/>
  <c r="M38" i="35"/>
  <c r="N159" i="39"/>
  <c r="O159" i="39" s="1"/>
  <c r="M14" i="35"/>
  <c r="Q50" i="35"/>
  <c r="R50" i="35" s="1"/>
  <c r="AL9" i="35"/>
  <c r="H184" i="39"/>
  <c r="O47" i="35"/>
  <c r="N188" i="39"/>
  <c r="O188" i="39" s="1"/>
  <c r="AB13" i="35"/>
  <c r="AB10" i="35" s="1"/>
  <c r="AB9" i="35" s="1"/>
  <c r="L288" i="39"/>
  <c r="M288" i="39" s="1"/>
  <c r="M11" i="35"/>
  <c r="N289" i="39"/>
  <c r="O289" i="39" s="1"/>
  <c r="Q290" i="39"/>
  <c r="R290" i="39" s="1"/>
  <c r="R48" i="35"/>
  <c r="Q14" i="35"/>
  <c r="O48" i="35"/>
  <c r="O12" i="35"/>
  <c r="Q30" i="35"/>
  <c r="J14" i="35"/>
  <c r="R47" i="35"/>
  <c r="Q291" i="39"/>
  <c r="R291" i="39" s="1"/>
  <c r="O46" i="35"/>
  <c r="N290" i="39"/>
  <c r="O290" i="39" s="1"/>
  <c r="AD42" i="35"/>
  <c r="M44" i="35"/>
  <c r="N43" i="35"/>
  <c r="O43" i="35" s="1"/>
  <c r="N44" i="35"/>
  <c r="O44" i="35" s="1"/>
  <c r="H60" i="39"/>
  <c r="H29" i="39"/>
  <c r="N118" i="39"/>
  <c r="R29" i="4"/>
  <c r="Q19" i="39"/>
  <c r="R19" i="39" s="1"/>
  <c r="Q22" i="39"/>
  <c r="R22" i="39" s="1"/>
  <c r="Q17" i="39"/>
  <c r="R17" i="39" s="1"/>
  <c r="N142" i="39"/>
  <c r="N60" i="39"/>
  <c r="H38" i="39"/>
  <c r="H26" i="39"/>
  <c r="H57" i="39"/>
  <c r="N74" i="39"/>
  <c r="H81" i="39"/>
  <c r="N26" i="39"/>
  <c r="H74" i="39"/>
  <c r="H69" i="39"/>
  <c r="H129" i="39"/>
  <c r="L134" i="39"/>
  <c r="I26" i="39"/>
  <c r="N81" i="39"/>
  <c r="N57" i="39"/>
  <c r="H118" i="39"/>
  <c r="H33" i="39"/>
  <c r="L110" i="39"/>
  <c r="N137" i="39"/>
  <c r="N121" i="39"/>
  <c r="O121" i="39" s="1"/>
  <c r="L142" i="39"/>
  <c r="N29" i="39"/>
  <c r="H43" i="39"/>
  <c r="H64" i="39"/>
  <c r="N110" i="39"/>
  <c r="L81" i="39"/>
  <c r="N69" i="39"/>
  <c r="N33" i="39"/>
  <c r="H121" i="39"/>
  <c r="H110" i="39"/>
  <c r="H101" i="39"/>
  <c r="H87" i="39"/>
  <c r="H142" i="39"/>
  <c r="L121" i="39"/>
  <c r="L118" i="39"/>
  <c r="H137" i="39"/>
  <c r="Q27" i="39"/>
  <c r="R27" i="39" s="1"/>
  <c r="Q31" i="39"/>
  <c r="R31" i="39" s="1"/>
  <c r="Q15" i="39"/>
  <c r="R15" i="39" s="1"/>
  <c r="Q21" i="39"/>
  <c r="R21" i="39" s="1"/>
  <c r="Q23" i="39"/>
  <c r="R23" i="39" s="1"/>
  <c r="Q20" i="39"/>
  <c r="R20" i="39" s="1"/>
  <c r="L87" i="39"/>
  <c r="R26" i="4"/>
  <c r="L137" i="39"/>
  <c r="Q30" i="39"/>
  <c r="R30" i="39" s="1"/>
  <c r="AA42" i="4"/>
  <c r="R12" i="4"/>
  <c r="AA11" i="4"/>
  <c r="Q28" i="39"/>
  <c r="AC42" i="4"/>
  <c r="AA80" i="4"/>
  <c r="AC11" i="4"/>
  <c r="N87" i="39"/>
  <c r="N101" i="39"/>
  <c r="N43" i="39"/>
  <c r="N129" i="39"/>
  <c r="L129" i="39"/>
  <c r="L101" i="39"/>
  <c r="AC80" i="4"/>
  <c r="N38" i="39"/>
  <c r="U42" i="4"/>
  <c r="AA184" i="4"/>
  <c r="U80" i="4"/>
  <c r="U11" i="4"/>
  <c r="M101" i="39" l="1"/>
  <c r="M121" i="39"/>
  <c r="O29" i="39"/>
  <c r="O60" i="39"/>
  <c r="O101" i="39"/>
  <c r="O57" i="39"/>
  <c r="O142" i="39"/>
  <c r="M142" i="39"/>
  <c r="R28" i="39"/>
  <c r="R24" i="39"/>
  <c r="O81" i="39"/>
  <c r="O33" i="39"/>
  <c r="O118" i="39"/>
  <c r="M118" i="39"/>
  <c r="M81" i="39"/>
  <c r="M110" i="39"/>
  <c r="O110" i="39"/>
  <c r="M87" i="39"/>
  <c r="O69" i="39"/>
  <c r="M60" i="39"/>
  <c r="M33" i="39"/>
  <c r="M69" i="39"/>
  <c r="O87" i="39"/>
  <c r="M26" i="39"/>
  <c r="M134" i="39"/>
  <c r="M12" i="39"/>
  <c r="L73" i="39"/>
  <c r="M73" i="39" s="1"/>
  <c r="M74" i="39"/>
  <c r="M137" i="39"/>
  <c r="M57" i="39"/>
  <c r="O137" i="39"/>
  <c r="M261" i="39"/>
  <c r="M181" i="39"/>
  <c r="N64" i="39"/>
  <c r="O64" i="39" s="1"/>
  <c r="O68" i="39"/>
  <c r="O38" i="39"/>
  <c r="M29" i="39"/>
  <c r="M129" i="39"/>
  <c r="M38" i="39"/>
  <c r="N73" i="39"/>
  <c r="O73" i="39" s="1"/>
  <c r="O74" i="39"/>
  <c r="O129" i="39"/>
  <c r="M64" i="39"/>
  <c r="O43" i="39"/>
  <c r="O26" i="39"/>
  <c r="M256" i="39"/>
  <c r="M43" i="39"/>
  <c r="O134" i="39"/>
  <c r="J159" i="39"/>
  <c r="K159" i="39" s="1"/>
  <c r="K179" i="39"/>
  <c r="R43" i="35"/>
  <c r="R31" i="37"/>
  <c r="I254" i="39"/>
  <c r="I228" i="39" s="1"/>
  <c r="L42" i="39"/>
  <c r="L11" i="39"/>
  <c r="L80" i="39"/>
  <c r="L150" i="39"/>
  <c r="M150" i="39" s="1"/>
  <c r="K14" i="35"/>
  <c r="J184" i="39"/>
  <c r="K184" i="39" s="1"/>
  <c r="I80" i="39"/>
  <c r="I42" i="39"/>
  <c r="I11" i="39"/>
  <c r="H11" i="39"/>
  <c r="R22" i="35"/>
  <c r="R20" i="35"/>
  <c r="R61" i="54"/>
  <c r="P159" i="39"/>
  <c r="R159" i="39" s="1"/>
  <c r="R14" i="35"/>
  <c r="P13" i="35"/>
  <c r="P10" i="35" s="1"/>
  <c r="P9" i="35" s="1"/>
  <c r="P307" i="39" s="1"/>
  <c r="P184" i="39"/>
  <c r="Q16" i="37"/>
  <c r="R16" i="37" s="1"/>
  <c r="P118" i="39"/>
  <c r="P26" i="39"/>
  <c r="P64" i="39"/>
  <c r="P38" i="39"/>
  <c r="P60" i="39"/>
  <c r="P69" i="39"/>
  <c r="P33" i="39"/>
  <c r="P12" i="39"/>
  <c r="P81" i="39"/>
  <c r="P101" i="39"/>
  <c r="P110" i="39"/>
  <c r="P43" i="39"/>
  <c r="P87" i="39"/>
  <c r="P121" i="39"/>
  <c r="P38" i="37"/>
  <c r="P34" i="37" s="1"/>
  <c r="AF11" i="37"/>
  <c r="AL11" i="37"/>
  <c r="AH11" i="37"/>
  <c r="AJ11" i="37"/>
  <c r="R55" i="37"/>
  <c r="Q224" i="39"/>
  <c r="R224" i="39" s="1"/>
  <c r="Q191" i="39"/>
  <c r="P137" i="39"/>
  <c r="AE9" i="4"/>
  <c r="AB11" i="37"/>
  <c r="P254" i="39"/>
  <c r="P228" i="39" s="1"/>
  <c r="H181" i="39"/>
  <c r="X11" i="37"/>
  <c r="J32" i="54"/>
  <c r="K32" i="54" s="1"/>
  <c r="H254" i="39"/>
  <c r="H228" i="39" s="1"/>
  <c r="R44" i="37"/>
  <c r="S29" i="4"/>
  <c r="S26" i="4"/>
  <c r="V11" i="37"/>
  <c r="N294" i="39"/>
  <c r="J35" i="54"/>
  <c r="O37" i="35"/>
  <c r="N208" i="39"/>
  <c r="J247" i="39"/>
  <c r="K247" i="39" s="1"/>
  <c r="H307" i="39"/>
  <c r="Q42" i="35"/>
  <c r="R42" i="35" s="1"/>
  <c r="Q188" i="39"/>
  <c r="R188" i="39" s="1"/>
  <c r="N198" i="39"/>
  <c r="O198" i="39" s="1"/>
  <c r="O30" i="35"/>
  <c r="H73" i="39"/>
  <c r="J272" i="39"/>
  <c r="K272" i="39" s="1"/>
  <c r="K63" i="54"/>
  <c r="K61" i="54"/>
  <c r="J269" i="39"/>
  <c r="K269" i="39" s="1"/>
  <c r="K65" i="54"/>
  <c r="J278" i="39"/>
  <c r="K278" i="39" s="1"/>
  <c r="K64" i="54"/>
  <c r="J277" i="39"/>
  <c r="K277" i="39" s="1"/>
  <c r="K49" i="54"/>
  <c r="J243" i="39"/>
  <c r="K243" i="39" s="1"/>
  <c r="J271" i="39"/>
  <c r="K271" i="39" s="1"/>
  <c r="K62" i="54"/>
  <c r="J281" i="39"/>
  <c r="K281" i="39" s="1"/>
  <c r="K68" i="54"/>
  <c r="K66" i="54"/>
  <c r="J279" i="39"/>
  <c r="K279" i="39" s="1"/>
  <c r="K67" i="54"/>
  <c r="J280" i="39"/>
  <c r="K280" i="39" s="1"/>
  <c r="Q198" i="39"/>
  <c r="R198" i="39" s="1"/>
  <c r="R30" i="35"/>
  <c r="Q187" i="39"/>
  <c r="R187" i="39" s="1"/>
  <c r="AD11" i="37"/>
  <c r="CV19" i="132" s="1"/>
  <c r="T11" i="37"/>
  <c r="M37" i="35"/>
  <c r="Q269" i="39"/>
  <c r="R269" i="39" s="1"/>
  <c r="N146" i="39"/>
  <c r="O146" i="39" s="1"/>
  <c r="AD9" i="35"/>
  <c r="J50" i="35" s="1"/>
  <c r="K50" i="35" s="1"/>
  <c r="O14" i="35"/>
  <c r="H11" i="37"/>
  <c r="L254" i="39"/>
  <c r="N192" i="39"/>
  <c r="O192" i="39" s="1"/>
  <c r="N261" i="39"/>
  <c r="O261" i="39" s="1"/>
  <c r="Z11" i="37"/>
  <c r="J256" i="39"/>
  <c r="K256" i="39" s="1"/>
  <c r="I98" i="37"/>
  <c r="O14" i="37"/>
  <c r="M14" i="37"/>
  <c r="Q256" i="39"/>
  <c r="R256" i="39" s="1"/>
  <c r="N223" i="39"/>
  <c r="O223" i="39" s="1"/>
  <c r="J192" i="39"/>
  <c r="K192" i="39" s="1"/>
  <c r="Q261" i="39"/>
  <c r="R261" i="39" s="1"/>
  <c r="J261" i="39"/>
  <c r="K261" i="39" s="1"/>
  <c r="M34" i="37"/>
  <c r="M38" i="37"/>
  <c r="N256" i="39"/>
  <c r="O256" i="39" s="1"/>
  <c r="Q38" i="37"/>
  <c r="R39" i="37"/>
  <c r="O39" i="37"/>
  <c r="O38" i="37"/>
  <c r="Q277" i="39"/>
  <c r="R277" i="39" s="1"/>
  <c r="Q271" i="39"/>
  <c r="R271" i="39" s="1"/>
  <c r="I309" i="39"/>
  <c r="M309" i="39" s="1"/>
  <c r="N9" i="54"/>
  <c r="R63" i="54"/>
  <c r="M13" i="35"/>
  <c r="Q184" i="39"/>
  <c r="R184" i="39" s="1"/>
  <c r="R44" i="35"/>
  <c r="N288" i="39"/>
  <c r="O288" i="39" s="1"/>
  <c r="Q288" i="39"/>
  <c r="R288" i="39" s="1"/>
  <c r="M43" i="35"/>
  <c r="M42" i="35"/>
  <c r="Q13" i="35"/>
  <c r="M10" i="35"/>
  <c r="O13" i="35"/>
  <c r="S12" i="4"/>
  <c r="H42" i="39"/>
  <c r="AA10" i="4"/>
  <c r="AA9" i="4" s="1"/>
  <c r="H80" i="39"/>
  <c r="Q12" i="39"/>
  <c r="Q26" i="39"/>
  <c r="AC10" i="4"/>
  <c r="AC9" i="4" s="1"/>
  <c r="N80" i="39"/>
  <c r="U10" i="4"/>
  <c r="U9" i="4" s="1"/>
  <c r="K89" i="4" l="1"/>
  <c r="J89" i="39" s="1"/>
  <c r="K89" i="39" s="1"/>
  <c r="N42" i="39"/>
  <c r="N207" i="39"/>
  <c r="O207" i="39" s="1"/>
  <c r="O208" i="39"/>
  <c r="O42" i="39"/>
  <c r="M80" i="39"/>
  <c r="O80" i="39"/>
  <c r="M11" i="39"/>
  <c r="M42" i="39"/>
  <c r="R26" i="39"/>
  <c r="L228" i="39"/>
  <c r="M228" i="39" s="1"/>
  <c r="M254" i="39"/>
  <c r="R12" i="39"/>
  <c r="J33" i="37"/>
  <c r="K33" i="37" s="1"/>
  <c r="J40" i="35"/>
  <c r="K40" i="35" s="1"/>
  <c r="K79" i="4"/>
  <c r="K124" i="4"/>
  <c r="K202" i="4"/>
  <c r="R13" i="35"/>
  <c r="K172" i="4"/>
  <c r="K173" i="4"/>
  <c r="K171" i="4"/>
  <c r="K28" i="4"/>
  <c r="O9" i="54"/>
  <c r="N309" i="39"/>
  <c r="O309" i="39" s="1"/>
  <c r="L10" i="39"/>
  <c r="I10" i="39"/>
  <c r="H10" i="39"/>
  <c r="K159" i="4"/>
  <c r="K150" i="4"/>
  <c r="K147" i="4"/>
  <c r="K146" i="4"/>
  <c r="K111" i="4"/>
  <c r="K80" i="4"/>
  <c r="K87" i="4"/>
  <c r="K129" i="4"/>
  <c r="K81" i="4"/>
  <c r="K44" i="4"/>
  <c r="K164" i="4"/>
  <c r="K166" i="4"/>
  <c r="R168" i="4"/>
  <c r="K168" i="4"/>
  <c r="K123" i="4"/>
  <c r="K125" i="4"/>
  <c r="K122" i="4"/>
  <c r="R166" i="4"/>
  <c r="R186" i="4"/>
  <c r="Q218" i="39" s="1"/>
  <c r="R218" i="39" s="1"/>
  <c r="K83" i="4"/>
  <c r="R193" i="4"/>
  <c r="K193" i="4"/>
  <c r="K178" i="4"/>
  <c r="K143" i="4"/>
  <c r="K183" i="4"/>
  <c r="K184" i="4"/>
  <c r="K142" i="4"/>
  <c r="K177" i="4"/>
  <c r="K195" i="4"/>
  <c r="R192" i="4"/>
  <c r="R184" i="4"/>
  <c r="K110" i="4"/>
  <c r="K101" i="4"/>
  <c r="K197" i="4"/>
  <c r="K196" i="4"/>
  <c r="K84" i="4"/>
  <c r="K192" i="4"/>
  <c r="K88" i="4"/>
  <c r="K191" i="4"/>
  <c r="K121" i="4"/>
  <c r="K194" i="4"/>
  <c r="K77" i="4"/>
  <c r="K78" i="4"/>
  <c r="K58" i="4"/>
  <c r="K91" i="4"/>
  <c r="K102" i="4"/>
  <c r="K144" i="4"/>
  <c r="K169" i="4"/>
  <c r="J31" i="35"/>
  <c r="K31" i="35" s="1"/>
  <c r="Q10" i="35"/>
  <c r="R10" i="35" s="1"/>
  <c r="K199" i="4"/>
  <c r="K201" i="4"/>
  <c r="K135" i="4"/>
  <c r="K67" i="4"/>
  <c r="K108" i="4"/>
  <c r="K128" i="4"/>
  <c r="K156" i="4"/>
  <c r="K186" i="4"/>
  <c r="K45" i="4"/>
  <c r="K95" i="4"/>
  <c r="K43" i="4"/>
  <c r="K145" i="4"/>
  <c r="K158" i="4"/>
  <c r="K56" i="4"/>
  <c r="K153" i="4"/>
  <c r="K85" i="4"/>
  <c r="K40" i="4"/>
  <c r="K33" i="4"/>
  <c r="K117" i="4"/>
  <c r="K41" i="4"/>
  <c r="K131" i="4"/>
  <c r="K57" i="4"/>
  <c r="K120" i="4"/>
  <c r="K175" i="4"/>
  <c r="K116" i="4"/>
  <c r="K50" i="4"/>
  <c r="K109" i="4"/>
  <c r="K75" i="4"/>
  <c r="K182" i="4"/>
  <c r="K119" i="4"/>
  <c r="K53" i="4"/>
  <c r="K103" i="4"/>
  <c r="K31" i="4"/>
  <c r="K132" i="4"/>
  <c r="K64" i="4"/>
  <c r="K97" i="4"/>
  <c r="K34" i="4"/>
  <c r="K139" i="4"/>
  <c r="K72" i="4"/>
  <c r="K105" i="4"/>
  <c r="K126" i="4"/>
  <c r="K52" i="4"/>
  <c r="K138" i="4"/>
  <c r="K154" i="4"/>
  <c r="K162" i="4"/>
  <c r="K189" i="4"/>
  <c r="K32" i="4"/>
  <c r="K137" i="4"/>
  <c r="K48" i="4"/>
  <c r="K160" i="4"/>
  <c r="K39" i="4"/>
  <c r="K74" i="4"/>
  <c r="K179" i="4"/>
  <c r="K61" i="4"/>
  <c r="K163" i="4"/>
  <c r="K94" i="4"/>
  <c r="K42" i="4"/>
  <c r="K82" i="4"/>
  <c r="K190" i="4"/>
  <c r="K113" i="4"/>
  <c r="K47" i="4"/>
  <c r="K174" i="4"/>
  <c r="K27" i="4"/>
  <c r="K71" i="4"/>
  <c r="K86" i="4"/>
  <c r="K93" i="4"/>
  <c r="K38" i="4"/>
  <c r="K114" i="4"/>
  <c r="K99" i="4"/>
  <c r="K36" i="4"/>
  <c r="K60" i="4"/>
  <c r="K161" i="4"/>
  <c r="K185" i="4"/>
  <c r="K30" i="4"/>
  <c r="K136" i="4"/>
  <c r="K69" i="4"/>
  <c r="K188" i="4"/>
  <c r="K55" i="4"/>
  <c r="K152" i="4"/>
  <c r="K134" i="4"/>
  <c r="K66" i="4"/>
  <c r="K181" i="4"/>
  <c r="K149" i="4"/>
  <c r="K165" i="4"/>
  <c r="K115" i="4"/>
  <c r="K51" i="4"/>
  <c r="K157" i="4"/>
  <c r="K63" i="4"/>
  <c r="K54" i="4"/>
  <c r="K106" i="4"/>
  <c r="K107" i="4"/>
  <c r="K25" i="4"/>
  <c r="K68" i="4"/>
  <c r="K118" i="4"/>
  <c r="K96" i="4"/>
  <c r="K49" i="4"/>
  <c r="K90" i="4"/>
  <c r="K104" i="4"/>
  <c r="K70" i="4"/>
  <c r="K140" i="4"/>
  <c r="K73" i="4"/>
  <c r="K92" i="4"/>
  <c r="K37" i="4"/>
  <c r="K155" i="4"/>
  <c r="K170" i="4"/>
  <c r="K29" i="4"/>
  <c r="K76" i="4"/>
  <c r="K187" i="4"/>
  <c r="K112" i="4"/>
  <c r="K46" i="4"/>
  <c r="K151" i="4"/>
  <c r="K133" i="4"/>
  <c r="K65" i="4"/>
  <c r="K167" i="4"/>
  <c r="K98" i="4"/>
  <c r="K35" i="4"/>
  <c r="K127" i="4"/>
  <c r="K59" i="4"/>
  <c r="K100" i="4"/>
  <c r="K22" i="4"/>
  <c r="K141" i="4"/>
  <c r="K148" i="4"/>
  <c r="K130" i="4"/>
  <c r="K62" i="4"/>
  <c r="K176" i="4"/>
  <c r="K24" i="4"/>
  <c r="R181" i="4"/>
  <c r="R182" i="4"/>
  <c r="R178" i="4"/>
  <c r="J53" i="37"/>
  <c r="J275" i="39" s="1"/>
  <c r="K275" i="39" s="1"/>
  <c r="J54" i="37"/>
  <c r="P11" i="39"/>
  <c r="P42" i="39"/>
  <c r="P80" i="39"/>
  <c r="J41" i="35"/>
  <c r="K41" i="35" s="1"/>
  <c r="J39" i="35"/>
  <c r="Q223" i="39"/>
  <c r="R223" i="39" s="1"/>
  <c r="R179" i="4"/>
  <c r="R129" i="4"/>
  <c r="H308" i="39"/>
  <c r="H311" i="39" s="1"/>
  <c r="J34" i="37"/>
  <c r="K34" i="37" s="1"/>
  <c r="J29" i="37"/>
  <c r="K29" i="37" s="1"/>
  <c r="J32" i="37"/>
  <c r="J225" i="39" s="1"/>
  <c r="K225" i="39" s="1"/>
  <c r="J30" i="37"/>
  <c r="K30" i="37" s="1"/>
  <c r="J37" i="37"/>
  <c r="K37" i="37" s="1"/>
  <c r="J25" i="37"/>
  <c r="J52" i="37"/>
  <c r="K52" i="37" s="1"/>
  <c r="J24" i="37"/>
  <c r="K24" i="37" s="1"/>
  <c r="J31" i="37"/>
  <c r="K31" i="37" s="1"/>
  <c r="J35" i="37"/>
  <c r="K35" i="37" s="1"/>
  <c r="J36" i="37"/>
  <c r="K36" i="37" s="1"/>
  <c r="J27" i="37"/>
  <c r="K27" i="37" s="1"/>
  <c r="J44" i="35"/>
  <c r="J43" i="35" s="1"/>
  <c r="K43" i="35" s="1"/>
  <c r="J30" i="35"/>
  <c r="J42" i="35"/>
  <c r="J36" i="35"/>
  <c r="K36" i="35" s="1"/>
  <c r="J28" i="35"/>
  <c r="K28" i="35" s="1"/>
  <c r="J48" i="35"/>
  <c r="K48" i="35" s="1"/>
  <c r="J47" i="35"/>
  <c r="K47" i="35" s="1"/>
  <c r="J24" i="35"/>
  <c r="K24" i="35" s="1"/>
  <c r="J49" i="35"/>
  <c r="K49" i="35" s="1"/>
  <c r="J46" i="35"/>
  <c r="K46" i="35" s="1"/>
  <c r="J34" i="35"/>
  <c r="K34" i="35" s="1"/>
  <c r="J27" i="35"/>
  <c r="K27" i="35" s="1"/>
  <c r="J45" i="35"/>
  <c r="K45" i="35" s="1"/>
  <c r="J21" i="35"/>
  <c r="J52" i="35"/>
  <c r="K52" i="35" s="1"/>
  <c r="J22" i="35"/>
  <c r="K22" i="35" s="1"/>
  <c r="J25" i="35"/>
  <c r="K25" i="35" s="1"/>
  <c r="J32" i="35"/>
  <c r="K32" i="35" s="1"/>
  <c r="J35" i="35"/>
  <c r="K35" i="35" s="1"/>
  <c r="J33" i="35"/>
  <c r="K33" i="35" s="1"/>
  <c r="J26" i="35"/>
  <c r="J51" i="35"/>
  <c r="K51" i="35" s="1"/>
  <c r="J29" i="35"/>
  <c r="K29" i="35" s="1"/>
  <c r="J23" i="35"/>
  <c r="K23" i="35" s="1"/>
  <c r="H150" i="39"/>
  <c r="K19" i="4"/>
  <c r="Q192" i="39"/>
  <c r="Q14" i="37"/>
  <c r="O24" i="37"/>
  <c r="Q28" i="37"/>
  <c r="R28" i="37" s="1"/>
  <c r="N12" i="37"/>
  <c r="O12" i="37" s="1"/>
  <c r="I11" i="37"/>
  <c r="M12" i="37"/>
  <c r="J12" i="37"/>
  <c r="K14" i="37"/>
  <c r="R38" i="37"/>
  <c r="Q34" i="37"/>
  <c r="R34" i="37" s="1"/>
  <c r="N34" i="37"/>
  <c r="O34" i="37" s="1"/>
  <c r="Q57" i="54"/>
  <c r="N254" i="39"/>
  <c r="O254" i="39" s="1"/>
  <c r="O10" i="35"/>
  <c r="N42" i="35"/>
  <c r="O42" i="35" s="1"/>
  <c r="L9" i="35"/>
  <c r="N9" i="35" s="1"/>
  <c r="M306" i="39"/>
  <c r="L89" i="4" l="1"/>
  <c r="Q9" i="35"/>
  <c r="R9" i="35" s="1"/>
  <c r="M10" i="39"/>
  <c r="J211" i="39"/>
  <c r="K211" i="39" s="1"/>
  <c r="J38" i="35"/>
  <c r="J37" i="35" s="1"/>
  <c r="J208" i="39" s="1"/>
  <c r="K208" i="39" s="1"/>
  <c r="J124" i="39"/>
  <c r="K124" i="39" s="1"/>
  <c r="J79" i="39"/>
  <c r="K79" i="39" s="1"/>
  <c r="L147" i="4"/>
  <c r="L146" i="4"/>
  <c r="L124" i="4"/>
  <c r="L79" i="4"/>
  <c r="K25" i="37"/>
  <c r="J26" i="37"/>
  <c r="K26" i="37" s="1"/>
  <c r="L76" i="4"/>
  <c r="L136" i="4"/>
  <c r="L47" i="4"/>
  <c r="L34" i="4"/>
  <c r="L56" i="4"/>
  <c r="L150" i="4"/>
  <c r="L104" i="4"/>
  <c r="L30" i="4"/>
  <c r="L108" i="4"/>
  <c r="L110" i="4"/>
  <c r="L122" i="4"/>
  <c r="L141" i="4"/>
  <c r="L65" i="4"/>
  <c r="L90" i="4"/>
  <c r="L54" i="4"/>
  <c r="L66" i="4"/>
  <c r="L171" i="4"/>
  <c r="L173" i="4"/>
  <c r="L190" i="4"/>
  <c r="L39" i="4"/>
  <c r="L138" i="4"/>
  <c r="L64" i="4"/>
  <c r="L75" i="4"/>
  <c r="L41" i="4"/>
  <c r="L145" i="4"/>
  <c r="L67" i="4"/>
  <c r="L144" i="4"/>
  <c r="L191" i="4"/>
  <c r="L125" i="4"/>
  <c r="L129" i="4"/>
  <c r="L98" i="4"/>
  <c r="L70" i="4"/>
  <c r="L114" i="4"/>
  <c r="L119" i="4"/>
  <c r="L194" i="4"/>
  <c r="L44" i="4"/>
  <c r="L167" i="4"/>
  <c r="L29" i="4"/>
  <c r="L113" i="4"/>
  <c r="L97" i="4"/>
  <c r="L169" i="4"/>
  <c r="L143" i="4"/>
  <c r="L81" i="4"/>
  <c r="L133" i="4"/>
  <c r="L155" i="4"/>
  <c r="L49" i="4"/>
  <c r="L63" i="4"/>
  <c r="L134" i="4"/>
  <c r="L93" i="4"/>
  <c r="L82" i="4"/>
  <c r="L160" i="4"/>
  <c r="L52" i="4"/>
  <c r="L132" i="4"/>
  <c r="L109" i="4"/>
  <c r="L117" i="4"/>
  <c r="L43" i="4"/>
  <c r="L135" i="4"/>
  <c r="L102" i="4"/>
  <c r="L88" i="4"/>
  <c r="L193" i="4"/>
  <c r="L123" i="4"/>
  <c r="L87" i="4"/>
  <c r="L149" i="4"/>
  <c r="L57" i="4"/>
  <c r="L154" i="4"/>
  <c r="L131" i="4"/>
  <c r="L121" i="4"/>
  <c r="L159" i="4"/>
  <c r="L100" i="4"/>
  <c r="L151" i="4"/>
  <c r="L37" i="4"/>
  <c r="L96" i="4"/>
  <c r="L157" i="4"/>
  <c r="L152" i="4"/>
  <c r="L161" i="4"/>
  <c r="L86" i="4"/>
  <c r="L42" i="4"/>
  <c r="L48" i="4"/>
  <c r="L126" i="4"/>
  <c r="L31" i="4"/>
  <c r="L50" i="4"/>
  <c r="L33" i="4"/>
  <c r="L95" i="4"/>
  <c r="L201" i="4"/>
  <c r="L91" i="4"/>
  <c r="L195" i="4"/>
  <c r="L168" i="4"/>
  <c r="L80" i="4"/>
  <c r="L130" i="4"/>
  <c r="L107" i="4"/>
  <c r="J209" i="39"/>
  <c r="K209" i="39" s="1"/>
  <c r="L128" i="4"/>
  <c r="L101" i="4"/>
  <c r="L148" i="4"/>
  <c r="L106" i="4"/>
  <c r="L38" i="4"/>
  <c r="L74" i="4"/>
  <c r="L158" i="4"/>
  <c r="L59" i="4"/>
  <c r="L46" i="4"/>
  <c r="L92" i="4"/>
  <c r="L118" i="4"/>
  <c r="L51" i="4"/>
  <c r="L55" i="4"/>
  <c r="L60" i="4"/>
  <c r="L71" i="4"/>
  <c r="L94" i="4"/>
  <c r="L137" i="4"/>
  <c r="L105" i="4"/>
  <c r="L103" i="4"/>
  <c r="L116" i="4"/>
  <c r="L40" i="4"/>
  <c r="L45" i="4"/>
  <c r="L199" i="4"/>
  <c r="L58" i="4"/>
  <c r="L84" i="4"/>
  <c r="L83" i="4"/>
  <c r="L111" i="4"/>
  <c r="L176" i="4"/>
  <c r="L112" i="4"/>
  <c r="L68" i="4"/>
  <c r="L115" i="4"/>
  <c r="J186" i="39"/>
  <c r="K186" i="39" s="1"/>
  <c r="L32" i="4"/>
  <c r="L172" i="4"/>
  <c r="L85" i="4"/>
  <c r="L196" i="4"/>
  <c r="L166" i="4"/>
  <c r="L127" i="4"/>
  <c r="L73" i="4"/>
  <c r="L36" i="4"/>
  <c r="L27" i="4"/>
  <c r="L72" i="4"/>
  <c r="J205" i="39"/>
  <c r="K205" i="39" s="1"/>
  <c r="L78" i="4"/>
  <c r="L142" i="4"/>
  <c r="L62" i="4"/>
  <c r="L35" i="4"/>
  <c r="L140" i="4"/>
  <c r="L165" i="4"/>
  <c r="L69" i="4"/>
  <c r="L99" i="4"/>
  <c r="L174" i="4"/>
  <c r="L61" i="4"/>
  <c r="J220" i="39"/>
  <c r="K220" i="39" s="1"/>
  <c r="L139" i="4"/>
  <c r="L53" i="4"/>
  <c r="L120" i="4"/>
  <c r="L153" i="4"/>
  <c r="L156" i="4"/>
  <c r="L77" i="4"/>
  <c r="L184" i="4"/>
  <c r="J189" i="39"/>
  <c r="K189" i="39" s="1"/>
  <c r="S168" i="4"/>
  <c r="J210" i="39"/>
  <c r="K210" i="39" s="1"/>
  <c r="K54" i="37"/>
  <c r="J276" i="39"/>
  <c r="K276" i="39" s="1"/>
  <c r="L197" i="4"/>
  <c r="J249" i="39"/>
  <c r="K249" i="39" s="1"/>
  <c r="K32" i="37"/>
  <c r="J224" i="39"/>
  <c r="L192" i="4"/>
  <c r="J221" i="39"/>
  <c r="K221" i="39" s="1"/>
  <c r="L187" i="4"/>
  <c r="J219" i="39"/>
  <c r="K219" i="39" s="1"/>
  <c r="L188" i="4"/>
  <c r="L186" i="4"/>
  <c r="J218" i="39"/>
  <c r="K218" i="39" s="1"/>
  <c r="L189" i="4"/>
  <c r="L185" i="4"/>
  <c r="J217" i="39"/>
  <c r="K217" i="39" s="1"/>
  <c r="L183" i="4"/>
  <c r="L182" i="4"/>
  <c r="J212" i="39"/>
  <c r="K212" i="39" s="1"/>
  <c r="L181" i="4"/>
  <c r="K39" i="35"/>
  <c r="N307" i="39"/>
  <c r="M9" i="35"/>
  <c r="K30" i="35"/>
  <c r="J198" i="39"/>
  <c r="K198" i="39" s="1"/>
  <c r="L175" i="4"/>
  <c r="L170" i="4"/>
  <c r="J200" i="39"/>
  <c r="K200" i="39" s="1"/>
  <c r="L164" i="4"/>
  <c r="K26" i="35"/>
  <c r="J188" i="39"/>
  <c r="K188" i="39" s="1"/>
  <c r="L163" i="4"/>
  <c r="L162" i="4"/>
  <c r="J185" i="39"/>
  <c r="K185" i="39" s="1"/>
  <c r="L19" i="4"/>
  <c r="L25" i="4"/>
  <c r="L24" i="4"/>
  <c r="L22" i="4"/>
  <c r="Q12" i="37"/>
  <c r="R14" i="37"/>
  <c r="J206" i="39"/>
  <c r="K206" i="39" s="1"/>
  <c r="P10" i="39"/>
  <c r="P306" i="39"/>
  <c r="N228" i="39"/>
  <c r="O228" i="39" s="1"/>
  <c r="J289" i="39"/>
  <c r="K289" i="39" s="1"/>
  <c r="K44" i="35"/>
  <c r="K21" i="35"/>
  <c r="J290" i="39"/>
  <c r="K290" i="39" s="1"/>
  <c r="J291" i="39"/>
  <c r="K291" i="39" s="1"/>
  <c r="K42" i="35"/>
  <c r="J293" i="39"/>
  <c r="K293" i="39" s="1"/>
  <c r="H9" i="39"/>
  <c r="J292" i="39"/>
  <c r="K292" i="39" s="1"/>
  <c r="J13" i="35"/>
  <c r="J197" i="39"/>
  <c r="K197" i="39" s="1"/>
  <c r="M24" i="37"/>
  <c r="L308" i="39"/>
  <c r="K53" i="37"/>
  <c r="J248" i="39"/>
  <c r="K248" i="39" s="1"/>
  <c r="Q27" i="37"/>
  <c r="J38" i="37"/>
  <c r="K38" i="37" s="1"/>
  <c r="J222" i="39"/>
  <c r="K222" i="39" s="1"/>
  <c r="Q215" i="39"/>
  <c r="R215" i="39" s="1"/>
  <c r="J274" i="39"/>
  <c r="K274" i="39" s="1"/>
  <c r="I308" i="39"/>
  <c r="K12" i="37"/>
  <c r="J11" i="37"/>
  <c r="Q32" i="54"/>
  <c r="R32" i="54" s="1"/>
  <c r="Q66" i="54"/>
  <c r="Q46" i="54"/>
  <c r="Q69" i="54"/>
  <c r="R69" i="54" s="1"/>
  <c r="Q50" i="54"/>
  <c r="Q67" i="54"/>
  <c r="Q42" i="54"/>
  <c r="Q52" i="54"/>
  <c r="Q55" i="54"/>
  <c r="Q56" i="54"/>
  <c r="Q44" i="54"/>
  <c r="Q47" i="54"/>
  <c r="Q49" i="54"/>
  <c r="Q51" i="54"/>
  <c r="Q45" i="54"/>
  <c r="Q54" i="54"/>
  <c r="Q43" i="54"/>
  <c r="Q68" i="54"/>
  <c r="Q48" i="54"/>
  <c r="Q65" i="54"/>
  <c r="K54" i="54"/>
  <c r="K56" i="54"/>
  <c r="K52" i="54"/>
  <c r="K58" i="54"/>
  <c r="Q72" i="54"/>
  <c r="R72" i="54" s="1"/>
  <c r="K55" i="54"/>
  <c r="K51" i="54"/>
  <c r="L307" i="39"/>
  <c r="I307" i="39"/>
  <c r="Q307" i="39"/>
  <c r="R307" i="39" s="1"/>
  <c r="J117" i="39"/>
  <c r="K117" i="39" s="1"/>
  <c r="O306" i="39"/>
  <c r="J223" i="39" l="1"/>
  <c r="K223" i="39" s="1"/>
  <c r="K224" i="39"/>
  <c r="L311" i="39"/>
  <c r="J213" i="39"/>
  <c r="K213" i="39" s="1"/>
  <c r="H313" i="39"/>
  <c r="H314" i="39"/>
  <c r="K11" i="37"/>
  <c r="K37" i="35"/>
  <c r="J207" i="39"/>
  <c r="K207" i="39" s="1"/>
  <c r="K38" i="35"/>
  <c r="J216" i="39"/>
  <c r="K216" i="39" s="1"/>
  <c r="N22" i="39"/>
  <c r="O22" i="39" s="1"/>
  <c r="N24" i="39"/>
  <c r="O24" i="39" s="1"/>
  <c r="N25" i="39"/>
  <c r="O25" i="39" s="1"/>
  <c r="N19" i="39"/>
  <c r="O19" i="39" s="1"/>
  <c r="Q58" i="54"/>
  <c r="R58" i="54" s="1"/>
  <c r="R27" i="37"/>
  <c r="Q11" i="37"/>
  <c r="M20" i="35"/>
  <c r="H312" i="39"/>
  <c r="J10" i="35"/>
  <c r="K10" i="35" s="1"/>
  <c r="K13" i="35"/>
  <c r="J288" i="39"/>
  <c r="K288" i="39" s="1"/>
  <c r="M11" i="37"/>
  <c r="L207" i="39"/>
  <c r="M207" i="39" s="1"/>
  <c r="N11" i="37"/>
  <c r="I311" i="39"/>
  <c r="Q214" i="39"/>
  <c r="R214" i="39" s="1"/>
  <c r="M308" i="39"/>
  <c r="J308" i="39"/>
  <c r="ET54" i="132"/>
  <c r="R49" i="54"/>
  <c r="Q243" i="39"/>
  <c r="R243" i="39" s="1"/>
  <c r="R42" i="54"/>
  <c r="Q236" i="39"/>
  <c r="R236" i="39" s="1"/>
  <c r="Q35" i="54"/>
  <c r="K59" i="54"/>
  <c r="J255" i="39"/>
  <c r="K255" i="39" s="1"/>
  <c r="K44" i="54"/>
  <c r="J238" i="39"/>
  <c r="K238" i="39" s="1"/>
  <c r="R54" i="54"/>
  <c r="Q250" i="39"/>
  <c r="R250" i="39" s="1"/>
  <c r="Q241" i="39"/>
  <c r="R241" i="39" s="1"/>
  <c r="R47" i="54"/>
  <c r="K41" i="54"/>
  <c r="J235" i="39"/>
  <c r="K235" i="39" s="1"/>
  <c r="K50" i="54"/>
  <c r="J244" i="39"/>
  <c r="K244" i="39" s="1"/>
  <c r="K57" i="54"/>
  <c r="J253" i="39"/>
  <c r="K253" i="39" s="1"/>
  <c r="R65" i="54"/>
  <c r="Q278" i="39"/>
  <c r="R278" i="39" s="1"/>
  <c r="Q239" i="39"/>
  <c r="R239" i="39" s="1"/>
  <c r="R45" i="54"/>
  <c r="R44" i="54"/>
  <c r="Q238" i="39"/>
  <c r="R238" i="39" s="1"/>
  <c r="Q280" i="39"/>
  <c r="R280" i="39" s="1"/>
  <c r="R67" i="54"/>
  <c r="J234" i="39"/>
  <c r="K234" i="39" s="1"/>
  <c r="K40" i="54"/>
  <c r="K47" i="54"/>
  <c r="J241" i="39"/>
  <c r="K241" i="39" s="1"/>
  <c r="R48" i="54"/>
  <c r="Q242" i="39"/>
  <c r="R242" i="39" s="1"/>
  <c r="R51" i="54"/>
  <c r="Q245" i="39"/>
  <c r="R245" i="39" s="1"/>
  <c r="Q252" i="39"/>
  <c r="R252" i="39" s="1"/>
  <c r="R56" i="54"/>
  <c r="R50" i="54"/>
  <c r="Q244" i="39"/>
  <c r="R244" i="39" s="1"/>
  <c r="Q247" i="39"/>
  <c r="R247" i="39" s="1"/>
  <c r="J230" i="39"/>
  <c r="K230" i="39" s="1"/>
  <c r="K36" i="54"/>
  <c r="J231" i="39"/>
  <c r="K231" i="39" s="1"/>
  <c r="K37" i="54"/>
  <c r="K45" i="54"/>
  <c r="J239" i="39"/>
  <c r="K239" i="39" s="1"/>
  <c r="K43" i="54"/>
  <c r="J237" i="39"/>
  <c r="K237" i="39" s="1"/>
  <c r="K42" i="54"/>
  <c r="J236" i="39"/>
  <c r="K236" i="39" s="1"/>
  <c r="R55" i="54"/>
  <c r="Q251" i="39"/>
  <c r="R251" i="39" s="1"/>
  <c r="R46" i="54"/>
  <c r="Q240" i="39"/>
  <c r="R240" i="39" s="1"/>
  <c r="J242" i="39"/>
  <c r="K242" i="39" s="1"/>
  <c r="K48" i="54"/>
  <c r="R68" i="54"/>
  <c r="Q281" i="39"/>
  <c r="R281" i="39" s="1"/>
  <c r="J233" i="39"/>
  <c r="K233" i="39" s="1"/>
  <c r="K39" i="54"/>
  <c r="K38" i="54"/>
  <c r="J232" i="39"/>
  <c r="K232" i="39" s="1"/>
  <c r="K46" i="54"/>
  <c r="J240" i="39"/>
  <c r="K240" i="39" s="1"/>
  <c r="K60" i="54"/>
  <c r="J286" i="39"/>
  <c r="K286" i="39" s="1"/>
  <c r="R43" i="54"/>
  <c r="Q237" i="39"/>
  <c r="R237" i="39" s="1"/>
  <c r="Q253" i="39"/>
  <c r="R253" i="39" s="1"/>
  <c r="R57" i="54"/>
  <c r="R52" i="54"/>
  <c r="Q246" i="39"/>
  <c r="R246" i="39" s="1"/>
  <c r="R66" i="54"/>
  <c r="Q279" i="39"/>
  <c r="R279" i="39" s="1"/>
  <c r="O9" i="35"/>
  <c r="M307" i="39"/>
  <c r="O11" i="37" l="1"/>
  <c r="N308" i="39"/>
  <c r="O308" i="39" s="1"/>
  <c r="K308" i="39"/>
  <c r="Q308" i="39"/>
  <c r="O20" i="35"/>
  <c r="N187" i="39"/>
  <c r="O187" i="39" s="1"/>
  <c r="J9" i="35"/>
  <c r="S308" i="39"/>
  <c r="J254" i="39"/>
  <c r="K254" i="39" s="1"/>
  <c r="Q254" i="39"/>
  <c r="R254" i="39" s="1"/>
  <c r="J34" i="54"/>
  <c r="K35" i="54"/>
  <c r="Q34" i="54"/>
  <c r="R35" i="54"/>
  <c r="Q229" i="39"/>
  <c r="R229" i="39" s="1"/>
  <c r="M311" i="39"/>
  <c r="O307" i="39"/>
  <c r="J9" i="54" l="1"/>
  <c r="K9" i="54" s="1"/>
  <c r="K34" i="54"/>
  <c r="K9" i="35"/>
  <c r="L9" i="39"/>
  <c r="L314" i="39" s="1"/>
  <c r="N181" i="39"/>
  <c r="O181" i="39" s="1"/>
  <c r="J307" i="39"/>
  <c r="N311" i="39"/>
  <c r="Q228" i="39"/>
  <c r="R228" i="39" s="1"/>
  <c r="Q9" i="54"/>
  <c r="R9" i="54" s="1"/>
  <c r="R34" i="54"/>
  <c r="O311" i="39" l="1"/>
  <c r="K307" i="39"/>
  <c r="N150" i="39"/>
  <c r="O150" i="39" s="1"/>
  <c r="L313" i="39"/>
  <c r="S307" i="39"/>
  <c r="J309" i="39"/>
  <c r="Q309" i="39"/>
  <c r="R309" i="39" s="1"/>
  <c r="L312" i="39" l="1"/>
  <c r="S309" i="39"/>
  <c r="K309" i="39"/>
  <c r="J19" i="39" l="1"/>
  <c r="K19" i="39" s="1"/>
  <c r="J18" i="39" l="1"/>
  <c r="K18" i="39" s="1"/>
  <c r="J15" i="39" l="1"/>
  <c r="K15" i="39" s="1"/>
  <c r="J14" i="39" l="1"/>
  <c r="K14" i="39" l="1"/>
  <c r="P192" i="39" l="1"/>
  <c r="R192" i="39" s="1"/>
  <c r="P12" i="37" l="1"/>
  <c r="R12" i="37" s="1"/>
  <c r="P181" i="39"/>
  <c r="P150" i="39" s="1"/>
  <c r="P9" i="39" s="1"/>
  <c r="P11" i="37" l="1"/>
  <c r="R11" i="37" s="1"/>
  <c r="P308" i="39" l="1"/>
  <c r="R308" i="39" s="1"/>
  <c r="P311" i="39" l="1"/>
  <c r="P314" i="39" s="1"/>
  <c r="P312" i="39" l="1"/>
  <c r="P313" i="39"/>
  <c r="R57" i="4"/>
  <c r="R152" i="4"/>
  <c r="R110" i="4"/>
  <c r="R195" i="4"/>
  <c r="K26" i="4"/>
  <c r="K203" i="4"/>
  <c r="R190" i="4"/>
  <c r="R162" i="4"/>
  <c r="R197" i="4"/>
  <c r="R196" i="4"/>
  <c r="L28" i="4"/>
  <c r="R63" i="4"/>
  <c r="R169" i="4"/>
  <c r="R121" i="4"/>
  <c r="R149" i="4"/>
  <c r="R194" i="4"/>
  <c r="R134" i="4"/>
  <c r="R52" i="4"/>
  <c r="K200" i="4"/>
  <c r="R187" i="4"/>
  <c r="R42" i="4"/>
  <c r="R163" i="4"/>
  <c r="R137" i="4"/>
  <c r="R45" i="4"/>
  <c r="R173" i="4"/>
  <c r="S173" i="4" s="1"/>
  <c r="R40" i="4"/>
  <c r="R60" i="4"/>
  <c r="R203" i="4"/>
  <c r="R188" i="4"/>
  <c r="R128" i="4"/>
  <c r="R98" i="4"/>
  <c r="R76" i="4"/>
  <c r="R148" i="4"/>
  <c r="R202" i="4"/>
  <c r="R68" i="4"/>
  <c r="R161" i="4"/>
  <c r="R146" i="4"/>
  <c r="R94" i="4"/>
  <c r="R103" i="4"/>
  <c r="R126" i="4"/>
  <c r="R85" i="4"/>
  <c r="R54" i="4"/>
  <c r="R41" i="4"/>
  <c r="R141" i="4"/>
  <c r="R35" i="4"/>
  <c r="R95" i="4"/>
  <c r="R112" i="4"/>
  <c r="R62" i="4"/>
  <c r="R96" i="4"/>
  <c r="R53" i="4"/>
  <c r="R51" i="4"/>
  <c r="R108" i="4"/>
  <c r="R200" i="4"/>
  <c r="R125" i="4"/>
  <c r="R115" i="4"/>
  <c r="R99" i="4"/>
  <c r="R158" i="4"/>
  <c r="R77" i="4"/>
  <c r="R165" i="4"/>
  <c r="R91" i="4"/>
  <c r="R93" i="4"/>
  <c r="R84" i="4"/>
  <c r="R67" i="4"/>
  <c r="R133" i="4"/>
  <c r="R105" i="4"/>
  <c r="R139" i="4"/>
  <c r="R92" i="4"/>
  <c r="R127" i="4"/>
  <c r="R37" i="4"/>
  <c r="R113" i="4"/>
  <c r="R140" i="4"/>
  <c r="R157" i="4"/>
  <c r="R174" i="4"/>
  <c r="S174" i="4" s="1"/>
  <c r="R171" i="4"/>
  <c r="R119" i="4"/>
  <c r="R123" i="4"/>
  <c r="R131" i="4"/>
  <c r="R71" i="4"/>
  <c r="R72" i="4"/>
  <c r="R100" i="4"/>
  <c r="R50" i="4"/>
  <c r="R154" i="4"/>
  <c r="R138" i="4"/>
  <c r="R130" i="4"/>
  <c r="R170" i="4"/>
  <c r="R61" i="4"/>
  <c r="R145" i="4"/>
  <c r="R106" i="4"/>
  <c r="R177" i="4"/>
  <c r="R185" i="4"/>
  <c r="R82" i="4"/>
  <c r="R147" i="4"/>
  <c r="R86" i="4"/>
  <c r="K21" i="4"/>
  <c r="R46" i="4"/>
  <c r="R156" i="4"/>
  <c r="R104" i="4"/>
  <c r="R109" i="4"/>
  <c r="R189" i="4"/>
  <c r="R144" i="4"/>
  <c r="R167" i="4"/>
  <c r="R47" i="4"/>
  <c r="R55" i="4"/>
  <c r="R56" i="4"/>
  <c r="R59" i="4"/>
  <c r="R75" i="4"/>
  <c r="R65" i="4"/>
  <c r="R143" i="4"/>
  <c r="R111" i="4"/>
  <c r="R70" i="4"/>
  <c r="R160" i="4"/>
  <c r="R114" i="4"/>
  <c r="R132" i="4"/>
  <c r="R172" i="4"/>
  <c r="R66" i="4"/>
  <c r="R90" i="4"/>
  <c r="R78" i="4"/>
  <c r="R58" i="4"/>
  <c r="R39" i="4"/>
  <c r="R88" i="4"/>
  <c r="R136" i="4"/>
  <c r="K23" i="4"/>
  <c r="R199" i="4"/>
  <c r="R83" i="4"/>
  <c r="R44" i="4"/>
  <c r="K20" i="4"/>
  <c r="R32" i="4"/>
  <c r="R49" i="4"/>
  <c r="R155" i="4"/>
  <c r="R120" i="4"/>
  <c r="R201" i="4"/>
  <c r="R97" i="4"/>
  <c r="R48" i="4"/>
  <c r="R116" i="4"/>
  <c r="R117" i="4"/>
  <c r="R102" i="4"/>
  <c r="R36" i="4"/>
  <c r="R107" i="4"/>
  <c r="R135" i="4"/>
  <c r="R153" i="4"/>
  <c r="R122" i="4"/>
  <c r="R34" i="4"/>
  <c r="L26" i="4" l="1"/>
  <c r="L200" i="4"/>
  <c r="J298" i="39"/>
  <c r="K298" i="39" s="1"/>
  <c r="L203" i="4"/>
  <c r="L202" i="4"/>
  <c r="L21" i="4"/>
  <c r="L23" i="4"/>
  <c r="L20" i="4"/>
  <c r="J203" i="39"/>
  <c r="K203" i="39" s="1"/>
  <c r="Q152" i="39"/>
  <c r="R152" i="39" s="1"/>
  <c r="R151" i="4"/>
  <c r="Q133" i="39"/>
  <c r="R133" i="39" s="1"/>
  <c r="Q58" i="39"/>
  <c r="R58" i="39" s="1"/>
  <c r="S112" i="4"/>
  <c r="S68" i="4"/>
  <c r="S42" i="4"/>
  <c r="S195" i="4"/>
  <c r="Q44" i="39"/>
  <c r="R44" i="39" s="1"/>
  <c r="Q78" i="39"/>
  <c r="R78" i="39" s="1"/>
  <c r="Q132" i="39"/>
  <c r="R132" i="39" s="1"/>
  <c r="S65" i="4"/>
  <c r="S47" i="4"/>
  <c r="Q217" i="39"/>
  <c r="R217" i="39" s="1"/>
  <c r="Q130" i="39"/>
  <c r="R130" i="39" s="1"/>
  <c r="Q131" i="39"/>
  <c r="R131" i="39" s="1"/>
  <c r="Q93" i="39"/>
  <c r="R93" i="39" s="1"/>
  <c r="Q221" i="39"/>
  <c r="R221" i="39" s="1"/>
  <c r="Q95" i="39"/>
  <c r="R95" i="39" s="1"/>
  <c r="Q54" i="39"/>
  <c r="R54" i="39" s="1"/>
  <c r="Q94" i="39"/>
  <c r="R94" i="39" s="1"/>
  <c r="Q148" i="39"/>
  <c r="R148" i="39" s="1"/>
  <c r="Q97" i="39"/>
  <c r="R97" i="39" s="1"/>
  <c r="Q84" i="39"/>
  <c r="R84" i="39" s="1"/>
  <c r="S167" i="4"/>
  <c r="Q46" i="39"/>
  <c r="R46" i="39" s="1"/>
  <c r="Q91" i="39"/>
  <c r="R91" i="39" s="1"/>
  <c r="Q104" i="39"/>
  <c r="R104" i="39" s="1"/>
  <c r="S139" i="4"/>
  <c r="S123" i="4"/>
  <c r="Q35" i="39"/>
  <c r="R35" i="39" s="1"/>
  <c r="S187" i="4"/>
  <c r="Q120" i="39"/>
  <c r="R120" i="39" s="1"/>
  <c r="Q295" i="39"/>
  <c r="R295" i="39" s="1"/>
  <c r="Q144" i="39"/>
  <c r="R144" i="39" s="1"/>
  <c r="Q154" i="39"/>
  <c r="R154" i="39" s="1"/>
  <c r="Q105" i="39"/>
  <c r="R105" i="39" s="1"/>
  <c r="Q125" i="39"/>
  <c r="R125" i="39" s="1"/>
  <c r="Q141" i="39"/>
  <c r="R141" i="39" s="1"/>
  <c r="Q196" i="39"/>
  <c r="R196" i="39" s="1"/>
  <c r="S121" i="4"/>
  <c r="Q103" i="39"/>
  <c r="R103" i="39" s="1"/>
  <c r="S114" i="4"/>
  <c r="S60" i="4"/>
  <c r="Q117" i="39"/>
  <c r="R117" i="39" s="1"/>
  <c r="Q122" i="39"/>
  <c r="R122" i="39" s="1"/>
  <c r="Q116" i="39"/>
  <c r="R116" i="39" s="1"/>
  <c r="S155" i="4"/>
  <c r="Q75" i="39"/>
  <c r="R75" i="39" s="1"/>
  <c r="Q37" i="39"/>
  <c r="R37" i="39" s="1"/>
  <c r="Q190" i="39"/>
  <c r="R190" i="39" s="1"/>
  <c r="Q296" i="39"/>
  <c r="R296" i="39" s="1"/>
  <c r="Q51" i="39"/>
  <c r="R51" i="39" s="1"/>
  <c r="Q41" i="39"/>
  <c r="R41" i="39" s="1"/>
  <c r="S85" i="4"/>
  <c r="S98" i="4"/>
  <c r="S197" i="4"/>
  <c r="Q143" i="39"/>
  <c r="R143" i="39" s="1"/>
  <c r="Q114" i="39"/>
  <c r="R114" i="39" s="1"/>
  <c r="Q90" i="39"/>
  <c r="R90" i="39" s="1"/>
  <c r="S137" i="4"/>
  <c r="Q49" i="39"/>
  <c r="R49" i="39" s="1"/>
  <c r="Q182" i="39"/>
  <c r="R182" i="39" s="1"/>
  <c r="Q59" i="39"/>
  <c r="R59" i="39" s="1"/>
  <c r="Q86" i="39"/>
  <c r="Q145" i="39"/>
  <c r="R145" i="39" s="1"/>
  <c r="Q100" i="39"/>
  <c r="R100" i="39" s="1"/>
  <c r="Q204" i="39"/>
  <c r="R204" i="39" s="1"/>
  <c r="Q127" i="39"/>
  <c r="R127" i="39" s="1"/>
  <c r="Q53" i="39"/>
  <c r="R53" i="39" s="1"/>
  <c r="Q183" i="39"/>
  <c r="R183" i="39" s="1"/>
  <c r="Q186" i="39"/>
  <c r="R186" i="39" s="1"/>
  <c r="S169" i="4"/>
  <c r="S57" i="4"/>
  <c r="Q32" i="39"/>
  <c r="R32" i="39" s="1"/>
  <c r="Q70" i="39"/>
  <c r="R70" i="39" s="1"/>
  <c r="S56" i="4"/>
  <c r="Q147" i="39"/>
  <c r="S72" i="4"/>
  <c r="Q157" i="39"/>
  <c r="R157" i="39" s="1"/>
  <c r="Q92" i="39"/>
  <c r="R92" i="39" s="1"/>
  <c r="Q158" i="39"/>
  <c r="R158" i="39" s="1"/>
  <c r="S96" i="4"/>
  <c r="Q40" i="39"/>
  <c r="R40" i="39" s="1"/>
  <c r="S190" i="4"/>
  <c r="Q55" i="39"/>
  <c r="R55" i="39" s="1"/>
  <c r="Q99" i="39"/>
  <c r="R99" i="39" s="1"/>
  <c r="Q297" i="39"/>
  <c r="R297" i="39" s="1"/>
  <c r="Q208" i="39"/>
  <c r="R208" i="39" s="1"/>
  <c r="Q115" i="39"/>
  <c r="R115" i="39" s="1"/>
  <c r="Q76" i="39"/>
  <c r="R76" i="39" s="1"/>
  <c r="S149" i="4"/>
  <c r="Q107" i="39"/>
  <c r="R107" i="39" s="1"/>
  <c r="Q48" i="39"/>
  <c r="R48" i="39" s="1"/>
  <c r="S39" i="4"/>
  <c r="S172" i="4"/>
  <c r="Q111" i="39"/>
  <c r="R111" i="39" s="1"/>
  <c r="Q109" i="39"/>
  <c r="R109" i="39" s="1"/>
  <c r="S82" i="4"/>
  <c r="Q61" i="39"/>
  <c r="R61" i="39" s="1"/>
  <c r="S71" i="4"/>
  <c r="S140" i="4"/>
  <c r="Q67" i="39"/>
  <c r="R67" i="39" s="1"/>
  <c r="Q108" i="39"/>
  <c r="R108" i="39" s="1"/>
  <c r="Q62" i="39"/>
  <c r="R62" i="39" s="1"/>
  <c r="Q126" i="39"/>
  <c r="R126" i="39" s="1"/>
  <c r="S203" i="4"/>
  <c r="S184" i="4"/>
  <c r="S181" i="4"/>
  <c r="J34" i="39"/>
  <c r="K34" i="39" s="1"/>
  <c r="J76" i="39"/>
  <c r="K76" i="39" s="1"/>
  <c r="J183" i="39"/>
  <c r="K183" i="39" s="1"/>
  <c r="J127" i="39"/>
  <c r="K127" i="39" s="1"/>
  <c r="J37" i="39"/>
  <c r="K37" i="39" s="1"/>
  <c r="J155" i="39"/>
  <c r="K155" i="39" s="1"/>
  <c r="J55" i="39"/>
  <c r="K55" i="39" s="1"/>
  <c r="J91" i="39"/>
  <c r="K91" i="39" s="1"/>
  <c r="J143" i="39"/>
  <c r="K143" i="39" s="1"/>
  <c r="J132" i="39"/>
  <c r="K132" i="39" s="1"/>
  <c r="J100" i="39"/>
  <c r="K100" i="39" s="1"/>
  <c r="J56" i="39"/>
  <c r="K56" i="39" s="1"/>
  <c r="J128" i="39"/>
  <c r="K128" i="39" s="1"/>
  <c r="J77" i="39"/>
  <c r="K77" i="39" s="1"/>
  <c r="J32" i="39"/>
  <c r="K32" i="39" s="1"/>
  <c r="J104" i="39"/>
  <c r="K104" i="39" s="1"/>
  <c r="J105" i="39"/>
  <c r="K105" i="39" s="1"/>
  <c r="J96" i="39"/>
  <c r="K96" i="39" s="1"/>
  <c r="J102" i="39"/>
  <c r="K102" i="39" s="1"/>
  <c r="J45" i="39"/>
  <c r="K45" i="39" s="1"/>
  <c r="J123" i="39"/>
  <c r="K123" i="39" s="1"/>
  <c r="J97" i="39"/>
  <c r="K97" i="39" s="1"/>
  <c r="J131" i="39"/>
  <c r="K131" i="39" s="1"/>
  <c r="J98" i="39"/>
  <c r="K98" i="39" s="1"/>
  <c r="J201" i="39"/>
  <c r="K201" i="39" s="1"/>
  <c r="J84" i="39"/>
  <c r="K84" i="39" s="1"/>
  <c r="J94" i="39"/>
  <c r="K94" i="39" s="1"/>
  <c r="J58" i="39"/>
  <c r="K58" i="39" s="1"/>
  <c r="J103" i="39"/>
  <c r="K103" i="39" s="1"/>
  <c r="K198" i="4"/>
  <c r="J204" i="39"/>
  <c r="K204" i="39" s="1"/>
  <c r="J122" i="39"/>
  <c r="K122" i="39" s="1"/>
  <c r="J51" i="39"/>
  <c r="K51" i="39" s="1"/>
  <c r="J296" i="39"/>
  <c r="K296" i="39" s="1"/>
  <c r="J107" i="39"/>
  <c r="K107" i="39" s="1"/>
  <c r="J50" i="39"/>
  <c r="K50" i="39" s="1"/>
  <c r="R81" i="4"/>
  <c r="R118" i="4"/>
  <c r="J31" i="39"/>
  <c r="K31" i="39" s="1"/>
  <c r="J65" i="39"/>
  <c r="K65" i="39" s="1"/>
  <c r="J61" i="39"/>
  <c r="K61" i="39" s="1"/>
  <c r="J139" i="39"/>
  <c r="K139" i="39" s="1"/>
  <c r="J25" i="39"/>
  <c r="K25" i="39" s="1"/>
  <c r="J53" i="39"/>
  <c r="K53" i="39" s="1"/>
  <c r="J125" i="39"/>
  <c r="K125" i="39" s="1"/>
  <c r="J83" i="39"/>
  <c r="K83" i="39" s="1"/>
  <c r="J54" i="39"/>
  <c r="K54" i="39" s="1"/>
  <c r="J111" i="39"/>
  <c r="K111" i="39" s="1"/>
  <c r="J114" i="39"/>
  <c r="K114" i="39" s="1"/>
  <c r="J72" i="39"/>
  <c r="K72" i="39" s="1"/>
  <c r="J59" i="39"/>
  <c r="K59" i="39" s="1"/>
  <c r="J67" i="39"/>
  <c r="K67" i="39" s="1"/>
  <c r="J112" i="39"/>
  <c r="K112" i="39" s="1"/>
  <c r="J116" i="39"/>
  <c r="K116" i="39" s="1"/>
  <c r="J39" i="39"/>
  <c r="K39" i="39" s="1"/>
  <c r="Q203" i="39"/>
  <c r="R203" i="39" s="1"/>
  <c r="J99" i="39"/>
  <c r="K99" i="39" s="1"/>
  <c r="J93" i="39"/>
  <c r="K93" i="39" s="1"/>
  <c r="J144" i="39"/>
  <c r="K144" i="39" s="1"/>
  <c r="R43" i="4"/>
  <c r="R74" i="4"/>
  <c r="J70" i="39"/>
  <c r="K70" i="39" s="1"/>
  <c r="J66" i="39"/>
  <c r="K66" i="39" s="1"/>
  <c r="Q52" i="39"/>
  <c r="R52" i="39" s="1"/>
  <c r="Q39" i="39"/>
  <c r="R39" i="39" s="1"/>
  <c r="Q202" i="39"/>
  <c r="R202" i="39" s="1"/>
  <c r="J86" i="39"/>
  <c r="K86" i="39" s="1"/>
  <c r="Q47" i="39"/>
  <c r="R47" i="39" s="1"/>
  <c r="J21" i="39"/>
  <c r="K21" i="39" s="1"/>
  <c r="J109" i="39"/>
  <c r="K109" i="39" s="1"/>
  <c r="J140" i="39"/>
  <c r="K140" i="39" s="1"/>
  <c r="J126" i="39"/>
  <c r="K126" i="39" s="1"/>
  <c r="J46" i="39"/>
  <c r="K46" i="39" s="1"/>
  <c r="J78" i="39"/>
  <c r="K78" i="39" s="1"/>
  <c r="S196" i="4"/>
  <c r="Q219" i="39"/>
  <c r="R219" i="39" s="1"/>
  <c r="J30" i="39"/>
  <c r="Q83" i="39"/>
  <c r="R83" i="39" s="1"/>
  <c r="Q65" i="39"/>
  <c r="R65" i="39" s="1"/>
  <c r="Q106" i="39"/>
  <c r="R106" i="39" s="1"/>
  <c r="Q72" i="39"/>
  <c r="R72" i="39" s="1"/>
  <c r="Q139" i="39"/>
  <c r="R139" i="39" s="1"/>
  <c r="Q82" i="39"/>
  <c r="R82" i="39" s="1"/>
  <c r="J138" i="39"/>
  <c r="K138" i="39" s="1"/>
  <c r="Q112" i="39"/>
  <c r="R112" i="39" s="1"/>
  <c r="J71" i="39"/>
  <c r="K71" i="39" s="1"/>
  <c r="J35" i="39"/>
  <c r="K35" i="39" s="1"/>
  <c r="S193" i="4"/>
  <c r="S134" i="4"/>
  <c r="J119" i="39"/>
  <c r="K119" i="39" s="1"/>
  <c r="Q56" i="39"/>
  <c r="R56" i="39" s="1"/>
  <c r="J24" i="39"/>
  <c r="K24" i="39" s="1"/>
  <c r="S161" i="4"/>
  <c r="S194" i="4"/>
  <c r="S46" i="4"/>
  <c r="J120" i="39"/>
  <c r="K120" i="39" s="1"/>
  <c r="Q155" i="39"/>
  <c r="R155" i="39" s="1"/>
  <c r="J182" i="39"/>
  <c r="K182" i="39" s="1"/>
  <c r="Q50" i="39"/>
  <c r="R50" i="39" s="1"/>
  <c r="S182" i="4"/>
  <c r="J145" i="39"/>
  <c r="K145" i="39" s="1"/>
  <c r="J92" i="39"/>
  <c r="K92" i="39" s="1"/>
  <c r="Q98" i="39"/>
  <c r="R98" i="39" s="1"/>
  <c r="J196" i="39"/>
  <c r="K196" i="39" s="1"/>
  <c r="Q63" i="39"/>
  <c r="R63" i="39" s="1"/>
  <c r="J28" i="39"/>
  <c r="K28" i="39" s="1"/>
  <c r="S183" i="4"/>
  <c r="J20" i="39"/>
  <c r="S132" i="4"/>
  <c r="K12" i="4"/>
  <c r="S135" i="4"/>
  <c r="Q135" i="39"/>
  <c r="R135" i="39" s="1"/>
  <c r="S117" i="4"/>
  <c r="S201" i="4"/>
  <c r="J23" i="39"/>
  <c r="K23" i="39" s="1"/>
  <c r="S58" i="4"/>
  <c r="S102" i="4"/>
  <c r="R101" i="4"/>
  <c r="Q102" i="39"/>
  <c r="R102" i="39" s="1"/>
  <c r="S144" i="4"/>
  <c r="S88" i="4"/>
  <c r="R87" i="4"/>
  <c r="Q88" i="39"/>
  <c r="R88" i="39" s="1"/>
  <c r="S189" i="4"/>
  <c r="Q220" i="39"/>
  <c r="R220" i="39" s="1"/>
  <c r="S156" i="4"/>
  <c r="S170" i="4"/>
  <c r="Q138" i="39"/>
  <c r="R138" i="39" s="1"/>
  <c r="S166" i="4"/>
  <c r="R142" i="4"/>
  <c r="S77" i="4"/>
  <c r="S158" i="4"/>
  <c r="S115" i="4"/>
  <c r="S51" i="4"/>
  <c r="S141" i="4"/>
  <c r="J95" i="39"/>
  <c r="K95" i="39" s="1"/>
  <c r="S136" i="4"/>
  <c r="J52" i="39"/>
  <c r="K52" i="39" s="1"/>
  <c r="S50" i="4"/>
  <c r="S154" i="4"/>
  <c r="J63" i="39"/>
  <c r="K63" i="39" s="1"/>
  <c r="J82" i="39"/>
  <c r="K82" i="39" s="1"/>
  <c r="S148" i="4"/>
  <c r="S40" i="4"/>
  <c r="S110" i="4"/>
  <c r="S119" i="4"/>
  <c r="S91" i="4"/>
  <c r="S97" i="4"/>
  <c r="S44" i="4"/>
  <c r="S70" i="4"/>
  <c r="R69" i="4"/>
  <c r="S109" i="4"/>
  <c r="R159" i="4"/>
  <c r="S37" i="4"/>
  <c r="S84" i="4"/>
  <c r="R38" i="4"/>
  <c r="S99" i="4"/>
  <c r="J41" i="39"/>
  <c r="K41" i="39" s="1"/>
  <c r="J47" i="39"/>
  <c r="K47" i="39" s="1"/>
  <c r="S54" i="4"/>
  <c r="J106" i="39"/>
  <c r="K106" i="39" s="1"/>
  <c r="S92" i="4"/>
  <c r="S49" i="4"/>
  <c r="S32" i="4"/>
  <c r="S122" i="4"/>
  <c r="S107" i="4"/>
  <c r="J75" i="39"/>
  <c r="K75" i="39" s="1"/>
  <c r="S199" i="4"/>
  <c r="Q113" i="39"/>
  <c r="R113" i="39" s="1"/>
  <c r="S185" i="4"/>
  <c r="S145" i="4"/>
  <c r="S131" i="4"/>
  <c r="S113" i="4"/>
  <c r="Q119" i="39"/>
  <c r="R119" i="39" s="1"/>
  <c r="S125" i="4"/>
  <c r="S53" i="4"/>
  <c r="S62" i="4"/>
  <c r="S41" i="4"/>
  <c r="J141" i="39"/>
  <c r="K141" i="39" s="1"/>
  <c r="S186" i="4"/>
  <c r="S90" i="4"/>
  <c r="S66" i="4"/>
  <c r="S171" i="4"/>
  <c r="S120" i="4"/>
  <c r="J22" i="39"/>
  <c r="K22" i="39" s="1"/>
  <c r="Q136" i="39"/>
  <c r="R136" i="39" s="1"/>
  <c r="S78" i="4"/>
  <c r="S160" i="4"/>
  <c r="J44" i="39"/>
  <c r="S59" i="4"/>
  <c r="S147" i="4"/>
  <c r="J148" i="39"/>
  <c r="K148" i="39" s="1"/>
  <c r="S61" i="4"/>
  <c r="Q71" i="39"/>
  <c r="R71" i="39" s="1"/>
  <c r="S157" i="4"/>
  <c r="J90" i="39"/>
  <c r="K90" i="39" s="1"/>
  <c r="J135" i="39"/>
  <c r="K135" i="39" s="1"/>
  <c r="S133" i="4"/>
  <c r="S93" i="4"/>
  <c r="J88" i="39"/>
  <c r="K88" i="39" s="1"/>
  <c r="S35" i="4"/>
  <c r="J152" i="39"/>
  <c r="K152" i="39" s="1"/>
  <c r="J48" i="39"/>
  <c r="K48" i="39" s="1"/>
  <c r="S138" i="4"/>
  <c r="S146" i="4"/>
  <c r="J113" i="39"/>
  <c r="K113" i="39" s="1"/>
  <c r="J62" i="39"/>
  <c r="K62" i="39" s="1"/>
  <c r="Q185" i="39"/>
  <c r="R185" i="39" s="1"/>
  <c r="S162" i="4"/>
  <c r="S153" i="4"/>
  <c r="Q66" i="39"/>
  <c r="R66" i="39" s="1"/>
  <c r="S143" i="4"/>
  <c r="Q195" i="39"/>
  <c r="R195" i="39" s="1"/>
  <c r="S104" i="4"/>
  <c r="S130" i="4"/>
  <c r="Q123" i="39"/>
  <c r="R123" i="39" s="1"/>
  <c r="Q201" i="39"/>
  <c r="R201" i="39" s="1"/>
  <c r="S165" i="4"/>
  <c r="S192" i="4"/>
  <c r="Q96" i="39"/>
  <c r="R96" i="39" s="1"/>
  <c r="R198" i="4"/>
  <c r="S126" i="4"/>
  <c r="S94" i="4"/>
  <c r="J40" i="39"/>
  <c r="K40" i="39" s="1"/>
  <c r="J133" i="39"/>
  <c r="K133" i="39" s="1"/>
  <c r="S179" i="4"/>
  <c r="Q153" i="39"/>
  <c r="R153" i="39" s="1"/>
  <c r="S36" i="4"/>
  <c r="Q34" i="39"/>
  <c r="R34" i="39" s="1"/>
  <c r="S111" i="4"/>
  <c r="S55" i="4"/>
  <c r="S86" i="4"/>
  <c r="S127" i="4"/>
  <c r="S105" i="4"/>
  <c r="S108" i="4"/>
  <c r="S95" i="4"/>
  <c r="J108" i="39"/>
  <c r="K108" i="39" s="1"/>
  <c r="J49" i="39"/>
  <c r="K49" i="39" s="1"/>
  <c r="S67" i="4"/>
  <c r="S116" i="4"/>
  <c r="R33" i="4"/>
  <c r="Q36" i="39"/>
  <c r="R36" i="39" s="1"/>
  <c r="S48" i="4"/>
  <c r="S83" i="4"/>
  <c r="S75" i="4"/>
  <c r="Q156" i="39"/>
  <c r="R156" i="39" s="1"/>
  <c r="J27" i="39"/>
  <c r="J295" i="39"/>
  <c r="K295" i="39" s="1"/>
  <c r="Q200" i="39"/>
  <c r="R200" i="39" s="1"/>
  <c r="S100" i="4"/>
  <c r="Q194" i="39"/>
  <c r="R194" i="39" s="1"/>
  <c r="Q140" i="39"/>
  <c r="R140" i="39" s="1"/>
  <c r="J130" i="39"/>
  <c r="K130" i="39" s="1"/>
  <c r="Q77" i="39"/>
  <c r="R77" i="39" s="1"/>
  <c r="S200" i="4"/>
  <c r="S34" i="4"/>
  <c r="Q298" i="39"/>
  <c r="R298" i="39" s="1"/>
  <c r="S202" i="4"/>
  <c r="R64" i="4"/>
  <c r="S45" i="4"/>
  <c r="Q45" i="39"/>
  <c r="R45" i="39" s="1"/>
  <c r="S106" i="4"/>
  <c r="S128" i="4"/>
  <c r="S129" i="4"/>
  <c r="S52" i="4"/>
  <c r="S152" i="4"/>
  <c r="J115" i="39"/>
  <c r="K115" i="39" s="1"/>
  <c r="S63" i="4"/>
  <c r="S103" i="4"/>
  <c r="J36" i="39"/>
  <c r="K36" i="39" s="1"/>
  <c r="Q149" i="39"/>
  <c r="R149" i="39" s="1"/>
  <c r="S76" i="4"/>
  <c r="Q128" i="39"/>
  <c r="R128" i="39" s="1"/>
  <c r="J136" i="39"/>
  <c r="K136" i="39" s="1"/>
  <c r="S188" i="4"/>
  <c r="S163" i="4"/>
  <c r="J194" i="39"/>
  <c r="K194" i="39" s="1"/>
  <c r="Q146" i="39" l="1"/>
  <c r="R146" i="39" s="1"/>
  <c r="R147" i="39"/>
  <c r="Q85" i="39"/>
  <c r="R85" i="39" s="1"/>
  <c r="R86" i="39"/>
  <c r="J121" i="39"/>
  <c r="K121" i="39" s="1"/>
  <c r="J294" i="39"/>
  <c r="K294" i="39" s="1"/>
  <c r="J12" i="39"/>
  <c r="J181" i="39"/>
  <c r="K181" i="39" s="1"/>
  <c r="N20" i="39"/>
  <c r="O20" i="39" s="1"/>
  <c r="N23" i="39"/>
  <c r="O23" i="39" s="1"/>
  <c r="N21" i="39"/>
  <c r="O21" i="39" s="1"/>
  <c r="L198" i="4"/>
  <c r="L12" i="4"/>
  <c r="K11" i="4"/>
  <c r="Q199" i="39"/>
  <c r="R199" i="39" s="1"/>
  <c r="J199" i="39"/>
  <c r="K199" i="39" s="1"/>
  <c r="Q207" i="39"/>
  <c r="R207" i="39" s="1"/>
  <c r="Q151" i="39"/>
  <c r="R151" i="39" s="1"/>
  <c r="Q129" i="39"/>
  <c r="R129" i="39" s="1"/>
  <c r="Q29" i="39"/>
  <c r="R29" i="39" s="1"/>
  <c r="Q142" i="39"/>
  <c r="R142" i="39" s="1"/>
  <c r="Q57" i="39"/>
  <c r="R57" i="39" s="1"/>
  <c r="Q74" i="39"/>
  <c r="R73" i="4"/>
  <c r="S118" i="4"/>
  <c r="Q43" i="39"/>
  <c r="R43" i="39" s="1"/>
  <c r="S81" i="4"/>
  <c r="J151" i="39"/>
  <c r="K151" i="39" s="1"/>
  <c r="Q60" i="39"/>
  <c r="R60" i="39" s="1"/>
  <c r="J147" i="39"/>
  <c r="S43" i="4"/>
  <c r="J64" i="39"/>
  <c r="K64" i="39" s="1"/>
  <c r="Q38" i="39"/>
  <c r="R38" i="39" s="1"/>
  <c r="J57" i="39"/>
  <c r="K57" i="39" s="1"/>
  <c r="J85" i="39"/>
  <c r="K85" i="39" s="1"/>
  <c r="S74" i="4"/>
  <c r="J69" i="39"/>
  <c r="K69" i="39" s="1"/>
  <c r="J33" i="39"/>
  <c r="K33" i="39" s="1"/>
  <c r="Q81" i="39"/>
  <c r="R81" i="39" s="1"/>
  <c r="J142" i="39"/>
  <c r="K142" i="39" s="1"/>
  <c r="J118" i="39"/>
  <c r="K118" i="39" s="1"/>
  <c r="K30" i="39"/>
  <c r="J29" i="39"/>
  <c r="K29" i="39" s="1"/>
  <c r="Q121" i="39"/>
  <c r="R121" i="39" s="1"/>
  <c r="J137" i="39"/>
  <c r="K137" i="39" s="1"/>
  <c r="S87" i="4"/>
  <c r="Q69" i="39"/>
  <c r="R69" i="39" s="1"/>
  <c r="J229" i="39"/>
  <c r="S64" i="4"/>
  <c r="J38" i="39"/>
  <c r="K38" i="39" s="1"/>
  <c r="S198" i="4"/>
  <c r="K27" i="39"/>
  <c r="J26" i="39"/>
  <c r="K26" i="39" s="1"/>
  <c r="S142" i="4"/>
  <c r="S69" i="4"/>
  <c r="J60" i="39"/>
  <c r="K60" i="39" s="1"/>
  <c r="J110" i="39"/>
  <c r="K110" i="39" s="1"/>
  <c r="Q110" i="39"/>
  <c r="R110" i="39" s="1"/>
  <c r="S101" i="4"/>
  <c r="K20" i="39"/>
  <c r="J134" i="39"/>
  <c r="K134" i="39" s="1"/>
  <c r="Q101" i="39"/>
  <c r="R101" i="39" s="1"/>
  <c r="R80" i="4"/>
  <c r="S33" i="4"/>
  <c r="R11" i="4"/>
  <c r="Q64" i="39"/>
  <c r="R64" i="39" s="1"/>
  <c r="S151" i="4"/>
  <c r="Q134" i="39"/>
  <c r="R134" i="39" s="1"/>
  <c r="Q118" i="39"/>
  <c r="R118" i="39" s="1"/>
  <c r="J87" i="39"/>
  <c r="K87" i="39" s="1"/>
  <c r="J74" i="39"/>
  <c r="S38" i="4"/>
  <c r="S159" i="4"/>
  <c r="R150" i="4"/>
  <c r="Q137" i="39"/>
  <c r="R137" i="39" s="1"/>
  <c r="J101" i="39"/>
  <c r="K101" i="39" s="1"/>
  <c r="J129" i="39"/>
  <c r="K129" i="39" s="1"/>
  <c r="Q33" i="39"/>
  <c r="R33" i="39" s="1"/>
  <c r="J43" i="39"/>
  <c r="K44" i="39"/>
  <c r="Q87" i="39"/>
  <c r="R87" i="39" s="1"/>
  <c r="Q181" i="39"/>
  <c r="R181" i="39" s="1"/>
  <c r="Q294" i="39"/>
  <c r="R294" i="39" s="1"/>
  <c r="J81" i="39"/>
  <c r="K81" i="39" s="1"/>
  <c r="Q216" i="39"/>
  <c r="R216" i="39" s="1"/>
  <c r="Q73" i="39" l="1"/>
  <c r="R73" i="39" s="1"/>
  <c r="R74" i="39"/>
  <c r="J146" i="39"/>
  <c r="K146" i="39" s="1"/>
  <c r="K147" i="39"/>
  <c r="J228" i="39"/>
  <c r="K228" i="39" s="1"/>
  <c r="K229" i="39"/>
  <c r="J73" i="39"/>
  <c r="K73" i="39" s="1"/>
  <c r="K74" i="39"/>
  <c r="K10" i="4"/>
  <c r="J11" i="39"/>
  <c r="K11" i="39" s="1"/>
  <c r="I9" i="39"/>
  <c r="I314" i="39" s="1"/>
  <c r="J150" i="39"/>
  <c r="K150" i="39" s="1"/>
  <c r="N12" i="39"/>
  <c r="O12" i="39" s="1"/>
  <c r="J42" i="39"/>
  <c r="K42" i="39" s="1"/>
  <c r="L11" i="4"/>
  <c r="S73" i="4"/>
  <c r="Q42" i="39"/>
  <c r="R42" i="39" s="1"/>
  <c r="Q11" i="39"/>
  <c r="R11" i="39" s="1"/>
  <c r="S11" i="4"/>
  <c r="R10" i="4"/>
  <c r="Q150" i="39"/>
  <c r="R150" i="39" s="1"/>
  <c r="Q80" i="39"/>
  <c r="R80" i="39" s="1"/>
  <c r="S80" i="4"/>
  <c r="J80" i="39"/>
  <c r="K80" i="39" s="1"/>
  <c r="K43" i="39"/>
  <c r="S150" i="4"/>
  <c r="K12" i="39"/>
  <c r="I313" i="39" l="1"/>
  <c r="M9" i="39"/>
  <c r="M314" i="39" s="1"/>
  <c r="I312" i="39"/>
  <c r="N11" i="39"/>
  <c r="O11" i="39" s="1"/>
  <c r="K9" i="4"/>
  <c r="L9" i="4" s="1"/>
  <c r="L10" i="4"/>
  <c r="Q10" i="39"/>
  <c r="R10" i="39" s="1"/>
  <c r="J10" i="39"/>
  <c r="J9" i="39" s="1"/>
  <c r="R9" i="4"/>
  <c r="S10" i="4"/>
  <c r="K9" i="39" l="1"/>
  <c r="M312" i="39"/>
  <c r="M313" i="39"/>
  <c r="N10" i="39"/>
  <c r="O10" i="39" s="1"/>
  <c r="Q9" i="39"/>
  <c r="J306" i="39"/>
  <c r="K10" i="39"/>
  <c r="Q306" i="39"/>
  <c r="S9" i="4"/>
  <c r="R9" i="39" l="1"/>
  <c r="N9" i="39"/>
  <c r="N314" i="39" s="1"/>
  <c r="Q311" i="39"/>
  <c r="Q314" i="39" s="1"/>
  <c r="R306" i="39"/>
  <c r="J311" i="39"/>
  <c r="J314" i="39" s="1"/>
  <c r="S306" i="39"/>
  <c r="K306" i="39"/>
  <c r="O9" i="39" l="1"/>
  <c r="O314" i="39" s="1"/>
  <c r="N313" i="39"/>
  <c r="N312" i="39"/>
  <c r="S311" i="39"/>
  <c r="S313" i="39" s="1"/>
  <c r="K311" i="39"/>
  <c r="K314" i="39" s="1"/>
  <c r="R311" i="39"/>
  <c r="R314" i="39" s="1"/>
  <c r="Q313" i="39"/>
  <c r="Q312" i="39"/>
  <c r="J313" i="39"/>
  <c r="J312" i="39"/>
  <c r="K313" i="39" l="1"/>
  <c r="O313" i="39"/>
  <c r="O312" i="39"/>
  <c r="K312" i="39"/>
  <c r="R312" i="39"/>
  <c r="R313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P25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2021 Y 2022, CAMBIA NOMBRE DE IMPUTACION. P03 Y P05-06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AI179" authorId="0" shapeId="0" xr:uid="{00000000-0006-0000-0100-000001000000}">
      <text>
        <r>
          <rPr>
            <sz val="9"/>
            <color indexed="81"/>
            <rFont val="Tahoma"/>
            <family val="2"/>
          </rPr>
          <t>PARA EFECTOS DE ESTE INFORME, SE MANTIENEN LOS VALORES DE  EJECUCIÓN DE ENERO A AGOSTO TAL CUAL SE PRESENTAN EN LA REPORTABILIDAD MENSUAL (A NIVEL DE ITEM Y ASIGNACION CUANDO CORRESPONDE).
PARA EL PROXIMO AÑO: CONSIDERAR QUE EN EL MES DE AGOSTO LOS GASTOS ACUMULADOS SE MUESTRAN DESAGREGADOS EN NUEVAS ASIGNACIONES (ANTERIOMENTE ESTAN SOLAMANTE A NIVEL DE ITEM)
EN LAS CELDAS DE EJECUCIÓN CON EL PROPOSITO DE VISUALIZAR COMO SE MUESTRA EN  SIGFE, SE INCORPORAR LOS VALORES TAL Y CUAL SE PRESENTA EN LA EJECUCIÓN ACUMULADA POR SUBASIGANCIONES. INDEPENDIENTE QUE EN LA EJECUCIÓN MENSUAL SE ENCUENTE A NIVEL DE ITEM.
EN RESUMEN: LOS MONTOS CUADRAN. SOLO QUE LA EJECUCION ACUMULADA EN AGOSTO LOS MUESTRA DESAGREGADO EN ASIGACIONES QUE ANTERIORMENTE NO ESTABAN APERUTRADAS Y QUE EN ESE INSTANTE SE MOSTRARON EN POR ITEM.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BP8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SE AGREGAN m$ 800 QUE NO FUERON DISTRIBUIDOS AL MOMENTOS DE CIERRE DEL MES</t>
        </r>
      </text>
    </comment>
  </commentList>
</comments>
</file>

<file path=xl/sharedStrings.xml><?xml version="1.0" encoding="utf-8"?>
<sst xmlns="http://schemas.openxmlformats.org/spreadsheetml/2006/main" count="21667" uniqueCount="1096">
  <si>
    <t>ENERO</t>
  </si>
  <si>
    <t xml:space="preserve">24   </t>
  </si>
  <si>
    <t xml:space="preserve">  </t>
  </si>
  <si>
    <t xml:space="preserve"> A Otras Entidades Públicas </t>
  </si>
  <si>
    <t xml:space="preserve">33   </t>
  </si>
  <si>
    <t xml:space="preserve"> Al Gobierno Central 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</si>
  <si>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</si>
  <si>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</si>
  <si>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</si>
  <si>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</si>
  <si>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</si>
  <si>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</si>
  <si>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</si>
  <si>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</si>
  <si>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</si>
  <si>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BIENES Y SERVICIOS DE CONSUMO</t>
  </si>
  <si>
    <t>GASTOS EN PERSONAL</t>
  </si>
  <si>
    <t>Personal de Planta</t>
  </si>
  <si>
    <t>Sueldos y Sobresueldos</t>
  </si>
  <si>
    <t>Asignación de Antigüedad</t>
  </si>
  <si>
    <t>Asignación Profesional</t>
  </si>
  <si>
    <t>Asignación de Zona</t>
  </si>
  <si>
    <t>Gastos de Representación</t>
  </si>
  <si>
    <t>Asignación de Dirección Superior</t>
  </si>
  <si>
    <t>Asignaciones Compensatorias</t>
  </si>
  <si>
    <t>Asignaciones Sustitutivas</t>
  </si>
  <si>
    <t>Componente Base Asignación de Desempeño</t>
  </si>
  <si>
    <t>Asignación de Responsabilidad Superior</t>
  </si>
  <si>
    <t>Aportes del Empleador</t>
  </si>
  <si>
    <t>A Servicios de Bienestar</t>
  </si>
  <si>
    <t>Otras Cotizaciones Previsionales</t>
  </si>
  <si>
    <t>Asignaciones por Desempeño</t>
  </si>
  <si>
    <t>Desempeño Institucional</t>
  </si>
  <si>
    <t>Desempeño Colectivo</t>
  </si>
  <si>
    <t>Remuneraciones Variables</t>
  </si>
  <si>
    <t>Asignación por Desempeño de Funciones Críticas</t>
  </si>
  <si>
    <t>Trabajos Extraordinarios</t>
  </si>
  <si>
    <t>Comisiones de Servicios en el País</t>
  </si>
  <si>
    <t>Comisiones de Servicios en el Exterior</t>
  </si>
  <si>
    <t>Personal a Contrata</t>
  </si>
  <si>
    <t>Asignación Zonas Extremas</t>
  </si>
  <si>
    <t>Honorarios a Suma Alzada - Personas Naturales</t>
  </si>
  <si>
    <t>Honorarios a Suma Alzada-Honorarios</t>
  </si>
  <si>
    <t>Honorarios a Suma Alzada-Viaticos</t>
  </si>
  <si>
    <t>Textiles, Vestuario y Calzado</t>
  </si>
  <si>
    <t>Vestuario, Accesorios y Prendas Diversas</t>
  </si>
  <si>
    <t>Combustibles y Lubricantes</t>
  </si>
  <si>
    <t>Materiales de Uso o Consumo</t>
  </si>
  <si>
    <t>Insumos, Repuestos y Accesorios Computacionales</t>
  </si>
  <si>
    <t>Materiales para Mantenimiento y Reparaciones de Inmuebles</t>
  </si>
  <si>
    <t>Repuestos y Accesorios para Mantenimiento y Reparaciones de Vehículos</t>
  </si>
  <si>
    <t>Otros</t>
  </si>
  <si>
    <t>Servicios Básicos</t>
  </si>
  <si>
    <t>Electricidad</t>
  </si>
  <si>
    <t>Agua</t>
  </si>
  <si>
    <t>Gas</t>
  </si>
  <si>
    <t>Correo</t>
  </si>
  <si>
    <t>Telefonía Fija</t>
  </si>
  <si>
    <t>Telefonía Celular</t>
  </si>
  <si>
    <t>Acceso a Internet</t>
  </si>
  <si>
    <t>Enlaces de Telecomunicaciones</t>
  </si>
  <si>
    <t>Mantenimiento y Reparación de Vehículos</t>
  </si>
  <si>
    <t>Mantenimiento y Reparación de Máquinas y Equipos de Oficina</t>
  </si>
  <si>
    <t>Mantenimiento y Reparación de Equipos Informáticos</t>
  </si>
  <si>
    <t>Publicidad y Difusión</t>
  </si>
  <si>
    <t>Servicios de Publicidad</t>
  </si>
  <si>
    <t>Servicios de Impresión</t>
  </si>
  <si>
    <t>Servicios Generales</t>
  </si>
  <si>
    <t>Servicios de Aseo</t>
  </si>
  <si>
    <t>Servicios de Vigilancia</t>
  </si>
  <si>
    <t>Servicios de Suscripción y Similares</t>
  </si>
  <si>
    <t>Arriendo de Edificios</t>
  </si>
  <si>
    <t>Gastos Bancarios</t>
  </si>
  <si>
    <t>Servicios Técnicos y Profesionales</t>
  </si>
  <si>
    <t>Estudios e Investigaciones</t>
  </si>
  <si>
    <t>Cursos de Capacitación</t>
  </si>
  <si>
    <t>Otros Gastos en Bienes y Servicios de Consumo</t>
  </si>
  <si>
    <t>Gastos Menores</t>
  </si>
  <si>
    <t>Gastos de Representación, Protocolo y Ceremonial</t>
  </si>
  <si>
    <t>JULIO</t>
  </si>
  <si>
    <t>Programas Informáticos</t>
  </si>
  <si>
    <t>Equipos Informáticos</t>
  </si>
  <si>
    <t>CONSOLIDADO PROGRAMA 01</t>
  </si>
  <si>
    <t>SERVICIO DE LA DEUDA</t>
  </si>
  <si>
    <t>Amortizacion de la Deuda Externa</t>
  </si>
  <si>
    <t>Intereses Deuda Externa</t>
  </si>
  <si>
    <t>Al Gobierno Central</t>
  </si>
  <si>
    <t>A Otras Entidades Publicas</t>
  </si>
  <si>
    <t>Programa Inversión Regional Región Metropolitana</t>
  </si>
  <si>
    <t xml:space="preserve">02            </t>
  </si>
  <si>
    <t xml:space="preserve">04            </t>
  </si>
  <si>
    <t>Sub.</t>
  </si>
  <si>
    <t>Item.</t>
  </si>
  <si>
    <t>Asig.</t>
  </si>
  <si>
    <t>Sub</t>
  </si>
  <si>
    <t>Aguinaldos</t>
  </si>
  <si>
    <t>Bono de Escolaridad</t>
  </si>
  <si>
    <t xml:space="preserve">Bonos Especiales </t>
  </si>
  <si>
    <t>sueldos base</t>
  </si>
  <si>
    <t>Asignaciónes del DL N° 2.411, de 1978</t>
  </si>
  <si>
    <t>Asignaciónes del DL N° 3.551, de 1981</t>
  </si>
  <si>
    <t xml:space="preserve">Asignación de Responsabilidad Superior </t>
  </si>
  <si>
    <t xml:space="preserve">Otras Remuneraciones </t>
  </si>
  <si>
    <t xml:space="preserve">Para Vehículos </t>
  </si>
  <si>
    <t xml:space="preserve">Materiales de Oficina </t>
  </si>
  <si>
    <t xml:space="preserve">Materiales y útiles de Aseo </t>
  </si>
  <si>
    <t xml:space="preserve">Menaje para Oficina, Casino y Otros </t>
  </si>
  <si>
    <t xml:space="preserve">Otros Materiales, Repuestos y Útiles Diversos para Mantenimiento </t>
  </si>
  <si>
    <t xml:space="preserve">Equipos Menores </t>
  </si>
  <si>
    <t xml:space="preserve">Otros </t>
  </si>
  <si>
    <t>Mantenimiento y Reparaciones.</t>
  </si>
  <si>
    <t>Mantenimiento y Reparación de Edificaciones.</t>
  </si>
  <si>
    <t>Mantenimiento y Reparación de Mobiliarios y Otros.</t>
  </si>
  <si>
    <t>Pasajes, Fletes y Bodegaje.</t>
  </si>
  <si>
    <t>Salas Cunas y/o Jardines Infantiles.</t>
  </si>
  <si>
    <t>Arriendo</t>
  </si>
  <si>
    <t xml:space="preserve">Arriendo de Máquinas  y Equipos </t>
  </si>
  <si>
    <t>Arriendo de Equipos Informaticos</t>
  </si>
  <si>
    <t xml:space="preserve">Servicios Financieros y de Seguros </t>
  </si>
  <si>
    <t xml:space="preserve">Primas y Gastos de Seguros </t>
  </si>
  <si>
    <t>Sercicios Informáticos</t>
  </si>
  <si>
    <t>Provisión Incorporación Mayores Ingresos Propios</t>
  </si>
  <si>
    <t>Provisión Energización</t>
  </si>
  <si>
    <t>Sueldo Bases</t>
  </si>
  <si>
    <t>SALDO FINAL DE CAJA</t>
  </si>
  <si>
    <t>Calzado</t>
  </si>
  <si>
    <t>SI</t>
  </si>
  <si>
    <t>Deuda Flotante</t>
  </si>
  <si>
    <t>Asig. Del DL N° 3,551, de 1981</t>
  </si>
  <si>
    <t>[ 1 ]</t>
  </si>
  <si>
    <t>[ 2 ]</t>
  </si>
  <si>
    <t>[ 3 ]</t>
  </si>
  <si>
    <t>[ 3/2 ]</t>
  </si>
  <si>
    <t>[ 2/1 ]</t>
  </si>
  <si>
    <t>A Organismos Internacionales</t>
  </si>
  <si>
    <t>CONSOLIDADO POR SUBTITULO PROGRAMA 02</t>
  </si>
  <si>
    <t>FEBRERO</t>
  </si>
  <si>
    <t>CONSOLIDADO PROGRAMA 02</t>
  </si>
  <si>
    <t>Programa Academia Capacitación Muncipal y Regional</t>
  </si>
  <si>
    <t xml:space="preserve">Deuda Flotante </t>
  </si>
  <si>
    <t>TOTAL</t>
  </si>
  <si>
    <t>Municipalidades</t>
  </si>
  <si>
    <t>CONSOLIDADO POR SUBTITULO PROGRAMA 03</t>
  </si>
  <si>
    <t>CONSOLIDADO PROGRAMA 03</t>
  </si>
  <si>
    <t>PRESTAMOS</t>
  </si>
  <si>
    <t>De Fomento</t>
  </si>
  <si>
    <t>CONSOLIDADO PROGRAMAS</t>
  </si>
  <si>
    <t xml:space="preserve">TRANSFERENCIAS CORRIENTES </t>
  </si>
  <si>
    <t xml:space="preserve">PRESTAMOS </t>
  </si>
  <si>
    <t xml:space="preserve">TRANSFERENCIAS DE CAPITAL </t>
  </si>
  <si>
    <t>CONSOLIDADO POR PROGRAMA</t>
  </si>
  <si>
    <t>FRC</t>
  </si>
  <si>
    <t xml:space="preserve">Presupuesto inicial </t>
  </si>
  <si>
    <t>21.</t>
  </si>
  <si>
    <t>001.</t>
  </si>
  <si>
    <t>01.</t>
  </si>
  <si>
    <t>002.</t>
  </si>
  <si>
    <t>003.</t>
  </si>
  <si>
    <t>004.</t>
  </si>
  <si>
    <t>005.</t>
  </si>
  <si>
    <t>02.</t>
  </si>
  <si>
    <t>03.</t>
  </si>
  <si>
    <t>.02</t>
  </si>
  <si>
    <t>.002</t>
  </si>
  <si>
    <t>.003</t>
  </si>
  <si>
    <t>.03</t>
  </si>
  <si>
    <t>.04</t>
  </si>
  <si>
    <t>.001</t>
  </si>
  <si>
    <t>.007</t>
  </si>
  <si>
    <t>.008</t>
  </si>
  <si>
    <t>.009</t>
  </si>
  <si>
    <t>.010</t>
  </si>
  <si>
    <t>.011</t>
  </si>
  <si>
    <t>.012</t>
  </si>
  <si>
    <t>.013</t>
  </si>
  <si>
    <t>.999</t>
  </si>
  <si>
    <t>.05</t>
  </si>
  <si>
    <t>.004</t>
  </si>
  <si>
    <t>.005</t>
  </si>
  <si>
    <t>.006</t>
  </si>
  <si>
    <t>.06</t>
  </si>
  <si>
    <t>.07</t>
  </si>
  <si>
    <t>.08</t>
  </si>
  <si>
    <t>.09</t>
  </si>
  <si>
    <t>.10</t>
  </si>
  <si>
    <t>.11</t>
  </si>
  <si>
    <t>.12</t>
  </si>
  <si>
    <t>.110</t>
  </si>
  <si>
    <t>.111</t>
  </si>
  <si>
    <t>.014</t>
  </si>
  <si>
    <t>.015</t>
  </si>
  <si>
    <t>.017</t>
  </si>
  <si>
    <t>.021</t>
  </si>
  <si>
    <t>.024</t>
  </si>
  <si>
    <t>.025</t>
  </si>
  <si>
    <t>.130</t>
  </si>
  <si>
    <t>.190</t>
  </si>
  <si>
    <t>.418</t>
  </si>
  <si>
    <t>.421</t>
  </si>
  <si>
    <t>.426</t>
  </si>
  <si>
    <t>.429</t>
  </si>
  <si>
    <t>34.02</t>
  </si>
  <si>
    <t>34.04</t>
  </si>
  <si>
    <t>34.07</t>
  </si>
  <si>
    <t>21.01.004.007</t>
  </si>
  <si>
    <t>Productos Químicos</t>
  </si>
  <si>
    <t>Servicios Informáticos</t>
  </si>
  <si>
    <t>22.12.003</t>
  </si>
  <si>
    <t>TRANSFERENCIAS CORRIENTES</t>
  </si>
  <si>
    <t>A Otras Entidades Públicas</t>
  </si>
  <si>
    <t>29.06</t>
  </si>
  <si>
    <t>29.06.001</t>
  </si>
  <si>
    <t>Equipos Computacionales y Periféricos</t>
  </si>
  <si>
    <t>29.07</t>
  </si>
  <si>
    <t>Programas Computacionales</t>
  </si>
  <si>
    <t>24.03.026</t>
  </si>
  <si>
    <t>Buscador</t>
  </si>
  <si>
    <t>24.03.403</t>
  </si>
  <si>
    <t>Municipalidades (Compensación por Predios Exentos)</t>
  </si>
  <si>
    <t>33.03.110</t>
  </si>
  <si>
    <t>Municipalidades (Fondo de Incentivo al Mejoramiento de la Gestión Municipal)</t>
  </si>
  <si>
    <t>32.04.002</t>
  </si>
  <si>
    <t>.026</t>
  </si>
  <si>
    <t>.403</t>
  </si>
  <si>
    <t>.016</t>
  </si>
  <si>
    <t>24.02.101</t>
  </si>
  <si>
    <t>24.02.103</t>
  </si>
  <si>
    <t>24.02.104</t>
  </si>
  <si>
    <t>24.02.105</t>
  </si>
  <si>
    <t>24.02.106</t>
  </si>
  <si>
    <t>24.02.107</t>
  </si>
  <si>
    <t>24.02.108</t>
  </si>
  <si>
    <t>24.02.109</t>
  </si>
  <si>
    <t>24.02.110</t>
  </si>
  <si>
    <t>24.02.111</t>
  </si>
  <si>
    <t>24.02.112</t>
  </si>
  <si>
    <t>24.02.113</t>
  </si>
  <si>
    <t>24.02.114</t>
  </si>
  <si>
    <t>24.02.115</t>
  </si>
  <si>
    <t>Capacitación en Desarrollo Regional y Comunal</t>
  </si>
  <si>
    <t>Capacitacion en Desarrollo Regional y Comunal</t>
  </si>
  <si>
    <t>24.07.002</t>
  </si>
  <si>
    <t>CONSOLIDADO POR SUBTITULO PROGRAMA 05</t>
  </si>
  <si>
    <t>Provisión Fondo Nacional de Desarrollo Regional</t>
  </si>
  <si>
    <t>Provisión Programa Infraestructura Rural</t>
  </si>
  <si>
    <t>Provisión Puesta en Valor del Patrimonio</t>
  </si>
  <si>
    <t>Provisión de Apoyo a la Gestión Subnacional</t>
  </si>
  <si>
    <t>Provisión Programa Saneamiento Sanitario</t>
  </si>
  <si>
    <t>Provisión Programa Residuos Sólidos</t>
  </si>
  <si>
    <t>PROGRAMA 02 - SUBNACIONAL</t>
  </si>
  <si>
    <t>PROGRAMA 03 - DESARROLLO LOCAL</t>
  </si>
  <si>
    <t>Municipalidades (Programa Esterilización y Atención Sanitaria de Animales de Compañía)</t>
  </si>
  <si>
    <t>.406</t>
  </si>
  <si>
    <t>24.03.406</t>
  </si>
  <si>
    <t>.409</t>
  </si>
  <si>
    <t>.415</t>
  </si>
  <si>
    <t>.427</t>
  </si>
  <si>
    <t>.428</t>
  </si>
  <si>
    <t>Oficina Revitalización de Barrios e Infraestructural Patrimonial</t>
  </si>
  <si>
    <t>Oficina de Donación Española</t>
  </si>
  <si>
    <t xml:space="preserve">Programa de Apoyo a la Acreditación de Calidad de Servicios Municipales </t>
  </si>
  <si>
    <t>Municipalidades (Prevención y Mitigación de Riesgos)</t>
  </si>
  <si>
    <t>33.03.111</t>
  </si>
  <si>
    <t>Provisión Regiones Extremas</t>
  </si>
  <si>
    <t>Provisión Territorios Rezagados</t>
  </si>
  <si>
    <t>.500</t>
  </si>
  <si>
    <t>OK</t>
  </si>
  <si>
    <t>Capacitación Directiva o Diplomados</t>
  </si>
  <si>
    <t>Capacitación Alianzas Estratégica Contingente Acción de Apoyo</t>
  </si>
  <si>
    <t>Transferencias - Programa Esterilización</t>
  </si>
  <si>
    <t>Honorarios - Programa Esterilización</t>
  </si>
  <si>
    <t>Viaticos - Programa Esterilización</t>
  </si>
  <si>
    <t>Otros Gastos - Programa Esterilización</t>
  </si>
  <si>
    <t>PRESTACIONES DE SEGURIDAD SOCIAL</t>
  </si>
  <si>
    <t>Fondo Retiro Funcionarios Públicos Ley N° 19.882</t>
  </si>
  <si>
    <t>23.03.003</t>
  </si>
  <si>
    <t>CLASIFICACIÓN PRESUPUESTARIA</t>
  </si>
  <si>
    <t>FORTALECIMIENTO DE LA GESTIÓN SUBNACIONAL</t>
  </si>
  <si>
    <t>TRANSFERENCIAS A GOBIERNOS REGIONALES</t>
  </si>
  <si>
    <t>PROGRAMAS PRESUPUESTARIOS</t>
  </si>
  <si>
    <t>CONSOLIDADO PROGRAMA 05</t>
  </si>
  <si>
    <t>24.02.006</t>
  </si>
  <si>
    <t>OTROS GASTOS CORRIENTES</t>
  </si>
  <si>
    <t>Devoluciones</t>
  </si>
  <si>
    <t>.</t>
  </si>
  <si>
    <t>24.02.004</t>
  </si>
  <si>
    <t>A la Dirección de Arquitectura - MOP</t>
  </si>
  <si>
    <t> A Organismos Internacionales</t>
  </si>
  <si>
    <t>Otros Gastos Financieros Deuda Externa</t>
  </si>
  <si>
    <t>34.06</t>
  </si>
  <si>
    <t>Predios Exentos</t>
  </si>
  <si>
    <t xml:space="preserve">Sistema de Capacitación por Competencias </t>
  </si>
  <si>
    <t>Fondo Concursable Becas - Ley N° 20.742</t>
  </si>
  <si>
    <t>Honorarios Fondo de Becas</t>
  </si>
  <si>
    <t>Viaticos Fondo de Becas</t>
  </si>
  <si>
    <t>Otros Gastos Fondo de Becas</t>
  </si>
  <si>
    <t>Programa de Modernización Municipal</t>
  </si>
  <si>
    <t>24.03.033</t>
  </si>
  <si>
    <t>.033</t>
  </si>
  <si>
    <t>Fondo Concursable Becas - Ley N°20.742</t>
  </si>
  <si>
    <t>Al Sector Privado</t>
  </si>
  <si>
    <t>24.01.100</t>
  </si>
  <si>
    <t>.01</t>
  </si>
  <si>
    <t> Al Sector Privado</t>
  </si>
  <si>
    <t xml:space="preserve">Municipalidades (Compensación por Predios Exentos) </t>
  </si>
  <si>
    <t xml:space="preserve">A Otras Entidades Públicas </t>
  </si>
  <si>
    <t>ADQUISICIÓN DE ACTIVOS NO FINANCIEROS</t>
  </si>
  <si>
    <t>Al Consejo de Monumentos Nacionales</t>
  </si>
  <si>
    <t>24.01.101</t>
  </si>
  <si>
    <t>Alumnos en Práctica</t>
  </si>
  <si>
    <t>007</t>
  </si>
  <si>
    <t>26.01</t>
  </si>
  <si>
    <t>Pago por Servicio de Recolección de Basura</t>
  </si>
  <si>
    <t>Viáticos - Programa Esterilización</t>
  </si>
  <si>
    <t>Prevención y Mitigación de Riesgos</t>
  </si>
  <si>
    <t>Programa de Modernización</t>
  </si>
  <si>
    <t>.602</t>
  </si>
  <si>
    <t>24.07.003</t>
  </si>
  <si>
    <t>A Banco Interamericano de Desarrollo (BID)</t>
  </si>
  <si>
    <t>Otorgamiento de Becas - Aranceles</t>
  </si>
  <si>
    <t>Gastos en Personal - Honorarios</t>
  </si>
  <si>
    <t>Gastos en Personal - Viáticos</t>
  </si>
  <si>
    <t>Otros Gastos Administrativos</t>
  </si>
  <si>
    <t>Suplencias y Reemplazos</t>
  </si>
  <si>
    <t>005</t>
  </si>
  <si>
    <t>Materiales y Útiles Quirúrgicos</t>
  </si>
  <si>
    <t>Municipalidades (Programa de Modernización)</t>
  </si>
  <si>
    <t>006</t>
  </si>
  <si>
    <t xml:space="preserve"> </t>
  </si>
  <si>
    <t>24.01.102</t>
  </si>
  <si>
    <t>Otorgamiento de Becas - Manutención</t>
  </si>
  <si>
    <t>Implementación Ley N 21.020</t>
  </si>
  <si>
    <t>Fondo Concursable</t>
  </si>
  <si>
    <t>Implementación Ley N 21.020 - Fondo Consursable</t>
  </si>
  <si>
    <t>Otorgamiento de Becas Aranceles</t>
  </si>
  <si>
    <t>Otorgamiento de Becas Manutención</t>
  </si>
  <si>
    <t xml:space="preserve">Sistema Información Financiera Municipal </t>
  </si>
  <si>
    <t xml:space="preserve">Gobierno Electrónico Local </t>
  </si>
  <si>
    <t>23.03</t>
  </si>
  <si>
    <t>Concepto Presupuestario</t>
  </si>
  <si>
    <t>Compromiso</t>
  </si>
  <si>
    <t>Devengado</t>
  </si>
  <si>
    <t>Trabajos  Extraordinarios</t>
  </si>
  <si>
    <t>Requerimiento</t>
  </si>
  <si>
    <t>Requerimiento M$</t>
  </si>
  <si>
    <t>2101002 Aportes del Empleador</t>
  </si>
  <si>
    <t>2101003002 Desempeño Colectivo</t>
  </si>
  <si>
    <t>2101004 Remuneraciones Variables</t>
  </si>
  <si>
    <t>2101005 Aguinaldos y Bonos</t>
  </si>
  <si>
    <t>2101005001 Aguinaldos</t>
  </si>
  <si>
    <t>2101005003 Bonos Especiales</t>
  </si>
  <si>
    <t>2102 Personal a Contrata</t>
  </si>
  <si>
    <t>2102001 Sueldos y Sobresueldos</t>
  </si>
  <si>
    <t>2102001001 Sueldos Bases</t>
  </si>
  <si>
    <t>2102001003 Asignación Profesional</t>
  </si>
  <si>
    <t>2102001004 Asignación de Zona</t>
  </si>
  <si>
    <t>2102002 Aportes del Empleador</t>
  </si>
  <si>
    <t>2102003002 Desempeño Colectivo</t>
  </si>
  <si>
    <t>2102004 Remuneraciones Variables</t>
  </si>
  <si>
    <t>2102005 Aguinaldos y Bonos</t>
  </si>
  <si>
    <t>2102005001 Aguinaldos</t>
  </si>
  <si>
    <t>2102005003 Bonos Especiales</t>
  </si>
  <si>
    <t>2103 Otras Remuneraciones</t>
  </si>
  <si>
    <t>2103005 Suplencias y Reemplazos</t>
  </si>
  <si>
    <t>2103007 Alumnos en Práctica</t>
  </si>
  <si>
    <t>22 BIENES Y SERVICIOS DE CONSUMO</t>
  </si>
  <si>
    <t>2202 Textiles, Vestuario y Calzado</t>
  </si>
  <si>
    <t>2202003 Calzado</t>
  </si>
  <si>
    <t>2204 Materiales de Uso o Consumo</t>
  </si>
  <si>
    <t>2204001 Materiales de Oficina</t>
  </si>
  <si>
    <t>2204003 Productos Químicos</t>
  </si>
  <si>
    <t>2204007 Materiales y Útiles de Aseo</t>
  </si>
  <si>
    <t>2204013 Equipos Menores</t>
  </si>
  <si>
    <t>2204999 Otros</t>
  </si>
  <si>
    <t>2205 Servicios Básicos</t>
  </si>
  <si>
    <t>2205001 Electricidad</t>
  </si>
  <si>
    <t>2205002 Agua</t>
  </si>
  <si>
    <t>2205003 Gas</t>
  </si>
  <si>
    <t>2205004 Correo</t>
  </si>
  <si>
    <t>2205005 Telefonía Fija</t>
  </si>
  <si>
    <t>2205006 Telefonía Celular</t>
  </si>
  <si>
    <t>2205007 Acceso a Internet</t>
  </si>
  <si>
    <t>2206 Mantenimiento y Reparaciones</t>
  </si>
  <si>
    <t>2206999 Otros</t>
  </si>
  <si>
    <t>2207 Publicidad y Difusión</t>
  </si>
  <si>
    <t>2207001 Servicios de Publicidad</t>
  </si>
  <si>
    <t>2207002 Servicios de Impresión</t>
  </si>
  <si>
    <t>2208 Servicios Generales</t>
  </si>
  <si>
    <t>2208001 Servicios de Aseo</t>
  </si>
  <si>
    <t>2208999 Otros</t>
  </si>
  <si>
    <t>2209 Arriendos</t>
  </si>
  <si>
    <t>2209002 Arriendo de Edificios</t>
  </si>
  <si>
    <t>2210002 Primas y Gastos de Seguros</t>
  </si>
  <si>
    <t>2211001 Estudios e Investigaciones</t>
  </si>
  <si>
    <t>2211002 Cursos de Capacitación</t>
  </si>
  <si>
    <t>2211003 Servicios Informáticos</t>
  </si>
  <si>
    <t>2211999 Otros</t>
  </si>
  <si>
    <t>2212002 Gastos Menores</t>
  </si>
  <si>
    <t>2212999 Otros</t>
  </si>
  <si>
    <t>24 TRANSFERENCIAS CORRIENTES</t>
  </si>
  <si>
    <t>2403 A Otras Entidades Públicas</t>
  </si>
  <si>
    <t>2906 Equipos Informáticos</t>
  </si>
  <si>
    <t>2907 Programas Informáticos</t>
  </si>
  <si>
    <t>34 SERVICIO DE LA DEUDA</t>
  </si>
  <si>
    <t>3402 Amortización Deuda Externa</t>
  </si>
  <si>
    <t>3402002 Empréstitos</t>
  </si>
  <si>
    <t>3404 Intereses Deuda Externa</t>
  </si>
  <si>
    <t>3404002 Empréstitos</t>
  </si>
  <si>
    <t>3407 Deuda Flotante</t>
  </si>
  <si>
    <t>Total</t>
  </si>
  <si>
    <t>Saldo por Comprometer</t>
  </si>
  <si>
    <t>Código Concepto</t>
  </si>
  <si>
    <t>Código Insumo</t>
  </si>
  <si>
    <t>Catálogo 01</t>
  </si>
  <si>
    <t>Monto Devengo</t>
  </si>
  <si>
    <t>2403026</t>
  </si>
  <si>
    <t>42426003</t>
  </si>
  <si>
    <t>Capac En Alianzas Estratégicas; Capac Contingente;</t>
  </si>
  <si>
    <t>ProgramaPresupuestario - 02 P02-Fortalecimiento de la Gestión Subnacional</t>
  </si>
  <si>
    <t>2403033</t>
  </si>
  <si>
    <t>42433001</t>
  </si>
  <si>
    <t>42433002</t>
  </si>
  <si>
    <t>42433003</t>
  </si>
  <si>
    <t>2403602</t>
  </si>
  <si>
    <t>42402001</t>
  </si>
  <si>
    <t>02</t>
  </si>
  <si>
    <t>2403403</t>
  </si>
  <si>
    <t>42403002</t>
  </si>
  <si>
    <t>2403406</t>
  </si>
  <si>
    <t>42406002</t>
  </si>
  <si>
    <t>42406003</t>
  </si>
  <si>
    <t>Sin Insumo</t>
  </si>
  <si>
    <t>3303110</t>
  </si>
  <si>
    <t>1</t>
  </si>
  <si>
    <t>3204002</t>
  </si>
  <si>
    <t>3303111</t>
  </si>
  <si>
    <t>3407</t>
  </si>
  <si>
    <t>Descripción Concepto</t>
  </si>
  <si>
    <t>Programa Academia Capacitación Municipal y Regiona</t>
  </si>
  <si>
    <t>42426002</t>
  </si>
  <si>
    <t>Sistema de Capacitación por Competencias</t>
  </si>
  <si>
    <t>42426001</t>
  </si>
  <si>
    <t>42433004</t>
  </si>
  <si>
    <t>42433005</t>
  </si>
  <si>
    <t>42402004</t>
  </si>
  <si>
    <t>3303602001</t>
  </si>
  <si>
    <t>Municipalidades - Sistema Información Financiera M</t>
  </si>
  <si>
    <t>3303602002</t>
  </si>
  <si>
    <t>Municipalidades - Unidad de Gobierno Electrónico L</t>
  </si>
  <si>
    <t>Monto Requerimiento</t>
  </si>
  <si>
    <t>Municipalidades (Programa Esterilización y Atenció</t>
  </si>
  <si>
    <t>Municipalidades (Fondo de Incentivo al Mejoramient</t>
  </si>
  <si>
    <t>Municipalidades (Progr. Revital de Barrios e Infra</t>
  </si>
  <si>
    <t>42406004</t>
  </si>
  <si>
    <t>42406005</t>
  </si>
  <si>
    <t>Implementación Ley N 21.020 - Transferencia Munici</t>
  </si>
  <si>
    <t>42406001</t>
  </si>
  <si>
    <t>Textiles y Acabados Textiles</t>
  </si>
  <si>
    <t>2101001003 Asignación Profesional</t>
  </si>
  <si>
    <t>2101001001 Sueldos Bases</t>
  </si>
  <si>
    <t>2101001 Sueldos y Sobresueldos</t>
  </si>
  <si>
    <t>2101 Personal de Planta</t>
  </si>
  <si>
    <t>21 GASTOS EN PERSONAL</t>
  </si>
  <si>
    <t>2101005002 Bono de Escolaridad</t>
  </si>
  <si>
    <t>2102005002 Bono de Escolaridad</t>
  </si>
  <si>
    <t>2402102</t>
  </si>
  <si>
    <t>2402108</t>
  </si>
  <si>
    <t>2402111</t>
  </si>
  <si>
    <t>3303001</t>
  </si>
  <si>
    <t>Monto Compromiso</t>
  </si>
  <si>
    <t>42402002</t>
  </si>
  <si>
    <t>Fortalecimiento de la gestión financiera y presupu</t>
  </si>
  <si>
    <t>Fortalecimiento de la gestión financiera y presupuestaria</t>
  </si>
  <si>
    <t>Fortalecimiento de las Asociaciones Municipales</t>
  </si>
  <si>
    <t>2208002 Servicios de Vigilancia</t>
  </si>
  <si>
    <t>2209999 Otros</t>
  </si>
  <si>
    <t>2407 A Organismos Internacionales</t>
  </si>
  <si>
    <t>42403001</t>
  </si>
  <si>
    <t>42406006</t>
  </si>
  <si>
    <t>42402005</t>
  </si>
  <si>
    <t>42402003</t>
  </si>
  <si>
    <t>A Banco Mundial</t>
  </si>
  <si>
    <t>2203 Combustibles y Lubricantes</t>
  </si>
  <si>
    <t>2203001 Para Vehículos</t>
  </si>
  <si>
    <t>2210004 Gastos Bancarios</t>
  </si>
  <si>
    <t>Al Serviu VIII</t>
  </si>
  <si>
    <t>2403034</t>
  </si>
  <si>
    <t>Programa Inversión Regional Región de Ñuble</t>
  </si>
  <si>
    <t>Programa Inversión Regional Región de Coquimbo</t>
  </si>
  <si>
    <t>Programa Inversión Regional Región de Atacama</t>
  </si>
  <si>
    <t>Programa Inversión Regional Región de Antofagasta</t>
  </si>
  <si>
    <t>Programa Inversión Regional Región de Valparaíso</t>
  </si>
  <si>
    <t>Programa Inversión Regional Región del Maule</t>
  </si>
  <si>
    <t>Programa Inversión Regional Región de Magallanes y de la Antártica Chilena</t>
  </si>
  <si>
    <t>Programa Inversión Regional Región Metropolitana de Santiago</t>
  </si>
  <si>
    <t>Programa Inversión Regional Región de Los Ríos</t>
  </si>
  <si>
    <t>Programa Inversión Regional Región de Arica y Parinacota</t>
  </si>
  <si>
    <t>Programa Inversión Regional Región de Tarapaca</t>
  </si>
  <si>
    <t>Programa Inversión Regional Región del Bío Bío</t>
  </si>
  <si>
    <t>Programa Inversión Regional Región de Araucanía</t>
  </si>
  <si>
    <t>Programa Inversión Regional Región de Los Lagos</t>
  </si>
  <si>
    <t xml:space="preserve">Programa de Apoyo al Mejoramiento de la Gestión y </t>
  </si>
  <si>
    <t xml:space="preserve">Apoyo a la Acreditación de Calidad de Servicios Municipales </t>
  </si>
  <si>
    <t>24.03.034</t>
  </si>
  <si>
    <t>.034</t>
  </si>
  <si>
    <t>Enero</t>
  </si>
  <si>
    <t>2403409 Oficina Revitalización de Barrios e Infraestructur</t>
  </si>
  <si>
    <t>Municipalidades Sistema Información Municipal (SIM)</t>
  </si>
  <si>
    <t>3303602003</t>
  </si>
  <si>
    <t xml:space="preserve">Descripción Insumo </t>
  </si>
  <si>
    <t>Subsecretaría de Desarrollo Regional y Administrat</t>
  </si>
  <si>
    <t>Municipalidades Sistema Información Municipal (SIM</t>
  </si>
  <si>
    <t>2401 Al Sector Privado</t>
  </si>
  <si>
    <t>A la Subsecretaría de Bienes Nacionales</t>
  </si>
  <si>
    <t>Al Servicio Nacional del Patrimonio Cultural</t>
  </si>
  <si>
    <t xml:space="preserve">Presupuesto vigente </t>
  </si>
  <si>
    <t>INGRESOS AL FISCO</t>
  </si>
  <si>
    <t>Otros Ingresos al Fisco</t>
  </si>
  <si>
    <t>2599</t>
  </si>
  <si>
    <t>Otros Íntegros al Fisco</t>
  </si>
  <si>
    <t>INTEGROS AL FISCO</t>
  </si>
  <si>
    <t>ProgramaPresupuestario - 03 P03-Programas de Desarrollo Local</t>
  </si>
  <si>
    <t>3303021 Provisión Puesta en Valor del Patrimonio</t>
  </si>
  <si>
    <t>3303025 Provisión de Apoyo a la Gestión Subnacional</t>
  </si>
  <si>
    <t>3303017 Provisión Programa Infraestructura Rural</t>
  </si>
  <si>
    <t>2101001002 Asignación de Antigüedad</t>
  </si>
  <si>
    <t>2101001007 Asignaciones del DL N ° 3.551, de 1981</t>
  </si>
  <si>
    <t>2101001012 Gastos de Representación</t>
  </si>
  <si>
    <t>2101001013 Asignación de Dirección Superior</t>
  </si>
  <si>
    <t>2101001014 Asignaciones Compensatorias</t>
  </si>
  <si>
    <t>2101001015 Asignaciones Sustitutivas</t>
  </si>
  <si>
    <t>2101001022 Componente Base Asignación de Desempeño</t>
  </si>
  <si>
    <t>2101001039 Asignación de Responsabilidad Superior</t>
  </si>
  <si>
    <t>2101002001 A Servicios de Bienestar</t>
  </si>
  <si>
    <t>2101002002 Otras Cotizaciones Previsionales</t>
  </si>
  <si>
    <t>2101003 Asignaciones por Desempeño</t>
  </si>
  <si>
    <t>2101003001 Desempeño Institucional</t>
  </si>
  <si>
    <t>2101004004 Asignación por Desempeño de Funciones Críticas</t>
  </si>
  <si>
    <t>2101004005 Trabajos  Extraordinarios</t>
  </si>
  <si>
    <t>2101004007 Comisiones de Servicios en el Exterior</t>
  </si>
  <si>
    <t>2102001002 Asignación de Antigüedad</t>
  </si>
  <si>
    <t>2102001006 Asignaciones del DL N ° 2.411, de 1978</t>
  </si>
  <si>
    <t>2102001007 Asignaciones del DL N ° 3.551, de 1981</t>
  </si>
  <si>
    <t>2102001013 Asignaciones Compensatorias</t>
  </si>
  <si>
    <t>2102001014 Asignaciones Sustitutivas</t>
  </si>
  <si>
    <t>2102001021 Componente Base Asignación de Desempeño</t>
  </si>
  <si>
    <t>2102001037 Asignación Zonas Extremas</t>
  </si>
  <si>
    <t>2102001038 Asignación de Responsabilidad Superior</t>
  </si>
  <si>
    <t>2102002001 A Servicios de Bienestar</t>
  </si>
  <si>
    <t>2102002002 Otras Cotizaciones Previsionales</t>
  </si>
  <si>
    <t>2102003 Asignaciones por Desempeño</t>
  </si>
  <si>
    <t>2102003001 Desempeño Institucional</t>
  </si>
  <si>
    <t>2102004004 Asignación por Desempeño de Funciones Críticas</t>
  </si>
  <si>
    <t>2102004005 Trabajos Extraordinarios</t>
  </si>
  <si>
    <t>2103001 Honorarios a Suma Alzada - Personas Naturales</t>
  </si>
  <si>
    <t>2103001001 Honorarios a Suma Alzada-Honorarios</t>
  </si>
  <si>
    <t>2103001002 Honorarios a Suma Alzada - Viáticos</t>
  </si>
  <si>
    <t>2202002 Vestuario, Accesorios y Prendas Diversas</t>
  </si>
  <si>
    <t>2204005 Materiales y Útiles Quirúrgicos</t>
  </si>
  <si>
    <t>2204008 Menaje para Oficina, Casino y Otros</t>
  </si>
  <si>
    <t>2204009 Insumos, Repuestos y Accesorios Computacionales</t>
  </si>
  <si>
    <t>2204010 Materiales para Mantenimiento y Reparaciones de In</t>
  </si>
  <si>
    <t>2204011 Repuestos y Accesorios para Mantenimiento y Repara</t>
  </si>
  <si>
    <t>2204012 Otros Materiales, Repuestos y Útiles Diversos para</t>
  </si>
  <si>
    <t>2205008 Enlaces de Telecomunicaciones</t>
  </si>
  <si>
    <t>2206001 Mantenimiento y Reparación de Edificaciones</t>
  </si>
  <si>
    <t>2206002 Mantenimiento y Reparación de Vehículos</t>
  </si>
  <si>
    <t>2206003 Mantenimiento y Reparación de Mobiliarios y Otros</t>
  </si>
  <si>
    <t>2206004 Mantenimiento y Reparación de Máquinas y Equipos d</t>
  </si>
  <si>
    <t>2206007 Mantenimiento y Reparación de Equipos Informáticos</t>
  </si>
  <si>
    <t>2208007 Pasajes, Fletes y Bodegajes</t>
  </si>
  <si>
    <t>2208008 Salas Cunas y/o Jardines Infantiles</t>
  </si>
  <si>
    <t>2208010 Servicios de Suscripción y Similares</t>
  </si>
  <si>
    <t>2209005 Arriendo de Máquinas y Equipos</t>
  </si>
  <si>
    <t>2209006 Arriendo de  Equipos Informáticos</t>
  </si>
  <si>
    <t>2210 Servicios Financieros y de Seguros</t>
  </si>
  <si>
    <t>2211 Servicios Técnicos y Profesionales</t>
  </si>
  <si>
    <t>2212 Otros Gastos en Bienes y Servicios de Consumo</t>
  </si>
  <si>
    <t>2212003 Gastos de Representación, Protocolo y Ceremonial</t>
  </si>
  <si>
    <t>23 PRESTACIONES DE SEGURIDAD SOCIAL</t>
  </si>
  <si>
    <t>2303 Prestaciones Sociales del Empleador</t>
  </si>
  <si>
    <t>2303003 Fondo Retiro Funcionarios Públicos Ley N° 19.882</t>
  </si>
  <si>
    <t>2403024 Capacitación en Desarrollo Regional y Comunal</t>
  </si>
  <si>
    <t>2407002 A Comisión Económica Para América Latina y el Cari</t>
  </si>
  <si>
    <t>2407007 Organización de las Naciones Unidas para la Alimen</t>
  </si>
  <si>
    <t>29 ADQUISICION DE ACTIVOS NO FINANCIEROS</t>
  </si>
  <si>
    <t>2906001 Equipos Computacionales y Periféricos</t>
  </si>
  <si>
    <t>2907001 Programas Computacionales</t>
  </si>
  <si>
    <t>3404002001 Intereses Deuda Pública</t>
  </si>
  <si>
    <t>2101004006 Comisiones de Servicios en el Pais</t>
  </si>
  <si>
    <t>2102004006 Comisiones de Servicios en el Pais</t>
  </si>
  <si>
    <t>Sueldos base</t>
  </si>
  <si>
    <t>.431</t>
  </si>
  <si>
    <t>Otros Gastos Academia</t>
  </si>
  <si>
    <t>42426007</t>
  </si>
  <si>
    <t>42402006</t>
  </si>
  <si>
    <t>SIM - FIMU Corriente</t>
  </si>
  <si>
    <t>Mejora de la gestión en la provisión de servicios</t>
  </si>
  <si>
    <t>Fortalecimiento Institucional</t>
  </si>
  <si>
    <t>Fortalecimiento de la Participación Ciudadana y la</t>
  </si>
  <si>
    <t>Programa Gasto de Funcionamiento Región del Maule</t>
  </si>
  <si>
    <t>Programa Gastos de Funcionamiento Región de Ñuble</t>
  </si>
  <si>
    <t>Fondo de Desarrollo Local</t>
  </si>
  <si>
    <t>25 INTEGROS AL FISCO</t>
  </si>
  <si>
    <t>2599 Otros Íntegros al Fisco</t>
  </si>
  <si>
    <t>3303110 Municipalidades (Fondo de Incentivo al Mejoramient</t>
  </si>
  <si>
    <t>3303111 Municipalidades (Progr. Revital de Barrios e Infra</t>
  </si>
  <si>
    <t xml:space="preserve">Otros Integros Al Fisco </t>
  </si>
  <si>
    <t xml:space="preserve">INTEGROS AL FISCO </t>
  </si>
  <si>
    <t>Programa Gastos de Funcionamiento Región de Antofa</t>
  </si>
  <si>
    <t>Programa Gasto de Funcionamiento Región de Aysén d</t>
  </si>
  <si>
    <t>Universidad del Desarrollo</t>
  </si>
  <si>
    <t xml:space="preserve">Provisión Ley N° 20.378 - Fondo de Apoyo Regional </t>
  </si>
  <si>
    <t>Provisión Programas de Apoyo al Empleo</t>
  </si>
  <si>
    <t>Mantenimiento y Reparación de Máquinas y Equipos d</t>
  </si>
  <si>
    <t xml:space="preserve">CONSOLIDADO POR SUBTÍTULO </t>
  </si>
  <si>
    <t>Fundación Chile Descentralizado Desarrollado</t>
  </si>
  <si>
    <t>Aporte Reembolsable Especial a Municipalidades</t>
  </si>
  <si>
    <t xml:space="preserve">ADQUISICIÓN DE ACTIVOS FINANCIEROS </t>
  </si>
  <si>
    <t>Fondo de Emergencia Transitorio</t>
  </si>
  <si>
    <t>3303602004</t>
  </si>
  <si>
    <t>Plataforma Unidad de RRHH</t>
  </si>
  <si>
    <t>3303602005</t>
  </si>
  <si>
    <t>Servicios SINIM</t>
  </si>
  <si>
    <t>Tradicional (PMU)</t>
  </si>
  <si>
    <t>Emergencia (PMU)</t>
  </si>
  <si>
    <t>Cuenca del Carbón (PMU)</t>
  </si>
  <si>
    <t>Asistencia Técnica (PMB)</t>
  </si>
  <si>
    <t>Terrenos (PMB)</t>
  </si>
  <si>
    <t>Otras Transferencias (PMB)</t>
  </si>
  <si>
    <t>Estudios y diseños (PMB)</t>
  </si>
  <si>
    <t>IRAL Inversión Regional de Asignación Local (PMB)</t>
  </si>
  <si>
    <t>Obras (PMB)</t>
  </si>
  <si>
    <t>Fondo Recuperación de  (FRC)</t>
  </si>
  <si>
    <t>33.03.120.100</t>
  </si>
  <si>
    <t>Servicio Nacional del Patrimonio Cultural</t>
  </si>
  <si>
    <t>.020</t>
  </si>
  <si>
    <t xml:space="preserve">Aporte Reembolsable Compensación Ingresos Propios </t>
  </si>
  <si>
    <t xml:space="preserve">Al Serviu </t>
  </si>
  <si>
    <t>PROGRAMA 05 - TRANSFERENCIA GORES</t>
  </si>
  <si>
    <t>Fondo de Equidad Interregional</t>
  </si>
  <si>
    <t>.433</t>
  </si>
  <si>
    <t>3303432</t>
  </si>
  <si>
    <t>Fondo de Apoyo Contingencia Regional</t>
  </si>
  <si>
    <t>.432</t>
  </si>
  <si>
    <t>42426008</t>
  </si>
  <si>
    <t>Tecnologías de Información y Comunicaciones TIC</t>
  </si>
  <si>
    <t>Mantenimiento y Reparación de otras Máquinarias y Equipos</t>
  </si>
  <si>
    <t xml:space="preserve">PROGRAMA 01 - SUBSECRETARIA </t>
  </si>
  <si>
    <t>N° Decreto</t>
  </si>
  <si>
    <t>24.03.406.001</t>
  </si>
  <si>
    <t>24.03.406.002</t>
  </si>
  <si>
    <t>24.03.406.003</t>
  </si>
  <si>
    <t>24.03.406.004</t>
  </si>
  <si>
    <t>24.03.406.005</t>
  </si>
  <si>
    <t>24.03.406.006</t>
  </si>
  <si>
    <t>25.99</t>
  </si>
  <si>
    <t>33.03.120.005.01</t>
  </si>
  <si>
    <t>33.03.120.005.02</t>
  </si>
  <si>
    <t>33.03.120.005.05</t>
  </si>
  <si>
    <t>33.03.120.006.01</t>
  </si>
  <si>
    <t>33.03.120.006.03</t>
  </si>
  <si>
    <t>33.03.120.006.04</t>
  </si>
  <si>
    <t>33.03.120.006.05</t>
  </si>
  <si>
    <t>33.03.120.006.06</t>
  </si>
  <si>
    <t>33.03.120.006.07</t>
  </si>
  <si>
    <t>Programa Gastos de Funcionamiento Región de Tarapacá</t>
  </si>
  <si>
    <t>Programa Gastos de Funcionamiento Región de Atacama</t>
  </si>
  <si>
    <t>Programa Gastos de Funcionamiento Región de Coquimbo</t>
  </si>
  <si>
    <t>Programa Gasto de Funcionamiento Región de Valparaíso</t>
  </si>
  <si>
    <t>Programa Gasto de Funcionamiento Región del Libertador B. O'Higgins</t>
  </si>
  <si>
    <t>Programa Gastos de Funcionamiento Región de La Araucanía</t>
  </si>
  <si>
    <t>Programa Gasto de Funcionamiento Región de Los Lagos</t>
  </si>
  <si>
    <t>Programa Gasto de Funcionamiento Región de Magallanes</t>
  </si>
  <si>
    <t>Programa Gasto de Funcionamiento Región Metropolitana</t>
  </si>
  <si>
    <t>Programa Gastos de Funcionamiento Región de Los Ríos</t>
  </si>
  <si>
    <t>Programa Gastos de Funcionamiento Región de Arica Parinacota</t>
  </si>
  <si>
    <t>24.02.007</t>
  </si>
  <si>
    <t>24.02.914</t>
  </si>
  <si>
    <t>Programa Inversión Regional Región del Libertador General B. O' Higgins</t>
  </si>
  <si>
    <t>Programa Inversión Regional Región de Aysén del G. Carlos Ibañez del Campo</t>
  </si>
  <si>
    <t>24.01.103</t>
  </si>
  <si>
    <t xml:space="preserve">Universidad Adolfo Ibañez - Índice de bienestar </t>
  </si>
  <si>
    <t>Universidad Católica-Centro Latinoamericano</t>
  </si>
  <si>
    <t>24.07.006</t>
  </si>
  <si>
    <t>A Comisión Económica Para América Latina y el Caribe</t>
  </si>
  <si>
    <t>002</t>
  </si>
  <si>
    <t>003</t>
  </si>
  <si>
    <t>24.07.007</t>
  </si>
  <si>
    <t>A Organización de las Naciones Unidas para la Alimentación</t>
  </si>
  <si>
    <t>acumulado a febrero</t>
  </si>
  <si>
    <t>001</t>
  </si>
  <si>
    <t>.107</t>
  </si>
  <si>
    <t>.914</t>
  </si>
  <si>
    <t>.916</t>
  </si>
  <si>
    <t>3303010 Programa de Mejoramiento Urbano y Equipamiento Com</t>
  </si>
  <si>
    <t>3303020 Programa de Mejoramiento de Barrios FET-Covid-19</t>
  </si>
  <si>
    <t>Sistema Información Financiera Municipal</t>
  </si>
  <si>
    <t>Unidad de Gobierno Electrónico Local</t>
  </si>
  <si>
    <t>Sistema Información Municipal (SIM )</t>
  </si>
  <si>
    <t>PMU</t>
  </si>
  <si>
    <t>PMB</t>
  </si>
  <si>
    <t xml:space="preserve">Programa Gastos de Funcionamiento Región de Aysén del General Carlos Ibañez del Campo </t>
  </si>
  <si>
    <t>Programa Gastos de Funcionamiento Región del Bio Bio</t>
  </si>
  <si>
    <t>.105</t>
  </si>
  <si>
    <t>Programa Financiamiento Gobiernos Regionales</t>
  </si>
  <si>
    <t>Presupuesto Vigente</t>
  </si>
  <si>
    <t>Ejecución</t>
  </si>
  <si>
    <t>subtítulo</t>
  </si>
  <si>
    <t xml:space="preserve">06    </t>
  </si>
  <si>
    <t xml:space="preserve">07    </t>
  </si>
  <si>
    <t>24.02.116</t>
  </si>
  <si>
    <t>[ 4 ]</t>
  </si>
  <si>
    <t>[ 5 ]</t>
  </si>
  <si>
    <t>[ 4/2]</t>
  </si>
  <si>
    <t>[ 5/2]</t>
  </si>
  <si>
    <t>Etiquetas de fila</t>
  </si>
  <si>
    <t>Total general</t>
  </si>
  <si>
    <t xml:space="preserve"> Prestaciones Sociales del Empleador</t>
  </si>
  <si>
    <t>32.04.003</t>
  </si>
  <si>
    <t>Trabajos extraordinarios</t>
  </si>
  <si>
    <t>Valores</t>
  </si>
  <si>
    <t>Saldo por ejecutar M$</t>
  </si>
  <si>
    <t>[ 5-3]</t>
  </si>
  <si>
    <t>Saldo disponible M$</t>
  </si>
  <si>
    <t xml:space="preserve">% Saldo disponible </t>
  </si>
  <si>
    <t>% Presupuesto comprometido M$</t>
  </si>
  <si>
    <t>Presupuesto comprometido M$</t>
  </si>
  <si>
    <t>Compromiso  M$</t>
  </si>
  <si>
    <t>Saldo por Comprometer  M$</t>
  </si>
  <si>
    <t>Devengado  M$</t>
  </si>
  <si>
    <t>22.02.001</t>
  </si>
  <si>
    <t>ProgramaPresupuestario - 05 P05-Transferencias a Gobiernos Regionales</t>
  </si>
  <si>
    <t>Programa Inversión Regional Región I  Tarapacá</t>
  </si>
  <si>
    <t>Programa Inversión Regional Región II  Antofagasta</t>
  </si>
  <si>
    <t>Programa Inversión Regional Región III Atacama</t>
  </si>
  <si>
    <t>Programa Inversión Regional Región IV Coquimbo</t>
  </si>
  <si>
    <t>Programa Inversión Regional Región V Valparaíso</t>
  </si>
  <si>
    <t xml:space="preserve">Programa Inversión Regional Región VI del Libertador </t>
  </si>
  <si>
    <t>Programa Inversión Regional Región VII  Maule</t>
  </si>
  <si>
    <t>Programa Inversión Regional Región VIII  Bío Bío</t>
  </si>
  <si>
    <t>Programa Inversión Regional Región IX La Araucanía</t>
  </si>
  <si>
    <t>Programa Inversión Regional Región X  Los Lagos</t>
  </si>
  <si>
    <t>Programa Inversión Regional Región XI  Aysén</t>
  </si>
  <si>
    <t xml:space="preserve">Programa Inversión Regional Región XII Magallanes </t>
  </si>
  <si>
    <t>Programa Inversión Regional Región XIV Los Ríos</t>
  </si>
  <si>
    <t>Programa Inversión Regional Región XV  Arica y Parinacota</t>
  </si>
  <si>
    <t>Programa Inversión Regional Región XVI  Ñuble</t>
  </si>
  <si>
    <t>Subsecretaría de Desarrollo Regional y Administrativo</t>
  </si>
  <si>
    <t>Saldo disponible M$.</t>
  </si>
  <si>
    <t xml:space="preserve"> PROGRAMAS DE DESARROLLO LOCAL</t>
  </si>
  <si>
    <t xml:space="preserve"> Gastos de Representación, Protocolo y Ceremonial</t>
  </si>
  <si>
    <t>32.04.004</t>
  </si>
  <si>
    <t>Subtitulo</t>
  </si>
  <si>
    <t>nombre</t>
  </si>
  <si>
    <t>(Varios elementos)</t>
  </si>
  <si>
    <t>ACUMULADO A JULIO</t>
  </si>
  <si>
    <t>ACUMULADO JULIO</t>
  </si>
  <si>
    <t>ACUMULADO AGOSTO</t>
  </si>
  <si>
    <t>ACUMULADO A AGOSTO</t>
  </si>
  <si>
    <t>Amortización de la Deuda Extterna</t>
  </si>
  <si>
    <t>Fortalecimiento y Apoyo Técnico a los Gobiernos Re</t>
  </si>
  <si>
    <t xml:space="preserve">Fortalecimiento de Capacidades de Intervención en </t>
  </si>
  <si>
    <t>22.06.004</t>
  </si>
  <si>
    <t xml:space="preserve">24.03.105 </t>
  </si>
  <si>
    <t>24.03.015</t>
  </si>
  <si>
    <t>2204004 Productos Farmacéuticos</t>
  </si>
  <si>
    <t>22.04.004</t>
  </si>
  <si>
    <t>Productos Farmacéuticos</t>
  </si>
  <si>
    <t>21.03.007</t>
  </si>
  <si>
    <t>Ejecución M$</t>
  </si>
  <si>
    <t>Ejecución  M$</t>
  </si>
  <si>
    <t>Ejecución.</t>
  </si>
  <si>
    <t>Saldo por ejecutar.</t>
  </si>
  <si>
    <t>Saldo disponible.</t>
  </si>
  <si>
    <t>ACUMULADO A OCTUBRE</t>
  </si>
  <si>
    <t>Programa Gastos de Funcionamiento Región del Biobío</t>
  </si>
  <si>
    <t>Emergencia S.P.D.</t>
  </si>
  <si>
    <t>2407008 A Facultad Latinoamericana de Ciencias Sociales</t>
  </si>
  <si>
    <t>A Facultad Latinoamericana de Ciencias Sociales</t>
  </si>
  <si>
    <t xml:space="preserve">24.07.008 </t>
  </si>
  <si>
    <t>24.02.102</t>
  </si>
  <si>
    <t>ACUMULADO A NOVIEMBRE</t>
  </si>
  <si>
    <t>.018</t>
  </si>
  <si>
    <t>33.02.020</t>
  </si>
  <si>
    <t>33.02.018</t>
  </si>
  <si>
    <t>2907002 Sistemas de Información</t>
  </si>
  <si>
    <t>Universidad de Chile - Fortalecimiento Organizacio</t>
  </si>
  <si>
    <t>24.03.410</t>
  </si>
  <si>
    <t>24.01.104</t>
  </si>
  <si>
    <t>24.01.105</t>
  </si>
  <si>
    <t>2101001999 Otras Asignaciones</t>
  </si>
  <si>
    <t>2102001999 Otras Asignaciones</t>
  </si>
  <si>
    <t>2403027 Aceleración de Carteras de Planes de Zonas Rezagad</t>
  </si>
  <si>
    <t>2903 Vehículos</t>
  </si>
  <si>
    <t>Otras Asignaciones</t>
  </si>
  <si>
    <t>Desempeño Individual</t>
  </si>
  <si>
    <t>Otras Indemnizaciones</t>
  </si>
  <si>
    <t>23.03.004</t>
  </si>
  <si>
    <t>.410</t>
  </si>
  <si>
    <t>Universidad de Chile - Fortalecimiento Organización</t>
  </si>
  <si>
    <t>Vehículos</t>
  </si>
  <si>
    <t>29.03</t>
  </si>
  <si>
    <t>.027</t>
  </si>
  <si>
    <t>Vehículo</t>
  </si>
  <si>
    <t>MOVIMIENTO AÑO 2023</t>
  </si>
  <si>
    <t>3303005001</t>
  </si>
  <si>
    <t>P.M.U. - Tradicional</t>
  </si>
  <si>
    <t>3303005002</t>
  </si>
  <si>
    <t>P.M.U. - Emergencia</t>
  </si>
  <si>
    <t>3303005005</t>
  </si>
  <si>
    <t>P.M.U. - Cuenca del Carbón</t>
  </si>
  <si>
    <t>3303005008</t>
  </si>
  <si>
    <t>P.M.U. - Emergencia - SPD</t>
  </si>
  <si>
    <t>3303006001</t>
  </si>
  <si>
    <t>P.M.B. - Asistencia Ténica</t>
  </si>
  <si>
    <t>3303006003</t>
  </si>
  <si>
    <t>P.M.B. - Terrenos</t>
  </si>
  <si>
    <t>3303006004</t>
  </si>
  <si>
    <t>P.M.B. - Otras Transferencias</t>
  </si>
  <si>
    <t>3303006005</t>
  </si>
  <si>
    <t>P.M.B. - Estudios y Diseños</t>
  </si>
  <si>
    <t>3303006006</t>
  </si>
  <si>
    <t>P.M.B. - IRAL- Inversión Regional de Asignación Lo</t>
  </si>
  <si>
    <t>3303006007</t>
  </si>
  <si>
    <t>P.M.B. - OBRA</t>
  </si>
  <si>
    <t>3303100</t>
  </si>
  <si>
    <t>Municipalidades (Fondo Recuperación de Ciudades)</t>
  </si>
  <si>
    <t>33.03.005.001</t>
  </si>
  <si>
    <t>33.03.005.002</t>
  </si>
  <si>
    <t>33.03.005.003</t>
  </si>
  <si>
    <t>33.03.005.008</t>
  </si>
  <si>
    <t>33.03.006.001</t>
  </si>
  <si>
    <t>33.03.006.002</t>
  </si>
  <si>
    <t>33.03.006.003</t>
  </si>
  <si>
    <t>33.03.006.004</t>
  </si>
  <si>
    <t>33.03.006.005</t>
  </si>
  <si>
    <t>33.03.100</t>
  </si>
  <si>
    <t>Programa 03 33-03-005 Decretos</t>
  </si>
  <si>
    <t>Ejecución Linea de Financiamiento</t>
  </si>
  <si>
    <t>Programa 03 33-03-006 Decretos</t>
  </si>
  <si>
    <t>Municipalidades (PMU)</t>
  </si>
  <si>
    <t>Municipalidades (PMB)</t>
  </si>
  <si>
    <t>.100</t>
  </si>
  <si>
    <t>GASTO REAL AÑO 2023</t>
  </si>
  <si>
    <t>2402500</t>
  </si>
  <si>
    <t>Servicio Nacional de Prevención y Respuesta Ante D</t>
  </si>
  <si>
    <t>GASTO AÑO 2023</t>
  </si>
  <si>
    <t xml:space="preserve">2101001998 Aplicación inciso 5to del Artículo 1 de la Ley N° </t>
  </si>
  <si>
    <t xml:space="preserve">2102001998 Aplicación inciso 5to del Artículo 1 de la Ley N° </t>
  </si>
  <si>
    <t>2102004007 Comisiones de Servicios en el Exterior</t>
  </si>
  <si>
    <t>2208003 Servicios de Mantención de Jardines</t>
  </si>
  <si>
    <t>26 OTROS GASTOS CORRIENTES</t>
  </si>
  <si>
    <t>2602 Compensaciones por Daños a Terceros y/o a la Propi</t>
  </si>
  <si>
    <t>2904 Mobiliario y Otros</t>
  </si>
  <si>
    <t xml:space="preserve">Aplicación inciso 5to del Artículo 1 de la Ley N° </t>
  </si>
  <si>
    <t>Mobiliario y Otros</t>
  </si>
  <si>
    <t>23.</t>
  </si>
  <si>
    <t>FEBRERO ACUMULADO</t>
  </si>
  <si>
    <t>ACUMULADO FEBRERO</t>
  </si>
  <si>
    <t>24.02.500</t>
  </si>
  <si>
    <t>Febrero acumulado</t>
  </si>
  <si>
    <t>ACUMULADO MARZO</t>
  </si>
  <si>
    <t>MARZO DE 2023</t>
  </si>
  <si>
    <t>ACUMULADO A MARZO</t>
  </si>
  <si>
    <t>Sistemas de Información</t>
  </si>
  <si>
    <t>29.07.002</t>
  </si>
  <si>
    <t>29.04</t>
  </si>
  <si>
    <t>ACUMULADO ABRIL 2023</t>
  </si>
  <si>
    <t>ABRIL ACUMULADO</t>
  </si>
  <si>
    <t>ACUMULADO ABRIL</t>
  </si>
  <si>
    <t>3302025</t>
  </si>
  <si>
    <t>Gobiernos Regionales - Programas de Inversión</t>
  </si>
  <si>
    <t xml:space="preserve">ACUMULADO A ABRIL </t>
  </si>
  <si>
    <t>2401010 Fundación para la Promoción y Desarrollo de la Muj</t>
  </si>
  <si>
    <t xml:space="preserve">2407003 A Banco Interamericano de Desarrollo (BID) </t>
  </si>
  <si>
    <t>ACUMULADO A MAYO</t>
  </si>
  <si>
    <t>Fundación para la Promoción y Desarrollo de la Muj</t>
  </si>
  <si>
    <t>24.01.010</t>
  </si>
  <si>
    <t>Devengo M$</t>
  </si>
  <si>
    <t>Compromiso M$</t>
  </si>
  <si>
    <t xml:space="preserve">33  </t>
  </si>
  <si>
    <t>3303112</t>
  </si>
  <si>
    <t>Municipalidades (Programa Recuperación Espacios de</t>
  </si>
  <si>
    <t>Req M$</t>
  </si>
  <si>
    <t>Com M$</t>
  </si>
  <si>
    <t>Dev M$</t>
  </si>
  <si>
    <t>33.03.112</t>
  </si>
  <si>
    <t>.112</t>
  </si>
  <si>
    <t>Prestaciones Sociales del Empleador</t>
  </si>
  <si>
    <t>2599001 Integros por Recuperación de Licencias Médicas</t>
  </si>
  <si>
    <t>ACUMULADO A JUNIO</t>
  </si>
  <si>
    <t>Integros por Recuperación de Licencias Médicas</t>
  </si>
  <si>
    <t xml:space="preserve">25.99.001 </t>
  </si>
  <si>
    <t>25.99.001</t>
  </si>
  <si>
    <t>JUNIO DE 2023</t>
  </si>
  <si>
    <t>2599201 Integros por Cobro de Pagos en Exceso</t>
  </si>
  <si>
    <t>2599202 Integros por Cobro de Pagos Duplicados</t>
  </si>
  <si>
    <t>2599999 Otros</t>
  </si>
  <si>
    <t>2599999</t>
  </si>
  <si>
    <t>JULIO.2023</t>
  </si>
  <si>
    <t>Programa de Tenencia Responsable de Animales de Co</t>
  </si>
  <si>
    <t>25.99.999</t>
  </si>
  <si>
    <t>Integros por Cobro de Pagos en Exceso</t>
  </si>
  <si>
    <t>Integros por Cobro de Pagos Duplicados</t>
  </si>
  <si>
    <t>Descripción Unidad Ejecutora</t>
  </si>
  <si>
    <t>Subsecretaria de Desarrollo Regional y Administrat</t>
  </si>
  <si>
    <t>acumulado a septiembre</t>
  </si>
  <si>
    <t>ACUMULADO A SEPTIEMBRE</t>
  </si>
  <si>
    <t>OCTUBRE A 2023</t>
  </si>
  <si>
    <t>ACUMULADO A OCTUBRE 20233</t>
  </si>
  <si>
    <t>OCTUBRE DE 2023</t>
  </si>
  <si>
    <t>OCTUBRE ACUMULADO 2023</t>
  </si>
  <si>
    <t>33.02.025</t>
  </si>
  <si>
    <t>33.03.432</t>
  </si>
  <si>
    <t>a noviembre de 2023</t>
  </si>
  <si>
    <t>A NOVIEMBRE DE 2023</t>
  </si>
  <si>
    <t>ACUMULADO A NOVIEMBRE 2023</t>
  </si>
  <si>
    <t>33.03.006</t>
  </si>
  <si>
    <t>33.03.005</t>
  </si>
  <si>
    <t>a diciembre de 2023</t>
  </si>
  <si>
    <t>acumulado a diciembre 2023</t>
  </si>
  <si>
    <t>A DICIEMBRE DE 2023</t>
  </si>
  <si>
    <t>ACUMULADO A DICIEMBRE DE 2023</t>
  </si>
  <si>
    <t xml:space="preserve">2403025 U. de Chile, Facultad de Gobierno - Actualización </t>
  </si>
  <si>
    <t xml:space="preserve">2403030 SUBPESCA - Consulta indígena área marina Rapa Nui </t>
  </si>
  <si>
    <t>2905 Máquinas y Equipos</t>
  </si>
  <si>
    <t>2905001 Máquinas y Equipos de Oficina</t>
  </si>
  <si>
    <t>ACUMULADO A DICIEMBRE 2023</t>
  </si>
  <si>
    <t>A DICIEMBRE 2023</t>
  </si>
  <si>
    <t>Devengado M$</t>
  </si>
  <si>
    <t>Saldo por Comprometer M$</t>
  </si>
  <si>
    <t xml:space="preserve">U. de Chile, Facultad de Gobierno - Actualización </t>
  </si>
  <si>
    <t xml:space="preserve">SUBPESCA - Consulta indígena área marina Rapa Nui </t>
  </si>
  <si>
    <t>.030</t>
  </si>
  <si>
    <t>Máquinas y Equipos</t>
  </si>
  <si>
    <t>Máquinas y Equipos de Oficina</t>
  </si>
  <si>
    <t>29.05</t>
  </si>
  <si>
    <t>Presupuesto Inicial 2024 M$</t>
  </si>
  <si>
    <t>Presupuesto  Vigente 2024 M$</t>
  </si>
  <si>
    <t>MOVIMIENTO AÑO 2024</t>
  </si>
  <si>
    <t>GASTO AÑO 2024</t>
  </si>
  <si>
    <t>GASTO REAL  AÑO 2023</t>
  </si>
  <si>
    <t xml:space="preserve">Ley de Presupuestos </t>
  </si>
  <si>
    <t>33 TRANSFERENCIAS DE CAPITAL</t>
  </si>
  <si>
    <t>3302 Al Gobierno Central</t>
  </si>
  <si>
    <t>3302100 Recuperación Región del Maule</t>
  </si>
  <si>
    <t>Distribución Inicial al 31.04.2024</t>
  </si>
  <si>
    <t>TRANSFERENCIAS DE CAPITAL</t>
  </si>
  <si>
    <t>Recuperación Región del Maule</t>
  </si>
  <si>
    <t>.99</t>
  </si>
  <si>
    <t>Nivel Cruce</t>
  </si>
  <si>
    <t>2</t>
  </si>
  <si>
    <t>3</t>
  </si>
  <si>
    <t>4</t>
  </si>
  <si>
    <t>25.99.201</t>
  </si>
  <si>
    <t>25.99.202</t>
  </si>
  <si>
    <t>2599002</t>
  </si>
  <si>
    <t>Integros por Saldos No Utilizados de Transferencia</t>
  </si>
  <si>
    <t xml:space="preserve">ENERO </t>
  </si>
  <si>
    <t>25.99.002</t>
  </si>
  <si>
    <t>2403407</t>
  </si>
  <si>
    <t>Programa Servicios de Asistencia Técnica Especiali</t>
  </si>
  <si>
    <t>2024 ENERO</t>
  </si>
  <si>
    <t>Emergencia SPD (PMU)</t>
  </si>
  <si>
    <t>33.03.006.007</t>
  </si>
  <si>
    <t>.407</t>
  </si>
  <si>
    <t>24.03.407</t>
  </si>
  <si>
    <t>ENERO DE 2024</t>
  </si>
  <si>
    <t>Presupuesto  Vigente 2023 M$</t>
  </si>
  <si>
    <t>% de Ejecución  2024 M$</t>
  </si>
  <si>
    <t>%                           Ejecución 2023 M$</t>
  </si>
  <si>
    <t>Presupuesto Inicial 2024 M$.</t>
  </si>
  <si>
    <t>Presupuesto Vigente 2024 M$.</t>
  </si>
  <si>
    <t>% de Ejecución  2024 M$.</t>
  </si>
  <si>
    <t>% Ejecución 2023 M$,</t>
  </si>
  <si>
    <t>% de Ejecución 2024 M$.</t>
  </si>
  <si>
    <t>% Ejecución 2023 M$.</t>
  </si>
  <si>
    <t>Subt.</t>
  </si>
  <si>
    <t>CONSOLIDADO POR SUBTÍTULO PROGRAMA 01</t>
  </si>
  <si>
    <t>SUBSECRETARIA DE DESARROLLO REGIONAL Y ADMINISTRATIVO</t>
  </si>
  <si>
    <t>33.02.100</t>
  </si>
  <si>
    <t>04</t>
  </si>
  <si>
    <t>ACUMULADO A FEBRERO</t>
  </si>
  <si>
    <t>FEBRERO DE 2024</t>
  </si>
  <si>
    <t>ACUMULADO FEBRERO 2024</t>
  </si>
  <si>
    <t>2403027 Agencia para la Sustentabilidad y Cambio Climático</t>
  </si>
  <si>
    <t>2403043 UFRO - Red de expertos macro zona sur</t>
  </si>
  <si>
    <t>2407003 A Banco Interamericano de Desarrollo (BID)</t>
  </si>
  <si>
    <t>2407009 PNUD - Diálogos participativos regionales para ela</t>
  </si>
  <si>
    <t>m$ Requerimiento</t>
  </si>
  <si>
    <t>Agencia para la Sustentabilidad y Cambio Climático</t>
  </si>
  <si>
    <t>.043</t>
  </si>
  <si>
    <t>UFRO - Red de expertos macro zona sur</t>
  </si>
  <si>
    <t>24.03.043</t>
  </si>
  <si>
    <t>24.07.009</t>
  </si>
  <si>
    <t>Diálogos participativos regionales para ela</t>
  </si>
  <si>
    <t xml:space="preserve">MARZO </t>
  </si>
  <si>
    <t>M$ Monto Requerimiento</t>
  </si>
  <si>
    <t>24.03.602</t>
  </si>
  <si>
    <t>Municipalidades (Programa Revitalización de Barrios e Infraestructura Patrimonial Emblemática)</t>
  </si>
  <si>
    <t>Municipalidades (Programa Recuperación Espacios de Alto Valor Social)</t>
  </si>
  <si>
    <t>Servicios de Asistencia Técnica Especializada SATE</t>
  </si>
  <si>
    <t>M$ Monto Devengo</t>
  </si>
  <si>
    <t>M$ Monto Compromiso</t>
  </si>
  <si>
    <t>ACUMULADO A ABRIL</t>
  </si>
  <si>
    <t>m$ Monto Requerimiento</t>
  </si>
  <si>
    <t>m$ Monto Devengo</t>
  </si>
  <si>
    <t>M$ Compromiso</t>
  </si>
  <si>
    <t>M$ Devengado</t>
  </si>
  <si>
    <t>M$ Saldo por Comprometer</t>
  </si>
  <si>
    <t>M$ Requerimiento</t>
  </si>
  <si>
    <t>2906002 Equipos de Comunicaciones para Redes Informáticas</t>
  </si>
  <si>
    <t xml:space="preserve"> Equipos de Comunicaciones para Redes Informáticas</t>
  </si>
  <si>
    <t>M$  Monto Compromiso</t>
  </si>
  <si>
    <t>M$  Monto Devengo</t>
  </si>
  <si>
    <t>[ 4/2 ]</t>
  </si>
  <si>
    <t>[ 5/2 ]</t>
  </si>
  <si>
    <t>SIN INFORMACION SIGFE</t>
  </si>
  <si>
    <t>ACUMULADO A JULIO 2024</t>
  </si>
  <si>
    <t xml:space="preserve">	
Decreto 875 Reg. 0983EE TG Los Ríos</t>
  </si>
  <si>
    <t>Decreto 815 Reg. 1150EE TG Aysén</t>
  </si>
  <si>
    <t>Decreto 875 Reg. 0983EE TG Los Ríos</t>
  </si>
  <si>
    <t>Municipalidades Programa de Tenencia Responsable de Animales de Compañía</t>
  </si>
  <si>
    <t>Municipalidades (Programa de Mejoramiento Urbano y Equipamiento Comunal - PMU)</t>
  </si>
  <si>
    <t>Municipalidades (Programa Mejoramiento de Barrios - PMB)</t>
  </si>
  <si>
    <t xml:space="preserve">Municipalidades (Fondo Recuperación de Ciudades - FRC) </t>
  </si>
  <si>
    <t>Decreto 960 Reg. 1299EE Plan buen vivir</t>
  </si>
  <si>
    <t>Decreto 887 Reg. 1058EE TG Antofagasta</t>
  </si>
  <si>
    <t xml:space="preserve">Decreto 527 Reg. 0715EE TG Tarapacá </t>
  </si>
  <si>
    <t>Servicio Nacional de Prevención y Respuesta Ante Desastres</t>
  </si>
  <si>
    <t>2101003003 Desempeño Individual</t>
  </si>
  <si>
    <t>2102003003 Desempeño Individual</t>
  </si>
  <si>
    <t>2202001 Textiles y Acabados Textiles</t>
  </si>
  <si>
    <t xml:space="preserve">2206006 Mantenimiento y Reparación de Otras Maquinarias y </t>
  </si>
  <si>
    <t>2303004 Otras Indemnizaciones</t>
  </si>
  <si>
    <t>2401100 Universidad del Desarrollo</t>
  </si>
  <si>
    <t>2401101 Fundación Chile Descentralizado Desarrollado</t>
  </si>
  <si>
    <t>2401102 Universidad Adolfo Ibañez - Índice de bienestar te</t>
  </si>
  <si>
    <t>2401103 Universidad Católica-Centro Latinoamericano de Pol</t>
  </si>
  <si>
    <t>2401104 Fortalecimiento y Apoyo Técnico a los Gobiernos Re</t>
  </si>
  <si>
    <t xml:space="preserve">2401105 Fortalecimiento de Capacidades de Intervención en </t>
  </si>
  <si>
    <t xml:space="preserve">2403105 Fortalecimiento de Capacidades de Intervención en </t>
  </si>
  <si>
    <t>2403410 Universidad de Chile - Fortalecimiento Organizacio</t>
  </si>
  <si>
    <t>2403415 Oficina de Donación Española</t>
  </si>
  <si>
    <t>2407006 A Banco Mundial</t>
  </si>
  <si>
    <t>3406 Otros Gastos Financieros Deuda Externa</t>
  </si>
  <si>
    <t>35 SALDO FINAL DE CAJA</t>
  </si>
  <si>
    <t>M$Devengado</t>
  </si>
  <si>
    <t>2407010 PNUD: Plan Ercilla</t>
  </si>
  <si>
    <t>24.07.010</t>
  </si>
  <si>
    <t>PNUD: Plan Ercilla</t>
  </si>
  <si>
    <t>SEPTIEMBRE ACUMULADO</t>
  </si>
  <si>
    <t>ACUMULADO SEPTIEMBRE</t>
  </si>
  <si>
    <t>Octubre 2024</t>
  </si>
  <si>
    <t>Octubre  2024</t>
  </si>
  <si>
    <t>Aguinaldos y Bonos</t>
  </si>
  <si>
    <t>2101001004 Asignación de Zona</t>
  </si>
  <si>
    <t>Acumulado a Octubre</t>
  </si>
  <si>
    <t>Monto Requerimiento $M</t>
  </si>
  <si>
    <t>Monto Compromiso $M</t>
  </si>
  <si>
    <t>Monto Devengo $M</t>
  </si>
  <si>
    <t>Octubre</t>
  </si>
  <si>
    <t xml:space="preserve">Presupuesto Inicial </t>
  </si>
  <si>
    <t xml:space="preserve">Presupuesto Vigente </t>
  </si>
  <si>
    <t>Decreto 960 Reg. 1299EE Plan Buen Vivir</t>
  </si>
  <si>
    <t>Acemulado a Octubre</t>
  </si>
  <si>
    <t>2599002 Integros por Saldos No Utilizados de Transferencia</t>
  </si>
  <si>
    <t>noviembre</t>
  </si>
  <si>
    <t xml:space="preserve">M$ Ley de Presupuestos </t>
  </si>
  <si>
    <t>M$
Compromiso</t>
  </si>
  <si>
    <t>Noviembre</t>
  </si>
  <si>
    <t>acumulado a noviembre</t>
  </si>
  <si>
    <t>SITUACIÓN PRESUPUESTARIA AÑO 2024 AL 31/12/2024</t>
  </si>
  <si>
    <t>Ejecución al 31/12/2024 M$</t>
  </si>
  <si>
    <t>% de Ejecución 31/12/2024 M$</t>
  </si>
  <si>
    <t>Presupuesto  Vigente al 31/12/2023 M$</t>
  </si>
  <si>
    <t>Ejecución al 31/12/2023  M$</t>
  </si>
  <si>
    <t>%                            Ejecución al 31/12/2023  M$</t>
  </si>
  <si>
    <t>2103999 Otras</t>
  </si>
  <si>
    <t>Diciembre</t>
  </si>
  <si>
    <t>2204002 Textos y Otros Materiales de Enseñanza</t>
  </si>
  <si>
    <t>Acumulado a diciembre</t>
  </si>
  <si>
    <t>Otras</t>
  </si>
  <si>
    <t>21.03.999</t>
  </si>
  <si>
    <t>Servicios de Mantención de Jardines</t>
  </si>
  <si>
    <t xml:space="preserve"> Agencia para la Sustentabilidad y Cambio Climático</t>
  </si>
  <si>
    <t>Textos y Otros Materiales de Enseñanza</t>
  </si>
  <si>
    <t>2599201</t>
  </si>
  <si>
    <t xml:space="preserve">DICIEMBRE </t>
  </si>
  <si>
    <t>ACUMULADO A DICIEMBRE</t>
  </si>
  <si>
    <t>MODIFICACIONES RELEVANTES MUNICIPALIDADES AL 31 DE DICIEMBRE DE 2024</t>
  </si>
  <si>
    <t>M$ Monto devengo</t>
  </si>
  <si>
    <t>acumulado a diciembre</t>
  </si>
  <si>
    <t>INGRESOS AL FISCO*</t>
  </si>
  <si>
    <t>*Para efectos de la medición en la ejecución, no se considera la disponibilidad presupuestaria del Subt. 25, por M$ 2.658.434, asocaido a los Aporte Reembolsables.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</si>
</sst>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 * #,##0_ ;_ * \-#,##0_ ;_ * &quot;-&quot;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_€_-;\-* #,##0.00\ _€_-;_-* &quot;-&quot;??\ _€_-;_-@_-"/>
    <numFmt numFmtId="167" formatCode="00"/>
    <numFmt numFmtId="168" formatCode="000"/>
    <numFmt numFmtId="169" formatCode="#,##0_ ;[Red]\-#,##0\ "/>
    <numFmt numFmtId="170" formatCode="#,##0.000"/>
    <numFmt numFmtId="171" formatCode="_-* #,##0_-;\-* #,##0_-;_-* &quot;-&quot;??_-;_-@_-"/>
    <numFmt numFmtId="172" formatCode="0.0%"/>
    <numFmt numFmtId="173" formatCode="#,##0;\(#,##0\)"/>
    <numFmt numFmtId="174" formatCode="_(&quot;$&quot;* #,##0_);_(&quot;$&quot;* \(#,##0\);_(&quot;$&quot;* &quot;-&quot;_);_(@_)"/>
    <numFmt numFmtId="175" formatCode="0.0"/>
    <numFmt numFmtId="176" formatCode="_ * #,##0.0_ ;_ * \-#,##0.0_ ;_ * &quot;-&quot;_ ;_ @_ "/>
    <numFmt numFmtId="177" formatCode="_ * #,##0.000_ ;_ * \-#,##0.000_ ;_ * &quot;-&quot;_ ;_ @_ "/>
  </numFmts>
  <fonts count="6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0"/>
      <color rgb="FFFF0000"/>
      <name val="Arial"/>
      <family val="2"/>
    </font>
    <font>
      <sz val="7"/>
      <name val="Trebuchet MS"/>
      <family val="2"/>
    </font>
    <font>
      <sz val="10"/>
      <name val="Trebuchet MS"/>
      <family val="2"/>
    </font>
    <font>
      <sz val="11"/>
      <name val="Calibri"/>
      <family val="2"/>
      <scheme val="minor"/>
    </font>
    <font>
      <sz val="9"/>
      <color rgb="FF333333"/>
      <name val="Arial"/>
      <family val="2"/>
    </font>
    <font>
      <b/>
      <sz val="10"/>
      <name val="Arial"/>
      <family val="2"/>
    </font>
    <font>
      <sz val="10"/>
      <color theme="1"/>
      <name val="Trebuchet MS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6"/>
      <color indexed="8"/>
      <name val="Arial"/>
      <family val="2"/>
    </font>
    <font>
      <b/>
      <sz val="14"/>
      <name val="Arial"/>
      <family val="2"/>
    </font>
    <font>
      <b/>
      <sz val="11"/>
      <color indexed="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5" tint="0.79998168889431442"/>
      <name val="Arial"/>
      <family val="2"/>
    </font>
    <font>
      <sz val="9"/>
      <color indexed="9"/>
      <name val="Trebuchet MS"/>
      <family val="2"/>
    </font>
    <font>
      <sz val="10"/>
      <color rgb="FF666666"/>
      <name val="Trebuchet MS"/>
      <family val="2"/>
    </font>
    <font>
      <sz val="10"/>
      <color rgb="FFEB3C46"/>
      <name val="Arial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0"/>
      <color theme="1"/>
      <name val="Trebuchet MS"/>
      <family val="2"/>
    </font>
    <font>
      <sz val="16"/>
      <color theme="0"/>
      <name val="Arial"/>
      <family val="2"/>
    </font>
    <font>
      <b/>
      <sz val="10"/>
      <name val="Trebuchet MS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000000"/>
      <name val="Verdana"/>
      <family val="2"/>
    </font>
    <font>
      <b/>
      <sz val="9"/>
      <color theme="1"/>
      <name val="Calibri"/>
      <family val="2"/>
      <scheme val="minor"/>
    </font>
    <font>
      <sz val="9"/>
      <color rgb="FF666666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sz val="12"/>
      <name val="Arial"/>
      <family val="2"/>
    </font>
    <font>
      <b/>
      <sz val="8"/>
      <name val="Calibri"/>
      <family val="2"/>
      <scheme val="minor"/>
    </font>
    <font>
      <sz val="12"/>
      <color indexed="8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Trebuchet MS"/>
      <family val="2"/>
    </font>
  </fonts>
  <fills count="2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F69B4"/>
        <bgColor indexed="64"/>
      </patternFill>
    </fill>
    <fill>
      <patternFill patternType="solid">
        <fgColor rgb="FFEB3C4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C1D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FF"/>
      </patternFill>
    </fill>
    <fill>
      <patternFill patternType="solid">
        <fgColor rgb="FFFFCC66"/>
        <bgColor indexed="64"/>
      </patternFill>
    </fill>
    <fill>
      <patternFill patternType="solid">
        <fgColor rgb="FF66FF99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CCCCCC"/>
      </left>
      <right style="thin">
        <color rgb="FFCCCCCC"/>
      </right>
      <top/>
      <bottom/>
      <diagonal/>
    </border>
    <border>
      <left/>
      <right/>
      <top/>
      <bottom style="thin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165" fontId="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3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33" fillId="19" borderId="0" applyNumberFormat="0" applyBorder="0" applyAlignment="0" applyProtection="0"/>
    <xf numFmtId="0" fontId="34" fillId="20" borderId="0" applyNumberFormat="0" applyBorder="0" applyAlignment="0" applyProtection="0"/>
  </cellStyleXfs>
  <cellXfs count="2086">
    <xf numFmtId="0" fontId="0" fillId="0" borderId="0" xfId="0"/>
    <xf numFmtId="0" fontId="1" fillId="0" borderId="0" xfId="0" applyFont="1"/>
    <xf numFmtId="3" fontId="2" fillId="5" borderId="1" xfId="0" applyNumberFormat="1" applyFont="1" applyFill="1" applyBorder="1" applyAlignment="1">
      <alignment horizontal="right" vertical="top" wrapText="1"/>
    </xf>
    <xf numFmtId="3" fontId="1" fillId="0" borderId="0" xfId="0" applyNumberFormat="1" applyFont="1"/>
    <xf numFmtId="0" fontId="1" fillId="0" borderId="0" xfId="0" applyFont="1" applyAlignment="1">
      <alignment horizontal="left"/>
    </xf>
    <xf numFmtId="167" fontId="1" fillId="0" borderId="0" xfId="0" applyNumberFormat="1" applyFont="1" applyAlignment="1">
      <alignment horizontal="left" vertical="center"/>
    </xf>
    <xf numFmtId="168" fontId="1" fillId="0" borderId="0" xfId="0" applyNumberFormat="1" applyFont="1"/>
    <xf numFmtId="3" fontId="1" fillId="0" borderId="1" xfId="0" applyNumberFormat="1" applyFont="1" applyBorder="1" applyAlignment="1">
      <alignment horizontal="right" vertical="top" wrapText="1"/>
    </xf>
    <xf numFmtId="3" fontId="2" fillId="5" borderId="1" xfId="0" applyNumberFormat="1" applyFont="1" applyFill="1" applyBorder="1"/>
    <xf numFmtId="0" fontId="2" fillId="5" borderId="15" xfId="0" applyFont="1" applyFill="1" applyBorder="1" applyAlignment="1">
      <alignment horizontal="left" vertical="top" wrapText="1"/>
    </xf>
    <xf numFmtId="167" fontId="2" fillId="5" borderId="1" xfId="0" applyNumberFormat="1" applyFont="1" applyFill="1" applyBorder="1" applyAlignment="1">
      <alignment horizontal="left" vertical="center" wrapText="1"/>
    </xf>
    <xf numFmtId="168" fontId="2" fillId="5" borderId="1" xfId="0" applyNumberFormat="1" applyFont="1" applyFill="1" applyBorder="1" applyAlignment="1">
      <alignment vertical="top" wrapText="1"/>
    </xf>
    <xf numFmtId="0" fontId="2" fillId="0" borderId="15" xfId="0" applyFont="1" applyBorder="1" applyAlignment="1">
      <alignment horizontal="left" vertical="top" wrapText="1"/>
    </xf>
    <xf numFmtId="168" fontId="2" fillId="0" borderId="1" xfId="0" applyNumberFormat="1" applyFont="1" applyBorder="1" applyAlignment="1">
      <alignment vertical="top" wrapText="1"/>
    </xf>
    <xf numFmtId="167" fontId="1" fillId="5" borderId="1" xfId="0" applyNumberFormat="1" applyFont="1" applyFill="1" applyBorder="1" applyAlignment="1">
      <alignment horizontal="left" vertical="center" wrapText="1"/>
    </xf>
    <xf numFmtId="167" fontId="2" fillId="0" borderId="1" xfId="0" applyNumberFormat="1" applyFont="1" applyBorder="1" applyAlignment="1">
      <alignment horizontal="left" vertical="center" wrapText="1"/>
    </xf>
    <xf numFmtId="168" fontId="1" fillId="0" borderId="1" xfId="0" applyNumberFormat="1" applyFont="1" applyBorder="1"/>
    <xf numFmtId="3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167" fontId="1" fillId="0" borderId="0" xfId="0" applyNumberFormat="1" applyFont="1" applyAlignment="1" applyProtection="1">
      <alignment horizontal="left" vertical="center"/>
      <protection locked="0"/>
    </xf>
    <xf numFmtId="168" fontId="1" fillId="0" borderId="0" xfId="0" applyNumberFormat="1" applyFont="1" applyProtection="1"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9" borderId="0" xfId="0" applyFont="1" applyFill="1"/>
    <xf numFmtId="3" fontId="1" fillId="9" borderId="0" xfId="0" applyNumberFormat="1" applyFont="1" applyFill="1"/>
    <xf numFmtId="167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/>
    <xf numFmtId="3" fontId="1" fillId="0" borderId="0" xfId="0" applyNumberFormat="1" applyFont="1" applyAlignment="1" applyProtection="1">
      <alignment horizontal="right"/>
      <protection locked="0"/>
    </xf>
    <xf numFmtId="0" fontId="0" fillId="0" borderId="0" xfId="0" applyAlignment="1">
      <alignment horizontal="left"/>
    </xf>
    <xf numFmtId="170" fontId="1" fillId="0" borderId="0" xfId="0" applyNumberFormat="1" applyFont="1" applyProtection="1">
      <protection locked="0"/>
    </xf>
    <xf numFmtId="0" fontId="11" fillId="0" borderId="0" xfId="0" applyFont="1"/>
    <xf numFmtId="0" fontId="20" fillId="0" borderId="0" xfId="0" applyFont="1"/>
    <xf numFmtId="3" fontId="1" fillId="10" borderId="0" xfId="0" applyNumberFormat="1" applyFont="1" applyFill="1"/>
    <xf numFmtId="0" fontId="1" fillId="10" borderId="0" xfId="0" applyFont="1" applyFill="1"/>
    <xf numFmtId="3" fontId="1" fillId="10" borderId="1" xfId="0" applyNumberFormat="1" applyFont="1" applyFill="1" applyBorder="1"/>
    <xf numFmtId="0" fontId="14" fillId="0" borderId="0" xfId="0" applyFont="1" applyProtection="1">
      <protection locked="0"/>
    </xf>
    <xf numFmtId="0" fontId="19" fillId="15" borderId="0" xfId="0" applyFont="1" applyFill="1" applyAlignment="1">
      <alignment horizontal="center" vertical="center" wrapText="1"/>
    </xf>
    <xf numFmtId="173" fontId="19" fillId="15" borderId="0" xfId="0" applyNumberFormat="1" applyFont="1" applyFill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top" wrapText="1"/>
    </xf>
    <xf numFmtId="168" fontId="1" fillId="5" borderId="1" xfId="0" applyNumberFormat="1" applyFont="1" applyFill="1" applyBorder="1"/>
    <xf numFmtId="169" fontId="2" fillId="9" borderId="38" xfId="11" applyNumberFormat="1" applyFont="1" applyFill="1" applyBorder="1" applyAlignment="1">
      <alignment horizontal="right"/>
    </xf>
    <xf numFmtId="167" fontId="22" fillId="10" borderId="1" xfId="0" applyNumberFormat="1" applyFont="1" applyFill="1" applyBorder="1" applyAlignment="1">
      <alignment horizontal="left" vertical="center" wrapText="1"/>
    </xf>
    <xf numFmtId="168" fontId="22" fillId="10" borderId="1" xfId="0" applyNumberFormat="1" applyFont="1" applyFill="1" applyBorder="1" applyAlignment="1">
      <alignment horizontal="left" vertical="center" wrapText="1"/>
    </xf>
    <xf numFmtId="168" fontId="22" fillId="10" borderId="1" xfId="0" applyNumberFormat="1" applyFont="1" applyFill="1" applyBorder="1" applyAlignment="1">
      <alignment vertical="top" wrapText="1"/>
    </xf>
    <xf numFmtId="3" fontId="3" fillId="10" borderId="1" xfId="0" applyNumberFormat="1" applyFont="1" applyFill="1" applyBorder="1" applyAlignment="1">
      <alignment horizontal="right" vertical="top" wrapText="1"/>
    </xf>
    <xf numFmtId="3" fontId="3" fillId="10" borderId="1" xfId="0" applyNumberFormat="1" applyFont="1" applyFill="1" applyBorder="1"/>
    <xf numFmtId="168" fontId="22" fillId="10" borderId="1" xfId="0" quotePrefix="1" applyNumberFormat="1" applyFont="1" applyFill="1" applyBorder="1" applyAlignment="1">
      <alignment horizontal="left" vertical="center" wrapText="1"/>
    </xf>
    <xf numFmtId="49" fontId="22" fillId="10" borderId="1" xfId="0" applyNumberFormat="1" applyFont="1" applyFill="1" applyBorder="1" applyAlignment="1">
      <alignment horizontal="left" vertical="center" wrapText="1"/>
    </xf>
    <xf numFmtId="3" fontId="3" fillId="10" borderId="1" xfId="0" applyNumberFormat="1" applyFont="1" applyFill="1" applyBorder="1" applyAlignment="1">
      <alignment horizontal="right"/>
    </xf>
    <xf numFmtId="168" fontId="22" fillId="10" borderId="1" xfId="0" applyNumberFormat="1" applyFont="1" applyFill="1" applyBorder="1" applyAlignment="1">
      <alignment horizontal="right" vertical="center" wrapText="1"/>
    </xf>
    <xf numFmtId="168" fontId="22" fillId="10" borderId="1" xfId="0" applyNumberFormat="1" applyFont="1" applyFill="1" applyBorder="1" applyAlignment="1">
      <alignment horizontal="right" vertical="top" wrapText="1"/>
    </xf>
    <xf numFmtId="168" fontId="22" fillId="10" borderId="1" xfId="0" applyNumberFormat="1" applyFont="1" applyFill="1" applyBorder="1" applyAlignment="1">
      <alignment horizontal="center" vertical="center" wrapText="1"/>
    </xf>
    <xf numFmtId="49" fontId="22" fillId="10" borderId="1" xfId="0" applyNumberFormat="1" applyFont="1" applyFill="1" applyBorder="1" applyAlignment="1">
      <alignment horizontal="right" vertical="center" wrapText="1"/>
    </xf>
    <xf numFmtId="49" fontId="22" fillId="10" borderId="1" xfId="0" applyNumberFormat="1" applyFont="1" applyFill="1" applyBorder="1" applyAlignment="1">
      <alignment horizontal="right" vertical="top" wrapText="1"/>
    </xf>
    <xf numFmtId="0" fontId="17" fillId="0" borderId="0" xfId="0" applyFont="1"/>
    <xf numFmtId="0" fontId="1" fillId="0" borderId="15" xfId="0" applyFont="1" applyBorder="1" applyAlignment="1">
      <alignment horizontal="left" vertical="top" wrapText="1"/>
    </xf>
    <xf numFmtId="167" fontId="1" fillId="0" borderId="1" xfId="0" applyNumberFormat="1" applyFont="1" applyBorder="1" applyAlignment="1">
      <alignment horizontal="left" vertical="center" wrapText="1"/>
    </xf>
    <xf numFmtId="3" fontId="22" fillId="5" borderId="1" xfId="0" applyNumberFormat="1" applyFont="1" applyFill="1" applyBorder="1" applyAlignment="1">
      <alignment horizontal="right" vertical="top" wrapText="1"/>
    </xf>
    <xf numFmtId="168" fontId="22" fillId="5" borderId="1" xfId="0" applyNumberFormat="1" applyFont="1" applyFill="1" applyBorder="1" applyAlignment="1">
      <alignment horizontal="center" vertical="center" wrapText="1"/>
    </xf>
    <xf numFmtId="168" fontId="22" fillId="5" borderId="1" xfId="0" applyNumberFormat="1" applyFont="1" applyFill="1" applyBorder="1" applyAlignment="1">
      <alignment vertical="top" wrapText="1"/>
    </xf>
    <xf numFmtId="167" fontId="22" fillId="5" borderId="1" xfId="0" applyNumberFormat="1" applyFont="1" applyFill="1" applyBorder="1" applyAlignment="1">
      <alignment horizontal="left" vertical="center" wrapText="1"/>
    </xf>
    <xf numFmtId="3" fontId="0" fillId="10" borderId="0" xfId="0" applyNumberFormat="1" applyFill="1"/>
    <xf numFmtId="168" fontId="22" fillId="5" borderId="1" xfId="0" applyNumberFormat="1" applyFont="1" applyFill="1" applyBorder="1" applyAlignment="1">
      <alignment horizontal="right" vertical="center" wrapText="1"/>
    </xf>
    <xf numFmtId="167" fontId="3" fillId="0" borderId="1" xfId="0" applyNumberFormat="1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top" wrapText="1"/>
    </xf>
    <xf numFmtId="0" fontId="0" fillId="10" borderId="0" xfId="0" applyFill="1"/>
    <xf numFmtId="0" fontId="1" fillId="10" borderId="0" xfId="0" applyFont="1" applyFill="1" applyAlignment="1">
      <alignment horizontal="left"/>
    </xf>
    <xf numFmtId="167" fontId="1" fillId="10" borderId="0" xfId="0" applyNumberFormat="1" applyFont="1" applyFill="1" applyAlignment="1">
      <alignment horizontal="left" vertical="center"/>
    </xf>
    <xf numFmtId="168" fontId="1" fillId="10" borderId="0" xfId="0" applyNumberFormat="1" applyFont="1" applyFill="1" applyAlignment="1">
      <alignment horizontal="left" vertical="center"/>
    </xf>
    <xf numFmtId="168" fontId="1" fillId="10" borderId="0" xfId="0" applyNumberFormat="1" applyFont="1" applyFill="1"/>
    <xf numFmtId="3" fontId="1" fillId="10" borderId="0" xfId="0" applyNumberFormat="1" applyFont="1" applyFill="1" applyAlignment="1">
      <alignment horizontal="right"/>
    </xf>
    <xf numFmtId="0" fontId="2" fillId="10" borderId="0" xfId="0" applyFont="1" applyFill="1"/>
    <xf numFmtId="0" fontId="17" fillId="10" borderId="0" xfId="0" applyFont="1" applyFill="1"/>
    <xf numFmtId="0" fontId="0" fillId="10" borderId="0" xfId="0" applyFill="1" applyAlignment="1">
      <alignment horizontal="left"/>
    </xf>
    <xf numFmtId="3" fontId="3" fillId="10" borderId="15" xfId="0" applyNumberFormat="1" applyFont="1" applyFill="1" applyBorder="1" applyAlignment="1">
      <alignment horizontal="right" vertical="top" wrapText="1"/>
    </xf>
    <xf numFmtId="3" fontId="3" fillId="10" borderId="15" xfId="0" applyNumberFormat="1" applyFont="1" applyFill="1" applyBorder="1"/>
    <xf numFmtId="0" fontId="22" fillId="10" borderId="15" xfId="0" applyFont="1" applyFill="1" applyBorder="1" applyAlignment="1">
      <alignment horizontal="left" vertical="top" wrapText="1"/>
    </xf>
    <xf numFmtId="41" fontId="0" fillId="0" borderId="0" xfId="14" applyFont="1"/>
    <xf numFmtId="41" fontId="1" fillId="0" borderId="0" xfId="14" applyFont="1" applyFill="1" applyAlignment="1">
      <alignment vertical="top"/>
    </xf>
    <xf numFmtId="168" fontId="3" fillId="0" borderId="1" xfId="0" applyNumberFormat="1" applyFont="1" applyBorder="1" applyAlignment="1">
      <alignment horizontal="center" vertical="top" wrapText="1"/>
    </xf>
    <xf numFmtId="168" fontId="2" fillId="5" borderId="1" xfId="0" applyNumberFormat="1" applyFont="1" applyFill="1" applyBorder="1" applyAlignment="1">
      <alignment horizontal="center" vertical="top" wrapText="1"/>
    </xf>
    <xf numFmtId="168" fontId="1" fillId="0" borderId="1" xfId="0" applyNumberFormat="1" applyFont="1" applyBorder="1" applyAlignment="1">
      <alignment horizontal="center" vertical="top" wrapText="1"/>
    </xf>
    <xf numFmtId="0" fontId="28" fillId="10" borderId="12" xfId="2" applyFont="1" applyFill="1" applyBorder="1" applyAlignment="1"/>
    <xf numFmtId="167" fontId="28" fillId="10" borderId="23" xfId="2" applyNumberFormat="1" applyFont="1" applyFill="1" applyBorder="1" applyAlignment="1"/>
    <xf numFmtId="168" fontId="28" fillId="10" borderId="23" xfId="2" applyNumberFormat="1" applyFont="1" applyFill="1" applyBorder="1" applyAlignment="1"/>
    <xf numFmtId="0" fontId="2" fillId="9" borderId="18" xfId="0" applyFont="1" applyFill="1" applyBorder="1"/>
    <xf numFmtId="0" fontId="2" fillId="9" borderId="17" xfId="0" applyFont="1" applyFill="1" applyBorder="1"/>
    <xf numFmtId="0" fontId="2" fillId="9" borderId="31" xfId="0" applyFont="1" applyFill="1" applyBorder="1"/>
    <xf numFmtId="0" fontId="2" fillId="9" borderId="15" xfId="0" applyFont="1" applyFill="1" applyBorder="1"/>
    <xf numFmtId="0" fontId="2" fillId="9" borderId="1" xfId="0" applyFont="1" applyFill="1" applyBorder="1"/>
    <xf numFmtId="0" fontId="2" fillId="9" borderId="32" xfId="0" applyFont="1" applyFill="1" applyBorder="1"/>
    <xf numFmtId="0" fontId="30" fillId="10" borderId="0" xfId="0" applyFont="1" applyFill="1"/>
    <xf numFmtId="41" fontId="1" fillId="10" borderId="0" xfId="14" applyFont="1" applyFill="1"/>
    <xf numFmtId="41" fontId="1" fillId="10" borderId="0" xfId="14" applyFont="1" applyFill="1" applyAlignment="1">
      <alignment horizontal="right"/>
    </xf>
    <xf numFmtId="41" fontId="1" fillId="9" borderId="0" xfId="14" applyFont="1" applyFill="1" applyBorder="1" applyAlignment="1">
      <alignment horizontal="right"/>
    </xf>
    <xf numFmtId="3" fontId="1" fillId="0" borderId="2" xfId="0" applyNumberFormat="1" applyFont="1" applyBorder="1" applyAlignment="1">
      <alignment horizontal="right" vertical="top" wrapText="1"/>
    </xf>
    <xf numFmtId="3" fontId="2" fillId="5" borderId="2" xfId="0" applyNumberFormat="1" applyFont="1" applyFill="1" applyBorder="1" applyAlignment="1">
      <alignment horizontal="right" vertical="top" wrapText="1"/>
    </xf>
    <xf numFmtId="3" fontId="3" fillId="0" borderId="2" xfId="0" applyNumberFormat="1" applyFont="1" applyBorder="1" applyAlignment="1">
      <alignment horizontal="right" vertical="top" wrapText="1"/>
    </xf>
    <xf numFmtId="167" fontId="22" fillId="5" borderId="1" xfId="0" applyNumberFormat="1" applyFont="1" applyFill="1" applyBorder="1" applyAlignment="1">
      <alignment horizontal="left" vertical="center"/>
    </xf>
    <xf numFmtId="171" fontId="1" fillId="0" borderId="0" xfId="8" applyNumberFormat="1" applyFont="1" applyFill="1" applyBorder="1" applyAlignment="1" applyProtection="1">
      <protection locked="0"/>
    </xf>
    <xf numFmtId="3" fontId="1" fillId="0" borderId="0" xfId="7" applyNumberFormat="1" applyFont="1" applyProtection="1">
      <protection locked="0"/>
    </xf>
    <xf numFmtId="3" fontId="3" fillId="0" borderId="1" xfId="7" applyNumberFormat="1" applyFont="1" applyFill="1" applyBorder="1" applyAlignment="1" applyProtection="1">
      <alignment horizontal="right" vertical="center" wrapText="1"/>
    </xf>
    <xf numFmtId="3" fontId="22" fillId="5" borderId="1" xfId="7" applyNumberFormat="1" applyFont="1" applyFill="1" applyBorder="1" applyAlignment="1" applyProtection="1">
      <alignment horizontal="right" vertical="center" wrapText="1"/>
    </xf>
    <xf numFmtId="3" fontId="22" fillId="5" borderId="1" xfId="7" applyNumberFormat="1" applyFont="1" applyFill="1" applyBorder="1" applyAlignment="1" applyProtection="1">
      <alignment horizontal="right" vertical="center"/>
    </xf>
    <xf numFmtId="41" fontId="1" fillId="0" borderId="0" xfId="14" applyFont="1" applyFill="1" applyProtection="1">
      <protection locked="0"/>
    </xf>
    <xf numFmtId="3" fontId="1" fillId="0" borderId="0" xfId="0" applyNumberFormat="1" applyFont="1" applyAlignment="1" applyProtection="1">
      <alignment horizontal="right" wrapText="1"/>
      <protection locked="0"/>
    </xf>
    <xf numFmtId="3" fontId="2" fillId="5" borderId="32" xfId="0" applyNumberFormat="1" applyFont="1" applyFill="1" applyBorder="1"/>
    <xf numFmtId="41" fontId="1" fillId="0" borderId="0" xfId="14" applyFont="1" applyFill="1"/>
    <xf numFmtId="173" fontId="18" fillId="15" borderId="0" xfId="0" applyNumberFormat="1" applyFont="1" applyFill="1" applyAlignment="1">
      <alignment horizontal="right" vertical="center"/>
    </xf>
    <xf numFmtId="41" fontId="1" fillId="10" borderId="1" xfId="14" applyFont="1" applyFill="1" applyBorder="1" applyAlignment="1">
      <alignment horizontal="right" vertical="center"/>
    </xf>
    <xf numFmtId="3" fontId="3" fillId="10" borderId="3" xfId="0" applyNumberFormat="1" applyFont="1" applyFill="1" applyBorder="1" applyAlignment="1">
      <alignment horizontal="right" vertical="top" wrapText="1"/>
    </xf>
    <xf numFmtId="3" fontId="1" fillId="10" borderId="0" xfId="0" applyNumberFormat="1" applyFont="1" applyFill="1" applyAlignment="1">
      <alignment horizontal="left"/>
    </xf>
    <xf numFmtId="3" fontId="30" fillId="10" borderId="0" xfId="0" applyNumberFormat="1" applyFont="1" applyFill="1"/>
    <xf numFmtId="3" fontId="1" fillId="10" borderId="15" xfId="0" applyNumberFormat="1" applyFont="1" applyFill="1" applyBorder="1"/>
    <xf numFmtId="3" fontId="3" fillId="10" borderId="15" xfId="0" applyNumberFormat="1" applyFont="1" applyFill="1" applyBorder="1" applyAlignment="1">
      <alignment horizontal="right"/>
    </xf>
    <xf numFmtId="3" fontId="1" fillId="10" borderId="18" xfId="0" applyNumberFormat="1" applyFont="1" applyFill="1" applyBorder="1"/>
    <xf numFmtId="3" fontId="1" fillId="10" borderId="17" xfId="0" applyNumberFormat="1" applyFont="1" applyFill="1" applyBorder="1"/>
    <xf numFmtId="3" fontId="3" fillId="10" borderId="0" xfId="8" applyNumberFormat="1" applyFont="1" applyFill="1" applyBorder="1"/>
    <xf numFmtId="168" fontId="3" fillId="10" borderId="1" xfId="0" applyNumberFormat="1" applyFont="1" applyFill="1" applyBorder="1" applyAlignment="1">
      <alignment vertical="top" wrapText="1"/>
    </xf>
    <xf numFmtId="3" fontId="3" fillId="10" borderId="1" xfId="0" applyNumberFormat="1" applyFont="1" applyFill="1" applyBorder="1" applyAlignment="1">
      <alignment horizontal="right" vertical="top"/>
    </xf>
    <xf numFmtId="49" fontId="22" fillId="10" borderId="1" xfId="0" applyNumberFormat="1" applyFont="1" applyFill="1" applyBorder="1" applyAlignment="1">
      <alignment vertical="top" wrapText="1"/>
    </xf>
    <xf numFmtId="0" fontId="0" fillId="0" borderId="0" xfId="0" pivotButton="1"/>
    <xf numFmtId="41" fontId="0" fillId="0" borderId="0" xfId="0" applyNumberFormat="1"/>
    <xf numFmtId="0" fontId="19" fillId="17" borderId="0" xfId="0" applyFont="1" applyFill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/>
    <xf numFmtId="0" fontId="3" fillId="9" borderId="0" xfId="0" applyFont="1" applyFill="1"/>
    <xf numFmtId="168" fontId="1" fillId="0" borderId="1" xfId="0" applyNumberFormat="1" applyFont="1" applyBorder="1" applyAlignment="1">
      <alignment horizontal="right" vertical="center" wrapText="1"/>
    </xf>
    <xf numFmtId="172" fontId="2" fillId="5" borderId="32" xfId="7" applyNumberFormat="1" applyFont="1" applyFill="1" applyBorder="1" applyAlignment="1" applyProtection="1">
      <alignment horizontal="center" vertical="top" wrapText="1"/>
    </xf>
    <xf numFmtId="0" fontId="22" fillId="0" borderId="15" xfId="0" applyFont="1" applyBorder="1" applyAlignment="1">
      <alignment horizontal="left" vertical="top" wrapText="1"/>
    </xf>
    <xf numFmtId="167" fontId="22" fillId="0" borderId="1" xfId="0" applyNumberFormat="1" applyFont="1" applyBorder="1" applyAlignment="1">
      <alignment horizontal="left" vertical="center" wrapText="1"/>
    </xf>
    <xf numFmtId="168" fontId="22" fillId="0" borderId="1" xfId="0" applyNumberFormat="1" applyFont="1" applyBorder="1" applyAlignment="1">
      <alignment horizontal="left" vertical="center" wrapText="1"/>
    </xf>
    <xf numFmtId="168" fontId="22" fillId="0" borderId="1" xfId="0" applyNumberFormat="1" applyFont="1" applyBorder="1" applyAlignment="1">
      <alignment vertical="top" wrapText="1"/>
    </xf>
    <xf numFmtId="3" fontId="3" fillId="0" borderId="1" xfId="0" applyNumberFormat="1" applyFont="1" applyBorder="1"/>
    <xf numFmtId="3" fontId="3" fillId="0" borderId="15" xfId="0" applyNumberFormat="1" applyFont="1" applyBorder="1" applyAlignment="1">
      <alignment horizontal="right"/>
    </xf>
    <xf numFmtId="3" fontId="3" fillId="0" borderId="15" xfId="0" applyNumberFormat="1" applyFont="1" applyBorder="1" applyAlignment="1">
      <alignment horizontal="right" vertical="top" wrapText="1"/>
    </xf>
    <xf numFmtId="9" fontId="0" fillId="0" borderId="0" xfId="0" applyNumberFormat="1"/>
    <xf numFmtId="1" fontId="0" fillId="10" borderId="0" xfId="0" applyNumberFormat="1" applyFill="1"/>
    <xf numFmtId="3" fontId="1" fillId="0" borderId="0" xfId="7" applyNumberFormat="1" applyFont="1" applyFill="1" applyProtection="1">
      <protection locked="0"/>
    </xf>
    <xf numFmtId="3" fontId="1" fillId="0" borderId="0" xfId="7" applyNumberFormat="1" applyFont="1" applyFill="1" applyBorder="1" applyProtection="1">
      <protection locked="0"/>
    </xf>
    <xf numFmtId="169" fontId="10" fillId="0" borderId="0" xfId="1" applyNumberFormat="1" applyFont="1" applyFill="1" applyBorder="1" applyAlignment="1">
      <alignment horizontal="center" vertical="center" wrapText="1"/>
    </xf>
    <xf numFmtId="169" fontId="1" fillId="0" borderId="0" xfId="11" applyNumberFormat="1" applyFont="1" applyFill="1" applyBorder="1" applyAlignment="1">
      <alignment horizontal="right" vertical="center"/>
    </xf>
    <xf numFmtId="0" fontId="18" fillId="15" borderId="0" xfId="0" applyFont="1" applyFill="1" applyAlignment="1">
      <alignment horizontal="center" vertical="center"/>
    </xf>
    <xf numFmtId="168" fontId="3" fillId="0" borderId="1" xfId="0" applyNumberFormat="1" applyFont="1" applyBorder="1"/>
    <xf numFmtId="1" fontId="2" fillId="5" borderId="1" xfId="7" applyNumberFormat="1" applyFont="1" applyFill="1" applyBorder="1" applyAlignment="1" applyProtection="1">
      <alignment horizontal="right" vertical="top" wrapText="1"/>
    </xf>
    <xf numFmtId="167" fontId="17" fillId="0" borderId="1" xfId="0" applyNumberFormat="1" applyFont="1" applyBorder="1" applyAlignment="1">
      <alignment horizontal="left" vertical="center" wrapText="1"/>
    </xf>
    <xf numFmtId="172" fontId="1" fillId="0" borderId="32" xfId="7" applyNumberFormat="1" applyFont="1" applyFill="1" applyBorder="1" applyAlignment="1" applyProtection="1">
      <alignment horizontal="center" vertical="center" wrapText="1"/>
    </xf>
    <xf numFmtId="172" fontId="2" fillId="5" borderId="32" xfId="7" applyNumberFormat="1" applyFont="1" applyFill="1" applyBorder="1" applyAlignment="1" applyProtection="1">
      <alignment horizontal="center" vertical="center" wrapText="1"/>
    </xf>
    <xf numFmtId="3" fontId="2" fillId="5" borderId="22" xfId="0" applyNumberFormat="1" applyFont="1" applyFill="1" applyBorder="1" applyAlignment="1">
      <alignment horizontal="right" vertical="top" wrapText="1"/>
    </xf>
    <xf numFmtId="3" fontId="3" fillId="0" borderId="15" xfId="0" applyNumberFormat="1" applyFont="1" applyBorder="1"/>
    <xf numFmtId="3" fontId="2" fillId="5" borderId="52" xfId="0" applyNumberFormat="1" applyFont="1" applyFill="1" applyBorder="1"/>
    <xf numFmtId="0" fontId="1" fillId="0" borderId="0" xfId="0" applyFont="1" applyAlignment="1" applyProtection="1">
      <alignment vertical="center"/>
      <protection locked="0"/>
    </xf>
    <xf numFmtId="3" fontId="2" fillId="0" borderId="5" xfId="0" applyNumberFormat="1" applyFont="1" applyBorder="1" applyProtection="1">
      <protection locked="0"/>
    </xf>
    <xf numFmtId="3" fontId="2" fillId="0" borderId="34" xfId="0" applyNumberFormat="1" applyFont="1" applyBorder="1" applyProtection="1">
      <protection locked="0"/>
    </xf>
    <xf numFmtId="0" fontId="28" fillId="14" borderId="8" xfId="0" applyFont="1" applyFill="1" applyBorder="1" applyAlignment="1" applyProtection="1">
      <alignment horizontal="center" vertical="center"/>
      <protection locked="0"/>
    </xf>
    <xf numFmtId="0" fontId="1" fillId="0" borderId="54" xfId="0" applyFont="1" applyBorder="1" applyProtection="1">
      <protection locked="0"/>
    </xf>
    <xf numFmtId="0" fontId="1" fillId="0" borderId="46" xfId="0" applyFont="1" applyBorder="1" applyProtection="1">
      <protection locked="0"/>
    </xf>
    <xf numFmtId="0" fontId="1" fillId="0" borderId="47" xfId="0" applyFont="1" applyBorder="1" applyProtection="1">
      <protection locked="0"/>
    </xf>
    <xf numFmtId="0" fontId="28" fillId="14" borderId="21" xfId="0" applyFont="1" applyFill="1" applyBorder="1" applyAlignment="1" applyProtection="1">
      <alignment horizontal="center" vertical="center"/>
      <protection locked="0"/>
    </xf>
    <xf numFmtId="0" fontId="1" fillId="0" borderId="24" xfId="0" applyFont="1" applyBorder="1" applyProtection="1">
      <protection locked="0"/>
    </xf>
    <xf numFmtId="3" fontId="28" fillId="14" borderId="9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44" xfId="0" applyNumberFormat="1" applyFont="1" applyBorder="1" applyProtection="1">
      <protection locked="0"/>
    </xf>
    <xf numFmtId="3" fontId="2" fillId="0" borderId="41" xfId="0" applyNumberFormat="1" applyFont="1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16" fillId="12" borderId="14" xfId="2" applyFont="1" applyFill="1" applyBorder="1" applyAlignment="1" applyProtection="1">
      <alignment vertical="center"/>
    </xf>
    <xf numFmtId="167" fontId="16" fillId="12" borderId="6" xfId="2" applyNumberFormat="1" applyFont="1" applyFill="1" applyBorder="1" applyAlignment="1" applyProtection="1">
      <alignment vertical="center"/>
    </xf>
    <xf numFmtId="168" fontId="16" fillId="12" borderId="6" xfId="2" applyNumberFormat="1" applyFont="1" applyFill="1" applyBorder="1" applyAlignment="1" applyProtection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3" fontId="22" fillId="5" borderId="1" xfId="0" applyNumberFormat="1" applyFont="1" applyFill="1" applyBorder="1" applyAlignment="1">
      <alignment horizontal="right" vertical="center" wrapText="1"/>
    </xf>
    <xf numFmtId="3" fontId="22" fillId="5" borderId="1" xfId="0" applyNumberFormat="1" applyFont="1" applyFill="1" applyBorder="1" applyAlignment="1">
      <alignment horizontal="right" vertical="center"/>
    </xf>
    <xf numFmtId="3" fontId="22" fillId="5" borderId="15" xfId="0" applyNumberFormat="1" applyFont="1" applyFill="1" applyBorder="1" applyAlignment="1">
      <alignment horizontal="right" vertical="center" wrapText="1"/>
    </xf>
    <xf numFmtId="3" fontId="22" fillId="5" borderId="52" xfId="0" applyNumberFormat="1" applyFont="1" applyFill="1" applyBorder="1" applyAlignment="1" applyProtection="1">
      <alignment horizontal="right" vertical="center"/>
      <protection locked="0"/>
    </xf>
    <xf numFmtId="0" fontId="22" fillId="5" borderId="15" xfId="0" applyFont="1" applyFill="1" applyBorder="1" applyAlignment="1">
      <alignment horizontal="left" vertical="center" wrapText="1"/>
    </xf>
    <xf numFmtId="3" fontId="22" fillId="5" borderId="1" xfId="0" applyNumberFormat="1" applyFont="1" applyFill="1" applyBorder="1" applyAlignment="1">
      <alignment vertical="center"/>
    </xf>
    <xf numFmtId="3" fontId="2" fillId="5" borderId="52" xfId="0" applyNumberFormat="1" applyFont="1" applyFill="1" applyBorder="1" applyAlignment="1">
      <alignment horizontal="right" vertical="center" wrapText="1"/>
    </xf>
    <xf numFmtId="3" fontId="1" fillId="0" borderId="1" xfId="0" applyNumberFormat="1" applyFont="1" applyBorder="1" applyAlignment="1">
      <alignment horizontal="right" vertical="center" wrapText="1"/>
    </xf>
    <xf numFmtId="3" fontId="22" fillId="5" borderId="15" xfId="0" applyNumberFormat="1" applyFont="1" applyFill="1" applyBorder="1" applyAlignment="1" applyProtection="1">
      <alignment vertical="center"/>
      <protection locked="0"/>
    </xf>
    <xf numFmtId="168" fontId="1" fillId="0" borderId="1" xfId="0" applyNumberFormat="1" applyFont="1" applyBorder="1" applyAlignment="1">
      <alignment horizontal="center" vertical="center" wrapText="1"/>
    </xf>
    <xf numFmtId="0" fontId="23" fillId="0" borderId="0" xfId="0" applyFont="1"/>
    <xf numFmtId="0" fontId="19" fillId="0" borderId="0" xfId="0" applyFont="1"/>
    <xf numFmtId="41" fontId="23" fillId="0" borderId="0" xfId="0" applyNumberFormat="1" applyFont="1"/>
    <xf numFmtId="168" fontId="22" fillId="5" borderId="1" xfId="0" applyNumberFormat="1" applyFont="1" applyFill="1" applyBorder="1" applyAlignment="1">
      <alignment vertical="center" wrapText="1"/>
    </xf>
    <xf numFmtId="3" fontId="22" fillId="5" borderId="52" xfId="0" applyNumberFormat="1" applyFont="1" applyFill="1" applyBorder="1" applyAlignment="1" applyProtection="1">
      <alignment vertical="center"/>
      <protection locked="0"/>
    </xf>
    <xf numFmtId="3" fontId="22" fillId="5" borderId="52" xfId="0" applyNumberFormat="1" applyFont="1" applyFill="1" applyBorder="1" applyAlignment="1">
      <alignment horizontal="right" vertical="center" wrapText="1"/>
    </xf>
    <xf numFmtId="0" fontId="1" fillId="0" borderId="15" xfId="0" applyFont="1" applyBorder="1" applyAlignment="1">
      <alignment horizontal="left" vertical="center" wrapText="1"/>
    </xf>
    <xf numFmtId="3" fontId="1" fillId="0" borderId="15" xfId="0" applyNumberFormat="1" applyFont="1" applyBorder="1" applyAlignment="1" applyProtection="1">
      <alignment vertical="center"/>
      <protection locked="0"/>
    </xf>
    <xf numFmtId="3" fontId="1" fillId="0" borderId="22" xfId="0" applyNumberFormat="1" applyFont="1" applyBorder="1" applyAlignment="1" applyProtection="1">
      <alignment vertical="center"/>
      <protection locked="0"/>
    </xf>
    <xf numFmtId="3" fontId="1" fillId="0" borderId="52" xfId="0" applyNumberFormat="1" applyFont="1" applyBorder="1" applyAlignment="1" applyProtection="1">
      <alignment vertical="center"/>
      <protection locked="0"/>
    </xf>
    <xf numFmtId="3" fontId="3" fillId="0" borderId="1" xfId="0" applyNumberFormat="1" applyFont="1" applyBorder="1" applyAlignment="1">
      <alignment horizontal="right" vertical="center" wrapText="1"/>
    </xf>
    <xf numFmtId="3" fontId="22" fillId="5" borderId="16" xfId="0" applyNumberFormat="1" applyFont="1" applyFill="1" applyBorder="1" applyAlignment="1" applyProtection="1">
      <alignment vertical="center"/>
      <protection locked="0"/>
    </xf>
    <xf numFmtId="168" fontId="3" fillId="0" borderId="1" xfId="0" applyNumberFormat="1" applyFont="1" applyBorder="1" applyAlignment="1">
      <alignment vertical="center" wrapText="1"/>
    </xf>
    <xf numFmtId="3" fontId="2" fillId="5" borderId="52" xfId="0" applyNumberFormat="1" applyFont="1" applyFill="1" applyBorder="1" applyAlignment="1" applyProtection="1">
      <alignment vertical="center"/>
      <protection locked="0"/>
    </xf>
    <xf numFmtId="0" fontId="3" fillId="0" borderId="15" xfId="0" applyFont="1" applyBorder="1" applyAlignment="1">
      <alignment horizontal="left" vertical="center" wrapText="1"/>
    </xf>
    <xf numFmtId="168" fontId="3" fillId="5" borderId="1" xfId="0" applyNumberFormat="1" applyFont="1" applyFill="1" applyBorder="1" applyAlignment="1">
      <alignment vertical="center" wrapText="1"/>
    </xf>
    <xf numFmtId="0" fontId="22" fillId="5" borderId="15" xfId="0" applyFont="1" applyFill="1" applyBorder="1" applyAlignment="1">
      <alignment horizontal="left" vertical="center"/>
    </xf>
    <xf numFmtId="168" fontId="3" fillId="5" borderId="1" xfId="0" applyNumberFormat="1" applyFont="1" applyFill="1" applyBorder="1" applyAlignment="1">
      <alignment vertical="center"/>
    </xf>
    <xf numFmtId="0" fontId="22" fillId="5" borderId="32" xfId="0" applyFont="1" applyFill="1" applyBorder="1" applyAlignment="1">
      <alignment vertical="center"/>
    </xf>
    <xf numFmtId="0" fontId="2" fillId="0" borderId="0" xfId="0" applyFont="1"/>
    <xf numFmtId="49" fontId="22" fillId="0" borderId="1" xfId="0" applyNumberFormat="1" applyFont="1" applyBorder="1" applyAlignment="1">
      <alignment horizontal="left" vertical="center" wrapText="1"/>
    </xf>
    <xf numFmtId="168" fontId="22" fillId="0" borderId="1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right" vertical="center" wrapText="1"/>
    </xf>
    <xf numFmtId="168" fontId="22" fillId="0" borderId="1" xfId="0" applyNumberFormat="1" applyFont="1" applyBorder="1" applyAlignment="1">
      <alignment horizontal="right" vertical="center" wrapText="1"/>
    </xf>
    <xf numFmtId="0" fontId="22" fillId="0" borderId="16" xfId="0" applyFont="1" applyBorder="1" applyAlignment="1">
      <alignment horizontal="left" vertical="top" wrapText="1"/>
    </xf>
    <xf numFmtId="167" fontId="22" fillId="0" borderId="3" xfId="0" applyNumberFormat="1" applyFont="1" applyBorder="1" applyAlignment="1">
      <alignment horizontal="left" vertical="center" wrapText="1"/>
    </xf>
    <xf numFmtId="168" fontId="22" fillId="0" borderId="3" xfId="0" applyNumberFormat="1" applyFont="1" applyBorder="1" applyAlignment="1">
      <alignment horizontal="left" vertical="center" wrapText="1"/>
    </xf>
    <xf numFmtId="168" fontId="22" fillId="0" borderId="3" xfId="0" applyNumberFormat="1" applyFont="1" applyBorder="1" applyAlignment="1">
      <alignment vertical="top" wrapText="1"/>
    </xf>
    <xf numFmtId="3" fontId="3" fillId="0" borderId="3" xfId="0" applyNumberFormat="1" applyFont="1" applyBorder="1"/>
    <xf numFmtId="3" fontId="3" fillId="0" borderId="3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horizontal="right" vertical="top"/>
    </xf>
    <xf numFmtId="41" fontId="1" fillId="0" borderId="0" xfId="14" applyFont="1" applyFill="1" applyAlignment="1" applyProtection="1">
      <alignment vertical="center"/>
      <protection locked="0"/>
    </xf>
    <xf numFmtId="9" fontId="0" fillId="10" borderId="0" xfId="0" applyNumberFormat="1" applyFill="1"/>
    <xf numFmtId="0" fontId="0" fillId="10" borderId="0" xfId="0" applyFill="1" applyAlignment="1">
      <alignment horizontal="center"/>
    </xf>
    <xf numFmtId="0" fontId="28" fillId="10" borderId="23" xfId="2" applyFont="1" applyFill="1" applyBorder="1" applyAlignment="1"/>
    <xf numFmtId="3" fontId="16" fillId="12" borderId="12" xfId="2" applyNumberFormat="1" applyFont="1" applyFill="1" applyBorder="1"/>
    <xf numFmtId="3" fontId="16" fillId="12" borderId="37" xfId="2" applyNumberFormat="1" applyFont="1" applyFill="1" applyBorder="1"/>
    <xf numFmtId="41" fontId="16" fillId="12" borderId="37" xfId="14" applyFont="1" applyFill="1" applyBorder="1" applyAlignment="1">
      <alignment horizontal="right"/>
    </xf>
    <xf numFmtId="3" fontId="16" fillId="12" borderId="39" xfId="2" applyNumberFormat="1" applyFont="1" applyFill="1" applyBorder="1"/>
    <xf numFmtId="0" fontId="32" fillId="8" borderId="8" xfId="0" applyFont="1" applyFill="1" applyBorder="1" applyAlignment="1">
      <alignment horizontal="center" vertical="center"/>
    </xf>
    <xf numFmtId="41" fontId="32" fillId="8" borderId="8" xfId="14" applyFont="1" applyFill="1" applyBorder="1" applyAlignment="1" applyProtection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3" fontId="32" fillId="8" borderId="37" xfId="0" applyNumberFormat="1" applyFont="1" applyFill="1" applyBorder="1" applyAlignment="1">
      <alignment horizontal="center" vertical="center" wrapText="1"/>
    </xf>
    <xf numFmtId="3" fontId="32" fillId="7" borderId="39" xfId="0" applyNumberFormat="1" applyFont="1" applyFill="1" applyBorder="1" applyAlignment="1">
      <alignment horizontal="center" vertical="center" wrapText="1"/>
    </xf>
    <xf numFmtId="3" fontId="32" fillId="7" borderId="37" xfId="0" applyNumberFormat="1" applyFont="1" applyFill="1" applyBorder="1" applyAlignment="1">
      <alignment horizontal="center" vertical="center" wrapText="1"/>
    </xf>
    <xf numFmtId="0" fontId="32" fillId="8" borderId="8" xfId="0" applyFont="1" applyFill="1" applyBorder="1" applyAlignment="1">
      <alignment horizontal="center"/>
    </xf>
    <xf numFmtId="41" fontId="32" fillId="8" borderId="8" xfId="14" applyFont="1" applyFill="1" applyBorder="1" applyAlignment="1" applyProtection="1">
      <alignment horizontal="center"/>
    </xf>
    <xf numFmtId="3" fontId="32" fillId="8" borderId="39" xfId="0" applyNumberFormat="1" applyFont="1" applyFill="1" applyBorder="1" applyAlignment="1">
      <alignment horizontal="center" vertical="center" wrapText="1"/>
    </xf>
    <xf numFmtId="41" fontId="0" fillId="10" borderId="0" xfId="14" applyFont="1" applyFill="1"/>
    <xf numFmtId="3" fontId="33" fillId="0" borderId="0" xfId="15" applyNumberFormat="1" applyFill="1" applyProtection="1">
      <protection locked="0"/>
    </xf>
    <xf numFmtId="3" fontId="1" fillId="0" borderId="52" xfId="0" applyNumberFormat="1" applyFont="1" applyBorder="1" applyAlignment="1">
      <alignment horizontal="right" vertical="top" wrapText="1"/>
    </xf>
    <xf numFmtId="3" fontId="1" fillId="0" borderId="52" xfId="0" applyNumberFormat="1" applyFont="1" applyBorder="1"/>
    <xf numFmtId="0" fontId="3" fillId="0" borderId="32" xfId="0" applyFont="1" applyBorder="1" applyAlignment="1">
      <alignment horizontal="left" vertical="center"/>
    </xf>
    <xf numFmtId="41" fontId="3" fillId="0" borderId="0" xfId="14" applyFont="1" applyFill="1" applyAlignment="1" applyProtection="1">
      <alignment horizontal="center" vertical="center"/>
      <protection locked="0"/>
    </xf>
    <xf numFmtId="41" fontId="35" fillId="0" borderId="0" xfId="14" applyFont="1" applyFill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171" fontId="1" fillId="0" borderId="0" xfId="8" applyNumberFormat="1" applyFont="1" applyBorder="1" applyAlignment="1" applyProtection="1">
      <protection locked="0"/>
    </xf>
    <xf numFmtId="3" fontId="3" fillId="10" borderId="16" xfId="0" applyNumberFormat="1" applyFont="1" applyFill="1" applyBorder="1" applyAlignment="1">
      <alignment horizontal="right" vertical="top" wrapText="1"/>
    </xf>
    <xf numFmtId="3" fontId="3" fillId="10" borderId="0" xfId="0" applyNumberFormat="1" applyFont="1" applyFill="1"/>
    <xf numFmtId="3" fontId="3" fillId="10" borderId="15" xfId="0" applyNumberFormat="1" applyFont="1" applyFill="1" applyBorder="1" applyAlignment="1">
      <alignment horizontal="right" vertical="center" wrapText="1"/>
    </xf>
    <xf numFmtId="3" fontId="17" fillId="10" borderId="0" xfId="0" applyNumberFormat="1" applyFont="1" applyFill="1"/>
    <xf numFmtId="10" fontId="1" fillId="0" borderId="0" xfId="7" applyNumberFormat="1" applyFont="1" applyBorder="1"/>
    <xf numFmtId="10" fontId="1" fillId="0" borderId="0" xfId="7" applyNumberFormat="1" applyFont="1"/>
    <xf numFmtId="3" fontId="33" fillId="19" borderId="0" xfId="15" applyNumberFormat="1" applyProtection="1">
      <protection locked="0"/>
    </xf>
    <xf numFmtId="168" fontId="3" fillId="0" borderId="1" xfId="0" applyNumberFormat="1" applyFont="1" applyBorder="1" applyAlignment="1">
      <alignment vertical="center"/>
    </xf>
    <xf numFmtId="168" fontId="1" fillId="9" borderId="13" xfId="0" applyNumberFormat="1" applyFont="1" applyFill="1" applyBorder="1" applyAlignment="1" applyProtection="1">
      <alignment vertical="center"/>
      <protection locked="0"/>
    </xf>
    <xf numFmtId="168" fontId="1" fillId="9" borderId="12" xfId="0" applyNumberFormat="1" applyFont="1" applyFill="1" applyBorder="1" applyProtection="1">
      <protection locked="0"/>
    </xf>
    <xf numFmtId="168" fontId="28" fillId="14" borderId="11" xfId="0" applyNumberFormat="1" applyFont="1" applyFill="1" applyBorder="1" applyAlignment="1" applyProtection="1">
      <alignment vertical="center"/>
      <protection locked="0"/>
    </xf>
    <xf numFmtId="168" fontId="1" fillId="0" borderId="53" xfId="0" applyNumberFormat="1" applyFont="1" applyBorder="1" applyProtection="1">
      <protection locked="0"/>
    </xf>
    <xf numFmtId="168" fontId="28" fillId="14" borderId="19" xfId="0" applyNumberFormat="1" applyFont="1" applyFill="1" applyBorder="1" applyAlignment="1" applyProtection="1">
      <alignment vertical="center"/>
      <protection locked="0"/>
    </xf>
    <xf numFmtId="168" fontId="1" fillId="0" borderId="18" xfId="0" applyNumberFormat="1" applyFont="1" applyBorder="1" applyProtection="1">
      <protection locked="0"/>
    </xf>
    <xf numFmtId="41" fontId="1" fillId="0" borderId="0" xfId="14" applyFont="1" applyFill="1" applyAlignment="1" applyProtection="1">
      <alignment vertical="center" wrapText="1"/>
      <protection locked="0"/>
    </xf>
    <xf numFmtId="170" fontId="3" fillId="9" borderId="10" xfId="0" applyNumberFormat="1" applyFont="1" applyFill="1" applyBorder="1" applyAlignment="1">
      <alignment vertical="center"/>
    </xf>
    <xf numFmtId="0" fontId="23" fillId="0" borderId="0" xfId="0" applyFont="1" applyAlignment="1">
      <alignment wrapText="1"/>
    </xf>
    <xf numFmtId="41" fontId="1" fillId="10" borderId="0" xfId="0" applyNumberFormat="1" applyFont="1" applyFill="1"/>
    <xf numFmtId="41" fontId="2" fillId="10" borderId="0" xfId="14" applyFont="1" applyFill="1"/>
    <xf numFmtId="41" fontId="17" fillId="10" borderId="0" xfId="14" applyFont="1" applyFill="1"/>
    <xf numFmtId="3" fontId="3" fillId="0" borderId="1" xfId="0" applyNumberFormat="1" applyFont="1" applyBorder="1" applyAlignment="1">
      <alignment horizontal="right"/>
    </xf>
    <xf numFmtId="41" fontId="30" fillId="10" borderId="0" xfId="14" applyFont="1" applyFill="1"/>
    <xf numFmtId="174" fontId="1" fillId="10" borderId="0" xfId="0" applyNumberFormat="1" applyFont="1" applyFill="1"/>
    <xf numFmtId="0" fontId="36" fillId="10" borderId="0" xfId="0" applyFont="1" applyFill="1" applyAlignment="1">
      <alignment horizontal="center" vertical="center" wrapText="1"/>
    </xf>
    <xf numFmtId="174" fontId="0" fillId="10" borderId="0" xfId="0" applyNumberFormat="1" applyFill="1"/>
    <xf numFmtId="168" fontId="16" fillId="12" borderId="6" xfId="2" applyNumberFormat="1" applyFont="1" applyFill="1" applyBorder="1" applyAlignment="1" applyProtection="1">
      <alignment horizontal="center" vertical="center"/>
    </xf>
    <xf numFmtId="168" fontId="12" fillId="5" borderId="1" xfId="0" applyNumberFormat="1" applyFont="1" applyFill="1" applyBorder="1" applyAlignment="1">
      <alignment horizontal="center" vertical="top" wrapText="1"/>
    </xf>
    <xf numFmtId="168" fontId="12" fillId="0" borderId="1" xfId="0" applyNumberFormat="1" applyFont="1" applyBorder="1" applyAlignment="1">
      <alignment horizontal="center" vertical="top" wrapText="1"/>
    </xf>
    <xf numFmtId="168" fontId="1" fillId="0" borderId="0" xfId="0" applyNumberFormat="1" applyFont="1" applyAlignment="1">
      <alignment horizontal="center"/>
    </xf>
    <xf numFmtId="10" fontId="1" fillId="0" borderId="0" xfId="7" applyNumberFormat="1" applyFont="1" applyProtection="1">
      <protection locked="0"/>
    </xf>
    <xf numFmtId="10" fontId="1" fillId="0" borderId="0" xfId="7" applyNumberFormat="1" applyFont="1" applyFill="1" applyProtection="1">
      <protection locked="0"/>
    </xf>
    <xf numFmtId="10" fontId="3" fillId="9" borderId="0" xfId="7" applyNumberFormat="1" applyFont="1" applyFill="1" applyBorder="1" applyAlignment="1" applyProtection="1">
      <alignment vertical="center"/>
    </xf>
    <xf numFmtId="10" fontId="1" fillId="0" borderId="0" xfId="7" applyNumberFormat="1" applyFont="1" applyFill="1" applyBorder="1" applyProtection="1">
      <protection locked="0"/>
    </xf>
    <xf numFmtId="10" fontId="1" fillId="0" borderId="0" xfId="7" applyNumberFormat="1" applyFont="1" applyFill="1" applyAlignment="1" applyProtection="1">
      <alignment vertical="center"/>
      <protection locked="0"/>
    </xf>
    <xf numFmtId="3" fontId="22" fillId="5" borderId="53" xfId="0" applyNumberFormat="1" applyFont="1" applyFill="1" applyBorder="1" applyAlignment="1" applyProtection="1">
      <alignment vertical="center"/>
      <protection locked="0"/>
    </xf>
    <xf numFmtId="3" fontId="1" fillId="0" borderId="46" xfId="0" applyNumberFormat="1" applyFont="1" applyBorder="1" applyAlignment="1">
      <alignment horizontal="right" vertical="center" wrapText="1"/>
    </xf>
    <xf numFmtId="10" fontId="1" fillId="0" borderId="0" xfId="7" applyNumberFormat="1" applyFont="1" applyBorder="1" applyAlignment="1">
      <alignment horizontal="right"/>
    </xf>
    <xf numFmtId="10" fontId="1" fillId="0" borderId="0" xfId="7" applyNumberFormat="1" applyFont="1" applyAlignment="1">
      <alignment horizontal="right"/>
    </xf>
    <xf numFmtId="172" fontId="2" fillId="5" borderId="42" xfId="7" applyNumberFormat="1" applyFont="1" applyFill="1" applyBorder="1" applyAlignment="1" applyProtection="1">
      <alignment horizontal="center" vertical="top" wrapText="1"/>
    </xf>
    <xf numFmtId="172" fontId="1" fillId="0" borderId="0" xfId="7" applyNumberFormat="1" applyFont="1" applyBorder="1"/>
    <xf numFmtId="172" fontId="1" fillId="0" borderId="0" xfId="7" applyNumberFormat="1" applyFont="1"/>
    <xf numFmtId="10" fontId="2" fillId="5" borderId="32" xfId="7" applyNumberFormat="1" applyFont="1" applyFill="1" applyBorder="1" applyAlignment="1" applyProtection="1">
      <alignment horizontal="center" vertical="top" wrapText="1"/>
    </xf>
    <xf numFmtId="10" fontId="1" fillId="0" borderId="1" xfId="7" applyNumberFormat="1" applyFont="1" applyFill="1" applyBorder="1" applyAlignment="1" applyProtection="1">
      <alignment horizontal="center" vertical="top" wrapText="1"/>
    </xf>
    <xf numFmtId="10" fontId="2" fillId="5" borderId="42" xfId="7" applyNumberFormat="1" applyFont="1" applyFill="1" applyBorder="1" applyAlignment="1" applyProtection="1">
      <alignment horizontal="center" vertical="top" wrapText="1"/>
    </xf>
    <xf numFmtId="168" fontId="22" fillId="0" borderId="1" xfId="0" quotePrefix="1" applyNumberFormat="1" applyFont="1" applyBorder="1" applyAlignment="1">
      <alignment horizontal="left" vertical="center" wrapText="1"/>
    </xf>
    <xf numFmtId="0" fontId="26" fillId="10" borderId="12" xfId="2" applyFont="1" applyFill="1" applyBorder="1" applyAlignment="1"/>
    <xf numFmtId="167" fontId="26" fillId="10" borderId="23" xfId="2" applyNumberFormat="1" applyFont="1" applyFill="1" applyBorder="1" applyAlignment="1"/>
    <xf numFmtId="175" fontId="0" fillId="0" borderId="0" xfId="0" applyNumberFormat="1"/>
    <xf numFmtId="49" fontId="22" fillId="0" borderId="1" xfId="0" applyNumberFormat="1" applyFont="1" applyBorder="1" applyAlignment="1">
      <alignment horizontal="right" vertical="top" wrapText="1"/>
    </xf>
    <xf numFmtId="49" fontId="22" fillId="0" borderId="1" xfId="0" applyNumberFormat="1" applyFont="1" applyBorder="1" applyAlignment="1">
      <alignment vertical="top" wrapText="1"/>
    </xf>
    <xf numFmtId="0" fontId="3" fillId="0" borderId="15" xfId="16" applyFont="1" applyFill="1" applyBorder="1" applyAlignment="1" applyProtection="1">
      <alignment horizontal="left" vertical="center" wrapText="1"/>
    </xf>
    <xf numFmtId="167" fontId="3" fillId="0" borderId="1" xfId="16" applyNumberFormat="1" applyFont="1" applyFill="1" applyBorder="1" applyAlignment="1" applyProtection="1">
      <alignment horizontal="left" vertical="center" wrapText="1"/>
    </xf>
    <xf numFmtId="168" fontId="3" fillId="0" borderId="1" xfId="16" applyNumberFormat="1" applyFont="1" applyFill="1" applyBorder="1" applyAlignment="1" applyProtection="1">
      <alignment vertical="center" wrapText="1"/>
    </xf>
    <xf numFmtId="3" fontId="3" fillId="0" borderId="1" xfId="16" applyNumberFormat="1" applyFont="1" applyFill="1" applyBorder="1" applyAlignment="1" applyProtection="1">
      <alignment horizontal="right" vertical="center" wrapText="1"/>
    </xf>
    <xf numFmtId="3" fontId="3" fillId="0" borderId="1" xfId="16" applyNumberFormat="1" applyFont="1" applyFill="1" applyBorder="1" applyAlignment="1" applyProtection="1">
      <alignment vertical="center"/>
    </xf>
    <xf numFmtId="0" fontId="3" fillId="0" borderId="0" xfId="16" applyFont="1" applyFill="1" applyAlignment="1" applyProtection="1">
      <alignment vertical="center"/>
      <protection locked="0"/>
    </xf>
    <xf numFmtId="0" fontId="22" fillId="9" borderId="1" xfId="0" applyFont="1" applyFill="1" applyBorder="1"/>
    <xf numFmtId="0" fontId="22" fillId="9" borderId="32" xfId="0" applyFont="1" applyFill="1" applyBorder="1"/>
    <xf numFmtId="0" fontId="22" fillId="9" borderId="15" xfId="0" applyFont="1" applyFill="1" applyBorder="1"/>
    <xf numFmtId="41" fontId="1" fillId="0" borderId="0" xfId="14" applyFont="1" applyFill="1" applyAlignment="1">
      <alignment vertical="center"/>
    </xf>
    <xf numFmtId="0" fontId="22" fillId="0" borderId="15" xfId="0" applyFont="1" applyBorder="1" applyAlignment="1">
      <alignment horizontal="left" vertical="center" wrapText="1"/>
    </xf>
    <xf numFmtId="3" fontId="3" fillId="0" borderId="1" xfId="0" applyNumberFormat="1" applyFont="1" applyBorder="1" applyAlignment="1">
      <alignment vertical="center"/>
    </xf>
    <xf numFmtId="167" fontId="26" fillId="10" borderId="1" xfId="0" applyNumberFormat="1" applyFont="1" applyFill="1" applyBorder="1" applyAlignment="1">
      <alignment horizontal="left" vertical="center" wrapText="1"/>
    </xf>
    <xf numFmtId="0" fontId="22" fillId="5" borderId="15" xfId="0" applyFont="1" applyFill="1" applyBorder="1" applyAlignment="1">
      <alignment horizontal="left" vertical="top" wrapText="1"/>
    </xf>
    <xf numFmtId="3" fontId="4" fillId="2" borderId="59" xfId="0" applyNumberFormat="1" applyFont="1" applyFill="1" applyBorder="1" applyAlignment="1">
      <alignment vertical="center"/>
    </xf>
    <xf numFmtId="3" fontId="2" fillId="5" borderId="46" xfId="0" applyNumberFormat="1" applyFont="1" applyFill="1" applyBorder="1"/>
    <xf numFmtId="3" fontId="1" fillId="0" borderId="46" xfId="0" applyNumberFormat="1" applyFont="1" applyBorder="1" applyAlignment="1">
      <alignment horizontal="right" vertical="top" wrapText="1"/>
    </xf>
    <xf numFmtId="0" fontId="1" fillId="0" borderId="0" xfId="0" applyFont="1" applyAlignment="1">
      <alignment horizontal="center"/>
    </xf>
    <xf numFmtId="3" fontId="1" fillId="0" borderId="46" xfId="0" applyNumberFormat="1" applyFont="1" applyBorder="1"/>
    <xf numFmtId="3" fontId="3" fillId="0" borderId="52" xfId="0" applyNumberFormat="1" applyFont="1" applyBorder="1" applyAlignment="1" applyProtection="1">
      <alignment horizontal="right" vertical="center"/>
      <protection locked="0"/>
    </xf>
    <xf numFmtId="3" fontId="1" fillId="0" borderId="0" xfId="14" applyNumberFormat="1" applyFont="1" applyFill="1" applyAlignment="1" applyProtection="1">
      <alignment horizontal="right"/>
      <protection locked="0"/>
    </xf>
    <xf numFmtId="3" fontId="1" fillId="0" borderId="0" xfId="14" applyNumberFormat="1" applyFont="1" applyAlignment="1" applyProtection="1">
      <alignment horizontal="right"/>
      <protection locked="0"/>
    </xf>
    <xf numFmtId="3" fontId="33" fillId="0" borderId="0" xfId="14" applyNumberFormat="1" applyFont="1" applyFill="1" applyAlignment="1" applyProtection="1">
      <alignment horizontal="right"/>
      <protection locked="0"/>
    </xf>
    <xf numFmtId="3" fontId="3" fillId="9" borderId="0" xfId="14" applyNumberFormat="1" applyFont="1" applyFill="1" applyBorder="1" applyAlignment="1" applyProtection="1">
      <alignment horizontal="right" vertical="center"/>
    </xf>
    <xf numFmtId="3" fontId="1" fillId="0" borderId="0" xfId="14" applyNumberFormat="1" applyFont="1" applyFill="1" applyBorder="1" applyAlignment="1" applyProtection="1">
      <alignment horizontal="right"/>
      <protection locked="0"/>
    </xf>
    <xf numFmtId="3" fontId="1" fillId="0" borderId="0" xfId="14" applyNumberFormat="1" applyFont="1" applyFill="1" applyAlignment="1" applyProtection="1">
      <alignment horizontal="right" vertical="center"/>
      <protection locked="0"/>
    </xf>
    <xf numFmtId="3" fontId="3" fillId="10" borderId="0" xfId="14" applyNumberFormat="1" applyFont="1" applyFill="1" applyBorder="1" applyAlignment="1" applyProtection="1">
      <alignment horizontal="center" vertical="center"/>
      <protection locked="0"/>
    </xf>
    <xf numFmtId="168" fontId="22" fillId="5" borderId="1" xfId="0" applyNumberFormat="1" applyFont="1" applyFill="1" applyBorder="1" applyAlignment="1">
      <alignment vertical="center"/>
    </xf>
    <xf numFmtId="0" fontId="14" fillId="0" borderId="0" xfId="0" applyFont="1" applyAlignment="1" applyProtection="1">
      <alignment horizontal="left"/>
      <protection locked="0"/>
    </xf>
    <xf numFmtId="167" fontId="14" fillId="0" borderId="0" xfId="0" applyNumberFormat="1" applyFont="1" applyAlignment="1" applyProtection="1">
      <alignment horizontal="left" vertical="center"/>
      <protection locked="0"/>
    </xf>
    <xf numFmtId="3" fontId="14" fillId="0" borderId="0" xfId="0" applyNumberFormat="1" applyFont="1" applyProtection="1">
      <protection locked="0"/>
    </xf>
    <xf numFmtId="3" fontId="14" fillId="0" borderId="0" xfId="7" applyNumberFormat="1" applyFont="1" applyFill="1" applyBorder="1" applyProtection="1">
      <protection locked="0"/>
    </xf>
    <xf numFmtId="10" fontId="14" fillId="0" borderId="0" xfId="7" applyNumberFormat="1" applyFont="1" applyFill="1" applyBorder="1" applyProtection="1">
      <protection locked="0"/>
    </xf>
    <xf numFmtId="3" fontId="14" fillId="0" borderId="0" xfId="7" applyNumberFormat="1" applyFont="1" applyFill="1" applyProtection="1">
      <protection locked="0"/>
    </xf>
    <xf numFmtId="3" fontId="14" fillId="0" borderId="0" xfId="14" applyNumberFormat="1" applyFont="1" applyFill="1" applyAlignment="1" applyProtection="1">
      <alignment horizontal="right"/>
      <protection locked="0"/>
    </xf>
    <xf numFmtId="0" fontId="28" fillId="12" borderId="14" xfId="2" applyFont="1" applyFill="1" applyBorder="1" applyAlignment="1" applyProtection="1">
      <alignment vertical="center"/>
    </xf>
    <xf numFmtId="167" fontId="28" fillId="12" borderId="6" xfId="2" applyNumberFormat="1" applyFont="1" applyFill="1" applyBorder="1" applyAlignment="1" applyProtection="1">
      <alignment vertical="center"/>
    </xf>
    <xf numFmtId="168" fontId="28" fillId="12" borderId="6" xfId="2" applyNumberFormat="1" applyFont="1" applyFill="1" applyBorder="1" applyAlignment="1" applyProtection="1">
      <alignment vertical="center"/>
    </xf>
    <xf numFmtId="168" fontId="27" fillId="12" borderId="6" xfId="2" applyNumberFormat="1" applyFont="1" applyFill="1" applyBorder="1" applyAlignment="1" applyProtection="1">
      <alignment vertical="center"/>
    </xf>
    <xf numFmtId="0" fontId="28" fillId="12" borderId="30" xfId="2" applyFont="1" applyFill="1" applyBorder="1" applyAlignment="1" applyProtection="1">
      <alignment horizontal="center" vertical="center"/>
    </xf>
    <xf numFmtId="3" fontId="28" fillId="12" borderId="6" xfId="2" applyNumberFormat="1" applyFont="1" applyFill="1" applyBorder="1" applyAlignment="1" applyProtection="1">
      <alignment vertical="center"/>
    </xf>
    <xf numFmtId="168" fontId="14" fillId="0" borderId="0" xfId="0" applyNumberFormat="1" applyFont="1" applyProtection="1">
      <protection locked="0"/>
    </xf>
    <xf numFmtId="3" fontId="22" fillId="10" borderId="15" xfId="0" applyNumberFormat="1" applyFont="1" applyFill="1" applyBorder="1" applyAlignment="1">
      <alignment horizontal="right" vertical="top" wrapText="1"/>
    </xf>
    <xf numFmtId="41" fontId="2" fillId="10" borderId="0" xfId="0" applyNumberFormat="1" applyFont="1" applyFill="1"/>
    <xf numFmtId="174" fontId="2" fillId="10" borderId="0" xfId="0" applyNumberFormat="1" applyFont="1" applyFill="1"/>
    <xf numFmtId="10" fontId="1" fillId="0" borderId="0" xfId="0" applyNumberFormat="1" applyFont="1" applyProtection="1">
      <protection locked="0"/>
    </xf>
    <xf numFmtId="3" fontId="1" fillId="0" borderId="0" xfId="14" applyNumberFormat="1" applyFont="1" applyBorder="1" applyAlignment="1" applyProtection="1">
      <alignment horizontal="right"/>
      <protection locked="0"/>
    </xf>
    <xf numFmtId="3" fontId="22" fillId="5" borderId="15" xfId="14" applyNumberFormat="1" applyFont="1" applyFill="1" applyBorder="1" applyAlignment="1" applyProtection="1">
      <alignment horizontal="right" vertical="center" wrapText="1"/>
    </xf>
    <xf numFmtId="3" fontId="22" fillId="5" borderId="18" xfId="14" applyNumberFormat="1" applyFont="1" applyFill="1" applyBorder="1" applyAlignment="1" applyProtection="1">
      <alignment horizontal="right" vertical="center"/>
      <protection locked="0"/>
    </xf>
    <xf numFmtId="3" fontId="1" fillId="0" borderId="19" xfId="14" applyNumberFormat="1" applyFont="1" applyBorder="1" applyAlignment="1">
      <alignment horizontal="center" vertical="center" wrapText="1"/>
    </xf>
    <xf numFmtId="3" fontId="1" fillId="10" borderId="0" xfId="0" applyNumberFormat="1" applyFont="1" applyFill="1" applyAlignment="1">
      <alignment horizontal="center"/>
    </xf>
    <xf numFmtId="3" fontId="17" fillId="10" borderId="0" xfId="0" applyNumberFormat="1" applyFont="1" applyFill="1" applyAlignment="1">
      <alignment horizontal="center"/>
    </xf>
    <xf numFmtId="3" fontId="3" fillId="0" borderId="1" xfId="14" applyNumberFormat="1" applyFont="1" applyFill="1" applyBorder="1" applyAlignment="1">
      <alignment horizontal="right" vertical="top" wrapText="1"/>
    </xf>
    <xf numFmtId="0" fontId="22" fillId="10" borderId="32" xfId="0" applyFont="1" applyFill="1" applyBorder="1" applyAlignment="1">
      <alignment horizontal="left" vertical="center"/>
    </xf>
    <xf numFmtId="0" fontId="3" fillId="10" borderId="32" xfId="0" applyFont="1" applyFill="1" applyBorder="1" applyAlignment="1">
      <alignment horizontal="left" vertical="center"/>
    </xf>
    <xf numFmtId="0" fontId="3" fillId="10" borderId="32" xfId="0" applyFont="1" applyFill="1" applyBorder="1" applyAlignment="1">
      <alignment vertical="top"/>
    </xf>
    <xf numFmtId="0" fontId="22" fillId="10" borderId="31" xfId="0" applyFont="1" applyFill="1" applyBorder="1" applyAlignment="1">
      <alignment horizontal="left" vertical="center"/>
    </xf>
    <xf numFmtId="0" fontId="22" fillId="0" borderId="32" xfId="0" applyFont="1" applyBorder="1" applyAlignment="1">
      <alignment horizontal="left" vertical="center"/>
    </xf>
    <xf numFmtId="0" fontId="3" fillId="10" borderId="32" xfId="0" applyFont="1" applyFill="1" applyBorder="1" applyAlignment="1">
      <alignment horizontal="left" vertical="top"/>
    </xf>
    <xf numFmtId="0" fontId="3" fillId="0" borderId="32" xfId="0" applyFont="1" applyBorder="1" applyAlignment="1">
      <alignment vertical="top"/>
    </xf>
    <xf numFmtId="0" fontId="22" fillId="0" borderId="40" xfId="0" applyFont="1" applyBorder="1" applyAlignment="1">
      <alignment horizontal="left" vertical="center"/>
    </xf>
    <xf numFmtId="3" fontId="22" fillId="10" borderId="1" xfId="0" applyNumberFormat="1" applyFont="1" applyFill="1" applyBorder="1" applyAlignment="1">
      <alignment horizontal="right" vertical="top" wrapText="1"/>
    </xf>
    <xf numFmtId="3" fontId="3" fillId="0" borderId="15" xfId="0" applyNumberFormat="1" applyFont="1" applyBorder="1" applyAlignment="1">
      <alignment horizontal="right" vertical="top"/>
    </xf>
    <xf numFmtId="3" fontId="3" fillId="10" borderId="15" xfId="0" applyNumberFormat="1" applyFont="1" applyFill="1" applyBorder="1" applyAlignment="1">
      <alignment horizontal="right" vertical="top"/>
    </xf>
    <xf numFmtId="3" fontId="3" fillId="0" borderId="16" xfId="0" applyNumberFormat="1" applyFont="1" applyBorder="1"/>
    <xf numFmtId="168" fontId="22" fillId="5" borderId="1" xfId="0" applyNumberFormat="1" applyFont="1" applyFill="1" applyBorder="1" applyAlignment="1">
      <alignment horizontal="center" vertical="top" wrapText="1"/>
    </xf>
    <xf numFmtId="41" fontId="1" fillId="10" borderId="0" xfId="14" applyFont="1" applyFill="1" applyAlignment="1">
      <alignment wrapText="1"/>
    </xf>
    <xf numFmtId="3" fontId="3" fillId="10" borderId="52" xfId="0" applyNumberFormat="1" applyFont="1" applyFill="1" applyBorder="1" applyAlignment="1">
      <alignment horizontal="right" vertical="top" wrapText="1"/>
    </xf>
    <xf numFmtId="3" fontId="1" fillId="0" borderId="22" xfId="0" applyNumberFormat="1" applyFont="1" applyBorder="1" applyAlignment="1">
      <alignment horizontal="right" vertical="top" wrapText="1"/>
    </xf>
    <xf numFmtId="168" fontId="28" fillId="14" borderId="14" xfId="0" applyNumberFormat="1" applyFont="1" applyFill="1" applyBorder="1" applyAlignment="1" applyProtection="1">
      <alignment vertical="center"/>
      <protection locked="0"/>
    </xf>
    <xf numFmtId="3" fontId="28" fillId="14" borderId="33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5" xfId="0" applyNumberFormat="1" applyFont="1" applyBorder="1" applyProtection="1">
      <protection locked="0"/>
    </xf>
    <xf numFmtId="3" fontId="1" fillId="0" borderId="22" xfId="0" applyNumberFormat="1" applyFont="1" applyBorder="1" applyProtection="1">
      <protection locked="0"/>
    </xf>
    <xf numFmtId="168" fontId="1" fillId="0" borderId="16" xfId="0" applyNumberFormat="1" applyFont="1" applyBorder="1" applyProtection="1">
      <protection locked="0"/>
    </xf>
    <xf numFmtId="3" fontId="1" fillId="0" borderId="35" xfId="0" applyNumberFormat="1" applyFont="1" applyBorder="1" applyProtection="1">
      <protection locked="0"/>
    </xf>
    <xf numFmtId="172" fontId="1" fillId="10" borderId="0" xfId="14" applyNumberFormat="1" applyFont="1" applyFill="1" applyAlignment="1">
      <alignment horizontal="right"/>
    </xf>
    <xf numFmtId="3" fontId="32" fillId="8" borderId="37" xfId="0" applyNumberFormat="1" applyFont="1" applyFill="1" applyBorder="1" applyAlignment="1">
      <alignment horizontal="right" vertical="center" wrapText="1"/>
    </xf>
    <xf numFmtId="3" fontId="3" fillId="10" borderId="1" xfId="14" applyNumberFormat="1" applyFont="1" applyFill="1" applyBorder="1" applyAlignment="1">
      <alignment horizontal="right" vertical="center" wrapText="1"/>
    </xf>
    <xf numFmtId="41" fontId="3" fillId="10" borderId="1" xfId="14" applyFont="1" applyFill="1" applyBorder="1" applyAlignment="1">
      <alignment horizontal="right" vertical="center" wrapText="1"/>
    </xf>
    <xf numFmtId="3" fontId="4" fillId="2" borderId="51" xfId="0" applyNumberFormat="1" applyFont="1" applyFill="1" applyBorder="1" applyAlignment="1">
      <alignment vertical="center"/>
    </xf>
    <xf numFmtId="3" fontId="1" fillId="0" borderId="15" xfId="0" applyNumberFormat="1" applyFont="1" applyBorder="1" applyAlignment="1">
      <alignment horizontal="right" vertical="top" wrapText="1"/>
    </xf>
    <xf numFmtId="3" fontId="22" fillId="0" borderId="15" xfId="0" applyNumberFormat="1" applyFont="1" applyBorder="1" applyAlignment="1">
      <alignment horizontal="right" vertical="top" wrapText="1"/>
    </xf>
    <xf numFmtId="3" fontId="1" fillId="0" borderId="11" xfId="14" applyNumberFormat="1" applyFont="1" applyBorder="1" applyAlignment="1">
      <alignment horizontal="center" vertical="center" wrapText="1"/>
    </xf>
    <xf numFmtId="3" fontId="22" fillId="5" borderId="53" xfId="14" applyNumberFormat="1" applyFont="1" applyFill="1" applyBorder="1" applyAlignment="1" applyProtection="1">
      <alignment horizontal="right" vertical="center"/>
      <protection locked="0"/>
    </xf>
    <xf numFmtId="3" fontId="1" fillId="0" borderId="13" xfId="14" applyNumberFormat="1" applyFont="1" applyBorder="1" applyAlignment="1">
      <alignment horizontal="center" vertical="center" wrapText="1"/>
    </xf>
    <xf numFmtId="3" fontId="3" fillId="0" borderId="52" xfId="0" applyNumberFormat="1" applyFont="1" applyBorder="1" applyAlignment="1">
      <alignment horizontal="right" vertical="top" wrapText="1"/>
    </xf>
    <xf numFmtId="3" fontId="22" fillId="0" borderId="52" xfId="0" applyNumberFormat="1" applyFont="1" applyBorder="1" applyAlignment="1">
      <alignment horizontal="right" vertical="top" wrapText="1"/>
    </xf>
    <xf numFmtId="168" fontId="3" fillId="0" borderId="1" xfId="16" applyNumberFormat="1" applyFont="1" applyFill="1" applyBorder="1" applyAlignment="1" applyProtection="1">
      <alignment vertical="center"/>
    </xf>
    <xf numFmtId="3" fontId="4" fillId="2" borderId="33" xfId="0" applyNumberFormat="1" applyFont="1" applyFill="1" applyBorder="1" applyAlignment="1">
      <alignment vertical="center"/>
    </xf>
    <xf numFmtId="3" fontId="2" fillId="5" borderId="22" xfId="0" applyNumberFormat="1" applyFont="1" applyFill="1" applyBorder="1"/>
    <xf numFmtId="3" fontId="1" fillId="0" borderId="32" xfId="0" applyNumberFormat="1" applyFont="1" applyBorder="1" applyAlignment="1">
      <alignment horizontal="right" vertical="top" wrapText="1"/>
    </xf>
    <xf numFmtId="3" fontId="22" fillId="5" borderId="45" xfId="0" applyNumberFormat="1" applyFont="1" applyFill="1" applyBorder="1" applyAlignment="1" applyProtection="1">
      <alignment vertical="center"/>
      <protection locked="0"/>
    </xf>
    <xf numFmtId="0" fontId="19" fillId="15" borderId="0" xfId="0" applyFont="1" applyFill="1" applyAlignment="1">
      <alignment horizontal="center" vertical="center"/>
    </xf>
    <xf numFmtId="3" fontId="3" fillId="0" borderId="52" xfId="0" applyNumberFormat="1" applyFont="1" applyBorder="1" applyAlignment="1" applyProtection="1">
      <alignment vertical="center"/>
      <protection locked="0"/>
    </xf>
    <xf numFmtId="3" fontId="3" fillId="0" borderId="52" xfId="16" applyNumberFormat="1" applyFont="1" applyFill="1" applyBorder="1" applyAlignment="1" applyProtection="1">
      <alignment horizontal="right" vertical="center" wrapText="1"/>
    </xf>
    <xf numFmtId="3" fontId="3" fillId="0" borderId="52" xfId="0" applyNumberFormat="1" applyFont="1" applyBorder="1" applyAlignment="1">
      <alignment horizontal="right" vertical="center" wrapText="1"/>
    </xf>
    <xf numFmtId="173" fontId="19" fillId="15" borderId="0" xfId="0" applyNumberFormat="1" applyFont="1" applyFill="1" applyAlignment="1">
      <alignment horizontal="right" vertical="center"/>
    </xf>
    <xf numFmtId="3" fontId="22" fillId="5" borderId="15" xfId="0" applyNumberFormat="1" applyFont="1" applyFill="1" applyBorder="1" applyAlignment="1">
      <alignment vertical="center" wrapText="1"/>
    </xf>
    <xf numFmtId="3" fontId="22" fillId="5" borderId="1" xfId="0" applyNumberFormat="1" applyFont="1" applyFill="1" applyBorder="1" applyAlignment="1">
      <alignment vertical="center" wrapText="1"/>
    </xf>
    <xf numFmtId="3" fontId="22" fillId="5" borderId="1" xfId="14" applyNumberFormat="1" applyFont="1" applyFill="1" applyBorder="1" applyAlignment="1" applyProtection="1">
      <alignment vertical="center"/>
    </xf>
    <xf numFmtId="3" fontId="3" fillId="0" borderId="1" xfId="0" applyNumberFormat="1" applyFont="1" applyBorder="1" applyAlignment="1">
      <alignment vertical="center" wrapText="1"/>
    </xf>
    <xf numFmtId="3" fontId="22" fillId="0" borderId="1" xfId="14" applyNumberFormat="1" applyFont="1" applyFill="1" applyBorder="1" applyAlignment="1" applyProtection="1">
      <alignment vertical="center"/>
    </xf>
    <xf numFmtId="168" fontId="3" fillId="10" borderId="1" xfId="0" applyNumberFormat="1" applyFont="1" applyFill="1" applyBorder="1" applyAlignment="1">
      <alignment vertical="center"/>
    </xf>
    <xf numFmtId="41" fontId="11" fillId="0" borderId="0" xfId="14" applyFont="1"/>
    <xf numFmtId="41" fontId="1" fillId="0" borderId="0" xfId="14" applyFont="1" applyFill="1" applyAlignment="1">
      <alignment horizontal="center" vertical="center"/>
    </xf>
    <xf numFmtId="41" fontId="1" fillId="0" borderId="0" xfId="14" applyFont="1" applyFill="1" applyAlignment="1">
      <alignment horizontal="center" vertical="top"/>
    </xf>
    <xf numFmtId="10" fontId="22" fillId="5" borderId="22" xfId="7" applyNumberFormat="1" applyFont="1" applyFill="1" applyBorder="1" applyAlignment="1" applyProtection="1">
      <alignment horizontal="center" vertical="center"/>
    </xf>
    <xf numFmtId="3" fontId="22" fillId="5" borderId="52" xfId="0" applyNumberFormat="1" applyFont="1" applyFill="1" applyBorder="1" applyAlignment="1">
      <alignment vertical="center"/>
    </xf>
    <xf numFmtId="3" fontId="22" fillId="5" borderId="15" xfId="14" applyNumberFormat="1" applyFont="1" applyFill="1" applyBorder="1" applyAlignment="1" applyProtection="1">
      <alignment horizontal="right" vertical="center"/>
      <protection locked="0"/>
    </xf>
    <xf numFmtId="0" fontId="3" fillId="10" borderId="0" xfId="0" applyFont="1" applyFill="1" applyAlignment="1" applyProtection="1">
      <alignment vertical="center"/>
      <protection locked="0"/>
    </xf>
    <xf numFmtId="3" fontId="1" fillId="0" borderId="43" xfId="0" applyNumberFormat="1" applyFont="1" applyBorder="1" applyAlignment="1">
      <alignment horizontal="right" vertical="top" wrapText="1"/>
    </xf>
    <xf numFmtId="41" fontId="1" fillId="0" borderId="0" xfId="14" applyFont="1" applyFill="1" applyAlignment="1">
      <alignment horizontal="left" vertical="center"/>
    </xf>
    <xf numFmtId="41" fontId="1" fillId="0" borderId="0" xfId="0" applyNumberFormat="1" applyFont="1" applyAlignment="1">
      <alignment vertical="center"/>
    </xf>
    <xf numFmtId="41" fontId="3" fillId="0" borderId="0" xfId="14" applyFont="1" applyFill="1" applyAlignment="1">
      <alignment vertical="center"/>
    </xf>
    <xf numFmtId="3" fontId="1" fillId="0" borderId="52" xfId="0" applyNumberFormat="1" applyFont="1" applyBorder="1" applyAlignment="1">
      <alignment horizontal="right" vertical="center" wrapText="1"/>
    </xf>
    <xf numFmtId="0" fontId="41" fillId="0" borderId="0" xfId="0" applyFont="1"/>
    <xf numFmtId="41" fontId="41" fillId="0" borderId="0" xfId="14" applyFont="1"/>
    <xf numFmtId="0" fontId="19" fillId="17" borderId="0" xfId="0" applyFont="1" applyFill="1" applyAlignment="1">
      <alignment horizontal="left" vertical="center"/>
    </xf>
    <xf numFmtId="0" fontId="19" fillId="17" borderId="0" xfId="0" applyFont="1" applyFill="1" applyAlignment="1">
      <alignment horizontal="left" vertical="center" wrapText="1"/>
    </xf>
    <xf numFmtId="41" fontId="23" fillId="0" borderId="0" xfId="14" applyFont="1"/>
    <xf numFmtId="0" fontId="23" fillId="15" borderId="0" xfId="0" applyFont="1" applyFill="1" applyAlignment="1">
      <alignment horizontal="left" vertical="center"/>
    </xf>
    <xf numFmtId="41" fontId="23" fillId="10" borderId="0" xfId="14" applyFont="1" applyFill="1"/>
    <xf numFmtId="0" fontId="23" fillId="0" borderId="0" xfId="0" applyFont="1" applyAlignment="1">
      <alignment horizontal="left"/>
    </xf>
    <xf numFmtId="3" fontId="23" fillId="0" borderId="0" xfId="0" applyNumberFormat="1" applyFont="1"/>
    <xf numFmtId="3" fontId="2" fillId="0" borderId="37" xfId="0" applyNumberFormat="1" applyFont="1" applyBorder="1" applyProtection="1">
      <protection locked="0"/>
    </xf>
    <xf numFmtId="3" fontId="2" fillId="0" borderId="38" xfId="0" applyNumberFormat="1" applyFont="1" applyBorder="1" applyProtection="1">
      <protection locked="0"/>
    </xf>
    <xf numFmtId="0" fontId="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3" fontId="1" fillId="0" borderId="22" xfId="0" applyNumberFormat="1" applyFont="1" applyBorder="1" applyAlignment="1">
      <alignment horizontal="right" vertical="center" wrapText="1"/>
    </xf>
    <xf numFmtId="3" fontId="3" fillId="0" borderId="53" xfId="14" applyNumberFormat="1" applyFont="1" applyFill="1" applyBorder="1" applyAlignment="1" applyProtection="1">
      <alignment horizontal="right" vertical="center"/>
      <protection locked="0"/>
    </xf>
    <xf numFmtId="3" fontId="0" fillId="0" borderId="0" xfId="0" applyNumberFormat="1"/>
    <xf numFmtId="3" fontId="2" fillId="5" borderId="1" xfId="0" applyNumberFormat="1" applyFont="1" applyFill="1" applyBorder="1" applyAlignment="1">
      <alignment horizontal="right" vertical="center" wrapText="1"/>
    </xf>
    <xf numFmtId="0" fontId="23" fillId="17" borderId="0" xfId="0" applyFont="1" applyFill="1" applyAlignment="1">
      <alignment horizontal="center" vertical="center" wrapText="1"/>
    </xf>
    <xf numFmtId="0" fontId="19" fillId="0" borderId="0" xfId="0" applyFont="1" applyAlignment="1">
      <alignment wrapText="1"/>
    </xf>
    <xf numFmtId="173" fontId="37" fillId="21" borderId="57" xfId="0" applyNumberFormat="1" applyFont="1" applyFill="1" applyBorder="1" applyAlignment="1">
      <alignment horizontal="right" vertical="center" wrapText="1"/>
    </xf>
    <xf numFmtId="10" fontId="3" fillId="0" borderId="22" xfId="7" applyNumberFormat="1" applyFont="1" applyFill="1" applyBorder="1" applyAlignment="1" applyProtection="1">
      <alignment horizontal="center" vertical="center"/>
    </xf>
    <xf numFmtId="168" fontId="3" fillId="0" borderId="1" xfId="0" applyNumberFormat="1" applyFont="1" applyBorder="1" applyAlignment="1">
      <alignment horizontal="center" vertical="center" wrapText="1"/>
    </xf>
    <xf numFmtId="3" fontId="3" fillId="0" borderId="52" xfId="0" applyNumberFormat="1" applyFont="1" applyBorder="1" applyAlignment="1">
      <alignment horizontal="right" vertical="center"/>
    </xf>
    <xf numFmtId="3" fontId="3" fillId="0" borderId="15" xfId="14" applyNumberFormat="1" applyFont="1" applyFill="1" applyBorder="1" applyAlignment="1" applyProtection="1">
      <alignment horizontal="right" vertical="center"/>
    </xf>
    <xf numFmtId="0" fontId="43" fillId="0" borderId="0" xfId="0" applyFont="1"/>
    <xf numFmtId="41" fontId="0" fillId="0" borderId="0" xfId="14" applyFont="1" applyFill="1"/>
    <xf numFmtId="41" fontId="1" fillId="0" borderId="0" xfId="14" applyFont="1" applyFill="1" applyAlignment="1">
      <alignment horizontal="center" vertical="center" wrapText="1"/>
    </xf>
    <xf numFmtId="41" fontId="1" fillId="10" borderId="0" xfId="14" applyFont="1" applyFill="1" applyAlignment="1">
      <alignment horizontal="left" vertical="center"/>
    </xf>
    <xf numFmtId="41" fontId="1" fillId="10" borderId="0" xfId="14" applyFont="1" applyFill="1" applyAlignment="1">
      <alignment vertical="center"/>
    </xf>
    <xf numFmtId="41" fontId="1" fillId="10" borderId="0" xfId="14" applyFont="1" applyFill="1" applyAlignment="1">
      <alignment horizontal="center" vertical="center"/>
    </xf>
    <xf numFmtId="41" fontId="1" fillId="10" borderId="0" xfId="0" applyNumberFormat="1" applyFont="1" applyFill="1" applyAlignment="1">
      <alignment vertical="center"/>
    </xf>
    <xf numFmtId="0" fontId="3" fillId="0" borderId="0" xfId="0" applyFont="1" applyAlignment="1" applyProtection="1">
      <alignment horizontal="left" vertical="center"/>
      <protection locked="0"/>
    </xf>
    <xf numFmtId="10" fontId="1" fillId="0" borderId="0" xfId="7" applyNumberFormat="1" applyFont="1" applyFill="1" applyAlignment="1">
      <alignment horizontal="right"/>
    </xf>
    <xf numFmtId="172" fontId="1" fillId="10" borderId="0" xfId="7" applyNumberFormat="1" applyFont="1" applyFill="1" applyAlignment="1">
      <alignment horizontal="center"/>
    </xf>
    <xf numFmtId="172" fontId="1" fillId="10" borderId="0" xfId="7" applyNumberFormat="1" applyFont="1" applyFill="1"/>
    <xf numFmtId="0" fontId="33" fillId="0" borderId="0" xfId="15" applyFill="1"/>
    <xf numFmtId="0" fontId="43" fillId="16" borderId="0" xfId="0" applyFont="1" applyFill="1" applyAlignment="1">
      <alignment horizontal="center" vertical="center" wrapText="1"/>
    </xf>
    <xf numFmtId="3" fontId="1" fillId="0" borderId="32" xfId="0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/>
    </xf>
    <xf numFmtId="3" fontId="1" fillId="0" borderId="49" xfId="0" applyNumberFormat="1" applyFont="1" applyBorder="1" applyAlignment="1">
      <alignment horizontal="right" vertical="top" wrapText="1"/>
    </xf>
    <xf numFmtId="41" fontId="3" fillId="0" borderId="0" xfId="14" applyFont="1" applyFill="1" applyAlignment="1">
      <alignment horizontal="left" vertical="center"/>
    </xf>
    <xf numFmtId="41" fontId="3" fillId="0" borderId="0" xfId="14" applyFont="1" applyFill="1" applyAlignment="1">
      <alignment horizontal="center" vertical="center"/>
    </xf>
    <xf numFmtId="41" fontId="3" fillId="0" borderId="0" xfId="0" applyNumberFormat="1" applyFont="1" applyAlignment="1">
      <alignment vertical="center"/>
    </xf>
    <xf numFmtId="3" fontId="4" fillId="2" borderId="63" xfId="0" applyNumberFormat="1" applyFont="1" applyFill="1" applyBorder="1" applyAlignment="1">
      <alignment vertical="center"/>
    </xf>
    <xf numFmtId="3" fontId="2" fillId="5" borderId="49" xfId="0" applyNumberFormat="1" applyFont="1" applyFill="1" applyBorder="1"/>
    <xf numFmtId="3" fontId="1" fillId="0" borderId="49" xfId="0" applyNumberFormat="1" applyFont="1" applyBorder="1"/>
    <xf numFmtId="0" fontId="23" fillId="15" borderId="0" xfId="0" applyFont="1" applyFill="1" applyAlignment="1">
      <alignment horizontal="center" vertical="center" wrapText="1"/>
    </xf>
    <xf numFmtId="173" fontId="23" fillId="15" borderId="0" xfId="0" applyNumberFormat="1" applyFont="1" applyFill="1" applyAlignment="1">
      <alignment horizontal="right" vertical="center" wrapText="1"/>
    </xf>
    <xf numFmtId="0" fontId="23" fillId="15" borderId="0" xfId="0" applyFont="1" applyFill="1" applyAlignment="1">
      <alignment horizontal="left" vertical="center" wrapText="1"/>
    </xf>
    <xf numFmtId="3" fontId="3" fillId="10" borderId="52" xfId="0" applyNumberFormat="1" applyFont="1" applyFill="1" applyBorder="1" applyAlignment="1">
      <alignment horizontal="right" vertical="top"/>
    </xf>
    <xf numFmtId="3" fontId="3" fillId="10" borderId="32" xfId="0" applyNumberFormat="1" applyFont="1" applyFill="1" applyBorder="1" applyAlignment="1">
      <alignment horizontal="right" vertical="top"/>
    </xf>
    <xf numFmtId="3" fontId="3" fillId="10" borderId="52" xfId="0" applyNumberFormat="1" applyFont="1" applyFill="1" applyBorder="1"/>
    <xf numFmtId="41" fontId="20" fillId="10" borderId="0" xfId="14" applyFont="1" applyFill="1"/>
    <xf numFmtId="174" fontId="20" fillId="10" borderId="0" xfId="0" applyNumberFormat="1" applyFont="1" applyFill="1"/>
    <xf numFmtId="41" fontId="3" fillId="10" borderId="0" xfId="0" applyNumberFormat="1" applyFont="1" applyFill="1"/>
    <xf numFmtId="3" fontId="2" fillId="5" borderId="1" xfId="0" applyNumberFormat="1" applyFont="1" applyFill="1" applyBorder="1" applyAlignment="1">
      <alignment vertical="center"/>
    </xf>
    <xf numFmtId="10" fontId="2" fillId="5" borderId="1" xfId="7" applyNumberFormat="1" applyFont="1" applyFill="1" applyBorder="1" applyAlignment="1" applyProtection="1">
      <alignment horizontal="center" vertical="center" wrapText="1"/>
    </xf>
    <xf numFmtId="3" fontId="2" fillId="5" borderId="46" xfId="0" applyNumberFormat="1" applyFont="1" applyFill="1" applyBorder="1" applyAlignment="1">
      <alignment vertical="center"/>
    </xf>
    <xf numFmtId="3" fontId="2" fillId="5" borderId="32" xfId="0" applyNumberFormat="1" applyFont="1" applyFill="1" applyBorder="1" applyAlignment="1">
      <alignment vertical="center"/>
    </xf>
    <xf numFmtId="3" fontId="2" fillId="5" borderId="22" xfId="0" applyNumberFormat="1" applyFont="1" applyFill="1" applyBorder="1" applyAlignment="1">
      <alignment vertical="center"/>
    </xf>
    <xf numFmtId="3" fontId="2" fillId="5" borderId="52" xfId="0" applyNumberFormat="1" applyFont="1" applyFill="1" applyBorder="1" applyAlignment="1">
      <alignment vertical="center"/>
    </xf>
    <xf numFmtId="3" fontId="2" fillId="5" borderId="49" xfId="0" applyNumberFormat="1" applyFont="1" applyFill="1" applyBorder="1" applyAlignment="1">
      <alignment vertical="center"/>
    </xf>
    <xf numFmtId="10" fontId="1" fillId="0" borderId="1" xfId="7" applyNumberFormat="1" applyFont="1" applyFill="1" applyBorder="1" applyAlignment="1" applyProtection="1">
      <alignment horizontal="center" vertical="center" wrapText="1"/>
    </xf>
    <xf numFmtId="3" fontId="1" fillId="0" borderId="49" xfId="0" applyNumberFormat="1" applyFont="1" applyBorder="1" applyAlignment="1">
      <alignment horizontal="right" vertical="center" wrapText="1"/>
    </xf>
    <xf numFmtId="10" fontId="3" fillId="0" borderId="1" xfId="7" applyNumberFormat="1" applyFont="1" applyFill="1" applyBorder="1" applyAlignment="1" applyProtection="1">
      <alignment horizontal="center" vertical="center" wrapText="1"/>
    </xf>
    <xf numFmtId="10" fontId="3" fillId="0" borderId="22" xfId="7" applyNumberFormat="1" applyFont="1" applyFill="1" applyBorder="1" applyAlignment="1" applyProtection="1">
      <alignment horizontal="center" vertical="center" wrapText="1"/>
    </xf>
    <xf numFmtId="1" fontId="2" fillId="5" borderId="1" xfId="7" applyNumberFormat="1" applyFont="1" applyFill="1" applyBorder="1" applyAlignment="1" applyProtection="1">
      <alignment horizontal="right" vertical="center" wrapText="1"/>
    </xf>
    <xf numFmtId="3" fontId="2" fillId="5" borderId="46" xfId="0" applyNumberFormat="1" applyFont="1" applyFill="1" applyBorder="1" applyAlignment="1">
      <alignment horizontal="right" vertical="center" wrapText="1"/>
    </xf>
    <xf numFmtId="3" fontId="1" fillId="0" borderId="54" xfId="0" applyNumberFormat="1" applyFont="1" applyBorder="1" applyAlignment="1">
      <alignment horizontal="right" vertical="center" wrapText="1"/>
    </xf>
    <xf numFmtId="3" fontId="14" fillId="0" borderId="0" xfId="7" applyNumberFormat="1" applyFont="1" applyFill="1" applyAlignment="1" applyProtection="1">
      <protection locked="0"/>
    </xf>
    <xf numFmtId="3" fontId="2" fillId="5" borderId="28" xfId="0" applyNumberFormat="1" applyFont="1" applyFill="1" applyBorder="1" applyAlignment="1">
      <alignment horizontal="right" vertical="top" wrapText="1"/>
    </xf>
    <xf numFmtId="3" fontId="4" fillId="2" borderId="53" xfId="0" applyNumberFormat="1" applyFont="1" applyFill="1" applyBorder="1" applyAlignment="1">
      <alignment vertical="center"/>
    </xf>
    <xf numFmtId="172" fontId="1" fillId="10" borderId="0" xfId="7" applyNumberFormat="1" applyFont="1" applyFill="1" applyBorder="1" applyAlignment="1">
      <alignment horizontal="center"/>
    </xf>
    <xf numFmtId="10" fontId="1" fillId="10" borderId="0" xfId="7" applyNumberFormat="1" applyFont="1" applyFill="1" applyBorder="1" applyAlignment="1">
      <alignment horizontal="center"/>
    </xf>
    <xf numFmtId="3" fontId="2" fillId="2" borderId="11" xfId="0" applyNumberFormat="1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3" fillId="0" borderId="0" xfId="0" applyFont="1" applyAlignment="1" applyProtection="1">
      <alignment vertical="center"/>
      <protection locked="0"/>
    </xf>
    <xf numFmtId="41" fontId="3" fillId="0" borderId="0" xfId="14" applyFont="1" applyFill="1" applyAlignment="1" applyProtection="1">
      <alignment vertical="center"/>
      <protection locked="0"/>
    </xf>
    <xf numFmtId="170" fontId="1" fillId="9" borderId="10" xfId="0" applyNumberFormat="1" applyFont="1" applyFill="1" applyBorder="1" applyAlignment="1">
      <alignment horizontal="left" vertical="center"/>
    </xf>
    <xf numFmtId="3" fontId="1" fillId="10" borderId="0" xfId="14" applyNumberFormat="1" applyFont="1" applyFill="1" applyBorder="1" applyAlignment="1" applyProtection="1">
      <alignment horizontal="center" vertical="center"/>
      <protection locked="0"/>
    </xf>
    <xf numFmtId="3" fontId="1" fillId="9" borderId="0" xfId="14" applyNumberFormat="1" applyFont="1" applyFill="1" applyBorder="1" applyAlignment="1" applyProtection="1">
      <alignment horizontal="right" vertical="center"/>
    </xf>
    <xf numFmtId="41" fontId="27" fillId="0" borderId="0" xfId="14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170" fontId="17" fillId="9" borderId="10" xfId="0" applyNumberFormat="1" applyFont="1" applyFill="1" applyBorder="1" applyAlignment="1">
      <alignment horizontal="left" vertical="center"/>
    </xf>
    <xf numFmtId="10" fontId="17" fillId="9" borderId="0" xfId="7" applyNumberFormat="1" applyFont="1" applyFill="1" applyBorder="1" applyAlignment="1">
      <alignment horizontal="center" vertical="center"/>
    </xf>
    <xf numFmtId="3" fontId="17" fillId="9" borderId="0" xfId="14" applyNumberFormat="1" applyFont="1" applyFill="1" applyBorder="1" applyAlignment="1">
      <alignment horizontal="right" vertical="center"/>
    </xf>
    <xf numFmtId="3" fontId="17" fillId="10" borderId="0" xfId="14" applyNumberFormat="1" applyFont="1" applyFill="1" applyBorder="1" applyAlignment="1">
      <alignment horizontal="center" vertical="center"/>
    </xf>
    <xf numFmtId="41" fontId="17" fillId="0" borderId="0" xfId="14" applyFont="1" applyFill="1" applyAlignment="1">
      <alignment horizontal="left" vertical="center"/>
    </xf>
    <xf numFmtId="0" fontId="4" fillId="8" borderId="20" xfId="0" applyFont="1" applyFill="1" applyBorder="1" applyAlignment="1">
      <alignment horizontal="center" vertical="center"/>
    </xf>
    <xf numFmtId="10" fontId="4" fillId="8" borderId="20" xfId="7" applyNumberFormat="1" applyFont="1" applyFill="1" applyBorder="1" applyAlignment="1" applyProtection="1">
      <alignment horizontal="center" vertical="center"/>
    </xf>
    <xf numFmtId="10" fontId="4" fillId="8" borderId="21" xfId="7" applyNumberFormat="1" applyFont="1" applyFill="1" applyBorder="1" applyAlignment="1" applyProtection="1">
      <alignment horizontal="center" vertical="center"/>
    </xf>
    <xf numFmtId="0" fontId="4" fillId="7" borderId="20" xfId="0" applyFont="1" applyFill="1" applyBorder="1" applyAlignment="1">
      <alignment horizontal="center" vertical="center"/>
    </xf>
    <xf numFmtId="10" fontId="4" fillId="7" borderId="21" xfId="7" applyNumberFormat="1" applyFont="1" applyFill="1" applyBorder="1" applyAlignment="1">
      <alignment horizontal="center" vertical="center"/>
    </xf>
    <xf numFmtId="3" fontId="1" fillId="0" borderId="25" xfId="14" applyNumberFormat="1" applyFont="1" applyBorder="1" applyAlignment="1">
      <alignment horizontal="center" vertical="center" wrapText="1"/>
    </xf>
    <xf numFmtId="3" fontId="22" fillId="5" borderId="22" xfId="14" applyNumberFormat="1" applyFont="1" applyFill="1" applyBorder="1" applyAlignment="1" applyProtection="1">
      <alignment horizontal="right" vertical="center"/>
    </xf>
    <xf numFmtId="3" fontId="22" fillId="5" borderId="22" xfId="14" applyNumberFormat="1" applyFont="1" applyFill="1" applyBorder="1" applyAlignment="1" applyProtection="1">
      <alignment horizontal="right" vertical="center" wrapText="1"/>
    </xf>
    <xf numFmtId="3" fontId="3" fillId="0" borderId="22" xfId="14" applyNumberFormat="1" applyFont="1" applyFill="1" applyBorder="1" applyAlignment="1" applyProtection="1">
      <alignment horizontal="right" vertical="center" wrapText="1"/>
    </xf>
    <xf numFmtId="3" fontId="3" fillId="0" borderId="22" xfId="14" applyNumberFormat="1" applyFont="1" applyFill="1" applyBorder="1" applyAlignment="1" applyProtection="1">
      <alignment horizontal="right" vertical="center"/>
    </xf>
    <xf numFmtId="3" fontId="22" fillId="5" borderId="35" xfId="14" applyNumberFormat="1" applyFont="1" applyFill="1" applyBorder="1" applyAlignment="1" applyProtection="1">
      <alignment horizontal="right" vertical="center"/>
    </xf>
    <xf numFmtId="3" fontId="2" fillId="2" borderId="36" xfId="0" applyNumberFormat="1" applyFont="1" applyFill="1" applyBorder="1" applyAlignment="1">
      <alignment horizontal="center" vertical="center"/>
    </xf>
    <xf numFmtId="3" fontId="1" fillId="0" borderId="48" xfId="0" applyNumberFormat="1" applyFont="1" applyBorder="1" applyAlignment="1">
      <alignment horizontal="right" vertical="center" wrapText="1"/>
    </xf>
    <xf numFmtId="172" fontId="1" fillId="0" borderId="1" xfId="7" applyNumberFormat="1" applyFont="1" applyFill="1" applyBorder="1" applyAlignment="1" applyProtection="1">
      <alignment horizontal="center" vertical="center" wrapText="1"/>
    </xf>
    <xf numFmtId="3" fontId="2" fillId="5" borderId="49" xfId="0" applyNumberFormat="1" applyFont="1" applyFill="1" applyBorder="1" applyAlignment="1">
      <alignment horizontal="right" vertical="center" wrapText="1"/>
    </xf>
    <xf numFmtId="3" fontId="1" fillId="0" borderId="8" xfId="14" applyNumberFormat="1" applyFont="1" applyBorder="1" applyAlignment="1">
      <alignment horizontal="center" vertical="center" wrapText="1"/>
    </xf>
    <xf numFmtId="3" fontId="22" fillId="0" borderId="1" xfId="0" applyNumberFormat="1" applyFont="1" applyBorder="1" applyAlignment="1">
      <alignment horizontal="right" vertical="top" wrapText="1"/>
    </xf>
    <xf numFmtId="3" fontId="4" fillId="7" borderId="19" xfId="14" applyNumberFormat="1" applyFont="1" applyFill="1" applyBorder="1" applyAlignment="1">
      <alignment horizontal="center" vertical="center"/>
    </xf>
    <xf numFmtId="3" fontId="3" fillId="10" borderId="2" xfId="0" applyNumberFormat="1" applyFont="1" applyFill="1" applyBorder="1" applyAlignment="1">
      <alignment horizontal="right" vertical="top"/>
    </xf>
    <xf numFmtId="170" fontId="1" fillId="10" borderId="10" xfId="0" applyNumberFormat="1" applyFont="1" applyFill="1" applyBorder="1" applyAlignment="1">
      <alignment horizontal="center"/>
    </xf>
    <xf numFmtId="41" fontId="1" fillId="0" borderId="0" xfId="14" applyFont="1" applyFill="1" applyAlignment="1" applyProtection="1">
      <alignment horizontal="center" vertical="center"/>
      <protection locked="0"/>
    </xf>
    <xf numFmtId="3" fontId="3" fillId="0" borderId="44" xfId="14" applyNumberFormat="1" applyFont="1" applyFill="1" applyBorder="1" applyAlignment="1" applyProtection="1">
      <alignment horizontal="right" vertical="center"/>
      <protection locked="0"/>
    </xf>
    <xf numFmtId="3" fontId="22" fillId="5" borderId="22" xfId="14" applyNumberFormat="1" applyFont="1" applyFill="1" applyBorder="1" applyAlignment="1" applyProtection="1">
      <alignment horizontal="right" vertical="center"/>
      <protection locked="0"/>
    </xf>
    <xf numFmtId="3" fontId="3" fillId="0" borderId="22" xfId="14" applyNumberFormat="1" applyFont="1" applyFill="1" applyBorder="1" applyAlignment="1" applyProtection="1">
      <alignment horizontal="right" vertical="center"/>
      <protection locked="0"/>
    </xf>
    <xf numFmtId="3" fontId="1" fillId="0" borderId="22" xfId="14" applyNumberFormat="1" applyFont="1" applyFill="1" applyBorder="1" applyAlignment="1" applyProtection="1">
      <alignment horizontal="right" vertical="center"/>
    </xf>
    <xf numFmtId="3" fontId="22" fillId="0" borderId="22" xfId="14" applyNumberFormat="1" applyFont="1" applyFill="1" applyBorder="1" applyAlignment="1" applyProtection="1">
      <alignment horizontal="right" vertical="center"/>
    </xf>
    <xf numFmtId="3" fontId="22" fillId="5" borderId="24" xfId="14" applyNumberFormat="1" applyFont="1" applyFill="1" applyBorder="1" applyAlignment="1" applyProtection="1">
      <alignment horizontal="right" vertical="center"/>
      <protection locked="0"/>
    </xf>
    <xf numFmtId="3" fontId="22" fillId="5" borderId="16" xfId="14" applyNumberFormat="1" applyFont="1" applyFill="1" applyBorder="1" applyAlignment="1" applyProtection="1">
      <alignment horizontal="right" vertical="center" wrapText="1"/>
    </xf>
    <xf numFmtId="3" fontId="28" fillId="12" borderId="18" xfId="2" applyNumberFormat="1" applyFont="1" applyFill="1" applyBorder="1" applyAlignment="1" applyProtection="1">
      <alignment vertical="center" wrapText="1"/>
    </xf>
    <xf numFmtId="3" fontId="28" fillId="12" borderId="6" xfId="2" applyNumberFormat="1" applyFont="1" applyFill="1" applyBorder="1" applyAlignment="1" applyProtection="1">
      <alignment horizontal="right" vertical="center" wrapText="1"/>
    </xf>
    <xf numFmtId="3" fontId="2" fillId="2" borderId="39" xfId="14" applyNumberFormat="1" applyFont="1" applyFill="1" applyBorder="1" applyAlignment="1" applyProtection="1">
      <alignment horizontal="right" vertical="center" wrapText="1"/>
      <protection locked="0"/>
    </xf>
    <xf numFmtId="3" fontId="2" fillId="2" borderId="38" xfId="14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168" fontId="28" fillId="12" borderId="6" xfId="2" applyNumberFormat="1" applyFont="1" applyFill="1" applyBorder="1" applyAlignment="1" applyProtection="1">
      <alignment horizontal="center" vertical="center"/>
    </xf>
    <xf numFmtId="167" fontId="22" fillId="5" borderId="1" xfId="0" applyNumberFormat="1" applyFont="1" applyFill="1" applyBorder="1" applyAlignment="1">
      <alignment horizontal="center" vertical="center" wrapText="1"/>
    </xf>
    <xf numFmtId="168" fontId="1" fillId="0" borderId="0" xfId="0" applyNumberFormat="1" applyFont="1" applyAlignment="1" applyProtection="1">
      <alignment horizontal="center" vertical="center"/>
      <protection locked="0"/>
    </xf>
    <xf numFmtId="168" fontId="1" fillId="0" borderId="0" xfId="0" applyNumberFormat="1" applyFont="1" applyAlignment="1" applyProtection="1">
      <alignment horizontal="center"/>
      <protection locked="0"/>
    </xf>
    <xf numFmtId="3" fontId="22" fillId="5" borderId="52" xfId="0" applyNumberFormat="1" applyFont="1" applyFill="1" applyBorder="1" applyAlignment="1">
      <alignment vertical="center" wrapText="1"/>
    </xf>
    <xf numFmtId="0" fontId="12" fillId="0" borderId="0" xfId="0" applyFont="1"/>
    <xf numFmtId="3" fontId="22" fillId="5" borderId="22" xfId="14" applyNumberFormat="1" applyFont="1" applyFill="1" applyBorder="1" applyAlignment="1" applyProtection="1">
      <alignment vertical="center"/>
    </xf>
    <xf numFmtId="3" fontId="22" fillId="5" borderId="22" xfId="14" applyNumberFormat="1" applyFont="1" applyFill="1" applyBorder="1" applyAlignment="1" applyProtection="1">
      <alignment vertical="center" wrapText="1"/>
    </xf>
    <xf numFmtId="3" fontId="3" fillId="0" borderId="22" xfId="14" applyNumberFormat="1" applyFont="1" applyFill="1" applyBorder="1" applyAlignment="1" applyProtection="1">
      <alignment vertical="center"/>
    </xf>
    <xf numFmtId="3" fontId="22" fillId="5" borderId="22" xfId="0" applyNumberFormat="1" applyFont="1" applyFill="1" applyBorder="1" applyAlignment="1">
      <alignment vertical="center" wrapText="1"/>
    </xf>
    <xf numFmtId="3" fontId="22" fillId="5" borderId="15" xfId="14" applyNumberFormat="1" applyFont="1" applyFill="1" applyBorder="1" applyAlignment="1" applyProtection="1">
      <alignment vertical="center"/>
    </xf>
    <xf numFmtId="3" fontId="3" fillId="0" borderId="15" xfId="14" applyNumberFormat="1" applyFont="1" applyFill="1" applyBorder="1" applyAlignment="1" applyProtection="1">
      <alignment vertical="center"/>
    </xf>
    <xf numFmtId="3" fontId="22" fillId="0" borderId="15" xfId="14" applyNumberFormat="1" applyFont="1" applyFill="1" applyBorder="1" applyAlignment="1" applyProtection="1">
      <alignment vertical="center"/>
    </xf>
    <xf numFmtId="3" fontId="1" fillId="0" borderId="21" xfId="14" applyNumberFormat="1" applyFont="1" applyBorder="1" applyAlignment="1">
      <alignment horizontal="center" vertical="center" wrapText="1"/>
    </xf>
    <xf numFmtId="3" fontId="22" fillId="5" borderId="52" xfId="0" applyNumberFormat="1" applyFont="1" applyFill="1" applyBorder="1" applyAlignment="1">
      <alignment horizontal="right" vertical="center"/>
    </xf>
    <xf numFmtId="3" fontId="3" fillId="10" borderId="1" xfId="0" applyNumberFormat="1" applyFont="1" applyFill="1" applyBorder="1" applyAlignment="1">
      <alignment horizontal="right" vertical="center" wrapText="1"/>
    </xf>
    <xf numFmtId="10" fontId="2" fillId="5" borderId="22" xfId="7" applyNumberFormat="1" applyFont="1" applyFill="1" applyBorder="1" applyAlignment="1">
      <alignment horizontal="center"/>
    </xf>
    <xf numFmtId="10" fontId="1" fillId="0" borderId="22" xfId="7" applyNumberFormat="1" applyFont="1" applyFill="1" applyBorder="1" applyAlignment="1">
      <alignment horizontal="center" vertical="top" wrapText="1"/>
    </xf>
    <xf numFmtId="10" fontId="1" fillId="0" borderId="22" xfId="7" applyNumberFormat="1" applyFont="1" applyFill="1" applyBorder="1" applyAlignment="1">
      <alignment horizontal="center"/>
    </xf>
    <xf numFmtId="10" fontId="2" fillId="5" borderId="22" xfId="7" applyNumberFormat="1" applyFont="1" applyFill="1" applyBorder="1" applyAlignment="1">
      <alignment horizontal="center" vertical="center"/>
    </xf>
    <xf numFmtId="10" fontId="2" fillId="5" borderId="22" xfId="7" applyNumberFormat="1" applyFont="1" applyFill="1" applyBorder="1" applyAlignment="1">
      <alignment horizontal="center" vertical="center" wrapText="1"/>
    </xf>
    <xf numFmtId="10" fontId="1" fillId="0" borderId="22" xfId="7" applyNumberFormat="1" applyFont="1" applyFill="1" applyBorder="1" applyAlignment="1">
      <alignment horizontal="center" vertical="center"/>
    </xf>
    <xf numFmtId="10" fontId="3" fillId="0" borderId="22" xfId="7" applyNumberFormat="1" applyFont="1" applyFill="1" applyBorder="1" applyAlignment="1">
      <alignment horizontal="center" vertical="center"/>
    </xf>
    <xf numFmtId="0" fontId="2" fillId="5" borderId="39" xfId="0" applyFont="1" applyFill="1" applyBorder="1" applyAlignment="1">
      <alignment horizontal="left" vertical="top" wrapText="1"/>
    </xf>
    <xf numFmtId="167" fontId="2" fillId="5" borderId="37" xfId="0" applyNumberFormat="1" applyFont="1" applyFill="1" applyBorder="1" applyAlignment="1">
      <alignment horizontal="left" vertical="center" wrapText="1"/>
    </xf>
    <xf numFmtId="168" fontId="2" fillId="5" borderId="37" xfId="0" applyNumberFormat="1" applyFont="1" applyFill="1" applyBorder="1" applyAlignment="1">
      <alignment vertical="top" wrapText="1"/>
    </xf>
    <xf numFmtId="168" fontId="2" fillId="5" borderId="37" xfId="0" applyNumberFormat="1" applyFont="1" applyFill="1" applyBorder="1" applyAlignment="1">
      <alignment horizontal="center" vertical="top" wrapText="1"/>
    </xf>
    <xf numFmtId="3" fontId="2" fillId="5" borderId="37" xfId="0" applyNumberFormat="1" applyFont="1" applyFill="1" applyBorder="1" applyAlignment="1">
      <alignment horizontal="right" vertical="top" wrapText="1"/>
    </xf>
    <xf numFmtId="10" fontId="2" fillId="5" borderId="38" xfId="7" applyNumberFormat="1" applyFont="1" applyFill="1" applyBorder="1" applyAlignment="1" applyProtection="1">
      <alignment horizontal="center" vertical="top" wrapText="1"/>
    </xf>
    <xf numFmtId="41" fontId="2" fillId="2" borderId="51" xfId="14" applyFont="1" applyFill="1" applyBorder="1" applyAlignment="1">
      <alignment horizontal="right" vertical="center"/>
    </xf>
    <xf numFmtId="1" fontId="2" fillId="5" borderId="43" xfId="14" applyNumberFormat="1" applyFont="1" applyFill="1" applyBorder="1" applyAlignment="1">
      <alignment horizontal="right"/>
    </xf>
    <xf numFmtId="1" fontId="1" fillId="0" borderId="43" xfId="14" applyNumberFormat="1" applyFont="1" applyFill="1" applyBorder="1" applyAlignment="1">
      <alignment horizontal="right" vertical="top" wrapText="1"/>
    </xf>
    <xf numFmtId="41" fontId="2" fillId="5" borderId="43" xfId="14" applyFont="1" applyFill="1" applyBorder="1" applyAlignment="1">
      <alignment horizontal="right"/>
    </xf>
    <xf numFmtId="41" fontId="1" fillId="0" borderId="43" xfId="14" applyFont="1" applyFill="1" applyBorder="1" applyAlignment="1">
      <alignment horizontal="right"/>
    </xf>
    <xf numFmtId="1" fontId="2" fillId="5" borderId="43" xfId="14" applyNumberFormat="1" applyFont="1" applyFill="1" applyBorder="1" applyAlignment="1">
      <alignment horizontal="right" vertical="center"/>
    </xf>
    <xf numFmtId="1" fontId="2" fillId="5" borderId="43" xfId="14" applyNumberFormat="1" applyFont="1" applyFill="1" applyBorder="1" applyAlignment="1">
      <alignment horizontal="right" vertical="center" wrapText="1"/>
    </xf>
    <xf numFmtId="1" fontId="1" fillId="0" borderId="43" xfId="14" applyNumberFormat="1" applyFont="1" applyFill="1" applyBorder="1" applyAlignment="1">
      <alignment horizontal="right" vertical="center"/>
    </xf>
    <xf numFmtId="1" fontId="3" fillId="0" borderId="43" xfId="14" applyNumberFormat="1" applyFont="1" applyFill="1" applyBorder="1" applyAlignment="1">
      <alignment horizontal="right" vertical="center"/>
    </xf>
    <xf numFmtId="1" fontId="1" fillId="0" borderId="2" xfId="14" applyNumberFormat="1" applyFont="1" applyFill="1" applyBorder="1" applyAlignment="1">
      <alignment horizontal="right" vertical="center"/>
    </xf>
    <xf numFmtId="1" fontId="2" fillId="5" borderId="23" xfId="14" applyNumberFormat="1" applyFont="1" applyFill="1" applyBorder="1" applyAlignment="1" applyProtection="1">
      <alignment horizontal="right" vertical="top" wrapText="1"/>
    </xf>
    <xf numFmtId="10" fontId="22" fillId="5" borderId="22" xfId="7" applyNumberFormat="1" applyFont="1" applyFill="1" applyBorder="1" applyAlignment="1" applyProtection="1">
      <alignment horizontal="center" vertical="center" wrapText="1"/>
    </xf>
    <xf numFmtId="10" fontId="22" fillId="0" borderId="22" xfId="7" applyNumberFormat="1" applyFont="1" applyFill="1" applyBorder="1" applyAlignment="1" applyProtection="1">
      <alignment horizontal="center" vertical="center" wrapText="1"/>
    </xf>
    <xf numFmtId="9" fontId="2" fillId="5" borderId="38" xfId="7" applyFont="1" applyFill="1" applyBorder="1" applyAlignment="1" applyProtection="1">
      <alignment horizontal="center" vertical="top" wrapText="1"/>
    </xf>
    <xf numFmtId="0" fontId="32" fillId="8" borderId="9" xfId="0" applyFont="1" applyFill="1" applyBorder="1" applyAlignment="1">
      <alignment horizontal="center" vertical="center"/>
    </xf>
    <xf numFmtId="172" fontId="0" fillId="0" borderId="0" xfId="0" applyNumberFormat="1"/>
    <xf numFmtId="167" fontId="22" fillId="10" borderId="1" xfId="0" applyNumberFormat="1" applyFont="1" applyFill="1" applyBorder="1" applyAlignment="1">
      <alignment horizontal="center" vertical="top" wrapText="1"/>
    </xf>
    <xf numFmtId="3" fontId="12" fillId="18" borderId="26" xfId="0" applyNumberFormat="1" applyFont="1" applyFill="1" applyBorder="1"/>
    <xf numFmtId="3" fontId="1" fillId="18" borderId="27" xfId="0" applyNumberFormat="1" applyFont="1" applyFill="1" applyBorder="1"/>
    <xf numFmtId="0" fontId="2" fillId="18" borderId="49" xfId="0" applyFont="1" applyFill="1" applyBorder="1" applyAlignment="1">
      <alignment horizontal="center" vertical="center"/>
    </xf>
    <xf numFmtId="3" fontId="12" fillId="18" borderId="26" xfId="0" applyNumberFormat="1" applyFont="1" applyFill="1" applyBorder="1" applyAlignment="1">
      <alignment vertical="center" wrapText="1"/>
    </xf>
    <xf numFmtId="41" fontId="1" fillId="10" borderId="49" xfId="14" applyFont="1" applyFill="1" applyBorder="1"/>
    <xf numFmtId="3" fontId="1" fillId="10" borderId="36" xfId="0" applyNumberFormat="1" applyFont="1" applyFill="1" applyBorder="1"/>
    <xf numFmtId="0" fontId="1" fillId="9" borderId="10" xfId="0" applyFont="1" applyFill="1" applyBorder="1" applyAlignment="1">
      <alignment horizontal="left"/>
    </xf>
    <xf numFmtId="49" fontId="22" fillId="10" borderId="1" xfId="0" applyNumberFormat="1" applyFont="1" applyFill="1" applyBorder="1" applyAlignment="1">
      <alignment horizontal="left" vertical="top" wrapText="1"/>
    </xf>
    <xf numFmtId="41" fontId="1" fillId="0" borderId="17" xfId="14" applyFont="1" applyFill="1" applyBorder="1" applyAlignment="1">
      <alignment horizontal="right" vertical="center"/>
    </xf>
    <xf numFmtId="174" fontId="0" fillId="0" borderId="0" xfId="0" applyNumberFormat="1"/>
    <xf numFmtId="41" fontId="1" fillId="0" borderId="0" xfId="0" applyNumberFormat="1" applyFont="1"/>
    <xf numFmtId="174" fontId="1" fillId="0" borderId="0" xfId="0" applyNumberFormat="1" applyFont="1"/>
    <xf numFmtId="3" fontId="3" fillId="0" borderId="32" xfId="0" applyNumberFormat="1" applyFont="1" applyBorder="1" applyAlignment="1">
      <alignment horizontal="right" vertical="top" wrapText="1"/>
    </xf>
    <xf numFmtId="168" fontId="22" fillId="0" borderId="1" xfId="0" applyNumberFormat="1" applyFont="1" applyBorder="1" applyAlignment="1">
      <alignment horizontal="right" vertical="top" wrapText="1"/>
    </xf>
    <xf numFmtId="168" fontId="22" fillId="0" borderId="1" xfId="0" applyNumberFormat="1" applyFont="1" applyBorder="1"/>
    <xf numFmtId="41" fontId="2" fillId="0" borderId="0" xfId="14" applyFont="1" applyFill="1"/>
    <xf numFmtId="41" fontId="2" fillId="0" borderId="0" xfId="0" applyNumberFormat="1" applyFont="1"/>
    <xf numFmtId="174" fontId="2" fillId="0" borderId="0" xfId="0" applyNumberFormat="1" applyFont="1"/>
    <xf numFmtId="3" fontId="28" fillId="14" borderId="1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53" xfId="0" applyNumberFormat="1" applyFont="1" applyBorder="1" applyProtection="1">
      <protection locked="0"/>
    </xf>
    <xf numFmtId="3" fontId="1" fillId="0" borderId="12" xfId="0" applyNumberFormat="1" applyFont="1" applyBorder="1" applyProtection="1">
      <protection locked="0"/>
    </xf>
    <xf numFmtId="3" fontId="28" fillId="14" borderId="21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24" xfId="0" applyNumberFormat="1" applyFont="1" applyBorder="1" applyProtection="1">
      <protection locked="0"/>
    </xf>
    <xf numFmtId="3" fontId="1" fillId="0" borderId="38" xfId="0" applyNumberFormat="1" applyFont="1" applyBorder="1" applyProtection="1">
      <protection locked="0"/>
    </xf>
    <xf numFmtId="3" fontId="2" fillId="0" borderId="35" xfId="0" applyNumberFormat="1" applyFont="1" applyBorder="1" applyProtection="1">
      <protection locked="0"/>
    </xf>
    <xf numFmtId="3" fontId="2" fillId="2" borderId="9" xfId="0" applyNumberFormat="1" applyFont="1" applyFill="1" applyBorder="1" applyAlignment="1">
      <alignment horizontal="center" vertical="center"/>
    </xf>
    <xf numFmtId="10" fontId="28" fillId="12" borderId="33" xfId="2" applyNumberFormat="1" applyFont="1" applyFill="1" applyBorder="1" applyAlignment="1" applyProtection="1">
      <alignment horizontal="center" vertical="center" wrapText="1"/>
    </xf>
    <xf numFmtId="10" fontId="22" fillId="0" borderId="22" xfId="7" applyNumberFormat="1" applyFont="1" applyFill="1" applyBorder="1" applyAlignment="1" applyProtection="1">
      <alignment horizontal="center" vertical="center"/>
    </xf>
    <xf numFmtId="3" fontId="3" fillId="0" borderId="43" xfId="14" applyNumberFormat="1" applyFont="1" applyFill="1" applyBorder="1" applyAlignment="1" applyProtection="1">
      <alignment vertical="center"/>
    </xf>
    <xf numFmtId="3" fontId="22" fillId="5" borderId="43" xfId="14" applyNumberFormat="1" applyFont="1" applyFill="1" applyBorder="1" applyAlignment="1" applyProtection="1">
      <alignment vertical="center"/>
    </xf>
    <xf numFmtId="3" fontId="22" fillId="5" borderId="22" xfId="0" applyNumberFormat="1" applyFont="1" applyFill="1" applyBorder="1" applyAlignment="1">
      <alignment horizontal="right" vertical="center" wrapText="1"/>
    </xf>
    <xf numFmtId="3" fontId="3" fillId="0" borderId="22" xfId="0" applyNumberFormat="1" applyFont="1" applyBorder="1" applyAlignment="1" applyProtection="1">
      <alignment vertical="center"/>
      <protection locked="0"/>
    </xf>
    <xf numFmtId="3" fontId="3" fillId="0" borderId="22" xfId="0" applyNumberFormat="1" applyFont="1" applyBorder="1" applyAlignment="1">
      <alignment horizontal="right" vertical="center" wrapText="1"/>
    </xf>
    <xf numFmtId="0" fontId="0" fillId="0" borderId="0" xfId="0" applyAlignment="1">
      <alignment wrapText="1"/>
    </xf>
    <xf numFmtId="3" fontId="2" fillId="2" borderId="30" xfId="0" applyNumberFormat="1" applyFont="1" applyFill="1" applyBorder="1" applyAlignment="1" applyProtection="1">
      <alignment horizontal="right" vertical="center"/>
      <protection locked="0"/>
    </xf>
    <xf numFmtId="3" fontId="22" fillId="5" borderId="32" xfId="0" applyNumberFormat="1" applyFont="1" applyFill="1" applyBorder="1" applyAlignment="1">
      <alignment horizontal="right" vertical="center" wrapText="1"/>
    </xf>
    <xf numFmtId="3" fontId="22" fillId="5" borderId="32" xfId="0" applyNumberFormat="1" applyFont="1" applyFill="1" applyBorder="1" applyAlignment="1">
      <alignment horizontal="right" vertical="center"/>
    </xf>
    <xf numFmtId="3" fontId="3" fillId="0" borderId="32" xfId="0" applyNumberFormat="1" applyFont="1" applyBorder="1" applyAlignment="1">
      <alignment horizontal="right" vertical="center" wrapText="1"/>
    </xf>
    <xf numFmtId="3" fontId="1" fillId="0" borderId="43" xfId="14" applyNumberFormat="1" applyFont="1" applyFill="1" applyBorder="1" applyAlignment="1" applyProtection="1">
      <alignment horizontal="right" vertical="center"/>
    </xf>
    <xf numFmtId="3" fontId="22" fillId="5" borderId="22" xfId="0" applyNumberFormat="1" applyFont="1" applyFill="1" applyBorder="1" applyAlignment="1" applyProtection="1">
      <alignment horizontal="right" vertical="center"/>
      <protection locked="0"/>
    </xf>
    <xf numFmtId="3" fontId="22" fillId="5" borderId="35" xfId="0" applyNumberFormat="1" applyFont="1" applyFill="1" applyBorder="1" applyAlignment="1" applyProtection="1">
      <alignment vertical="center"/>
      <protection locked="0"/>
    </xf>
    <xf numFmtId="3" fontId="22" fillId="5" borderId="31" xfId="0" applyNumberFormat="1" applyFont="1" applyFill="1" applyBorder="1" applyAlignment="1" applyProtection="1">
      <alignment vertical="center"/>
      <protection locked="0"/>
    </xf>
    <xf numFmtId="3" fontId="22" fillId="5" borderId="31" xfId="14" applyNumberFormat="1" applyFont="1" applyFill="1" applyBorder="1" applyAlignment="1" applyProtection="1">
      <alignment horizontal="right" vertical="center"/>
      <protection locked="0"/>
    </xf>
    <xf numFmtId="3" fontId="22" fillId="5" borderId="32" xfId="14" applyNumberFormat="1" applyFont="1" applyFill="1" applyBorder="1" applyAlignment="1" applyProtection="1">
      <alignment horizontal="right" vertical="center"/>
    </xf>
    <xf numFmtId="3" fontId="1" fillId="0" borderId="43" xfId="0" applyNumberFormat="1" applyFont="1" applyBorder="1" applyAlignment="1">
      <alignment horizontal="right" vertical="center" wrapText="1"/>
    </xf>
    <xf numFmtId="3" fontId="2" fillId="5" borderId="43" xfId="0" applyNumberFormat="1" applyFont="1" applyFill="1" applyBorder="1"/>
    <xf numFmtId="3" fontId="2" fillId="5" borderId="43" xfId="0" applyNumberFormat="1" applyFont="1" applyFill="1" applyBorder="1" applyAlignment="1">
      <alignment vertical="center"/>
    </xf>
    <xf numFmtId="3" fontId="1" fillId="0" borderId="44" xfId="0" applyNumberFormat="1" applyFont="1" applyBorder="1" applyAlignment="1">
      <alignment horizontal="right" vertical="center" wrapText="1"/>
    </xf>
    <xf numFmtId="3" fontId="1" fillId="0" borderId="24" xfId="0" applyNumberFormat="1" applyFont="1" applyBorder="1" applyAlignment="1">
      <alignment horizontal="right" vertical="center" wrapText="1"/>
    </xf>
    <xf numFmtId="3" fontId="1" fillId="0" borderId="67" xfId="14" applyNumberFormat="1" applyFont="1" applyBorder="1" applyAlignment="1">
      <alignment horizontal="center" vertical="center" wrapText="1"/>
    </xf>
    <xf numFmtId="3" fontId="4" fillId="2" borderId="30" xfId="0" applyNumberFormat="1" applyFont="1" applyFill="1" applyBorder="1" applyAlignment="1">
      <alignment vertical="center"/>
    </xf>
    <xf numFmtId="3" fontId="2" fillId="5" borderId="42" xfId="0" applyNumberFormat="1" applyFont="1" applyFill="1" applyBorder="1"/>
    <xf numFmtId="3" fontId="4" fillId="2" borderId="55" xfId="0" applyNumberFormat="1" applyFont="1" applyFill="1" applyBorder="1" applyAlignment="1">
      <alignment vertical="center"/>
    </xf>
    <xf numFmtId="1" fontId="1" fillId="0" borderId="22" xfId="14" applyNumberFormat="1" applyFont="1" applyFill="1" applyBorder="1"/>
    <xf numFmtId="1" fontId="1" fillId="0" borderId="22" xfId="14" applyNumberFormat="1" applyFont="1" applyFill="1" applyBorder="1" applyAlignment="1">
      <alignment vertical="center"/>
    </xf>
    <xf numFmtId="3" fontId="1" fillId="0" borderId="53" xfId="0" applyNumberFormat="1" applyFont="1" applyBorder="1" applyAlignment="1">
      <alignment horizontal="right" vertical="center" wrapText="1"/>
    </xf>
    <xf numFmtId="3" fontId="3" fillId="10" borderId="52" xfId="0" applyNumberFormat="1" applyFont="1" applyFill="1" applyBorder="1" applyAlignment="1">
      <alignment horizontal="right" vertical="center" wrapText="1"/>
    </xf>
    <xf numFmtId="3" fontId="3" fillId="10" borderId="15" xfId="14" applyNumberFormat="1" applyFont="1" applyFill="1" applyBorder="1" applyAlignment="1" applyProtection="1">
      <alignment vertical="center"/>
    </xf>
    <xf numFmtId="3" fontId="3" fillId="10" borderId="22" xfId="14" applyNumberFormat="1" applyFont="1" applyFill="1" applyBorder="1" applyAlignment="1" applyProtection="1">
      <alignment vertical="center"/>
    </xf>
    <xf numFmtId="3" fontId="3" fillId="10" borderId="43" xfId="14" applyNumberFormat="1" applyFont="1" applyFill="1" applyBorder="1" applyAlignment="1" applyProtection="1">
      <alignment vertical="center"/>
    </xf>
    <xf numFmtId="3" fontId="3" fillId="10" borderId="15" xfId="0" applyNumberFormat="1" applyFont="1" applyFill="1" applyBorder="1" applyAlignment="1">
      <alignment vertical="center" wrapText="1"/>
    </xf>
    <xf numFmtId="3" fontId="3" fillId="10" borderId="22" xfId="0" applyNumberFormat="1" applyFont="1" applyFill="1" applyBorder="1" applyAlignment="1">
      <alignment vertical="center" wrapText="1"/>
    </xf>
    <xf numFmtId="3" fontId="3" fillId="10" borderId="32" xfId="0" applyNumberFormat="1" applyFont="1" applyFill="1" applyBorder="1" applyAlignment="1">
      <alignment horizontal="right" vertical="center" wrapText="1"/>
    </xf>
    <xf numFmtId="3" fontId="3" fillId="10" borderId="27" xfId="0" applyNumberFormat="1" applyFont="1" applyFill="1" applyBorder="1" applyAlignment="1" applyProtection="1">
      <alignment horizontal="center" vertical="center"/>
      <protection locked="0"/>
    </xf>
    <xf numFmtId="3" fontId="1" fillId="0" borderId="66" xfId="14" applyNumberFormat="1" applyFont="1" applyBorder="1" applyAlignment="1">
      <alignment horizontal="center" vertical="center" wrapText="1"/>
    </xf>
    <xf numFmtId="3" fontId="3" fillId="0" borderId="32" xfId="0" applyNumberFormat="1" applyFont="1" applyBorder="1" applyAlignment="1">
      <alignment horizontal="right" vertical="center"/>
    </xf>
    <xf numFmtId="3" fontId="3" fillId="0" borderId="32" xfId="16" applyNumberFormat="1" applyFont="1" applyFill="1" applyBorder="1" applyAlignment="1" applyProtection="1">
      <alignment horizontal="right" vertical="center"/>
    </xf>
    <xf numFmtId="3" fontId="3" fillId="10" borderId="32" xfId="0" applyNumberFormat="1" applyFont="1" applyFill="1" applyBorder="1" applyAlignment="1">
      <alignment horizontal="right" vertical="center"/>
    </xf>
    <xf numFmtId="3" fontId="3" fillId="0" borderId="52" xfId="16" applyNumberFormat="1" applyFont="1" applyFill="1" applyBorder="1" applyAlignment="1" applyProtection="1">
      <alignment horizontal="right" vertical="center"/>
    </xf>
    <xf numFmtId="3" fontId="3" fillId="10" borderId="52" xfId="0" applyNumberFormat="1" applyFont="1" applyFill="1" applyBorder="1" applyAlignment="1">
      <alignment horizontal="right" vertical="center"/>
    </xf>
    <xf numFmtId="3" fontId="3" fillId="0" borderId="52" xfId="0" applyNumberFormat="1" applyFont="1" applyBorder="1" applyAlignment="1">
      <alignment horizontal="right" vertical="top"/>
    </xf>
    <xf numFmtId="3" fontId="3" fillId="0" borderId="32" xfId="0" applyNumberFormat="1" applyFont="1" applyBorder="1" applyAlignment="1">
      <alignment horizontal="right" vertical="top"/>
    </xf>
    <xf numFmtId="41" fontId="1" fillId="10" borderId="0" xfId="14" applyFont="1" applyFill="1" applyAlignment="1">
      <alignment horizontal="center" vertical="center" wrapText="1"/>
    </xf>
    <xf numFmtId="3" fontId="3" fillId="0" borderId="31" xfId="14" applyNumberFormat="1" applyFont="1" applyFill="1" applyBorder="1" applyAlignment="1" applyProtection="1">
      <alignment horizontal="right" vertical="center"/>
      <protection locked="0"/>
    </xf>
    <xf numFmtId="3" fontId="1" fillId="0" borderId="32" xfId="0" applyNumberFormat="1" applyFont="1" applyBorder="1" applyAlignment="1" applyProtection="1">
      <alignment vertical="center"/>
      <protection locked="0"/>
    </xf>
    <xf numFmtId="3" fontId="22" fillId="5" borderId="40" xfId="0" applyNumberFormat="1" applyFont="1" applyFill="1" applyBorder="1" applyAlignment="1" applyProtection="1">
      <alignment vertical="center"/>
      <protection locked="0"/>
    </xf>
    <xf numFmtId="3" fontId="22" fillId="5" borderId="22" xfId="0" applyNumberFormat="1" applyFont="1" applyFill="1" applyBorder="1" applyAlignment="1" applyProtection="1">
      <alignment vertical="center"/>
      <protection locked="0"/>
    </xf>
    <xf numFmtId="3" fontId="3" fillId="0" borderId="15" xfId="14" applyNumberFormat="1" applyFont="1" applyFill="1" applyBorder="1" applyAlignment="1" applyProtection="1">
      <alignment horizontal="right" vertical="center"/>
      <protection locked="0"/>
    </xf>
    <xf numFmtId="3" fontId="22" fillId="5" borderId="15" xfId="14" applyNumberFormat="1" applyFont="1" applyFill="1" applyBorder="1" applyAlignment="1" applyProtection="1">
      <alignment horizontal="right" vertical="center"/>
    </xf>
    <xf numFmtId="0" fontId="12" fillId="0" borderId="32" xfId="0" applyFont="1" applyBorder="1" applyAlignment="1">
      <alignment horizontal="left" vertical="center"/>
    </xf>
    <xf numFmtId="1" fontId="1" fillId="0" borderId="43" xfId="14" applyNumberFormat="1" applyFont="1" applyFill="1" applyBorder="1"/>
    <xf numFmtId="1" fontId="1" fillId="0" borderId="43" xfId="14" applyNumberFormat="1" applyFont="1" applyFill="1" applyBorder="1" applyAlignment="1">
      <alignment vertical="center"/>
    </xf>
    <xf numFmtId="3" fontId="1" fillId="0" borderId="22" xfId="0" applyNumberFormat="1" applyFont="1" applyBorder="1"/>
    <xf numFmtId="3" fontId="2" fillId="5" borderId="22" xfId="0" applyNumberFormat="1" applyFont="1" applyFill="1" applyBorder="1" applyAlignment="1">
      <alignment horizontal="right" vertical="center" wrapText="1"/>
    </xf>
    <xf numFmtId="41" fontId="1" fillId="0" borderId="43" xfId="14" applyFont="1" applyFill="1" applyBorder="1"/>
    <xf numFmtId="0" fontId="44" fillId="0" borderId="0" xfId="0" applyFont="1"/>
    <xf numFmtId="0" fontId="3" fillId="10" borderId="0" xfId="0" applyFont="1" applyFill="1"/>
    <xf numFmtId="41" fontId="3" fillId="10" borderId="0" xfId="14" applyFont="1" applyFill="1"/>
    <xf numFmtId="174" fontId="3" fillId="10" borderId="0" xfId="0" applyNumberFormat="1" applyFont="1" applyFill="1"/>
    <xf numFmtId="3" fontId="3" fillId="0" borderId="22" xfId="0" applyNumberFormat="1" applyFont="1" applyBorder="1" applyAlignment="1" applyProtection="1">
      <alignment horizontal="right" vertical="center"/>
      <protection locked="0"/>
    </xf>
    <xf numFmtId="3" fontId="3" fillId="0" borderId="22" xfId="16" applyNumberFormat="1" applyFont="1" applyFill="1" applyBorder="1" applyAlignment="1" applyProtection="1">
      <alignment horizontal="right" vertical="center"/>
      <protection locked="0"/>
    </xf>
    <xf numFmtId="3" fontId="3" fillId="0" borderId="52" xfId="16" applyNumberFormat="1" applyFont="1" applyFill="1" applyBorder="1" applyAlignment="1" applyProtection="1">
      <alignment horizontal="right" vertical="center"/>
      <protection locked="0"/>
    </xf>
    <xf numFmtId="3" fontId="2" fillId="2" borderId="33" xfId="0" applyNumberFormat="1" applyFont="1" applyFill="1" applyBorder="1" applyAlignment="1" applyProtection="1">
      <alignment vertical="center"/>
      <protection locked="0"/>
    </xf>
    <xf numFmtId="3" fontId="2" fillId="5" borderId="22" xfId="0" applyNumberFormat="1" applyFont="1" applyFill="1" applyBorder="1" applyAlignment="1">
      <alignment horizontal="right" vertical="center"/>
    </xf>
    <xf numFmtId="3" fontId="2" fillId="5" borderId="22" xfId="0" applyNumberFormat="1" applyFont="1" applyFill="1" applyBorder="1" applyAlignment="1" applyProtection="1">
      <alignment vertical="center"/>
      <protection locked="0"/>
    </xf>
    <xf numFmtId="41" fontId="2" fillId="5" borderId="22" xfId="14" applyFont="1" applyFill="1" applyBorder="1" applyAlignment="1" applyProtection="1">
      <alignment vertical="center"/>
      <protection locked="0"/>
    </xf>
    <xf numFmtId="3" fontId="3" fillId="0" borderId="22" xfId="16" applyNumberFormat="1" applyFont="1" applyFill="1" applyBorder="1" applyAlignment="1" applyProtection="1">
      <alignment horizontal="right" vertical="center" wrapText="1"/>
    </xf>
    <xf numFmtId="3" fontId="2" fillId="2" borderId="30" xfId="0" applyNumberFormat="1" applyFont="1" applyFill="1" applyBorder="1" applyAlignment="1" applyProtection="1">
      <alignment vertical="center"/>
      <protection locked="0"/>
    </xf>
    <xf numFmtId="3" fontId="2" fillId="5" borderId="32" xfId="0" applyNumberFormat="1" applyFont="1" applyFill="1" applyBorder="1" applyAlignment="1">
      <alignment horizontal="right" vertical="center" wrapText="1"/>
    </xf>
    <xf numFmtId="41" fontId="2" fillId="5" borderId="32" xfId="14" applyFont="1" applyFill="1" applyBorder="1" applyAlignment="1" applyProtection="1">
      <alignment vertical="center"/>
      <protection locked="0"/>
    </xf>
    <xf numFmtId="168" fontId="1" fillId="0" borderId="12" xfId="0" applyNumberFormat="1" applyFont="1" applyBorder="1" applyProtection="1">
      <protection locked="0"/>
    </xf>
    <xf numFmtId="0" fontId="28" fillId="14" borderId="30" xfId="0" applyFont="1" applyFill="1" applyBorder="1" applyAlignment="1" applyProtection="1">
      <alignment horizontal="center" vertical="center"/>
      <protection locked="0"/>
    </xf>
    <xf numFmtId="0" fontId="1" fillId="0" borderId="32" xfId="0" applyFont="1" applyBorder="1" applyProtection="1">
      <protection locked="0"/>
    </xf>
    <xf numFmtId="0" fontId="1" fillId="0" borderId="40" xfId="0" applyFont="1" applyBorder="1" applyProtection="1">
      <protection locked="0"/>
    </xf>
    <xf numFmtId="3" fontId="28" fillId="14" borderId="14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15" xfId="0" applyNumberFormat="1" applyFont="1" applyBorder="1" applyProtection="1">
      <protection locked="0"/>
    </xf>
    <xf numFmtId="3" fontId="1" fillId="0" borderId="16" xfId="0" applyNumberFormat="1" applyFont="1" applyBorder="1" applyProtection="1">
      <protection locked="0"/>
    </xf>
    <xf numFmtId="3" fontId="22" fillId="5" borderId="24" xfId="0" applyNumberFormat="1" applyFont="1" applyFill="1" applyBorder="1" applyAlignment="1" applyProtection="1">
      <alignment vertical="center"/>
      <protection locked="0"/>
    </xf>
    <xf numFmtId="3" fontId="22" fillId="5" borderId="18" xfId="0" applyNumberFormat="1" applyFont="1" applyFill="1" applyBorder="1" applyAlignment="1" applyProtection="1">
      <alignment vertical="center"/>
      <protection locked="0"/>
    </xf>
    <xf numFmtId="3" fontId="2" fillId="2" borderId="39" xfId="0" applyNumberFormat="1" applyFont="1" applyFill="1" applyBorder="1" applyAlignment="1" applyProtection="1">
      <alignment vertical="center" wrapText="1"/>
      <protection locked="0"/>
    </xf>
    <xf numFmtId="3" fontId="2" fillId="2" borderId="42" xfId="0" applyNumberFormat="1" applyFont="1" applyFill="1" applyBorder="1" applyAlignment="1" applyProtection="1">
      <alignment vertical="center" wrapText="1"/>
      <protection locked="0"/>
    </xf>
    <xf numFmtId="3" fontId="22" fillId="5" borderId="32" xfId="14" applyNumberFormat="1" applyFont="1" applyFill="1" applyBorder="1" applyAlignment="1" applyProtection="1">
      <alignment horizontal="right" vertical="center"/>
      <protection locked="0"/>
    </xf>
    <xf numFmtId="3" fontId="3" fillId="0" borderId="32" xfId="14" applyNumberFormat="1" applyFont="1" applyFill="1" applyBorder="1" applyAlignment="1" applyProtection="1">
      <alignment horizontal="right" vertical="center"/>
      <protection locked="0"/>
    </xf>
    <xf numFmtId="3" fontId="22" fillId="5" borderId="32" xfId="0" applyNumberFormat="1" applyFont="1" applyFill="1" applyBorder="1" applyAlignment="1" applyProtection="1">
      <alignment vertical="center"/>
      <protection locked="0"/>
    </xf>
    <xf numFmtId="3" fontId="22" fillId="5" borderId="43" xfId="0" applyNumberFormat="1" applyFont="1" applyFill="1" applyBorder="1" applyAlignment="1">
      <alignment horizontal="right" vertical="center" wrapText="1"/>
    </xf>
    <xf numFmtId="3" fontId="3" fillId="0" borderId="43" xfId="0" applyNumberFormat="1" applyFont="1" applyBorder="1" applyAlignment="1">
      <alignment horizontal="right" vertical="center" wrapText="1"/>
    </xf>
    <xf numFmtId="3" fontId="1" fillId="0" borderId="43" xfId="0" applyNumberFormat="1" applyFont="1" applyBorder="1" applyAlignment="1" applyProtection="1">
      <alignment vertical="center"/>
      <protection locked="0"/>
    </xf>
    <xf numFmtId="3" fontId="2" fillId="5" borderId="49" xfId="0" applyNumberFormat="1" applyFont="1" applyFill="1" applyBorder="1" applyAlignment="1">
      <alignment horizontal="right" vertical="top" wrapText="1"/>
    </xf>
    <xf numFmtId="3" fontId="2" fillId="0" borderId="2" xfId="0" applyNumberFormat="1" applyFont="1" applyBorder="1" applyAlignment="1">
      <alignment horizontal="right" vertical="top" wrapText="1"/>
    </xf>
    <xf numFmtId="3" fontId="2" fillId="5" borderId="2" xfId="0" applyNumberFormat="1" applyFont="1" applyFill="1" applyBorder="1" applyAlignment="1">
      <alignment horizontal="right" vertical="center" wrapText="1"/>
    </xf>
    <xf numFmtId="3" fontId="1" fillId="0" borderId="2" xfId="0" applyNumberFormat="1" applyFont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 wrapText="1"/>
    </xf>
    <xf numFmtId="3" fontId="2" fillId="5" borderId="64" xfId="0" applyNumberFormat="1" applyFont="1" applyFill="1" applyBorder="1" applyAlignment="1">
      <alignment horizontal="right" vertical="top" wrapText="1"/>
    </xf>
    <xf numFmtId="0" fontId="2" fillId="5" borderId="22" xfId="0" applyFont="1" applyFill="1" applyBorder="1" applyAlignment="1">
      <alignment vertical="top" wrapText="1"/>
    </xf>
    <xf numFmtId="0" fontId="1" fillId="0" borderId="22" xfId="0" applyFont="1" applyBorder="1" applyAlignment="1">
      <alignment vertical="top" wrapText="1"/>
    </xf>
    <xf numFmtId="0" fontId="3" fillId="0" borderId="22" xfId="0" applyFont="1" applyBorder="1" applyAlignment="1">
      <alignment vertical="top" wrapText="1"/>
    </xf>
    <xf numFmtId="0" fontId="23" fillId="0" borderId="22" xfId="0" applyFont="1" applyBorder="1" applyAlignment="1">
      <alignment horizontal="left" vertical="center" wrapText="1"/>
    </xf>
    <xf numFmtId="0" fontId="2" fillId="5" borderId="38" xfId="0" applyFont="1" applyFill="1" applyBorder="1" applyAlignment="1">
      <alignment vertical="top" wrapText="1"/>
    </xf>
    <xf numFmtId="3" fontId="2" fillId="5" borderId="43" xfId="0" applyNumberFormat="1" applyFont="1" applyFill="1" applyBorder="1" applyAlignment="1">
      <alignment horizontal="right" vertical="center" wrapText="1"/>
    </xf>
    <xf numFmtId="3" fontId="3" fillId="0" borderId="43" xfId="16" applyNumberFormat="1" applyFont="1" applyFill="1" applyBorder="1" applyAlignment="1" applyProtection="1">
      <alignment horizontal="right" vertical="center" wrapText="1"/>
    </xf>
    <xf numFmtId="3" fontId="48" fillId="0" borderId="0" xfId="0" applyNumberFormat="1" applyFont="1"/>
    <xf numFmtId="168" fontId="1" fillId="9" borderId="10" xfId="0" applyNumberFormat="1" applyFont="1" applyFill="1" applyBorder="1" applyAlignment="1" applyProtection="1">
      <alignment vertical="center"/>
      <protection locked="0"/>
    </xf>
    <xf numFmtId="169" fontId="1" fillId="9" borderId="24" xfId="11" applyNumberFormat="1" applyFont="1" applyFill="1" applyBorder="1" applyAlignment="1">
      <alignment horizontal="right"/>
    </xf>
    <xf numFmtId="0" fontId="10" fillId="14" borderId="11" xfId="1" applyFont="1" applyFill="1" applyBorder="1" applyAlignment="1">
      <alignment vertical="center"/>
    </xf>
    <xf numFmtId="0" fontId="2" fillId="9" borderId="15" xfId="0" applyFont="1" applyFill="1" applyBorder="1" applyAlignment="1">
      <alignment horizontal="left"/>
    </xf>
    <xf numFmtId="169" fontId="1" fillId="9" borderId="22" xfId="11" applyNumberFormat="1" applyFont="1" applyFill="1" applyBorder="1" applyAlignment="1">
      <alignment horizontal="right"/>
    </xf>
    <xf numFmtId="0" fontId="2" fillId="9" borderId="18" xfId="0" applyFont="1" applyFill="1" applyBorder="1" applyAlignment="1">
      <alignment horizontal="left"/>
    </xf>
    <xf numFmtId="3" fontId="2" fillId="2" borderId="38" xfId="0" applyNumberFormat="1" applyFont="1" applyFill="1" applyBorder="1" applyAlignment="1" applyProtection="1">
      <alignment vertical="center" wrapText="1"/>
      <protection locked="0"/>
    </xf>
    <xf numFmtId="3" fontId="2" fillId="2" borderId="12" xfId="0" applyNumberFormat="1" applyFont="1" applyFill="1" applyBorder="1" applyAlignment="1" applyProtection="1">
      <alignment vertical="center" wrapText="1"/>
      <protection locked="0"/>
    </xf>
    <xf numFmtId="41" fontId="2" fillId="10" borderId="0" xfId="0" applyNumberFormat="1" applyFont="1" applyFill="1" applyAlignment="1">
      <alignment vertical="center"/>
    </xf>
    <xf numFmtId="3" fontId="2" fillId="5" borderId="52" xfId="0" applyNumberFormat="1" applyFont="1" applyFill="1" applyBorder="1" applyAlignment="1">
      <alignment horizontal="right" vertical="center"/>
    </xf>
    <xf numFmtId="10" fontId="0" fillId="0" borderId="0" xfId="7" applyNumberFormat="1" applyFont="1"/>
    <xf numFmtId="0" fontId="44" fillId="17" borderId="0" xfId="0" applyFont="1" applyFill="1" applyAlignment="1">
      <alignment horizontal="center" vertical="center" wrapText="1"/>
    </xf>
    <xf numFmtId="0" fontId="45" fillId="0" borderId="0" xfId="0" applyFont="1" applyAlignment="1">
      <alignment wrapText="1"/>
    </xf>
    <xf numFmtId="41" fontId="45" fillId="16" borderId="0" xfId="14" applyFont="1" applyFill="1" applyAlignment="1">
      <alignment vertical="center" wrapText="1"/>
    </xf>
    <xf numFmtId="3" fontId="2" fillId="5" borderId="43" xfId="0" applyNumberFormat="1" applyFont="1" applyFill="1" applyBorder="1" applyAlignment="1">
      <alignment horizontal="right" vertical="center"/>
    </xf>
    <xf numFmtId="3" fontId="2" fillId="5" borderId="43" xfId="0" applyNumberFormat="1" applyFont="1" applyFill="1" applyBorder="1" applyAlignment="1" applyProtection="1">
      <alignment vertical="center"/>
      <protection locked="0"/>
    </xf>
    <xf numFmtId="3" fontId="2" fillId="5" borderId="22" xfId="0" applyNumberFormat="1" applyFont="1" applyFill="1" applyBorder="1" applyAlignment="1" applyProtection="1">
      <alignment horizontal="right" vertical="center"/>
      <protection locked="0"/>
    </xf>
    <xf numFmtId="3" fontId="2" fillId="0" borderId="22" xfId="0" applyNumberFormat="1" applyFont="1" applyBorder="1" applyAlignment="1" applyProtection="1">
      <alignment vertical="center"/>
      <protection locked="0"/>
    </xf>
    <xf numFmtId="3" fontId="3" fillId="0" borderId="22" xfId="16" applyNumberFormat="1" applyFont="1" applyFill="1" applyBorder="1" applyAlignment="1" applyProtection="1">
      <alignment vertical="center"/>
      <protection locked="0"/>
    </xf>
    <xf numFmtId="3" fontId="3" fillId="0" borderId="43" xfId="0" applyNumberFormat="1" applyFont="1" applyBorder="1" applyAlignment="1" applyProtection="1">
      <alignment horizontal="right" vertical="center"/>
      <protection locked="0"/>
    </xf>
    <xf numFmtId="3" fontId="3" fillId="10" borderId="22" xfId="14" applyNumberFormat="1" applyFont="1" applyFill="1" applyBorder="1" applyAlignment="1" applyProtection="1">
      <alignment vertical="center" wrapText="1"/>
    </xf>
    <xf numFmtId="3" fontId="3" fillId="10" borderId="43" xfId="14" applyNumberFormat="1" applyFont="1" applyFill="1" applyBorder="1" applyAlignment="1" applyProtection="1">
      <alignment vertical="center" wrapText="1"/>
    </xf>
    <xf numFmtId="3" fontId="3" fillId="10" borderId="32" xfId="0" applyNumberFormat="1" applyFont="1" applyFill="1" applyBorder="1" applyAlignment="1" applyProtection="1">
      <alignment horizontal="right" vertical="center"/>
      <protection locked="0"/>
    </xf>
    <xf numFmtId="3" fontId="3" fillId="10" borderId="52" xfId="0" applyNumberFormat="1" applyFont="1" applyFill="1" applyBorder="1" applyAlignment="1" applyProtection="1">
      <alignment horizontal="right" vertical="center"/>
      <protection locked="0"/>
    </xf>
    <xf numFmtId="3" fontId="3" fillId="10" borderId="22" xfId="0" applyNumberFormat="1" applyFont="1" applyFill="1" applyBorder="1" applyAlignment="1" applyProtection="1">
      <alignment horizontal="right" vertical="center"/>
      <protection locked="0"/>
    </xf>
    <xf numFmtId="3" fontId="3" fillId="10" borderId="43" xfId="0" applyNumberFormat="1" applyFont="1" applyFill="1" applyBorder="1" applyAlignment="1" applyProtection="1">
      <alignment horizontal="right" vertical="center"/>
      <protection locked="0"/>
    </xf>
    <xf numFmtId="3" fontId="3" fillId="10" borderId="22" xfId="0" applyNumberFormat="1" applyFont="1" applyFill="1" applyBorder="1" applyAlignment="1" applyProtection="1">
      <alignment vertical="center"/>
      <protection locked="0"/>
    </xf>
    <xf numFmtId="3" fontId="3" fillId="10" borderId="43" xfId="0" applyNumberFormat="1" applyFont="1" applyFill="1" applyBorder="1" applyAlignment="1" applyProtection="1">
      <alignment vertical="center"/>
      <protection locked="0"/>
    </xf>
    <xf numFmtId="3" fontId="3" fillId="10" borderId="32" xfId="0" applyNumberFormat="1" applyFont="1" applyFill="1" applyBorder="1" applyAlignment="1" applyProtection="1">
      <alignment vertical="center"/>
      <protection locked="0"/>
    </xf>
    <xf numFmtId="3" fontId="3" fillId="10" borderId="52" xfId="0" applyNumberFormat="1" applyFont="1" applyFill="1" applyBorder="1" applyAlignment="1" applyProtection="1">
      <alignment vertical="center"/>
      <protection locked="0"/>
    </xf>
    <xf numFmtId="3" fontId="1" fillId="10" borderId="22" xfId="0" applyNumberFormat="1" applyFont="1" applyFill="1" applyBorder="1" applyAlignment="1" applyProtection="1">
      <alignment vertical="center"/>
      <protection locked="0"/>
    </xf>
    <xf numFmtId="3" fontId="1" fillId="10" borderId="43" xfId="0" applyNumberFormat="1" applyFont="1" applyFill="1" applyBorder="1" applyAlignment="1" applyProtection="1">
      <alignment vertical="center"/>
      <protection locked="0"/>
    </xf>
    <xf numFmtId="3" fontId="3" fillId="10" borderId="22" xfId="0" applyNumberFormat="1" applyFont="1" applyFill="1" applyBorder="1" applyAlignment="1">
      <alignment horizontal="right" vertical="center" wrapText="1"/>
    </xf>
    <xf numFmtId="3" fontId="2" fillId="5" borderId="32" xfId="0" applyNumberFormat="1" applyFont="1" applyFill="1" applyBorder="1" applyAlignment="1" applyProtection="1">
      <alignment vertical="center"/>
      <protection locked="0"/>
    </xf>
    <xf numFmtId="10" fontId="3" fillId="0" borderId="32" xfId="7" applyNumberFormat="1" applyFont="1" applyFill="1" applyBorder="1" applyAlignment="1" applyProtection="1">
      <alignment horizontal="center" vertical="center" wrapText="1"/>
    </xf>
    <xf numFmtId="3" fontId="2" fillId="2" borderId="66" xfId="0" applyNumberFormat="1" applyFont="1" applyFill="1" applyBorder="1" applyAlignment="1" applyProtection="1">
      <alignment vertical="center" wrapText="1"/>
      <protection locked="0"/>
    </xf>
    <xf numFmtId="3" fontId="2" fillId="2" borderId="19" xfId="0" applyNumberFormat="1" applyFont="1" applyFill="1" applyBorder="1" applyAlignment="1" applyProtection="1">
      <alignment vertical="center" wrapText="1"/>
      <protection locked="0"/>
    </xf>
    <xf numFmtId="3" fontId="2" fillId="2" borderId="11" xfId="0" applyNumberFormat="1" applyFont="1" applyFill="1" applyBorder="1" applyAlignment="1" applyProtection="1">
      <alignment vertical="center" wrapText="1"/>
      <protection locked="0"/>
    </xf>
    <xf numFmtId="3" fontId="1" fillId="0" borderId="32" xfId="0" applyNumberFormat="1" applyFont="1" applyBorder="1"/>
    <xf numFmtId="3" fontId="1" fillId="0" borderId="31" xfId="0" applyNumberFormat="1" applyFont="1" applyBorder="1" applyAlignment="1">
      <alignment horizontal="right" vertical="center" wrapText="1"/>
    </xf>
    <xf numFmtId="3" fontId="1" fillId="0" borderId="1" xfId="14" applyNumberFormat="1" applyFont="1" applyBorder="1" applyAlignment="1">
      <alignment horizontal="center" vertical="center" wrapText="1"/>
    </xf>
    <xf numFmtId="3" fontId="16" fillId="12" borderId="1" xfId="14" applyNumberFormat="1" applyFont="1" applyFill="1" applyBorder="1" applyAlignment="1" applyProtection="1">
      <alignment horizontal="right" vertical="center"/>
    </xf>
    <xf numFmtId="0" fontId="45" fillId="0" borderId="0" xfId="0" applyFont="1"/>
    <xf numFmtId="0" fontId="45" fillId="0" borderId="0" xfId="0" applyFont="1" applyAlignment="1">
      <alignment horizontal="left" vertical="center"/>
    </xf>
    <xf numFmtId="173" fontId="45" fillId="0" borderId="0" xfId="0" applyNumberFormat="1" applyFont="1" applyAlignment="1">
      <alignment horizontal="right" vertical="center"/>
    </xf>
    <xf numFmtId="41" fontId="45" fillId="0" borderId="0" xfId="0" applyNumberFormat="1" applyFont="1"/>
    <xf numFmtId="3" fontId="45" fillId="0" borderId="0" xfId="0" applyNumberFormat="1" applyFont="1"/>
    <xf numFmtId="0" fontId="46" fillId="0" borderId="0" xfId="0" applyFont="1"/>
    <xf numFmtId="3" fontId="1" fillId="0" borderId="32" xfId="14" applyNumberFormat="1" applyFont="1" applyBorder="1" applyAlignment="1">
      <alignment horizontal="center" vertical="center" wrapText="1"/>
    </xf>
    <xf numFmtId="3" fontId="16" fillId="12" borderId="32" xfId="14" applyNumberFormat="1" applyFont="1" applyFill="1" applyBorder="1" applyAlignment="1" applyProtection="1">
      <alignment horizontal="right" vertical="center"/>
    </xf>
    <xf numFmtId="3" fontId="2" fillId="5" borderId="32" xfId="0" applyNumberFormat="1" applyFont="1" applyFill="1" applyBorder="1" applyAlignment="1">
      <alignment horizontal="right" vertical="top" wrapText="1"/>
    </xf>
    <xf numFmtId="3" fontId="1" fillId="0" borderId="2" xfId="14" applyNumberFormat="1" applyFont="1" applyBorder="1" applyAlignment="1">
      <alignment horizontal="center" vertical="center" wrapText="1"/>
    </xf>
    <xf numFmtId="3" fontId="22" fillId="5" borderId="22" xfId="0" applyNumberFormat="1" applyFont="1" applyFill="1" applyBorder="1" applyAlignment="1">
      <alignment horizontal="right" vertical="top" wrapText="1"/>
    </xf>
    <xf numFmtId="41" fontId="16" fillId="12" borderId="2" xfId="7" applyNumberFormat="1" applyFont="1" applyFill="1" applyBorder="1" applyAlignment="1" applyProtection="1">
      <alignment horizontal="center" vertical="center"/>
    </xf>
    <xf numFmtId="3" fontId="16" fillId="12" borderId="14" xfId="14" applyNumberFormat="1" applyFont="1" applyFill="1" applyBorder="1" applyAlignment="1" applyProtection="1">
      <alignment horizontal="right" vertical="center"/>
    </xf>
    <xf numFmtId="3" fontId="16" fillId="12" borderId="6" xfId="14" applyNumberFormat="1" applyFont="1" applyFill="1" applyBorder="1" applyAlignment="1" applyProtection="1">
      <alignment horizontal="right" vertical="center"/>
    </xf>
    <xf numFmtId="3" fontId="32" fillId="8" borderId="11" xfId="0" applyNumberFormat="1" applyFont="1" applyFill="1" applyBorder="1" applyAlignment="1">
      <alignment horizontal="center" vertical="center" wrapText="1"/>
    </xf>
    <xf numFmtId="3" fontId="32" fillId="7" borderId="11" xfId="0" applyNumberFormat="1" applyFont="1" applyFill="1" applyBorder="1" applyAlignment="1">
      <alignment horizontal="center" vertical="center" wrapText="1"/>
    </xf>
    <xf numFmtId="3" fontId="32" fillId="7" borderId="8" xfId="0" applyNumberFormat="1" applyFont="1" applyFill="1" applyBorder="1" applyAlignment="1">
      <alignment horizontal="center" vertical="center" wrapText="1"/>
    </xf>
    <xf numFmtId="3" fontId="4" fillId="7" borderId="8" xfId="14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3" fontId="2" fillId="0" borderId="43" xfId="0" applyNumberFormat="1" applyFont="1" applyBorder="1" applyAlignment="1" applyProtection="1">
      <alignment vertical="center"/>
      <protection locked="0"/>
    </xf>
    <xf numFmtId="3" fontId="3" fillId="0" borderId="43" xfId="16" applyNumberFormat="1" applyFont="1" applyFill="1" applyBorder="1" applyAlignment="1" applyProtection="1">
      <alignment vertical="center"/>
      <protection locked="0"/>
    </xf>
    <xf numFmtId="3" fontId="2" fillId="5" borderId="32" xfId="0" applyNumberFormat="1" applyFont="1" applyFill="1" applyBorder="1" applyAlignment="1" applyProtection="1">
      <alignment horizontal="right" vertical="center"/>
      <protection locked="0"/>
    </xf>
    <xf numFmtId="10" fontId="22" fillId="5" borderId="32" xfId="7" applyNumberFormat="1" applyFont="1" applyFill="1" applyBorder="1" applyAlignment="1" applyProtection="1">
      <alignment horizontal="center" vertical="center" wrapText="1"/>
    </xf>
    <xf numFmtId="10" fontId="28" fillId="12" borderId="33" xfId="7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Alignment="1">
      <alignment horizontal="center"/>
    </xf>
    <xf numFmtId="0" fontId="2" fillId="9" borderId="14" xfId="0" applyFont="1" applyFill="1" applyBorder="1" applyAlignment="1">
      <alignment horizontal="left"/>
    </xf>
    <xf numFmtId="169" fontId="1" fillId="9" borderId="33" xfId="11" applyNumberFormat="1" applyFont="1" applyFill="1" applyBorder="1" applyAlignment="1">
      <alignment horizontal="right"/>
    </xf>
    <xf numFmtId="169" fontId="1" fillId="0" borderId="0" xfId="0" applyNumberFormat="1" applyFont="1" applyAlignment="1">
      <alignment horizontal="center"/>
    </xf>
    <xf numFmtId="3" fontId="3" fillId="0" borderId="32" xfId="0" applyNumberFormat="1" applyFont="1" applyBorder="1" applyAlignment="1" applyProtection="1">
      <alignment vertical="center"/>
      <protection locked="0"/>
    </xf>
    <xf numFmtId="3" fontId="3" fillId="0" borderId="15" xfId="0" applyNumberFormat="1" applyFont="1" applyBorder="1" applyAlignment="1" applyProtection="1">
      <alignment vertical="center"/>
      <protection locked="0"/>
    </xf>
    <xf numFmtId="0" fontId="45" fillId="22" borderId="0" xfId="0" applyFont="1" applyFill="1" applyAlignment="1">
      <alignment horizontal="center" vertical="center" wrapText="1"/>
    </xf>
    <xf numFmtId="0" fontId="45" fillId="15" borderId="0" xfId="0" applyFont="1" applyFill="1" applyAlignment="1">
      <alignment horizontal="center" vertical="center"/>
    </xf>
    <xf numFmtId="173" fontId="45" fillId="15" borderId="0" xfId="0" applyNumberFormat="1" applyFont="1" applyFill="1" applyAlignment="1">
      <alignment horizontal="right" vertical="center"/>
    </xf>
    <xf numFmtId="0" fontId="45" fillId="15" borderId="0" xfId="0" applyFont="1" applyFill="1" applyAlignment="1">
      <alignment horizontal="left" vertical="center"/>
    </xf>
    <xf numFmtId="0" fontId="46" fillId="0" borderId="0" xfId="0" applyFont="1" applyAlignment="1">
      <alignment horizontal="left"/>
    </xf>
    <xf numFmtId="0" fontId="46" fillId="15" borderId="0" xfId="0" applyFont="1" applyFill="1" applyAlignment="1">
      <alignment horizontal="center" vertical="center"/>
    </xf>
    <xf numFmtId="173" fontId="46" fillId="15" borderId="0" xfId="0" applyNumberFormat="1" applyFont="1" applyFill="1" applyAlignment="1">
      <alignment horizontal="right" vertical="center"/>
    </xf>
    <xf numFmtId="41" fontId="46" fillId="10" borderId="0" xfId="14" applyFont="1" applyFill="1" applyAlignment="1"/>
    <xf numFmtId="41" fontId="46" fillId="0" borderId="0" xfId="14" applyFont="1" applyAlignment="1"/>
    <xf numFmtId="3" fontId="22" fillId="5" borderId="52" xfId="14" applyNumberFormat="1" applyFont="1" applyFill="1" applyBorder="1" applyAlignment="1" applyProtection="1">
      <alignment horizontal="right" vertical="center"/>
      <protection locked="0"/>
    </xf>
    <xf numFmtId="3" fontId="3" fillId="0" borderId="52" xfId="14" applyNumberFormat="1" applyFont="1" applyFill="1" applyBorder="1" applyAlignment="1" applyProtection="1">
      <alignment horizontal="right" vertical="center"/>
      <protection locked="0"/>
    </xf>
    <xf numFmtId="3" fontId="4" fillId="2" borderId="24" xfId="0" applyNumberFormat="1" applyFont="1" applyFill="1" applyBorder="1" applyAlignment="1">
      <alignment vertical="center"/>
    </xf>
    <xf numFmtId="176" fontId="46" fillId="10" borderId="0" xfId="14" applyNumberFormat="1" applyFont="1" applyFill="1" applyAlignment="1"/>
    <xf numFmtId="0" fontId="50" fillId="21" borderId="57" xfId="0" applyFont="1" applyFill="1" applyBorder="1" applyAlignment="1">
      <alignment horizontal="center" vertical="center"/>
    </xf>
    <xf numFmtId="173" fontId="50" fillId="21" borderId="57" xfId="0" applyNumberFormat="1" applyFont="1" applyFill="1" applyBorder="1" applyAlignment="1">
      <alignment horizontal="right" vertical="center"/>
    </xf>
    <xf numFmtId="0" fontId="45" fillId="0" borderId="0" xfId="0" applyFont="1" applyAlignment="1">
      <alignment horizontal="center" vertical="center"/>
    </xf>
    <xf numFmtId="0" fontId="46" fillId="15" borderId="0" xfId="0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3" fontId="1" fillId="10" borderId="27" xfId="0" applyNumberFormat="1" applyFont="1" applyFill="1" applyBorder="1" applyAlignment="1" applyProtection="1">
      <alignment vertical="center"/>
      <protection locked="0"/>
    </xf>
    <xf numFmtId="3" fontId="22" fillId="5" borderId="40" xfId="0" applyNumberFormat="1" applyFont="1" applyFill="1" applyBorder="1" applyAlignment="1" applyProtection="1">
      <alignment horizontal="right" vertical="center"/>
      <protection locked="0"/>
    </xf>
    <xf numFmtId="3" fontId="22" fillId="5" borderId="16" xfId="0" applyNumberFormat="1" applyFont="1" applyFill="1" applyBorder="1" applyAlignment="1" applyProtection="1">
      <alignment horizontal="right" vertical="center"/>
      <protection locked="0"/>
    </xf>
    <xf numFmtId="3" fontId="22" fillId="5" borderId="37" xfId="0" applyNumberFormat="1" applyFont="1" applyFill="1" applyBorder="1" applyAlignment="1">
      <alignment vertical="center"/>
    </xf>
    <xf numFmtId="3" fontId="1" fillId="10" borderId="27" xfId="0" applyNumberFormat="1" applyFont="1" applyFill="1" applyBorder="1"/>
    <xf numFmtId="0" fontId="1" fillId="0" borderId="0" xfId="0" applyFont="1" applyAlignment="1">
      <alignment horizontal="center" wrapText="1"/>
    </xf>
    <xf numFmtId="0" fontId="4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15" applyFill="1" applyAlignment="1">
      <alignment horizontal="center" vertical="center"/>
    </xf>
    <xf numFmtId="0" fontId="46" fillId="0" borderId="0" xfId="0" applyFont="1" applyAlignment="1">
      <alignment horizontal="center"/>
    </xf>
    <xf numFmtId="0" fontId="22" fillId="0" borderId="0" xfId="0" applyFont="1" applyAlignment="1" applyProtection="1">
      <alignment vertical="center"/>
      <protection locked="0"/>
    </xf>
    <xf numFmtId="168" fontId="22" fillId="0" borderId="1" xfId="0" applyNumberFormat="1" applyFont="1" applyBorder="1" applyAlignment="1">
      <alignment vertical="center" wrapText="1"/>
    </xf>
    <xf numFmtId="0" fontId="22" fillId="0" borderId="32" xfId="0" applyFont="1" applyBorder="1" applyAlignment="1">
      <alignment vertical="center"/>
    </xf>
    <xf numFmtId="3" fontId="22" fillId="0" borderId="15" xfId="0" applyNumberFormat="1" applyFont="1" applyBorder="1" applyAlignment="1">
      <alignment vertical="center" wrapText="1"/>
    </xf>
    <xf numFmtId="3" fontId="22" fillId="0" borderId="1" xfId="0" applyNumberFormat="1" applyFont="1" applyBorder="1" applyAlignment="1">
      <alignment vertical="center" wrapText="1"/>
    </xf>
    <xf numFmtId="3" fontId="22" fillId="0" borderId="52" xfId="0" applyNumberFormat="1" applyFont="1" applyBorder="1" applyAlignment="1">
      <alignment horizontal="right" vertical="center" wrapText="1"/>
    </xf>
    <xf numFmtId="3" fontId="22" fillId="0" borderId="1" xfId="0" applyNumberFormat="1" applyFont="1" applyBorder="1" applyAlignment="1">
      <alignment horizontal="right" vertical="center" wrapText="1"/>
    </xf>
    <xf numFmtId="3" fontId="22" fillId="0" borderId="32" xfId="0" applyNumberFormat="1" applyFont="1" applyBorder="1" applyAlignment="1" applyProtection="1">
      <alignment vertical="center"/>
      <protection locked="0"/>
    </xf>
    <xf numFmtId="3" fontId="22" fillId="0" borderId="15" xfId="0" applyNumberFormat="1" applyFont="1" applyBorder="1" applyAlignment="1" applyProtection="1">
      <alignment vertical="center"/>
      <protection locked="0"/>
    </xf>
    <xf numFmtId="3" fontId="22" fillId="0" borderId="22" xfId="0" applyNumberFormat="1" applyFont="1" applyBorder="1" applyAlignment="1" applyProtection="1">
      <alignment vertical="center"/>
      <protection locked="0"/>
    </xf>
    <xf numFmtId="3" fontId="22" fillId="0" borderId="52" xfId="0" applyNumberFormat="1" applyFont="1" applyBorder="1" applyAlignment="1" applyProtection="1">
      <alignment vertical="center"/>
      <protection locked="0"/>
    </xf>
    <xf numFmtId="3" fontId="1" fillId="0" borderId="32" xfId="0" applyNumberFormat="1" applyFont="1" applyBorder="1" applyAlignment="1" applyProtection="1">
      <alignment horizontal="right" vertical="center"/>
      <protection locked="0"/>
    </xf>
    <xf numFmtId="3" fontId="1" fillId="0" borderId="15" xfId="0" applyNumberFormat="1" applyFont="1" applyBorder="1" applyAlignment="1" applyProtection="1">
      <alignment horizontal="right" vertical="center"/>
      <protection locked="0"/>
    </xf>
    <xf numFmtId="167" fontId="1" fillId="0" borderId="1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3" fontId="3" fillId="0" borderId="15" xfId="0" applyNumberFormat="1" applyFont="1" applyBorder="1" applyAlignment="1">
      <alignment horizontal="right" vertical="center" wrapText="1"/>
    </xf>
    <xf numFmtId="0" fontId="2" fillId="0" borderId="0" xfId="0" applyFont="1" applyAlignment="1" applyProtection="1">
      <alignment horizontal="center" vertical="center"/>
      <protection locked="0"/>
    </xf>
    <xf numFmtId="3" fontId="1" fillId="0" borderId="15" xfId="0" applyNumberFormat="1" applyFont="1" applyBorder="1" applyAlignment="1">
      <alignment horizontal="right" vertical="center" wrapText="1"/>
    </xf>
    <xf numFmtId="41" fontId="46" fillId="0" borderId="0" xfId="14" applyFont="1"/>
    <xf numFmtId="3" fontId="3" fillId="0" borderId="15" xfId="0" applyNumberFormat="1" applyFont="1" applyBorder="1" applyAlignment="1" applyProtection="1">
      <alignment horizontal="right" vertical="center"/>
      <protection locked="0"/>
    </xf>
    <xf numFmtId="3" fontId="3" fillId="0" borderId="32" xfId="0" applyNumberFormat="1" applyFont="1" applyBorder="1" applyAlignment="1" applyProtection="1">
      <alignment horizontal="right" vertical="center"/>
      <protection locked="0"/>
    </xf>
    <xf numFmtId="3" fontId="2" fillId="2" borderId="16" xfId="0" applyNumberFormat="1" applyFont="1" applyFill="1" applyBorder="1" applyAlignment="1" applyProtection="1">
      <alignment vertical="center" wrapText="1"/>
      <protection locked="0"/>
    </xf>
    <xf numFmtId="3" fontId="2" fillId="2" borderId="35" xfId="0" applyNumberFormat="1" applyFont="1" applyFill="1" applyBorder="1" applyAlignment="1" applyProtection="1">
      <alignment vertical="center" wrapText="1"/>
      <protection locked="0"/>
    </xf>
    <xf numFmtId="41" fontId="46" fillId="0" borderId="0" xfId="0" applyNumberFormat="1" applyFont="1"/>
    <xf numFmtId="0" fontId="19" fillId="23" borderId="0" xfId="0" applyFont="1" applyFill="1" applyAlignment="1">
      <alignment horizontal="center" vertical="center" wrapText="1"/>
    </xf>
    <xf numFmtId="0" fontId="2" fillId="9" borderId="16" xfId="0" applyFont="1" applyFill="1" applyBorder="1"/>
    <xf numFmtId="169" fontId="2" fillId="9" borderId="35" xfId="11" applyNumberFormat="1" applyFont="1" applyFill="1" applyBorder="1" applyAlignment="1">
      <alignment horizontal="right"/>
    </xf>
    <xf numFmtId="3" fontId="2" fillId="0" borderId="32" xfId="0" applyNumberFormat="1" applyFont="1" applyBorder="1" applyAlignment="1" applyProtection="1">
      <alignment vertical="center"/>
      <protection locked="0"/>
    </xf>
    <xf numFmtId="3" fontId="3" fillId="0" borderId="32" xfId="16" applyNumberFormat="1" applyFont="1" applyFill="1" applyBorder="1" applyAlignment="1" applyProtection="1">
      <alignment vertical="center"/>
      <protection locked="0"/>
    </xf>
    <xf numFmtId="3" fontId="2" fillId="5" borderId="15" xfId="0" applyNumberFormat="1" applyFont="1" applyFill="1" applyBorder="1" applyAlignment="1">
      <alignment horizontal="right" vertical="center" wrapText="1"/>
    </xf>
    <xf numFmtId="3" fontId="2" fillId="5" borderId="15" xfId="0" applyNumberFormat="1" applyFont="1" applyFill="1" applyBorder="1" applyAlignment="1" applyProtection="1">
      <alignment vertical="center"/>
      <protection locked="0"/>
    </xf>
    <xf numFmtId="3" fontId="2" fillId="5" borderId="15" xfId="0" applyNumberFormat="1" applyFont="1" applyFill="1" applyBorder="1" applyAlignment="1" applyProtection="1">
      <alignment horizontal="right" vertical="center"/>
      <protection locked="0"/>
    </xf>
    <xf numFmtId="3" fontId="2" fillId="0" borderId="15" xfId="0" applyNumberFormat="1" applyFont="1" applyBorder="1" applyAlignment="1" applyProtection="1">
      <alignment vertical="center"/>
      <protection locked="0"/>
    </xf>
    <xf numFmtId="3" fontId="3" fillId="0" borderId="15" xfId="16" applyNumberFormat="1" applyFont="1" applyFill="1" applyBorder="1" applyAlignment="1" applyProtection="1">
      <alignment vertical="center"/>
      <protection locked="0"/>
    </xf>
    <xf numFmtId="0" fontId="1" fillId="0" borderId="0" xfId="0" applyFont="1" applyAlignment="1">
      <alignment wrapText="1"/>
    </xf>
    <xf numFmtId="41" fontId="1" fillId="0" borderId="0" xfId="14" applyFont="1" applyFill="1" applyAlignment="1">
      <alignment vertical="center" wrapText="1"/>
    </xf>
    <xf numFmtId="0" fontId="1" fillId="0" borderId="0" xfId="0" applyFont="1" applyAlignment="1">
      <alignment vertical="center" wrapText="1"/>
    </xf>
    <xf numFmtId="41" fontId="1" fillId="0" borderId="0" xfId="14" applyFont="1" applyFill="1" applyAlignment="1">
      <alignment horizontal="center" wrapText="1"/>
    </xf>
    <xf numFmtId="41" fontId="1" fillId="0" borderId="0" xfId="14" applyFont="1" applyFill="1" applyAlignment="1">
      <alignment wrapText="1"/>
    </xf>
    <xf numFmtId="41" fontId="1" fillId="0" borderId="0" xfId="14" applyFont="1" applyAlignment="1">
      <alignment wrapText="1"/>
    </xf>
    <xf numFmtId="3" fontId="4" fillId="2" borderId="31" xfId="0" applyNumberFormat="1" applyFont="1" applyFill="1" applyBorder="1" applyAlignment="1">
      <alignment vertical="center"/>
    </xf>
    <xf numFmtId="0" fontId="22" fillId="5" borderId="39" xfId="0" applyFont="1" applyFill="1" applyBorder="1" applyAlignment="1">
      <alignment horizontal="left" vertical="center" wrapText="1"/>
    </xf>
    <xf numFmtId="167" fontId="22" fillId="5" borderId="37" xfId="0" applyNumberFormat="1" applyFont="1" applyFill="1" applyBorder="1" applyAlignment="1">
      <alignment horizontal="left" vertical="center" wrapText="1"/>
    </xf>
    <xf numFmtId="168" fontId="22" fillId="5" borderId="37" xfId="0" applyNumberFormat="1" applyFont="1" applyFill="1" applyBorder="1" applyAlignment="1">
      <alignment horizontal="center" vertical="center" wrapText="1"/>
    </xf>
    <xf numFmtId="168" fontId="22" fillId="5" borderId="37" xfId="0" applyNumberFormat="1" applyFont="1" applyFill="1" applyBorder="1" applyAlignment="1">
      <alignment vertical="center" wrapText="1"/>
    </xf>
    <xf numFmtId="0" fontId="22" fillId="5" borderId="42" xfId="0" applyFont="1" applyFill="1" applyBorder="1" applyAlignment="1">
      <alignment vertical="center"/>
    </xf>
    <xf numFmtId="3" fontId="22" fillId="5" borderId="39" xfId="0" applyNumberFormat="1" applyFont="1" applyFill="1" applyBorder="1" applyAlignment="1">
      <alignment vertical="center" wrapText="1"/>
    </xf>
    <xf numFmtId="3" fontId="22" fillId="5" borderId="37" xfId="0" applyNumberFormat="1" applyFont="1" applyFill="1" applyBorder="1" applyAlignment="1">
      <alignment vertical="center" wrapText="1"/>
    </xf>
    <xf numFmtId="10" fontId="22" fillId="5" borderId="38" xfId="7" applyNumberFormat="1" applyFont="1" applyFill="1" applyBorder="1" applyAlignment="1" applyProtection="1">
      <alignment horizontal="center" vertical="center"/>
    </xf>
    <xf numFmtId="3" fontId="22" fillId="5" borderId="12" xfId="0" applyNumberFormat="1" applyFont="1" applyFill="1" applyBorder="1" applyAlignment="1">
      <alignment vertical="center"/>
    </xf>
    <xf numFmtId="3" fontId="22" fillId="5" borderId="39" xfId="14" applyNumberFormat="1" applyFont="1" applyFill="1" applyBorder="1" applyAlignment="1" applyProtection="1">
      <alignment horizontal="right" vertical="center" wrapText="1"/>
    </xf>
    <xf numFmtId="3" fontId="22" fillId="5" borderId="38" xfId="14" applyNumberFormat="1" applyFont="1" applyFill="1" applyBorder="1" applyAlignment="1" applyProtection="1">
      <alignment horizontal="right" vertical="center"/>
    </xf>
    <xf numFmtId="3" fontId="22" fillId="5" borderId="23" xfId="14" applyNumberFormat="1" applyFont="1" applyFill="1" applyBorder="1" applyAlignment="1" applyProtection="1">
      <alignment horizontal="right" vertical="center"/>
    </xf>
    <xf numFmtId="3" fontId="22" fillId="5" borderId="42" xfId="0" applyNumberFormat="1" applyFont="1" applyFill="1" applyBorder="1" applyAlignment="1" applyProtection="1">
      <alignment vertical="center"/>
      <protection locked="0"/>
    </xf>
    <xf numFmtId="3" fontId="22" fillId="5" borderId="39" xfId="0" applyNumberFormat="1" applyFont="1" applyFill="1" applyBorder="1" applyAlignment="1" applyProtection="1">
      <alignment vertical="center"/>
      <protection locked="0"/>
    </xf>
    <xf numFmtId="3" fontId="22" fillId="5" borderId="38" xfId="0" applyNumberFormat="1" applyFont="1" applyFill="1" applyBorder="1" applyAlignment="1" applyProtection="1">
      <alignment vertical="center"/>
      <protection locked="0"/>
    </xf>
    <xf numFmtId="3" fontId="22" fillId="5" borderId="12" xfId="0" applyNumberFormat="1" applyFont="1" applyFill="1" applyBorder="1" applyAlignment="1" applyProtection="1">
      <alignment vertical="center"/>
      <protection locked="0"/>
    </xf>
    <xf numFmtId="0" fontId="1" fillId="0" borderId="39" xfId="0" applyFont="1" applyBorder="1" applyAlignment="1">
      <alignment horizontal="left" vertical="center" wrapText="1"/>
    </xf>
    <xf numFmtId="167" fontId="1" fillId="0" borderId="37" xfId="0" applyNumberFormat="1" applyFont="1" applyBorder="1" applyAlignment="1">
      <alignment horizontal="left" vertical="center" wrapText="1"/>
    </xf>
    <xf numFmtId="168" fontId="1" fillId="0" borderId="37" xfId="0" applyNumberFormat="1" applyFont="1" applyBorder="1" applyAlignment="1">
      <alignment horizontal="center" vertical="center" wrapText="1"/>
    </xf>
    <xf numFmtId="10" fontId="1" fillId="0" borderId="38" xfId="7" applyNumberFormat="1" applyFont="1" applyFill="1" applyBorder="1" applyAlignment="1" applyProtection="1">
      <alignment horizontal="center" vertical="center"/>
    </xf>
    <xf numFmtId="3" fontId="3" fillId="0" borderId="39" xfId="14" applyNumberFormat="1" applyFont="1" applyFill="1" applyBorder="1" applyAlignment="1" applyProtection="1">
      <alignment horizontal="right" vertical="center"/>
    </xf>
    <xf numFmtId="3" fontId="1" fillId="0" borderId="38" xfId="14" applyNumberFormat="1" applyFont="1" applyFill="1" applyBorder="1" applyAlignment="1" applyProtection="1">
      <alignment horizontal="right"/>
      <protection locked="0"/>
    </xf>
    <xf numFmtId="3" fontId="1" fillId="0" borderId="23" xfId="14" applyNumberFormat="1" applyFont="1" applyFill="1" applyBorder="1" applyAlignment="1" applyProtection="1">
      <alignment horizontal="right"/>
      <protection locked="0"/>
    </xf>
    <xf numFmtId="3" fontId="1" fillId="0" borderId="42" xfId="0" applyNumberFormat="1" applyFont="1" applyBorder="1" applyAlignment="1" applyProtection="1">
      <alignment vertical="center"/>
      <protection locked="0"/>
    </xf>
    <xf numFmtId="3" fontId="1" fillId="0" borderId="39" xfId="0" applyNumberFormat="1" applyFont="1" applyBorder="1" applyAlignment="1" applyProtection="1">
      <alignment vertical="center"/>
      <protection locked="0"/>
    </xf>
    <xf numFmtId="3" fontId="1" fillId="0" borderId="38" xfId="0" applyNumberFormat="1" applyFont="1" applyBorder="1" applyAlignment="1" applyProtection="1">
      <alignment vertical="center"/>
      <protection locked="0"/>
    </xf>
    <xf numFmtId="3" fontId="1" fillId="0" borderId="12" xfId="0" applyNumberFormat="1" applyFont="1" applyBorder="1" applyAlignment="1" applyProtection="1">
      <alignment vertical="center"/>
      <protection locked="0"/>
    </xf>
    <xf numFmtId="0" fontId="15" fillId="11" borderId="0" xfId="1" applyFont="1" applyFill="1" applyBorder="1" applyAlignment="1">
      <alignment vertical="center"/>
    </xf>
    <xf numFmtId="0" fontId="15" fillId="11" borderId="9" xfId="1" applyFont="1" applyFill="1" applyBorder="1" applyAlignment="1">
      <alignment vertical="center"/>
    </xf>
    <xf numFmtId="0" fontId="15" fillId="11" borderId="36" xfId="1" applyFont="1" applyFill="1" applyBorder="1" applyAlignment="1">
      <alignment vertical="center"/>
    </xf>
    <xf numFmtId="3" fontId="16" fillId="12" borderId="69" xfId="2" applyNumberFormat="1" applyFont="1" applyFill="1" applyBorder="1" applyAlignment="1" applyProtection="1">
      <alignment vertical="center"/>
    </xf>
    <xf numFmtId="0" fontId="42" fillId="11" borderId="9" xfId="1" applyFont="1" applyFill="1" applyBorder="1" applyAlignment="1">
      <alignment vertical="center"/>
    </xf>
    <xf numFmtId="3" fontId="15" fillId="11" borderId="9" xfId="1" applyNumberFormat="1" applyFont="1" applyFill="1" applyBorder="1" applyAlignment="1">
      <alignment vertical="center"/>
    </xf>
    <xf numFmtId="3" fontId="15" fillId="11" borderId="25" xfId="1" applyNumberFormat="1" applyFont="1" applyFill="1" applyBorder="1" applyAlignment="1">
      <alignment vertical="center"/>
    </xf>
    <xf numFmtId="3" fontId="42" fillId="11" borderId="9" xfId="1" applyNumberFormat="1" applyFont="1" applyFill="1" applyBorder="1" applyAlignment="1">
      <alignment vertical="center"/>
    </xf>
    <xf numFmtId="0" fontId="15" fillId="11" borderId="25" xfId="1" applyFont="1" applyFill="1" applyBorder="1" applyAlignment="1">
      <alignment vertical="center"/>
    </xf>
    <xf numFmtId="168" fontId="3" fillId="5" borderId="37" xfId="0" applyNumberFormat="1" applyFont="1" applyFill="1" applyBorder="1" applyAlignment="1">
      <alignment vertical="center" wrapText="1"/>
    </xf>
    <xf numFmtId="168" fontId="3" fillId="5" borderId="37" xfId="0" applyNumberFormat="1" applyFont="1" applyFill="1" applyBorder="1" applyAlignment="1">
      <alignment vertical="center"/>
    </xf>
    <xf numFmtId="3" fontId="22" fillId="5" borderId="12" xfId="0" applyNumberFormat="1" applyFont="1" applyFill="1" applyBorder="1" applyAlignment="1">
      <alignment horizontal="right" vertical="center" wrapText="1"/>
    </xf>
    <xf numFmtId="3" fontId="22" fillId="5" borderId="37" xfId="0" applyNumberFormat="1" applyFont="1" applyFill="1" applyBorder="1" applyAlignment="1">
      <alignment horizontal="right" vertical="center" wrapText="1"/>
    </xf>
    <xf numFmtId="3" fontId="22" fillId="5" borderId="37" xfId="7" applyNumberFormat="1" applyFont="1" applyFill="1" applyBorder="1" applyAlignment="1" applyProtection="1">
      <alignment horizontal="right" vertical="center" wrapText="1"/>
    </xf>
    <xf numFmtId="10" fontId="22" fillId="5" borderId="38" xfId="7" applyNumberFormat="1" applyFont="1" applyFill="1" applyBorder="1" applyAlignment="1" applyProtection="1">
      <alignment horizontal="center" vertical="center" wrapText="1"/>
    </xf>
    <xf numFmtId="3" fontId="22" fillId="5" borderId="39" xfId="0" applyNumberFormat="1" applyFont="1" applyFill="1" applyBorder="1" applyAlignment="1">
      <alignment vertical="center"/>
    </xf>
    <xf numFmtId="0" fontId="3" fillId="0" borderId="39" xfId="0" applyFont="1" applyBorder="1" applyAlignment="1">
      <alignment horizontal="left" vertical="center" wrapText="1"/>
    </xf>
    <xf numFmtId="167" fontId="3" fillId="0" borderId="37" xfId="0" applyNumberFormat="1" applyFont="1" applyBorder="1" applyAlignment="1">
      <alignment horizontal="left" vertical="center" wrapText="1"/>
    </xf>
    <xf numFmtId="168" fontId="3" fillId="0" borderId="37" xfId="0" applyNumberFormat="1" applyFont="1" applyBorder="1" applyAlignment="1">
      <alignment vertical="center" wrapText="1"/>
    </xf>
    <xf numFmtId="168" fontId="3" fillId="0" borderId="37" xfId="0" applyNumberFormat="1" applyFont="1" applyBorder="1" applyAlignment="1">
      <alignment vertical="center"/>
    </xf>
    <xf numFmtId="0" fontId="15" fillId="11" borderId="26" xfId="1" applyFont="1" applyFill="1" applyBorder="1" applyAlignment="1">
      <alignment vertical="center"/>
    </xf>
    <xf numFmtId="170" fontId="1" fillId="10" borderId="10" xfId="0" applyNumberFormat="1" applyFont="1" applyFill="1" applyBorder="1"/>
    <xf numFmtId="3" fontId="2" fillId="0" borderId="0" xfId="0" applyNumberFormat="1" applyFont="1"/>
    <xf numFmtId="41" fontId="11" fillId="0" borderId="0" xfId="14" applyFont="1" applyFill="1"/>
    <xf numFmtId="174" fontId="11" fillId="0" borderId="0" xfId="0" applyNumberFormat="1" applyFont="1"/>
    <xf numFmtId="0" fontId="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 wrapText="1"/>
    </xf>
    <xf numFmtId="3" fontId="32" fillId="8" borderId="17" xfId="0" applyNumberFormat="1" applyFont="1" applyFill="1" applyBorder="1" applyAlignment="1">
      <alignment horizontal="center" vertical="center" wrapText="1"/>
    </xf>
    <xf numFmtId="3" fontId="32" fillId="7" borderId="17" xfId="0" applyNumberFormat="1" applyFont="1" applyFill="1" applyBorder="1" applyAlignment="1">
      <alignment horizontal="center" vertical="center" wrapText="1"/>
    </xf>
    <xf numFmtId="3" fontId="3" fillId="10" borderId="18" xfId="0" applyNumberFormat="1" applyFont="1" applyFill="1" applyBorder="1" applyAlignment="1">
      <alignment horizontal="right" vertical="top" wrapText="1"/>
    </xf>
    <xf numFmtId="3" fontId="3" fillId="10" borderId="17" xfId="0" applyNumberFormat="1" applyFont="1" applyFill="1" applyBorder="1" applyAlignment="1">
      <alignment horizontal="right" vertical="top" wrapText="1"/>
    </xf>
    <xf numFmtId="3" fontId="32" fillId="7" borderId="18" xfId="0" applyNumberFormat="1" applyFont="1" applyFill="1" applyBorder="1" applyAlignment="1">
      <alignment horizontal="center" vertical="center" wrapText="1"/>
    </xf>
    <xf numFmtId="10" fontId="32" fillId="7" borderId="24" xfId="7" applyNumberFormat="1" applyFont="1" applyFill="1" applyBorder="1" applyAlignment="1">
      <alignment horizontal="center" vertical="center" wrapText="1"/>
    </xf>
    <xf numFmtId="3" fontId="3" fillId="10" borderId="16" xfId="0" applyNumberFormat="1" applyFont="1" applyFill="1" applyBorder="1" applyAlignment="1">
      <alignment horizontal="right"/>
    </xf>
    <xf numFmtId="3" fontId="3" fillId="10" borderId="3" xfId="0" applyNumberFormat="1" applyFont="1" applyFill="1" applyBorder="1"/>
    <xf numFmtId="0" fontId="22" fillId="10" borderId="18" xfId="0" applyFont="1" applyFill="1" applyBorder="1" applyAlignment="1">
      <alignment horizontal="left" vertical="top" wrapText="1"/>
    </xf>
    <xf numFmtId="167" fontId="22" fillId="10" borderId="17" xfId="0" applyNumberFormat="1" applyFont="1" applyFill="1" applyBorder="1" applyAlignment="1">
      <alignment horizontal="center" vertical="top" wrapText="1"/>
    </xf>
    <xf numFmtId="168" fontId="22" fillId="10" borderId="17" xfId="0" applyNumberFormat="1" applyFont="1" applyFill="1" applyBorder="1" applyAlignment="1">
      <alignment horizontal="left" vertical="center" wrapText="1"/>
    </xf>
    <xf numFmtId="168" fontId="22" fillId="10" borderId="17" xfId="0" applyNumberFormat="1" applyFont="1" applyFill="1" applyBorder="1" applyAlignment="1">
      <alignment vertical="top" wrapText="1"/>
    </xf>
    <xf numFmtId="0" fontId="3" fillId="10" borderId="31" xfId="0" applyFont="1" applyFill="1" applyBorder="1" applyAlignment="1">
      <alignment horizontal="left" vertical="center"/>
    </xf>
    <xf numFmtId="0" fontId="22" fillId="10" borderId="16" xfId="0" applyFont="1" applyFill="1" applyBorder="1" applyAlignment="1">
      <alignment horizontal="left" vertical="top" wrapText="1"/>
    </xf>
    <xf numFmtId="167" fontId="22" fillId="10" borderId="3" xfId="0" applyNumberFormat="1" applyFont="1" applyFill="1" applyBorder="1" applyAlignment="1">
      <alignment horizontal="left" vertical="center" wrapText="1"/>
    </xf>
    <xf numFmtId="168" fontId="22" fillId="10" borderId="3" xfId="0" applyNumberFormat="1" applyFont="1" applyFill="1" applyBorder="1" applyAlignment="1">
      <alignment horizontal="left" vertical="center" wrapText="1"/>
    </xf>
    <xf numFmtId="168" fontId="22" fillId="10" borderId="3" xfId="0" applyNumberFormat="1" applyFont="1" applyFill="1" applyBorder="1" applyAlignment="1">
      <alignment vertical="top" wrapText="1"/>
    </xf>
    <xf numFmtId="0" fontId="22" fillId="10" borderId="40" xfId="0" applyFont="1" applyFill="1" applyBorder="1" applyAlignment="1">
      <alignment horizontal="left" vertical="center"/>
    </xf>
    <xf numFmtId="3" fontId="3" fillId="10" borderId="16" xfId="0" applyNumberFormat="1" applyFont="1" applyFill="1" applyBorder="1"/>
    <xf numFmtId="0" fontId="22" fillId="9" borderId="16" xfId="0" applyFont="1" applyFill="1" applyBorder="1"/>
    <xf numFmtId="0" fontId="22" fillId="9" borderId="3" xfId="0" applyFont="1" applyFill="1" applyBorder="1"/>
    <xf numFmtId="0" fontId="22" fillId="9" borderId="40" xfId="0" applyFont="1" applyFill="1" applyBorder="1"/>
    <xf numFmtId="3" fontId="3" fillId="10" borderId="3" xfId="0" applyNumberFormat="1" applyFont="1" applyFill="1" applyBorder="1" applyAlignment="1">
      <alignment horizontal="right"/>
    </xf>
    <xf numFmtId="41" fontId="3" fillId="10" borderId="3" xfId="14" applyFont="1" applyFill="1" applyBorder="1" applyAlignment="1">
      <alignment horizontal="right" vertical="center"/>
    </xf>
    <xf numFmtId="167" fontId="22" fillId="10" borderId="17" xfId="0" applyNumberFormat="1" applyFont="1" applyFill="1" applyBorder="1" applyAlignment="1">
      <alignment horizontal="left" vertical="center" wrapText="1"/>
    </xf>
    <xf numFmtId="0" fontId="16" fillId="12" borderId="19" xfId="2" applyFont="1" applyFill="1" applyBorder="1" applyAlignment="1">
      <alignment vertical="center"/>
    </xf>
    <xf numFmtId="167" fontId="16" fillId="12" borderId="20" xfId="2" applyNumberFormat="1" applyFont="1" applyFill="1" applyBorder="1" applyAlignment="1">
      <alignment vertical="center"/>
    </xf>
    <xf numFmtId="168" fontId="16" fillId="12" borderId="20" xfId="2" applyNumberFormat="1" applyFont="1" applyFill="1" applyBorder="1" applyAlignment="1">
      <alignment vertical="center"/>
    </xf>
    <xf numFmtId="0" fontId="16" fillId="12" borderId="66" xfId="2" applyFont="1" applyFill="1" applyBorder="1" applyAlignment="1">
      <alignment vertical="center"/>
    </xf>
    <xf numFmtId="3" fontId="16" fillId="12" borderId="19" xfId="2" applyNumberFormat="1" applyFont="1" applyFill="1" applyBorder="1" applyAlignment="1">
      <alignment vertical="center"/>
    </xf>
    <xf numFmtId="3" fontId="16" fillId="12" borderId="20" xfId="2" applyNumberFormat="1" applyFont="1" applyFill="1" applyBorder="1" applyAlignment="1">
      <alignment vertical="center"/>
    </xf>
    <xf numFmtId="41" fontId="16" fillId="12" borderId="20" xfId="14" applyFont="1" applyFill="1" applyBorder="1" applyAlignment="1">
      <alignment horizontal="right" vertical="center"/>
    </xf>
    <xf numFmtId="41" fontId="16" fillId="12" borderId="20" xfId="14" applyFont="1" applyFill="1" applyBorder="1" applyAlignment="1">
      <alignment horizontal="center" vertical="center"/>
    </xf>
    <xf numFmtId="3" fontId="32" fillId="8" borderId="18" xfId="0" applyNumberFormat="1" applyFont="1" applyFill="1" applyBorder="1" applyAlignment="1">
      <alignment horizontal="center" vertical="center" wrapText="1"/>
    </xf>
    <xf numFmtId="0" fontId="2" fillId="9" borderId="44" xfId="0" applyFont="1" applyFill="1" applyBorder="1"/>
    <xf numFmtId="0" fontId="2" fillId="9" borderId="43" xfId="0" applyFont="1" applyFill="1" applyBorder="1"/>
    <xf numFmtId="0" fontId="22" fillId="9" borderId="43" xfId="0" applyFont="1" applyFill="1" applyBorder="1"/>
    <xf numFmtId="0" fontId="22" fillId="9" borderId="41" xfId="0" applyFont="1" applyFill="1" applyBorder="1"/>
    <xf numFmtId="3" fontId="1" fillId="0" borderId="18" xfId="14" applyNumberFormat="1" applyFont="1" applyBorder="1" applyAlignment="1">
      <alignment horizontal="center" vertical="center" wrapText="1"/>
    </xf>
    <xf numFmtId="3" fontId="1" fillId="0" borderId="24" xfId="14" applyNumberFormat="1" applyFont="1" applyBorder="1" applyAlignment="1">
      <alignment horizontal="center" vertical="center" wrapText="1"/>
    </xf>
    <xf numFmtId="3" fontId="2" fillId="5" borderId="39" xfId="0" applyNumberFormat="1" applyFont="1" applyFill="1" applyBorder="1" applyAlignment="1" applyProtection="1">
      <alignment vertical="center"/>
      <protection locked="0"/>
    </xf>
    <xf numFmtId="3" fontId="2" fillId="5" borderId="38" xfId="0" applyNumberFormat="1" applyFont="1" applyFill="1" applyBorder="1" applyAlignment="1" applyProtection="1">
      <alignment vertical="center"/>
      <protection locked="0"/>
    </xf>
    <xf numFmtId="3" fontId="1" fillId="0" borderId="70" xfId="14" applyNumberFormat="1" applyFont="1" applyBorder="1" applyAlignment="1">
      <alignment horizontal="center" vertical="center" wrapText="1"/>
    </xf>
    <xf numFmtId="3" fontId="1" fillId="0" borderId="34" xfId="14" applyNumberFormat="1" applyFont="1" applyBorder="1" applyAlignment="1">
      <alignment horizontal="center" vertical="center" wrapText="1"/>
    </xf>
    <xf numFmtId="3" fontId="2" fillId="5" borderId="18" xfId="0" applyNumberFormat="1" applyFont="1" applyFill="1" applyBorder="1" applyAlignment="1">
      <alignment horizontal="right" vertical="center" wrapText="1"/>
    </xf>
    <xf numFmtId="3" fontId="2" fillId="2" borderId="19" xfId="0" applyNumberFormat="1" applyFont="1" applyFill="1" applyBorder="1" applyAlignment="1" applyProtection="1">
      <alignment vertical="center"/>
      <protection locked="0"/>
    </xf>
    <xf numFmtId="3" fontId="2" fillId="2" borderId="40" xfId="0" applyNumberFormat="1" applyFont="1" applyFill="1" applyBorder="1" applyAlignment="1" applyProtection="1">
      <alignment vertical="center" wrapText="1"/>
      <protection locked="0"/>
    </xf>
    <xf numFmtId="168" fontId="1" fillId="0" borderId="37" xfId="0" quotePrefix="1" applyNumberFormat="1" applyFont="1" applyBorder="1" applyAlignment="1">
      <alignment horizontal="center" vertical="center" wrapText="1"/>
    </xf>
    <xf numFmtId="168" fontId="1" fillId="0" borderId="37" xfId="0" applyNumberFormat="1" applyFont="1" applyBorder="1" applyAlignment="1">
      <alignment vertical="center" wrapText="1"/>
    </xf>
    <xf numFmtId="3" fontId="32" fillId="8" borderId="6" xfId="0" applyNumberFormat="1" applyFont="1" applyFill="1" applyBorder="1" applyAlignment="1">
      <alignment horizontal="center" vertical="center" wrapText="1"/>
    </xf>
    <xf numFmtId="3" fontId="28" fillId="12" borderId="1" xfId="2" applyNumberFormat="1" applyFont="1" applyFill="1" applyBorder="1" applyAlignment="1" applyProtection="1">
      <alignment vertical="center" wrapText="1"/>
    </xf>
    <xf numFmtId="3" fontId="28" fillId="12" borderId="1" xfId="14" applyNumberFormat="1" applyFont="1" applyFill="1" applyBorder="1" applyAlignment="1" applyProtection="1">
      <alignment vertical="center"/>
    </xf>
    <xf numFmtId="3" fontId="2" fillId="5" borderId="29" xfId="0" applyNumberFormat="1" applyFont="1" applyFill="1" applyBorder="1" applyAlignment="1">
      <alignment horizontal="right" vertical="top" wrapText="1"/>
    </xf>
    <xf numFmtId="3" fontId="4" fillId="2" borderId="44" xfId="0" applyNumberFormat="1" applyFont="1" applyFill="1" applyBorder="1" applyAlignment="1">
      <alignment vertical="center"/>
    </xf>
    <xf numFmtId="3" fontId="1" fillId="0" borderId="43" xfId="0" applyNumberFormat="1" applyFont="1" applyBorder="1"/>
    <xf numFmtId="3" fontId="2" fillId="5" borderId="43" xfId="0" applyNumberFormat="1" applyFont="1" applyFill="1" applyBorder="1" applyAlignment="1">
      <alignment horizontal="right" vertical="top" wrapText="1"/>
    </xf>
    <xf numFmtId="3" fontId="2" fillId="5" borderId="71" xfId="0" applyNumberFormat="1" applyFont="1" applyFill="1" applyBorder="1" applyAlignment="1">
      <alignment vertical="center"/>
    </xf>
    <xf numFmtId="0" fontId="18" fillId="0" borderId="0" xfId="0" applyFont="1" applyAlignment="1">
      <alignment horizontal="left" vertical="center"/>
    </xf>
    <xf numFmtId="3" fontId="4" fillId="7" borderId="65" xfId="14" applyNumberFormat="1" applyFont="1" applyFill="1" applyBorder="1" applyAlignment="1">
      <alignment horizontal="center" vertical="center"/>
    </xf>
    <xf numFmtId="3" fontId="28" fillId="12" borderId="7" xfId="2" applyNumberFormat="1" applyFont="1" applyFill="1" applyBorder="1" applyAlignment="1" applyProtection="1">
      <alignment vertical="center"/>
    </xf>
    <xf numFmtId="3" fontId="22" fillId="5" borderId="2" xfId="0" applyNumberFormat="1" applyFont="1" applyFill="1" applyBorder="1" applyAlignment="1">
      <alignment horizontal="right" vertical="center" wrapText="1"/>
    </xf>
    <xf numFmtId="3" fontId="3" fillId="0" borderId="2" xfId="0" applyNumberFormat="1" applyFont="1" applyBorder="1" applyAlignment="1">
      <alignment vertical="center"/>
    </xf>
    <xf numFmtId="3" fontId="22" fillId="5" borderId="2" xfId="0" applyNumberFormat="1" applyFont="1" applyFill="1" applyBorder="1" applyAlignment="1">
      <alignment vertical="center"/>
    </xf>
    <xf numFmtId="3" fontId="22" fillId="5" borderId="64" xfId="0" applyNumberFormat="1" applyFont="1" applyFill="1" applyBorder="1" applyAlignment="1">
      <alignment vertical="center"/>
    </xf>
    <xf numFmtId="10" fontId="4" fillId="8" borderId="66" xfId="7" applyNumberFormat="1" applyFont="1" applyFill="1" applyBorder="1" applyAlignment="1" applyProtection="1">
      <alignment horizontal="center" vertical="center"/>
    </xf>
    <xf numFmtId="10" fontId="1" fillId="0" borderId="32" xfId="7" applyNumberFormat="1" applyFont="1" applyFill="1" applyBorder="1" applyAlignment="1" applyProtection="1">
      <alignment horizontal="center" vertical="top" wrapText="1"/>
    </xf>
    <xf numFmtId="10" fontId="1" fillId="0" borderId="32" xfId="7" applyNumberFormat="1" applyFont="1" applyFill="1" applyBorder="1" applyAlignment="1" applyProtection="1">
      <alignment horizontal="center" vertical="center" wrapText="1"/>
    </xf>
    <xf numFmtId="0" fontId="22" fillId="5" borderId="18" xfId="0" applyFont="1" applyFill="1" applyBorder="1" applyAlignment="1">
      <alignment horizontal="left" vertical="center" wrapText="1"/>
    </xf>
    <xf numFmtId="167" fontId="22" fillId="5" borderId="17" xfId="0" applyNumberFormat="1" applyFont="1" applyFill="1" applyBorder="1" applyAlignment="1">
      <alignment horizontal="left" vertical="center" wrapText="1"/>
    </xf>
    <xf numFmtId="168" fontId="3" fillId="5" borderId="17" xfId="0" applyNumberFormat="1" applyFont="1" applyFill="1" applyBorder="1" applyAlignment="1">
      <alignment vertical="center" wrapText="1"/>
    </xf>
    <xf numFmtId="168" fontId="3" fillId="5" borderId="17" xfId="0" applyNumberFormat="1" applyFont="1" applyFill="1" applyBorder="1" applyAlignment="1">
      <alignment vertical="center"/>
    </xf>
    <xf numFmtId="0" fontId="22" fillId="5" borderId="31" xfId="0" applyFont="1" applyFill="1" applyBorder="1" applyAlignment="1">
      <alignment vertical="center"/>
    </xf>
    <xf numFmtId="3" fontId="22" fillId="5" borderId="53" xfId="0" applyNumberFormat="1" applyFont="1" applyFill="1" applyBorder="1" applyAlignment="1">
      <alignment horizontal="right" vertical="center" wrapText="1"/>
    </xf>
    <xf numFmtId="171" fontId="2" fillId="5" borderId="17" xfId="8" applyNumberFormat="1" applyFont="1" applyFill="1" applyBorder="1" applyAlignment="1" applyProtection="1">
      <alignment vertical="center"/>
      <protection locked="0"/>
    </xf>
    <xf numFmtId="3" fontId="22" fillId="5" borderId="17" xfId="0" applyNumberFormat="1" applyFont="1" applyFill="1" applyBorder="1" applyAlignment="1">
      <alignment vertical="center"/>
    </xf>
    <xf numFmtId="3" fontId="22" fillId="5" borderId="17" xfId="0" applyNumberFormat="1" applyFont="1" applyFill="1" applyBorder="1" applyAlignment="1">
      <alignment horizontal="right" vertical="center" wrapText="1"/>
    </xf>
    <xf numFmtId="3" fontId="22" fillId="5" borderId="17" xfId="7" applyNumberFormat="1" applyFont="1" applyFill="1" applyBorder="1" applyAlignment="1" applyProtection="1">
      <alignment horizontal="right" vertical="center" wrapText="1"/>
    </xf>
    <xf numFmtId="10" fontId="22" fillId="5" borderId="24" xfId="7" applyNumberFormat="1" applyFont="1" applyFill="1" applyBorder="1" applyAlignment="1" applyProtection="1">
      <alignment horizontal="center" vertical="center" wrapText="1"/>
    </xf>
    <xf numFmtId="3" fontId="22" fillId="5" borderId="69" xfId="0" applyNumberFormat="1" applyFont="1" applyFill="1" applyBorder="1" applyAlignment="1">
      <alignment vertical="center"/>
    </xf>
    <xf numFmtId="3" fontId="22" fillId="5" borderId="39" xfId="14" applyNumberFormat="1" applyFont="1" applyFill="1" applyBorder="1" applyAlignment="1" applyProtection="1">
      <alignment vertical="center"/>
    </xf>
    <xf numFmtId="3" fontId="22" fillId="5" borderId="38" xfId="14" applyNumberFormat="1" applyFont="1" applyFill="1" applyBorder="1" applyAlignment="1" applyProtection="1">
      <alignment vertical="center"/>
    </xf>
    <xf numFmtId="3" fontId="22" fillId="5" borderId="42" xfId="0" applyNumberFormat="1" applyFont="1" applyFill="1" applyBorder="1" applyAlignment="1">
      <alignment horizontal="right" vertical="center"/>
    </xf>
    <xf numFmtId="3" fontId="22" fillId="5" borderId="12" xfId="0" applyNumberFormat="1" applyFont="1" applyFill="1" applyBorder="1" applyAlignment="1">
      <alignment horizontal="right" vertical="center"/>
    </xf>
    <xf numFmtId="3" fontId="22" fillId="5" borderId="38" xfId="0" applyNumberFormat="1" applyFont="1" applyFill="1" applyBorder="1" applyAlignment="1" applyProtection="1">
      <alignment horizontal="right" vertical="center"/>
      <protection locked="0"/>
    </xf>
    <xf numFmtId="3" fontId="22" fillId="5" borderId="12" xfId="0" applyNumberFormat="1" applyFont="1" applyFill="1" applyBorder="1" applyAlignment="1" applyProtection="1">
      <alignment horizontal="right" vertical="center"/>
      <protection locked="0"/>
    </xf>
    <xf numFmtId="3" fontId="2" fillId="5" borderId="12" xfId="0" applyNumberFormat="1" applyFont="1" applyFill="1" applyBorder="1" applyAlignment="1" applyProtection="1">
      <alignment vertical="center"/>
      <protection locked="0"/>
    </xf>
    <xf numFmtId="3" fontId="2" fillId="5" borderId="23" xfId="0" applyNumberFormat="1" applyFont="1" applyFill="1" applyBorder="1" applyAlignment="1" applyProtection="1">
      <alignment vertical="center"/>
      <protection locked="0"/>
    </xf>
    <xf numFmtId="3" fontId="2" fillId="5" borderId="42" xfId="0" applyNumberFormat="1" applyFont="1" applyFill="1" applyBorder="1" applyAlignment="1" applyProtection="1">
      <alignment vertical="center"/>
      <protection locked="0"/>
    </xf>
    <xf numFmtId="10" fontId="3" fillId="0" borderId="3" xfId="7" applyNumberFormat="1" applyFont="1" applyFill="1" applyBorder="1" applyAlignment="1" applyProtection="1">
      <alignment horizontal="center" vertical="center" wrapText="1"/>
    </xf>
    <xf numFmtId="3" fontId="2" fillId="2" borderId="73" xfId="0" applyNumberFormat="1" applyFont="1" applyFill="1" applyBorder="1" applyAlignment="1" applyProtection="1">
      <alignment vertical="center" wrapText="1"/>
      <protection locked="0"/>
    </xf>
    <xf numFmtId="3" fontId="22" fillId="5" borderId="14" xfId="0" applyNumberFormat="1" applyFont="1" applyFill="1" applyBorder="1" applyAlignment="1" applyProtection="1">
      <alignment vertical="center"/>
      <protection locked="0"/>
    </xf>
    <xf numFmtId="3" fontId="1" fillId="0" borderId="19" xfId="0" applyNumberFormat="1" applyFont="1" applyBorder="1" applyAlignment="1" applyProtection="1">
      <alignment vertical="center"/>
      <protection locked="0"/>
    </xf>
    <xf numFmtId="3" fontId="2" fillId="2" borderId="23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5" fillId="0" borderId="1" xfId="0" applyFont="1" applyBorder="1" applyAlignment="1">
      <alignment horizontal="left" vertical="center"/>
    </xf>
    <xf numFmtId="173" fontId="45" fillId="0" borderId="1" xfId="0" applyNumberFormat="1" applyFont="1" applyBorder="1" applyAlignment="1">
      <alignment horizontal="right" vertical="center"/>
    </xf>
    <xf numFmtId="0" fontId="44" fillId="0" borderId="0" xfId="0" applyFont="1" applyAlignment="1">
      <alignment horizontal="center" vertical="center"/>
    </xf>
    <xf numFmtId="1" fontId="4" fillId="8" borderId="8" xfId="14" applyNumberFormat="1" applyFont="1" applyFill="1" applyBorder="1" applyAlignment="1">
      <alignment horizontal="center" vertical="center"/>
    </xf>
    <xf numFmtId="1" fontId="4" fillId="8" borderId="9" xfId="14" applyNumberFormat="1" applyFont="1" applyFill="1" applyBorder="1" applyAlignment="1">
      <alignment horizontal="center" vertical="center"/>
    </xf>
    <xf numFmtId="1" fontId="4" fillId="8" borderId="21" xfId="14" applyNumberFormat="1" applyFont="1" applyFill="1" applyBorder="1" applyAlignment="1">
      <alignment horizontal="center" vertical="center"/>
    </xf>
    <xf numFmtId="1" fontId="32" fillId="8" borderId="8" xfId="14" applyNumberFormat="1" applyFont="1" applyFill="1" applyBorder="1" applyAlignment="1">
      <alignment horizontal="center" vertical="center" wrapText="1"/>
    </xf>
    <xf numFmtId="1" fontId="32" fillId="8" borderId="9" xfId="14" applyNumberFormat="1" applyFont="1" applyFill="1" applyBorder="1" applyAlignment="1">
      <alignment horizontal="center" vertical="center" wrapText="1"/>
    </xf>
    <xf numFmtId="1" fontId="32" fillId="8" borderId="28" xfId="14" applyNumberFormat="1" applyFont="1" applyFill="1" applyBorder="1" applyAlignment="1">
      <alignment horizontal="center" vertical="center" wrapText="1"/>
    </xf>
    <xf numFmtId="1" fontId="32" fillId="8" borderId="20" xfId="14" applyNumberFormat="1" applyFont="1" applyFill="1" applyBorder="1" applyAlignment="1">
      <alignment horizontal="center" vertical="center" wrapText="1"/>
    </xf>
    <xf numFmtId="3" fontId="16" fillId="12" borderId="17" xfId="14" applyNumberFormat="1" applyFont="1" applyFill="1" applyBorder="1" applyAlignment="1" applyProtection="1">
      <alignment vertical="center"/>
    </xf>
    <xf numFmtId="3" fontId="4" fillId="2" borderId="23" xfId="0" applyNumberFormat="1" applyFont="1" applyFill="1" applyBorder="1" applyAlignment="1" applyProtection="1">
      <alignment horizontal="center" vertical="center"/>
      <protection locked="0"/>
    </xf>
    <xf numFmtId="3" fontId="4" fillId="2" borderId="12" xfId="0" applyNumberFormat="1" applyFont="1" applyFill="1" applyBorder="1" applyAlignment="1" applyProtection="1">
      <alignment horizontal="center" vertical="center"/>
      <protection locked="0"/>
    </xf>
    <xf numFmtId="3" fontId="4" fillId="2" borderId="29" xfId="0" applyNumberFormat="1" applyFont="1" applyFill="1" applyBorder="1" applyAlignment="1" applyProtection="1">
      <alignment horizontal="center" vertical="center"/>
      <protection locked="0"/>
    </xf>
    <xf numFmtId="0" fontId="15" fillId="11" borderId="11" xfId="1" applyFont="1" applyFill="1" applyBorder="1" applyAlignment="1">
      <alignment vertical="center"/>
    </xf>
    <xf numFmtId="3" fontId="2" fillId="2" borderId="66" xfId="0" applyNumberFormat="1" applyFont="1" applyFill="1" applyBorder="1" applyAlignment="1" applyProtection="1">
      <alignment vertical="center"/>
      <protection locked="0"/>
    </xf>
    <xf numFmtId="3" fontId="2" fillId="5" borderId="31" xfId="0" applyNumberFormat="1" applyFont="1" applyFill="1" applyBorder="1" applyAlignment="1">
      <alignment horizontal="right" vertical="center" wrapText="1"/>
    </xf>
    <xf numFmtId="3" fontId="2" fillId="2" borderId="60" xfId="0" applyNumberFormat="1" applyFont="1" applyFill="1" applyBorder="1" applyAlignment="1" applyProtection="1">
      <alignment vertical="center"/>
      <protection locked="0"/>
    </xf>
    <xf numFmtId="3" fontId="2" fillId="5" borderId="14" xfId="0" applyNumberFormat="1" applyFont="1" applyFill="1" applyBorder="1" applyAlignment="1">
      <alignment horizontal="right" vertical="center" wrapText="1"/>
    </xf>
    <xf numFmtId="168" fontId="22" fillId="5" borderId="1" xfId="0" applyNumberFormat="1" applyFont="1" applyFill="1" applyBorder="1" applyAlignment="1">
      <alignment horizontal="center" vertical="center"/>
    </xf>
    <xf numFmtId="168" fontId="3" fillId="0" borderId="1" xfId="16" applyNumberFormat="1" applyFont="1" applyFill="1" applyBorder="1" applyAlignment="1" applyProtection="1">
      <alignment horizontal="center" vertical="center" wrapText="1"/>
    </xf>
    <xf numFmtId="168" fontId="22" fillId="5" borderId="17" xfId="0" applyNumberFormat="1" applyFont="1" applyFill="1" applyBorder="1" applyAlignment="1">
      <alignment horizontal="center" vertical="center" wrapText="1"/>
    </xf>
    <xf numFmtId="168" fontId="3" fillId="0" borderId="37" xfId="0" applyNumberFormat="1" applyFont="1" applyBorder="1" applyAlignment="1">
      <alignment horizontal="center" vertical="center" wrapText="1"/>
    </xf>
    <xf numFmtId="168" fontId="14" fillId="0" borderId="0" xfId="0" applyNumberFormat="1" applyFont="1" applyAlignment="1" applyProtection="1">
      <alignment horizontal="center" vertical="center"/>
      <protection locked="0"/>
    </xf>
    <xf numFmtId="41" fontId="1" fillId="0" borderId="1" xfId="14" applyFont="1" applyFill="1" applyBorder="1" applyAlignment="1">
      <alignment wrapText="1"/>
    </xf>
    <xf numFmtId="3" fontId="1" fillId="10" borderId="0" xfId="14" applyNumberFormat="1" applyFont="1" applyFill="1" applyBorder="1" applyAlignment="1">
      <alignment horizontal="center"/>
    </xf>
    <xf numFmtId="3" fontId="4" fillId="7" borderId="20" xfId="0" applyNumberFormat="1" applyFont="1" applyFill="1" applyBorder="1" applyAlignment="1">
      <alignment horizontal="center" vertical="center"/>
    </xf>
    <xf numFmtId="3" fontId="2" fillId="5" borderId="52" xfId="14" applyNumberFormat="1" applyFont="1" applyFill="1" applyBorder="1"/>
    <xf numFmtId="3" fontId="2" fillId="5" borderId="52" xfId="14" applyNumberFormat="1" applyFont="1" applyFill="1" applyBorder="1" applyAlignment="1">
      <alignment horizontal="right" vertical="top" wrapText="1"/>
    </xf>
    <xf numFmtId="3" fontId="1" fillId="0" borderId="52" xfId="14" applyNumberFormat="1" applyFont="1" applyFill="1" applyBorder="1"/>
    <xf numFmtId="3" fontId="2" fillId="5" borderId="1" xfId="14" applyNumberFormat="1" applyFont="1" applyFill="1" applyBorder="1"/>
    <xf numFmtId="3" fontId="22" fillId="0" borderId="52" xfId="14" applyNumberFormat="1" applyFont="1" applyFill="1" applyBorder="1" applyAlignment="1" applyProtection="1">
      <alignment horizontal="right" vertical="top" wrapText="1"/>
    </xf>
    <xf numFmtId="3" fontId="22" fillId="0" borderId="1" xfId="14" applyNumberFormat="1" applyFont="1" applyFill="1" applyBorder="1" applyAlignment="1" applyProtection="1">
      <alignment horizontal="right" vertical="top" wrapText="1"/>
    </xf>
    <xf numFmtId="3" fontId="2" fillId="5" borderId="52" xfId="14" applyNumberFormat="1" applyFont="1" applyFill="1" applyBorder="1" applyAlignment="1">
      <alignment horizontal="right" vertical="center" wrapText="1"/>
    </xf>
    <xf numFmtId="3" fontId="1" fillId="0" borderId="52" xfId="14" applyNumberFormat="1" applyFont="1" applyFill="1" applyBorder="1" applyAlignment="1">
      <alignment vertical="center"/>
    </xf>
    <xf numFmtId="3" fontId="1" fillId="0" borderId="1" xfId="14" applyNumberFormat="1" applyFont="1" applyFill="1" applyBorder="1" applyAlignment="1">
      <alignment vertical="center"/>
    </xf>
    <xf numFmtId="3" fontId="3" fillId="0" borderId="52" xfId="14" applyNumberFormat="1" applyFont="1" applyFill="1" applyBorder="1" applyAlignment="1" applyProtection="1">
      <alignment horizontal="right" vertical="top" wrapText="1"/>
    </xf>
    <xf numFmtId="3" fontId="2" fillId="5" borderId="39" xfId="14" applyNumberFormat="1" applyFont="1" applyFill="1" applyBorder="1" applyAlignment="1" applyProtection="1">
      <alignment horizontal="right" vertical="top" wrapText="1"/>
    </xf>
    <xf numFmtId="3" fontId="1" fillId="0" borderId="0" xfId="14" applyNumberFormat="1" applyFont="1" applyBorder="1"/>
    <xf numFmtId="3" fontId="1" fillId="0" borderId="0" xfId="14" applyNumberFormat="1" applyFont="1" applyFill="1"/>
    <xf numFmtId="3" fontId="1" fillId="0" borderId="0" xfId="14" applyNumberFormat="1" applyFont="1"/>
    <xf numFmtId="3" fontId="2" fillId="5" borderId="74" xfId="0" applyNumberFormat="1" applyFont="1" applyFill="1" applyBorder="1" applyAlignment="1">
      <alignment horizontal="right" vertical="center" wrapText="1"/>
    </xf>
    <xf numFmtId="3" fontId="2" fillId="5" borderId="12" xfId="0" applyNumberFormat="1" applyFont="1" applyFill="1" applyBorder="1"/>
    <xf numFmtId="3" fontId="2" fillId="5" borderId="29" xfId="0" applyNumberFormat="1" applyFont="1" applyFill="1" applyBorder="1"/>
    <xf numFmtId="3" fontId="4" fillId="2" borderId="14" xfId="0" applyNumberFormat="1" applyFont="1" applyFill="1" applyBorder="1" applyAlignment="1">
      <alignment vertical="center"/>
    </xf>
    <xf numFmtId="3" fontId="2" fillId="5" borderId="15" xfId="0" applyNumberFormat="1" applyFont="1" applyFill="1" applyBorder="1"/>
    <xf numFmtId="3" fontId="1" fillId="0" borderId="15" xfId="0" applyNumberFormat="1" applyFont="1" applyBorder="1"/>
    <xf numFmtId="3" fontId="2" fillId="5" borderId="15" xfId="0" applyNumberFormat="1" applyFont="1" applyFill="1" applyBorder="1" applyAlignment="1">
      <alignment vertical="center"/>
    </xf>
    <xf numFmtId="168" fontId="2" fillId="5" borderId="1" xfId="0" applyNumberFormat="1" applyFont="1" applyFill="1" applyBorder="1" applyAlignment="1">
      <alignment horizontal="center" vertical="center" wrapText="1"/>
    </xf>
    <xf numFmtId="168" fontId="1" fillId="5" borderId="1" xfId="0" applyNumberFormat="1" applyFont="1" applyFill="1" applyBorder="1" applyAlignment="1">
      <alignment horizontal="center" vertical="center" wrapText="1"/>
    </xf>
    <xf numFmtId="168" fontId="1" fillId="0" borderId="1" xfId="0" quotePrefix="1" applyNumberFormat="1" applyFont="1" applyBorder="1" applyAlignment="1">
      <alignment horizontal="center" vertical="center" wrapText="1"/>
    </xf>
    <xf numFmtId="167" fontId="2" fillId="5" borderId="1" xfId="0" applyNumberFormat="1" applyFont="1" applyFill="1" applyBorder="1" applyAlignment="1">
      <alignment horizontal="center" vertical="center" wrapText="1"/>
    </xf>
    <xf numFmtId="168" fontId="2" fillId="5" borderId="37" xfId="0" applyNumberFormat="1" applyFont="1" applyFill="1" applyBorder="1" applyAlignment="1">
      <alignment horizontal="center" vertical="center" wrapText="1"/>
    </xf>
    <xf numFmtId="168" fontId="1" fillId="0" borderId="0" xfId="0" applyNumberFormat="1" applyFont="1" applyAlignment="1">
      <alignment horizontal="center" vertical="center"/>
    </xf>
    <xf numFmtId="3" fontId="3" fillId="0" borderId="1" xfId="14" applyNumberFormat="1" applyFont="1" applyFill="1" applyBorder="1" applyAlignment="1">
      <alignment vertical="center"/>
    </xf>
    <xf numFmtId="0" fontId="3" fillId="0" borderId="32" xfId="0" applyFont="1" applyBorder="1" applyAlignment="1">
      <alignment horizontal="left" vertical="top"/>
    </xf>
    <xf numFmtId="3" fontId="3" fillId="0" borderId="17" xfId="14" applyNumberFormat="1" applyFont="1" applyFill="1" applyBorder="1" applyAlignment="1">
      <alignment horizontal="right" vertical="center" wrapText="1"/>
    </xf>
    <xf numFmtId="3" fontId="3" fillId="0" borderId="1" xfId="14" applyNumberFormat="1" applyFont="1" applyFill="1" applyBorder="1" applyAlignment="1">
      <alignment horizontal="right" vertical="center" wrapText="1"/>
    </xf>
    <xf numFmtId="3" fontId="3" fillId="0" borderId="1" xfId="14" applyNumberFormat="1" applyFont="1" applyFill="1" applyBorder="1" applyAlignment="1">
      <alignment horizontal="right"/>
    </xf>
    <xf numFmtId="41" fontId="3" fillId="0" borderId="17" xfId="14" applyFont="1" applyFill="1" applyBorder="1" applyAlignment="1">
      <alignment vertical="center" wrapText="1"/>
    </xf>
    <xf numFmtId="41" fontId="3" fillId="0" borderId="1" xfId="14" applyFont="1" applyFill="1" applyBorder="1" applyAlignment="1">
      <alignment vertical="center" wrapText="1"/>
    </xf>
    <xf numFmtId="3" fontId="3" fillId="0" borderId="1" xfId="14" applyNumberFormat="1" applyFont="1" applyFill="1" applyBorder="1" applyAlignment="1">
      <alignment vertical="center" wrapText="1"/>
    </xf>
    <xf numFmtId="10" fontId="16" fillId="12" borderId="1" xfId="7" applyNumberFormat="1" applyFont="1" applyFill="1" applyBorder="1" applyAlignment="1">
      <alignment horizontal="center" vertical="center"/>
    </xf>
    <xf numFmtId="172" fontId="16" fillId="12" borderId="20" xfId="2" applyNumberFormat="1" applyFont="1" applyFill="1" applyBorder="1" applyAlignment="1">
      <alignment horizontal="center" vertical="center"/>
    </xf>
    <xf numFmtId="172" fontId="3" fillId="10" borderId="17" xfId="7" applyNumberFormat="1" applyFont="1" applyFill="1" applyBorder="1" applyAlignment="1">
      <alignment horizontal="center" vertical="center" wrapText="1"/>
    </xf>
    <xf numFmtId="172" fontId="3" fillId="10" borderId="1" xfId="7" applyNumberFormat="1" applyFont="1" applyFill="1" applyBorder="1" applyAlignment="1">
      <alignment horizontal="center" vertical="center" wrapText="1"/>
    </xf>
    <xf numFmtId="172" fontId="3" fillId="10" borderId="3" xfId="7" applyNumberFormat="1" applyFont="1" applyFill="1" applyBorder="1" applyAlignment="1">
      <alignment horizontal="center" vertical="center" wrapText="1"/>
    </xf>
    <xf numFmtId="172" fontId="3" fillId="10" borderId="24" xfId="7" applyNumberFormat="1" applyFont="1" applyFill="1" applyBorder="1" applyAlignment="1">
      <alignment horizontal="center" vertical="center" wrapText="1"/>
    </xf>
    <xf numFmtId="172" fontId="1" fillId="10" borderId="17" xfId="7" applyNumberFormat="1" applyFont="1" applyFill="1" applyBorder="1" applyAlignment="1">
      <alignment horizontal="center" vertical="center"/>
    </xf>
    <xf numFmtId="172" fontId="1" fillId="10" borderId="1" xfId="7" applyNumberFormat="1" applyFont="1" applyFill="1" applyBorder="1" applyAlignment="1">
      <alignment horizontal="center" vertical="center"/>
    </xf>
    <xf numFmtId="172" fontId="3" fillId="10" borderId="3" xfId="7" applyNumberFormat="1" applyFont="1" applyFill="1" applyBorder="1" applyAlignment="1">
      <alignment horizontal="center" vertical="center"/>
    </xf>
    <xf numFmtId="172" fontId="16" fillId="12" borderId="37" xfId="7" applyNumberFormat="1" applyFont="1" applyFill="1" applyBorder="1" applyAlignment="1">
      <alignment horizontal="center" vertical="center"/>
    </xf>
    <xf numFmtId="172" fontId="1" fillId="10" borderId="24" xfId="7" applyNumberFormat="1" applyFont="1" applyFill="1" applyBorder="1" applyAlignment="1">
      <alignment horizontal="center" vertical="center"/>
    </xf>
    <xf numFmtId="172" fontId="3" fillId="10" borderId="38" xfId="7" applyNumberFormat="1" applyFont="1" applyFill="1" applyBorder="1" applyAlignment="1">
      <alignment horizontal="center" vertical="center"/>
    </xf>
    <xf numFmtId="3" fontId="28" fillId="12" borderId="14" xfId="2" applyNumberFormat="1" applyFont="1" applyFill="1" applyBorder="1" applyAlignment="1" applyProtection="1">
      <alignment horizontal="right" vertical="center" wrapText="1"/>
    </xf>
    <xf numFmtId="3" fontId="22" fillId="5" borderId="15" xfId="0" applyNumberFormat="1" applyFont="1" applyFill="1" applyBorder="1" applyAlignment="1">
      <alignment vertical="center"/>
    </xf>
    <xf numFmtId="3" fontId="32" fillId="8" borderId="70" xfId="0" applyNumberFormat="1" applyFont="1" applyFill="1" applyBorder="1" applyAlignment="1">
      <alignment horizontal="center" vertical="center" wrapText="1"/>
    </xf>
    <xf numFmtId="3" fontId="32" fillId="8" borderId="5" xfId="0" applyNumberFormat="1" applyFont="1" applyFill="1" applyBorder="1" applyAlignment="1">
      <alignment horizontal="center" vertical="center" wrapText="1"/>
    </xf>
    <xf numFmtId="10" fontId="32" fillId="8" borderId="5" xfId="7" applyNumberFormat="1" applyFont="1" applyFill="1" applyBorder="1" applyAlignment="1">
      <alignment horizontal="center" vertical="center" wrapText="1"/>
    </xf>
    <xf numFmtId="10" fontId="32" fillId="8" borderId="68" xfId="7" applyNumberFormat="1" applyFont="1" applyFill="1" applyBorder="1" applyAlignment="1">
      <alignment horizontal="center" vertical="center" wrapText="1"/>
    </xf>
    <xf numFmtId="3" fontId="32" fillId="7" borderId="70" xfId="0" applyNumberFormat="1" applyFont="1" applyFill="1" applyBorder="1" applyAlignment="1">
      <alignment horizontal="center" vertical="center" wrapText="1"/>
    </xf>
    <xf numFmtId="3" fontId="32" fillId="7" borderId="5" xfId="0" applyNumberFormat="1" applyFont="1" applyFill="1" applyBorder="1" applyAlignment="1">
      <alignment horizontal="center" vertical="center" wrapText="1"/>
    </xf>
    <xf numFmtId="10" fontId="32" fillId="7" borderId="34" xfId="7" applyNumberFormat="1" applyFont="1" applyFill="1" applyBorder="1" applyAlignment="1">
      <alignment horizontal="center" vertical="center" wrapText="1"/>
    </xf>
    <xf numFmtId="0" fontId="16" fillId="12" borderId="15" xfId="2" applyFont="1" applyFill="1" applyBorder="1" applyAlignment="1" applyProtection="1">
      <alignment vertical="center"/>
    </xf>
    <xf numFmtId="167" fontId="16" fillId="12" borderId="1" xfId="2" applyNumberFormat="1" applyFont="1" applyFill="1" applyBorder="1" applyAlignment="1" applyProtection="1">
      <alignment vertical="center"/>
    </xf>
    <xf numFmtId="168" fontId="16" fillId="12" borderId="1" xfId="2" applyNumberFormat="1" applyFont="1" applyFill="1" applyBorder="1" applyAlignment="1" applyProtection="1">
      <alignment horizontal="center" vertical="center"/>
    </xf>
    <xf numFmtId="168" fontId="16" fillId="12" borderId="1" xfId="2" applyNumberFormat="1" applyFont="1" applyFill="1" applyBorder="1" applyAlignment="1" applyProtection="1">
      <alignment vertical="center"/>
    </xf>
    <xf numFmtId="0" fontId="16" fillId="12" borderId="22" xfId="2" applyFont="1" applyFill="1" applyBorder="1" applyAlignment="1" applyProtection="1">
      <alignment vertical="center"/>
    </xf>
    <xf numFmtId="3" fontId="16" fillId="12" borderId="2" xfId="2" applyNumberFormat="1" applyFont="1" applyFill="1" applyBorder="1" applyAlignment="1" applyProtection="1">
      <alignment vertical="center"/>
    </xf>
    <xf numFmtId="3" fontId="16" fillId="12" borderId="1" xfId="2" applyNumberFormat="1" applyFont="1" applyFill="1" applyBorder="1" applyAlignment="1" applyProtection="1">
      <alignment vertical="center"/>
    </xf>
    <xf numFmtId="172" fontId="16" fillId="12" borderId="32" xfId="7" applyNumberFormat="1" applyFont="1" applyFill="1" applyBorder="1" applyAlignment="1" applyProtection="1">
      <alignment horizontal="center" vertical="center"/>
    </xf>
    <xf numFmtId="10" fontId="16" fillId="12" borderId="32" xfId="7" applyNumberFormat="1" applyFont="1" applyFill="1" applyBorder="1" applyAlignment="1" applyProtection="1">
      <alignment horizontal="center" vertical="center"/>
    </xf>
    <xf numFmtId="3" fontId="16" fillId="12" borderId="52" xfId="2" applyNumberFormat="1" applyFont="1" applyFill="1" applyBorder="1" applyAlignment="1" applyProtection="1">
      <alignment vertical="center"/>
    </xf>
    <xf numFmtId="10" fontId="16" fillId="12" borderId="22" xfId="7" applyNumberFormat="1" applyFont="1" applyFill="1" applyBorder="1" applyAlignment="1">
      <alignment horizontal="center" vertical="center"/>
    </xf>
    <xf numFmtId="0" fontId="47" fillId="0" borderId="0" xfId="15" applyFont="1" applyFill="1" applyAlignment="1">
      <alignment horizontal="center" vertical="center"/>
    </xf>
    <xf numFmtId="1" fontId="2" fillId="0" borderId="0" xfId="14" applyNumberFormat="1" applyFont="1" applyFill="1" applyAlignment="1">
      <alignment horizontal="center" vertical="center" wrapText="1"/>
    </xf>
    <xf numFmtId="41" fontId="1" fillId="10" borderId="0" xfId="14" applyFont="1" applyFill="1" applyAlignment="1">
      <alignment horizontal="right" vertical="center"/>
    </xf>
    <xf numFmtId="41" fontId="3" fillId="10" borderId="0" xfId="0" applyNumberFormat="1" applyFont="1" applyFill="1" applyAlignment="1">
      <alignment vertical="center"/>
    </xf>
    <xf numFmtId="1" fontId="0" fillId="0" borderId="0" xfId="14" applyNumberFormat="1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16" fillId="12" borderId="24" xfId="14" applyNumberFormat="1" applyFont="1" applyFill="1" applyBorder="1" applyAlignment="1" applyProtection="1">
      <alignment horizontal="right" vertical="center"/>
    </xf>
    <xf numFmtId="41" fontId="1" fillId="0" borderId="0" xfId="14" applyFont="1" applyAlignment="1" applyProtection="1">
      <alignment vertical="center"/>
      <protection locked="0"/>
    </xf>
    <xf numFmtId="0" fontId="1" fillId="10" borderId="0" xfId="0" applyFont="1" applyFill="1" applyAlignment="1" applyProtection="1">
      <alignment vertical="center"/>
      <protection locked="0"/>
    </xf>
    <xf numFmtId="0" fontId="1" fillId="10" borderId="0" xfId="0" applyFont="1" applyFill="1" applyAlignment="1" applyProtection="1">
      <alignment horizontal="center" vertical="center"/>
      <protection locked="0"/>
    </xf>
    <xf numFmtId="41" fontId="1" fillId="10" borderId="0" xfId="14" applyFont="1" applyFill="1" applyAlignment="1" applyProtection="1">
      <alignment vertical="center"/>
      <protection locked="0"/>
    </xf>
    <xf numFmtId="3" fontId="3" fillId="10" borderId="52" xfId="0" applyNumberFormat="1" applyFont="1" applyFill="1" applyBorder="1" applyAlignment="1">
      <alignment vertical="center" wrapText="1"/>
    </xf>
    <xf numFmtId="3" fontId="3" fillId="10" borderId="1" xfId="0" applyNumberFormat="1" applyFont="1" applyFill="1" applyBorder="1" applyAlignment="1">
      <alignment vertical="center" wrapText="1"/>
    </xf>
    <xf numFmtId="3" fontId="3" fillId="10" borderId="1" xfId="14" applyNumberFormat="1" applyFont="1" applyFill="1" applyBorder="1" applyAlignment="1" applyProtection="1">
      <alignment vertical="center"/>
    </xf>
    <xf numFmtId="10" fontId="3" fillId="10" borderId="22" xfId="7" applyNumberFormat="1" applyFont="1" applyFill="1" applyBorder="1" applyAlignment="1" applyProtection="1">
      <alignment horizontal="center" vertical="center"/>
    </xf>
    <xf numFmtId="3" fontId="3" fillId="10" borderId="52" xfId="0" applyNumberFormat="1" applyFont="1" applyFill="1" applyBorder="1" applyAlignment="1">
      <alignment vertical="center"/>
    </xf>
    <xf numFmtId="41" fontId="3" fillId="10" borderId="15" xfId="14" applyFont="1" applyFill="1" applyBorder="1" applyAlignment="1" applyProtection="1">
      <protection locked="0"/>
    </xf>
    <xf numFmtId="3" fontId="1" fillId="10" borderId="1" xfId="0" applyNumberFormat="1" applyFont="1" applyFill="1" applyBorder="1" applyAlignment="1">
      <alignment vertical="center" wrapText="1"/>
    </xf>
    <xf numFmtId="3" fontId="1" fillId="10" borderId="52" xfId="0" applyNumberFormat="1" applyFont="1" applyFill="1" applyBorder="1" applyAlignment="1">
      <alignment horizontal="right" vertical="center" wrapText="1"/>
    </xf>
    <xf numFmtId="3" fontId="1" fillId="10" borderId="1" xfId="0" applyNumberFormat="1" applyFont="1" applyFill="1" applyBorder="1" applyAlignment="1">
      <alignment horizontal="right" vertical="center" wrapText="1"/>
    </xf>
    <xf numFmtId="0" fontId="3" fillId="10" borderId="42" xfId="0" applyFont="1" applyFill="1" applyBorder="1" applyAlignment="1">
      <alignment vertical="center"/>
    </xf>
    <xf numFmtId="41" fontId="3" fillId="10" borderId="12" xfId="14" applyFont="1" applyFill="1" applyBorder="1" applyAlignment="1" applyProtection="1">
      <protection locked="0"/>
    </xf>
    <xf numFmtId="3" fontId="3" fillId="10" borderId="37" xfId="0" applyNumberFormat="1" applyFont="1" applyFill="1" applyBorder="1" applyAlignment="1">
      <alignment vertical="center" wrapText="1"/>
    </xf>
    <xf numFmtId="41" fontId="3" fillId="10" borderId="37" xfId="14" applyFont="1" applyFill="1" applyBorder="1" applyAlignment="1" applyProtection="1">
      <protection locked="0"/>
    </xf>
    <xf numFmtId="3" fontId="22" fillId="10" borderId="37" xfId="14" applyNumberFormat="1" applyFont="1" applyFill="1" applyBorder="1" applyAlignment="1" applyProtection="1">
      <alignment vertical="center"/>
    </xf>
    <xf numFmtId="3" fontId="3" fillId="10" borderId="12" xfId="0" applyNumberFormat="1" applyFont="1" applyFill="1" applyBorder="1" applyAlignment="1">
      <alignment vertical="center"/>
    </xf>
    <xf numFmtId="3" fontId="3" fillId="10" borderId="37" xfId="0" applyNumberFormat="1" applyFont="1" applyFill="1" applyBorder="1" applyAlignment="1">
      <alignment horizontal="right" vertical="center" wrapText="1"/>
    </xf>
    <xf numFmtId="3" fontId="3" fillId="10" borderId="1" xfId="14" applyNumberFormat="1" applyFont="1" applyFill="1" applyBorder="1" applyAlignment="1" applyProtection="1"/>
    <xf numFmtId="41" fontId="3" fillId="10" borderId="1" xfId="14" applyFont="1" applyFill="1" applyBorder="1" applyAlignment="1" applyProtection="1">
      <protection locked="0"/>
    </xf>
    <xf numFmtId="3" fontId="3" fillId="10" borderId="1" xfId="0" applyNumberFormat="1" applyFont="1" applyFill="1" applyBorder="1" applyAlignment="1">
      <alignment horizontal="right" vertical="center"/>
    </xf>
    <xf numFmtId="3" fontId="3" fillId="10" borderId="1" xfId="0" applyNumberFormat="1" applyFont="1" applyFill="1" applyBorder="1" applyAlignment="1">
      <alignment vertical="center"/>
    </xf>
    <xf numFmtId="3" fontId="3" fillId="10" borderId="62" xfId="14" applyNumberFormat="1" applyFont="1" applyFill="1" applyBorder="1" applyAlignment="1" applyProtection="1">
      <alignment vertical="center"/>
    </xf>
    <xf numFmtId="0" fontId="1" fillId="10" borderId="32" xfId="0" applyFont="1" applyFill="1" applyBorder="1" applyAlignment="1">
      <alignment vertical="center"/>
    </xf>
    <xf numFmtId="3" fontId="1" fillId="10" borderId="52" xfId="0" applyNumberFormat="1" applyFont="1" applyFill="1" applyBorder="1" applyAlignment="1">
      <alignment vertical="center" wrapText="1"/>
    </xf>
    <xf numFmtId="41" fontId="1" fillId="10" borderId="52" xfId="14" applyFont="1" applyFill="1" applyBorder="1" applyAlignment="1" applyProtection="1">
      <protection locked="0"/>
    </xf>
    <xf numFmtId="41" fontId="3" fillId="10" borderId="1" xfId="14" applyFont="1" applyFill="1" applyBorder="1" applyAlignment="1" applyProtection="1">
      <alignment vertical="center"/>
      <protection locked="0"/>
    </xf>
    <xf numFmtId="41" fontId="1" fillId="10" borderId="1" xfId="14" applyFont="1" applyFill="1" applyBorder="1" applyAlignment="1" applyProtection="1">
      <protection locked="0"/>
    </xf>
    <xf numFmtId="41" fontId="1" fillId="10" borderId="15" xfId="14" applyFont="1" applyFill="1" applyBorder="1" applyAlignment="1" applyProtection="1">
      <protection locked="0"/>
    </xf>
    <xf numFmtId="0" fontId="12" fillId="10" borderId="32" xfId="0" applyFont="1" applyFill="1" applyBorder="1" applyAlignment="1">
      <alignment horizontal="left" vertical="center"/>
    </xf>
    <xf numFmtId="3" fontId="1" fillId="10" borderId="15" xfId="0" applyNumberFormat="1" applyFont="1" applyFill="1" applyBorder="1" applyAlignment="1">
      <alignment vertical="center" wrapText="1"/>
    </xf>
    <xf numFmtId="3" fontId="1" fillId="10" borderId="1" xfId="0" applyNumberFormat="1" applyFont="1" applyFill="1" applyBorder="1" applyAlignment="1">
      <alignment vertical="center"/>
    </xf>
    <xf numFmtId="167" fontId="3" fillId="10" borderId="1" xfId="0" applyNumberFormat="1" applyFont="1" applyFill="1" applyBorder="1" applyAlignment="1">
      <alignment horizontal="left" vertical="center" wrapText="1"/>
    </xf>
    <xf numFmtId="168" fontId="3" fillId="10" borderId="1" xfId="0" applyNumberFormat="1" applyFont="1" applyFill="1" applyBorder="1" applyAlignment="1">
      <alignment horizontal="center" vertical="center" wrapText="1"/>
    </xf>
    <xf numFmtId="168" fontId="3" fillId="10" borderId="1" xfId="0" applyNumberFormat="1" applyFont="1" applyFill="1" applyBorder="1" applyAlignment="1">
      <alignment vertical="center" wrapText="1"/>
    </xf>
    <xf numFmtId="0" fontId="3" fillId="10" borderId="32" xfId="0" applyFont="1" applyFill="1" applyBorder="1" applyAlignment="1">
      <alignment vertical="center"/>
    </xf>
    <xf numFmtId="0" fontId="49" fillId="0" borderId="0" xfId="0" applyFont="1"/>
    <xf numFmtId="41" fontId="46" fillId="0" borderId="0" xfId="14" applyFont="1" applyBorder="1"/>
    <xf numFmtId="41" fontId="46" fillId="10" borderId="0" xfId="14" applyFont="1" applyFill="1" applyBorder="1" applyAlignment="1"/>
    <xf numFmtId="0" fontId="45" fillId="21" borderId="0" xfId="0" applyFont="1" applyFill="1" applyAlignment="1">
      <alignment horizontal="center" vertical="center"/>
    </xf>
    <xf numFmtId="0" fontId="45" fillId="21" borderId="0" xfId="0" applyFont="1" applyFill="1" applyAlignment="1">
      <alignment horizontal="left" vertical="center"/>
    </xf>
    <xf numFmtId="173" fontId="45" fillId="21" borderId="0" xfId="0" applyNumberFormat="1" applyFont="1" applyFill="1" applyAlignment="1">
      <alignment horizontal="right" vertical="center"/>
    </xf>
    <xf numFmtId="41" fontId="46" fillId="0" borderId="0" xfId="14" applyFont="1" applyBorder="1" applyAlignment="1"/>
    <xf numFmtId="41" fontId="45" fillId="15" borderId="0" xfId="14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15" borderId="0" xfId="0" applyFont="1" applyFill="1" applyAlignment="1">
      <alignment horizontal="center" vertical="center" wrapText="1"/>
    </xf>
    <xf numFmtId="173" fontId="45" fillId="15" borderId="0" xfId="0" applyNumberFormat="1" applyFont="1" applyFill="1" applyAlignment="1">
      <alignment horizontal="right" vertical="center" wrapText="1"/>
    </xf>
    <xf numFmtId="0" fontId="45" fillId="15" borderId="0" xfId="0" applyFont="1" applyFill="1" applyAlignment="1">
      <alignment horizontal="left" vertical="center" wrapText="1"/>
    </xf>
    <xf numFmtId="173" fontId="46" fillId="0" borderId="0" xfId="0" applyNumberFormat="1" applyFont="1"/>
    <xf numFmtId="3" fontId="46" fillId="0" borderId="0" xfId="0" applyNumberFormat="1" applyFont="1"/>
    <xf numFmtId="0" fontId="45" fillId="0" borderId="0" xfId="0" applyFont="1" applyAlignment="1">
      <alignment horizontal="center"/>
    </xf>
    <xf numFmtId="41" fontId="45" fillId="10" borderId="0" xfId="14" applyFont="1" applyFill="1" applyBorder="1" applyAlignment="1"/>
    <xf numFmtId="41" fontId="45" fillId="0" borderId="0" xfId="14" applyFont="1" applyBorder="1" applyAlignment="1"/>
    <xf numFmtId="41" fontId="45" fillId="0" borderId="0" xfId="14" applyFont="1" applyBorder="1" applyAlignment="1">
      <alignment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left"/>
    </xf>
    <xf numFmtId="41" fontId="45" fillId="10" borderId="0" xfId="0" applyNumberFormat="1" applyFont="1" applyFill="1"/>
    <xf numFmtId="173" fontId="45" fillId="0" borderId="0" xfId="0" applyNumberFormat="1" applyFont="1"/>
    <xf numFmtId="0" fontId="1" fillId="10" borderId="0" xfId="0" applyFont="1" applyFill="1" applyProtection="1">
      <protection locked="0"/>
    </xf>
    <xf numFmtId="3" fontId="1" fillId="10" borderId="0" xfId="0" applyNumberFormat="1" applyFont="1" applyFill="1" applyProtection="1">
      <protection locked="0"/>
    </xf>
    <xf numFmtId="3" fontId="3" fillId="0" borderId="1" xfId="0" applyNumberFormat="1" applyFont="1" applyBorder="1" applyAlignment="1">
      <alignment horizontal="right" vertical="center"/>
    </xf>
    <xf numFmtId="3" fontId="3" fillId="0" borderId="15" xfId="0" applyNumberFormat="1" applyFont="1" applyBorder="1" applyAlignment="1">
      <alignment vertical="center" wrapText="1"/>
    </xf>
    <xf numFmtId="3" fontId="1" fillId="0" borderId="31" xfId="14" applyNumberFormat="1" applyFont="1" applyBorder="1" applyAlignment="1">
      <alignment horizontal="center" vertical="center" wrapText="1"/>
    </xf>
    <xf numFmtId="3" fontId="2" fillId="2" borderId="74" xfId="0" applyNumberFormat="1" applyFont="1" applyFill="1" applyBorder="1" applyAlignment="1" applyProtection="1">
      <alignment vertical="center" wrapText="1"/>
      <protection locked="0"/>
    </xf>
    <xf numFmtId="3" fontId="22" fillId="5" borderId="51" xfId="0" applyNumberFormat="1" applyFont="1" applyFill="1" applyBorder="1" applyAlignment="1" applyProtection="1">
      <alignment vertical="center"/>
      <protection locked="0"/>
    </xf>
    <xf numFmtId="3" fontId="22" fillId="5" borderId="44" xfId="14" applyNumberFormat="1" applyFont="1" applyFill="1" applyBorder="1" applyAlignment="1" applyProtection="1">
      <alignment horizontal="right" vertical="center"/>
      <protection locked="0"/>
    </xf>
    <xf numFmtId="3" fontId="22" fillId="5" borderId="43" xfId="0" applyNumberFormat="1" applyFont="1" applyFill="1" applyBorder="1" applyAlignment="1" applyProtection="1">
      <alignment vertical="center"/>
      <protection locked="0"/>
    </xf>
    <xf numFmtId="3" fontId="22" fillId="0" borderId="43" xfId="0" applyNumberFormat="1" applyFont="1" applyBorder="1" applyAlignment="1" applyProtection="1">
      <alignment vertical="center"/>
      <protection locked="0"/>
    </xf>
    <xf numFmtId="3" fontId="1" fillId="0" borderId="9" xfId="0" applyNumberFormat="1" applyFont="1" applyBorder="1" applyAlignment="1" applyProtection="1">
      <alignment vertical="center"/>
      <protection locked="0"/>
    </xf>
    <xf numFmtId="3" fontId="22" fillId="5" borderId="23" xfId="0" applyNumberFormat="1" applyFont="1" applyFill="1" applyBorder="1" applyAlignment="1" applyProtection="1">
      <alignment vertical="center"/>
      <protection locked="0"/>
    </xf>
    <xf numFmtId="3" fontId="1" fillId="0" borderId="36" xfId="14" applyNumberFormat="1" applyFont="1" applyBorder="1" applyAlignment="1">
      <alignment horizontal="center" vertical="center" wrapText="1"/>
    </xf>
    <xf numFmtId="3" fontId="1" fillId="0" borderId="14" xfId="14" applyNumberFormat="1" applyFont="1" applyBorder="1" applyAlignment="1">
      <alignment horizontal="center" vertical="center" wrapText="1"/>
    </xf>
    <xf numFmtId="3" fontId="22" fillId="0" borderId="22" xfId="14" applyNumberFormat="1" applyFont="1" applyFill="1" applyBorder="1" applyAlignment="1" applyProtection="1">
      <alignment horizontal="right" vertical="center"/>
      <protection locked="0"/>
    </xf>
    <xf numFmtId="3" fontId="22" fillId="0" borderId="15" xfId="0" applyNumberFormat="1" applyFont="1" applyBorder="1" applyAlignment="1">
      <alignment horizontal="right" vertical="center" wrapText="1"/>
    </xf>
    <xf numFmtId="3" fontId="22" fillId="0" borderId="22" xfId="0" applyNumberFormat="1" applyFont="1" applyBorder="1" applyAlignment="1">
      <alignment horizontal="right" vertical="center" wrapText="1"/>
    </xf>
    <xf numFmtId="3" fontId="2" fillId="0" borderId="22" xfId="0" applyNumberFormat="1" applyFont="1" applyBorder="1" applyAlignment="1">
      <alignment horizontal="right" vertical="center" wrapText="1"/>
    </xf>
    <xf numFmtId="3" fontId="22" fillId="5" borderId="74" xfId="0" applyNumberFormat="1" applyFont="1" applyFill="1" applyBorder="1" applyAlignment="1" applyProtection="1">
      <alignment vertical="center"/>
      <protection locked="0"/>
    </xf>
    <xf numFmtId="3" fontId="22" fillId="5" borderId="73" xfId="0" applyNumberFormat="1" applyFont="1" applyFill="1" applyBorder="1" applyAlignment="1" applyProtection="1">
      <alignment vertical="center"/>
      <protection locked="0"/>
    </xf>
    <xf numFmtId="3" fontId="22" fillId="5" borderId="71" xfId="0" applyNumberFormat="1" applyFont="1" applyFill="1" applyBorder="1" applyAlignment="1" applyProtection="1">
      <alignment vertical="center"/>
      <protection locked="0"/>
    </xf>
    <xf numFmtId="3" fontId="1" fillId="0" borderId="11" xfId="0" applyNumberFormat="1" applyFont="1" applyBorder="1" applyAlignment="1" applyProtection="1">
      <alignment vertical="center"/>
      <protection locked="0"/>
    </xf>
    <xf numFmtId="3" fontId="1" fillId="0" borderId="66" xfId="0" applyNumberFormat="1" applyFont="1" applyBorder="1" applyAlignment="1" applyProtection="1">
      <alignment vertical="center"/>
      <protection locked="0"/>
    </xf>
    <xf numFmtId="0" fontId="12" fillId="10" borderId="0" xfId="0" applyFont="1" applyFill="1" applyAlignment="1" applyProtection="1">
      <alignment vertical="center"/>
      <protection locked="0"/>
    </xf>
    <xf numFmtId="0" fontId="20" fillId="10" borderId="0" xfId="0" applyFont="1" applyFill="1"/>
    <xf numFmtId="0" fontId="3" fillId="10" borderId="0" xfId="0" applyFont="1" applyFill="1" applyAlignment="1" applyProtection="1">
      <alignment horizontal="center" vertical="center"/>
      <protection locked="0"/>
    </xf>
    <xf numFmtId="3" fontId="2" fillId="2" borderId="67" xfId="0" applyNumberFormat="1" applyFont="1" applyFill="1" applyBorder="1" applyAlignment="1" applyProtection="1">
      <alignment vertical="center"/>
      <protection locked="0"/>
    </xf>
    <xf numFmtId="3" fontId="2" fillId="5" borderId="30" xfId="0" applyNumberFormat="1" applyFont="1" applyFill="1" applyBorder="1" applyAlignment="1">
      <alignment horizontal="right" vertical="center" wrapText="1"/>
    </xf>
    <xf numFmtId="0" fontId="15" fillId="11" borderId="25" xfId="1" applyFont="1" applyFill="1" applyBorder="1" applyAlignment="1">
      <alignment horizontal="center" vertical="center"/>
    </xf>
    <xf numFmtId="41" fontId="53" fillId="10" borderId="0" xfId="14" applyFont="1" applyFill="1" applyBorder="1" applyAlignment="1" applyProtection="1">
      <alignment vertical="center"/>
      <protection locked="0"/>
    </xf>
    <xf numFmtId="41" fontId="53" fillId="10" borderId="0" xfId="14" applyFont="1" applyFill="1" applyBorder="1" applyAlignment="1" applyProtection="1">
      <alignment vertical="center" wrapText="1"/>
      <protection locked="0"/>
    </xf>
    <xf numFmtId="3" fontId="3" fillId="10" borderId="1" xfId="7" applyNumberFormat="1" applyFont="1" applyFill="1" applyBorder="1" applyAlignment="1" applyProtection="1">
      <alignment horizontal="right" vertical="center" wrapText="1"/>
    </xf>
    <xf numFmtId="10" fontId="3" fillId="10" borderId="22" xfId="7" applyNumberFormat="1" applyFont="1" applyFill="1" applyBorder="1" applyAlignment="1" applyProtection="1">
      <alignment horizontal="center" vertical="center" wrapText="1"/>
    </xf>
    <xf numFmtId="3" fontId="3" fillId="10" borderId="2" xfId="0" applyNumberFormat="1" applyFont="1" applyFill="1" applyBorder="1" applyAlignment="1">
      <alignment vertical="center"/>
    </xf>
    <xf numFmtId="3" fontId="3" fillId="10" borderId="1" xfId="8" applyNumberFormat="1" applyFont="1" applyFill="1" applyBorder="1" applyAlignment="1" applyProtection="1">
      <alignment horizontal="right" vertical="center"/>
      <protection locked="0"/>
    </xf>
    <xf numFmtId="3" fontId="3" fillId="10" borderId="2" xfId="0" applyNumberFormat="1" applyFont="1" applyFill="1" applyBorder="1" applyAlignment="1">
      <alignment vertical="center" wrapText="1"/>
    </xf>
    <xf numFmtId="0" fontId="3" fillId="10" borderId="42" xfId="0" applyFont="1" applyFill="1" applyBorder="1" applyAlignment="1">
      <alignment horizontal="left" vertical="center"/>
    </xf>
    <xf numFmtId="3" fontId="3" fillId="10" borderId="12" xfId="0" applyNumberFormat="1" applyFont="1" applyFill="1" applyBorder="1" applyAlignment="1">
      <alignment horizontal="right" vertical="center" wrapText="1"/>
    </xf>
    <xf numFmtId="3" fontId="1" fillId="10" borderId="23" xfId="8" applyNumberFormat="1" applyFont="1" applyFill="1" applyBorder="1" applyAlignment="1" applyProtection="1">
      <alignment horizontal="right" vertical="center"/>
      <protection locked="0"/>
    </xf>
    <xf numFmtId="3" fontId="3" fillId="10" borderId="37" xfId="7" applyNumberFormat="1" applyFont="1" applyFill="1" applyBorder="1" applyAlignment="1" applyProtection="1">
      <alignment horizontal="right" vertical="center" wrapText="1"/>
    </xf>
    <xf numFmtId="10" fontId="3" fillId="10" borderId="38" xfId="7" applyNumberFormat="1" applyFont="1" applyFill="1" applyBorder="1" applyAlignment="1" applyProtection="1">
      <alignment horizontal="center" vertical="center" wrapText="1"/>
    </xf>
    <xf numFmtId="3" fontId="3" fillId="10" borderId="64" xfId="0" applyNumberFormat="1" applyFont="1" applyFill="1" applyBorder="1" applyAlignment="1">
      <alignment vertical="center"/>
    </xf>
    <xf numFmtId="3" fontId="3" fillId="10" borderId="37" xfId="0" applyNumberFormat="1" applyFont="1" applyFill="1" applyBorder="1" applyAlignment="1">
      <alignment vertical="center"/>
    </xf>
    <xf numFmtId="3" fontId="1" fillId="10" borderId="1" xfId="8" applyNumberFormat="1" applyFont="1" applyFill="1" applyBorder="1" applyAlignment="1" applyProtection="1">
      <alignment horizontal="right" vertical="center"/>
      <protection locked="0"/>
    </xf>
    <xf numFmtId="3" fontId="3" fillId="10" borderId="1" xfId="0" applyNumberFormat="1" applyFont="1" applyFill="1" applyBorder="1" applyAlignment="1" applyProtection="1">
      <alignment vertical="center"/>
      <protection locked="0"/>
    </xf>
    <xf numFmtId="10" fontId="22" fillId="10" borderId="22" xfId="7" applyNumberFormat="1" applyFont="1" applyFill="1" applyBorder="1" applyAlignment="1" applyProtection="1">
      <alignment horizontal="center" vertical="center" wrapText="1"/>
    </xf>
    <xf numFmtId="41" fontId="49" fillId="0" borderId="0" xfId="14" applyFont="1" applyBorder="1" applyAlignment="1"/>
    <xf numFmtId="0" fontId="44" fillId="22" borderId="0" xfId="0" applyFont="1" applyFill="1" applyAlignment="1">
      <alignment horizontal="center" vertical="center" wrapText="1"/>
    </xf>
    <xf numFmtId="0" fontId="44" fillId="22" borderId="0" xfId="0" applyFont="1" applyFill="1" applyAlignment="1">
      <alignment horizontal="left" vertical="center" wrapText="1"/>
    </xf>
    <xf numFmtId="0" fontId="49" fillId="0" borderId="0" xfId="0" applyFont="1" applyAlignment="1">
      <alignment wrapText="1"/>
    </xf>
    <xf numFmtId="0" fontId="52" fillId="22" borderId="0" xfId="0" applyFont="1" applyFill="1" applyAlignment="1">
      <alignment horizontal="center" vertical="center" wrapText="1"/>
    </xf>
    <xf numFmtId="0" fontId="52" fillId="22" borderId="0" xfId="0" applyFont="1" applyFill="1" applyAlignment="1">
      <alignment horizontal="left" vertical="center" wrapText="1"/>
    </xf>
    <xf numFmtId="41" fontId="44" fillId="22" borderId="0" xfId="14" applyFont="1" applyFill="1" applyBorder="1" applyAlignment="1">
      <alignment horizontal="center" vertical="center" wrapText="1"/>
    </xf>
    <xf numFmtId="0" fontId="51" fillId="21" borderId="0" xfId="0" applyFont="1" applyFill="1" applyAlignment="1">
      <alignment horizontal="center" vertical="center"/>
    </xf>
    <xf numFmtId="0" fontId="51" fillId="21" borderId="0" xfId="0" applyFont="1" applyFill="1" applyAlignment="1">
      <alignment horizontal="left" vertical="center"/>
    </xf>
    <xf numFmtId="173" fontId="51" fillId="21" borderId="0" xfId="0" applyNumberFormat="1" applyFont="1" applyFill="1" applyAlignment="1">
      <alignment horizontal="right" vertical="center"/>
    </xf>
    <xf numFmtId="0" fontId="51" fillId="10" borderId="0" xfId="0" applyFont="1" applyFill="1" applyAlignment="1">
      <alignment horizontal="center" vertical="center"/>
    </xf>
    <xf numFmtId="0" fontId="51" fillId="10" borderId="0" xfId="0" applyFont="1" applyFill="1" applyAlignment="1">
      <alignment horizontal="left" vertical="center"/>
    </xf>
    <xf numFmtId="173" fontId="51" fillId="10" borderId="0" xfId="0" applyNumberFormat="1" applyFont="1" applyFill="1" applyAlignment="1">
      <alignment horizontal="right" vertical="center"/>
    </xf>
    <xf numFmtId="173" fontId="45" fillId="15" borderId="0" xfId="0" applyNumberFormat="1" applyFont="1" applyFill="1" applyAlignment="1">
      <alignment horizontal="center" vertical="center"/>
    </xf>
    <xf numFmtId="0" fontId="45" fillId="15" borderId="0" xfId="0" applyFont="1" applyFill="1" applyAlignment="1">
      <alignment vertical="center"/>
    </xf>
    <xf numFmtId="0" fontId="45" fillId="15" borderId="0" xfId="0" applyFont="1" applyFill="1" applyAlignment="1">
      <alignment horizontal="left" vertical="top"/>
    </xf>
    <xf numFmtId="0" fontId="45" fillId="15" borderId="0" xfId="0" applyFont="1" applyFill="1" applyAlignment="1">
      <alignment horizontal="left" vertical="top" wrapText="1"/>
    </xf>
    <xf numFmtId="0" fontId="46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" fillId="10" borderId="15" xfId="0" applyFont="1" applyFill="1" applyBorder="1" applyAlignment="1">
      <alignment horizontal="left" vertical="center" wrapText="1"/>
    </xf>
    <xf numFmtId="168" fontId="3" fillId="10" borderId="1" xfId="0" applyNumberFormat="1" applyFont="1" applyFill="1" applyBorder="1" applyAlignment="1">
      <alignment horizontal="right" vertical="center" wrapText="1"/>
    </xf>
    <xf numFmtId="3" fontId="1" fillId="10" borderId="32" xfId="0" applyNumberFormat="1" applyFont="1" applyFill="1" applyBorder="1" applyAlignment="1">
      <alignment horizontal="right" vertical="center" wrapText="1"/>
    </xf>
    <xf numFmtId="3" fontId="1" fillId="10" borderId="15" xfId="0" applyNumberFormat="1" applyFont="1" applyFill="1" applyBorder="1" applyAlignment="1">
      <alignment horizontal="right" vertical="center" wrapText="1"/>
    </xf>
    <xf numFmtId="3" fontId="1" fillId="10" borderId="32" xfId="0" applyNumberFormat="1" applyFont="1" applyFill="1" applyBorder="1" applyAlignment="1" applyProtection="1">
      <alignment horizontal="right" vertical="center"/>
      <protection locked="0"/>
    </xf>
    <xf numFmtId="3" fontId="1" fillId="10" borderId="15" xfId="0" applyNumberFormat="1" applyFont="1" applyFill="1" applyBorder="1" applyAlignment="1" applyProtection="1">
      <alignment horizontal="right" vertical="center"/>
      <protection locked="0"/>
    </xf>
    <xf numFmtId="3" fontId="1" fillId="10" borderId="15" xfId="0" applyNumberFormat="1" applyFont="1" applyFill="1" applyBorder="1" applyAlignment="1" applyProtection="1">
      <alignment vertical="center"/>
      <protection locked="0"/>
    </xf>
    <xf numFmtId="3" fontId="1" fillId="10" borderId="32" xfId="0" applyNumberFormat="1" applyFont="1" applyFill="1" applyBorder="1" applyAlignment="1" applyProtection="1">
      <alignment vertical="center"/>
      <protection locked="0"/>
    </xf>
    <xf numFmtId="3" fontId="3" fillId="10" borderId="15" xfId="0" applyNumberFormat="1" applyFont="1" applyFill="1" applyBorder="1" applyAlignment="1" applyProtection="1">
      <alignment vertical="center"/>
      <protection locked="0"/>
    </xf>
    <xf numFmtId="41" fontId="2" fillId="10" borderId="0" xfId="14" applyFont="1" applyFill="1" applyAlignment="1" applyProtection="1">
      <alignment vertical="center"/>
      <protection locked="0"/>
    </xf>
    <xf numFmtId="41" fontId="1" fillId="10" borderId="0" xfId="14" applyFont="1" applyFill="1" applyProtection="1">
      <protection locked="0"/>
    </xf>
    <xf numFmtId="3" fontId="3" fillId="10" borderId="32" xfId="14" applyNumberFormat="1" applyFont="1" applyFill="1" applyBorder="1" applyAlignment="1" applyProtection="1">
      <alignment horizontal="right" vertical="center"/>
    </xf>
    <xf numFmtId="3" fontId="3" fillId="10" borderId="52" xfId="14" applyNumberFormat="1" applyFont="1" applyFill="1" applyBorder="1" applyAlignment="1" applyProtection="1">
      <alignment horizontal="right" vertical="center"/>
    </xf>
    <xf numFmtId="3" fontId="3" fillId="10" borderId="22" xfId="14" applyNumberFormat="1" applyFont="1" applyFill="1" applyBorder="1" applyAlignment="1" applyProtection="1">
      <alignment horizontal="right" vertical="center"/>
    </xf>
    <xf numFmtId="3" fontId="3" fillId="10" borderId="43" xfId="14" applyNumberFormat="1" applyFont="1" applyFill="1" applyBorder="1" applyAlignment="1" applyProtection="1">
      <alignment horizontal="right" vertical="center"/>
    </xf>
    <xf numFmtId="3" fontId="3" fillId="10" borderId="15" xfId="14" applyNumberFormat="1" applyFont="1" applyFill="1" applyBorder="1" applyAlignment="1" applyProtection="1">
      <alignment horizontal="right" vertical="center"/>
    </xf>
    <xf numFmtId="168" fontId="3" fillId="10" borderId="1" xfId="0" quotePrefix="1" applyNumberFormat="1" applyFont="1" applyFill="1" applyBorder="1" applyAlignment="1">
      <alignment horizontal="center" vertical="center" wrapText="1"/>
    </xf>
    <xf numFmtId="3" fontId="2" fillId="5" borderId="55" xfId="0" applyNumberFormat="1" applyFont="1" applyFill="1" applyBorder="1" applyAlignment="1">
      <alignment horizontal="right" vertical="center" wrapText="1"/>
    </xf>
    <xf numFmtId="3" fontId="1" fillId="10" borderId="52" xfId="0" applyNumberFormat="1" applyFont="1" applyFill="1" applyBorder="1" applyAlignment="1" applyProtection="1">
      <alignment horizontal="right" vertical="center"/>
      <protection locked="0"/>
    </xf>
    <xf numFmtId="3" fontId="1" fillId="10" borderId="52" xfId="0" applyNumberFormat="1" applyFont="1" applyFill="1" applyBorder="1" applyAlignment="1" applyProtection="1">
      <alignment vertical="center"/>
      <protection locked="0"/>
    </xf>
    <xf numFmtId="3" fontId="2" fillId="0" borderId="52" xfId="0" applyNumberFormat="1" applyFont="1" applyBorder="1" applyAlignment="1" applyProtection="1">
      <alignment vertical="center"/>
      <protection locked="0"/>
    </xf>
    <xf numFmtId="3" fontId="3" fillId="0" borderId="52" xfId="16" applyNumberFormat="1" applyFont="1" applyFill="1" applyBorder="1" applyAlignment="1" applyProtection="1">
      <alignment vertical="center"/>
      <protection locked="0"/>
    </xf>
    <xf numFmtId="0" fontId="20" fillId="0" borderId="0" xfId="0" applyFont="1" applyAlignment="1">
      <alignment horizontal="center"/>
    </xf>
    <xf numFmtId="3" fontId="2" fillId="5" borderId="37" xfId="0" applyNumberFormat="1" applyFont="1" applyFill="1" applyBorder="1" applyAlignment="1">
      <alignment horizontal="right" vertical="center" wrapText="1"/>
    </xf>
    <xf numFmtId="3" fontId="2" fillId="5" borderId="12" xfId="0" applyNumberFormat="1" applyFont="1" applyFill="1" applyBorder="1" applyAlignment="1">
      <alignment horizontal="right" vertical="top" wrapText="1"/>
    </xf>
    <xf numFmtId="3" fontId="2" fillId="5" borderId="38" xfId="0" applyNumberFormat="1" applyFont="1" applyFill="1" applyBorder="1" applyAlignment="1">
      <alignment horizontal="right" vertical="top" wrapText="1"/>
    </xf>
    <xf numFmtId="3" fontId="2" fillId="5" borderId="23" xfId="0" applyNumberFormat="1" applyFont="1" applyFill="1" applyBorder="1" applyAlignment="1">
      <alignment horizontal="right" vertical="top" wrapText="1"/>
    </xf>
    <xf numFmtId="3" fontId="2" fillId="5" borderId="42" xfId="0" applyNumberFormat="1" applyFont="1" applyFill="1" applyBorder="1" applyAlignment="1">
      <alignment horizontal="right" vertical="top" wrapText="1"/>
    </xf>
    <xf numFmtId="3" fontId="2" fillId="5" borderId="39" xfId="0" applyNumberFormat="1" applyFont="1" applyFill="1" applyBorder="1"/>
    <xf numFmtId="3" fontId="2" fillId="5" borderId="38" xfId="0" applyNumberFormat="1" applyFont="1" applyFill="1" applyBorder="1"/>
    <xf numFmtId="41" fontId="1" fillId="0" borderId="0" xfId="14" applyFont="1" applyFill="1" applyBorder="1"/>
    <xf numFmtId="41" fontId="17" fillId="0" borderId="0" xfId="14" applyFont="1" applyFill="1" applyBorder="1" applyAlignment="1">
      <alignment wrapText="1"/>
    </xf>
    <xf numFmtId="170" fontId="1" fillId="10" borderId="0" xfId="0" applyNumberFormat="1" applyFont="1" applyFill="1"/>
    <xf numFmtId="170" fontId="1" fillId="10" borderId="0" xfId="0" applyNumberFormat="1" applyFont="1" applyFill="1" applyAlignment="1">
      <alignment horizontal="center" vertical="center"/>
    </xf>
    <xf numFmtId="170" fontId="1" fillId="10" borderId="0" xfId="0" applyNumberFormat="1" applyFont="1" applyFill="1" applyAlignment="1">
      <alignment horizontal="center"/>
    </xf>
    <xf numFmtId="172" fontId="22" fillId="5" borderId="1" xfId="7" applyNumberFormat="1" applyFont="1" applyFill="1" applyBorder="1" applyAlignment="1" applyProtection="1">
      <alignment horizontal="center" vertical="center" wrapText="1"/>
    </xf>
    <xf numFmtId="10" fontId="1" fillId="5" borderId="1" xfId="7" applyNumberFormat="1" applyFont="1" applyFill="1" applyBorder="1" applyAlignment="1" applyProtection="1">
      <alignment horizontal="center" vertical="center" wrapText="1"/>
    </xf>
    <xf numFmtId="168" fontId="22" fillId="0" borderId="3" xfId="0" applyNumberFormat="1" applyFont="1" applyBorder="1" applyAlignment="1">
      <alignment horizontal="center" vertical="center" wrapText="1"/>
    </xf>
    <xf numFmtId="168" fontId="22" fillId="0" borderId="3" xfId="0" applyNumberFormat="1" applyFont="1" applyBorder="1" applyAlignment="1">
      <alignment horizontal="center" vertical="top" wrapText="1"/>
    </xf>
    <xf numFmtId="3" fontId="22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center" wrapText="1"/>
    </xf>
    <xf numFmtId="172" fontId="22" fillId="0" borderId="3" xfId="7" applyNumberFormat="1" applyFont="1" applyFill="1" applyBorder="1" applyAlignment="1" applyProtection="1">
      <alignment horizontal="center" vertical="center" wrapText="1"/>
    </xf>
    <xf numFmtId="3" fontId="1" fillId="0" borderId="3" xfId="0" applyNumberFormat="1" applyFont="1" applyBorder="1" applyAlignment="1">
      <alignment horizontal="right" vertical="top" wrapText="1"/>
    </xf>
    <xf numFmtId="3" fontId="1" fillId="0" borderId="35" xfId="0" applyNumberFormat="1" applyFont="1" applyBorder="1" applyAlignment="1">
      <alignment horizontal="right" vertical="top" wrapText="1"/>
    </xf>
    <xf numFmtId="0" fontId="41" fillId="0" borderId="0" xfId="0" applyFont="1" applyAlignment="1">
      <alignment wrapText="1"/>
    </xf>
    <xf numFmtId="0" fontId="19" fillId="15" borderId="0" xfId="0" applyFont="1" applyFill="1" applyAlignment="1">
      <alignment horizontal="left" vertical="center" wrapText="1"/>
    </xf>
    <xf numFmtId="41" fontId="23" fillId="0" borderId="0" xfId="14" applyFont="1" applyAlignment="1">
      <alignment vertical="center" wrapText="1"/>
    </xf>
    <xf numFmtId="0" fontId="37" fillId="21" borderId="57" xfId="0" applyFont="1" applyFill="1" applyBorder="1" applyAlignment="1">
      <alignment horizontal="center" vertical="center" wrapText="1"/>
    </xf>
    <xf numFmtId="0" fontId="37" fillId="21" borderId="57" xfId="0" applyFont="1" applyFill="1" applyBorder="1" applyAlignment="1">
      <alignment horizontal="left" vertical="center" wrapText="1"/>
    </xf>
    <xf numFmtId="41" fontId="37" fillId="21" borderId="57" xfId="14" applyFont="1" applyFill="1" applyBorder="1" applyAlignment="1" applyProtection="1">
      <alignment horizontal="center" vertical="center" wrapText="1"/>
    </xf>
    <xf numFmtId="41" fontId="37" fillId="21" borderId="57" xfId="14" applyFont="1" applyFill="1" applyBorder="1" applyAlignment="1" applyProtection="1">
      <alignment horizontal="right" vertical="center" wrapText="1"/>
    </xf>
    <xf numFmtId="0" fontId="19" fillId="21" borderId="57" xfId="0" applyFont="1" applyFill="1" applyBorder="1" applyAlignment="1">
      <alignment horizontal="center" vertical="center" wrapText="1"/>
    </xf>
    <xf numFmtId="0" fontId="19" fillId="21" borderId="57" xfId="0" applyFont="1" applyFill="1" applyBorder="1" applyAlignment="1">
      <alignment horizontal="left" vertical="center" wrapText="1"/>
    </xf>
    <xf numFmtId="41" fontId="19" fillId="21" borderId="57" xfId="14" applyFont="1" applyFill="1" applyBorder="1" applyAlignment="1" applyProtection="1">
      <alignment horizontal="right" vertical="center" wrapText="1"/>
    </xf>
    <xf numFmtId="41" fontId="19" fillId="0" borderId="0" xfId="14" applyFont="1" applyAlignment="1">
      <alignment wrapText="1"/>
    </xf>
    <xf numFmtId="41" fontId="23" fillId="0" borderId="0" xfId="14" applyFont="1" applyAlignment="1">
      <alignment wrapText="1"/>
    </xf>
    <xf numFmtId="41" fontId="23" fillId="10" borderId="0" xfId="14" applyFont="1" applyFill="1" applyAlignment="1">
      <alignment wrapText="1"/>
    </xf>
    <xf numFmtId="0" fontId="19" fillId="15" borderId="0" xfId="0" applyFont="1" applyFill="1" applyAlignment="1">
      <alignment vertical="center" wrapText="1"/>
    </xf>
    <xf numFmtId="41" fontId="19" fillId="10" borderId="0" xfId="14" applyFont="1" applyFill="1" applyAlignment="1">
      <alignment wrapText="1"/>
    </xf>
    <xf numFmtId="173" fontId="23" fillId="0" borderId="0" xfId="0" applyNumberFormat="1" applyFont="1" applyAlignment="1">
      <alignment wrapText="1"/>
    </xf>
    <xf numFmtId="41" fontId="23" fillId="0" borderId="0" xfId="0" applyNumberFormat="1" applyFont="1" applyAlignment="1">
      <alignment wrapText="1"/>
    </xf>
    <xf numFmtId="0" fontId="23" fillId="0" borderId="0" xfId="0" applyFont="1" applyAlignment="1">
      <alignment horizontal="left" wrapText="1"/>
    </xf>
    <xf numFmtId="0" fontId="19" fillId="22" borderId="0" xfId="0" applyFont="1" applyFill="1" applyAlignment="1">
      <alignment horizontal="center" vertical="center" wrapText="1"/>
    </xf>
    <xf numFmtId="172" fontId="0" fillId="0" borderId="0" xfId="7" applyNumberFormat="1" applyFont="1" applyFill="1" applyAlignment="1">
      <alignment horizontal="center" vertical="center"/>
    </xf>
    <xf numFmtId="172" fontId="17" fillId="9" borderId="0" xfId="7" applyNumberFormat="1" applyFont="1" applyFill="1" applyBorder="1" applyAlignment="1">
      <alignment horizontal="center" vertical="center"/>
    </xf>
    <xf numFmtId="172" fontId="4" fillId="8" borderId="8" xfId="7" applyNumberFormat="1" applyFont="1" applyFill="1" applyBorder="1" applyAlignment="1" applyProtection="1">
      <alignment horizontal="center" vertical="center"/>
    </xf>
    <xf numFmtId="172" fontId="32" fillId="8" borderId="8" xfId="7" applyNumberFormat="1" applyFont="1" applyFill="1" applyBorder="1" applyAlignment="1">
      <alignment horizontal="center" vertical="center" wrapText="1"/>
    </xf>
    <xf numFmtId="172" fontId="16" fillId="12" borderId="17" xfId="7" applyNumberFormat="1" applyFont="1" applyFill="1" applyBorder="1" applyAlignment="1" applyProtection="1">
      <alignment horizontal="center" vertical="center"/>
    </xf>
    <xf numFmtId="172" fontId="22" fillId="5" borderId="1" xfId="7" applyNumberFormat="1" applyFont="1" applyFill="1" applyBorder="1" applyAlignment="1">
      <alignment horizontal="center" vertical="center" wrapText="1"/>
    </xf>
    <xf numFmtId="172" fontId="3" fillId="0" borderId="1" xfId="7" applyNumberFormat="1" applyFont="1" applyBorder="1" applyAlignment="1">
      <alignment horizontal="center" vertical="center" wrapText="1"/>
    </xf>
    <xf numFmtId="172" fontId="1" fillId="0" borderId="1" xfId="7" applyNumberFormat="1" applyFont="1" applyBorder="1" applyAlignment="1">
      <alignment horizontal="center" vertical="center" wrapText="1"/>
    </xf>
    <xf numFmtId="172" fontId="12" fillId="0" borderId="1" xfId="7" applyNumberFormat="1" applyFont="1" applyBorder="1" applyAlignment="1">
      <alignment horizontal="center" vertical="center" wrapText="1"/>
    </xf>
    <xf numFmtId="172" fontId="13" fillId="5" borderId="1" xfId="7" applyNumberFormat="1" applyFont="1" applyFill="1" applyBorder="1" applyAlignment="1">
      <alignment horizontal="center" vertical="center" wrapText="1"/>
    </xf>
    <xf numFmtId="172" fontId="12" fillId="0" borderId="32" xfId="7" applyNumberFormat="1" applyFont="1" applyBorder="1" applyAlignment="1">
      <alignment horizontal="center" vertical="center" wrapText="1"/>
    </xf>
    <xf numFmtId="172" fontId="13" fillId="5" borderId="32" xfId="7" applyNumberFormat="1" applyFont="1" applyFill="1" applyBorder="1" applyAlignment="1">
      <alignment horizontal="center" vertical="center" wrapText="1"/>
    </xf>
    <xf numFmtId="172" fontId="12" fillId="10" borderId="32" xfId="7" applyNumberFormat="1" applyFont="1" applyFill="1" applyBorder="1" applyAlignment="1">
      <alignment horizontal="center" vertical="center" wrapText="1"/>
    </xf>
    <xf numFmtId="172" fontId="1" fillId="10" borderId="1" xfId="7" applyNumberFormat="1" applyFont="1" applyFill="1" applyBorder="1" applyAlignment="1">
      <alignment horizontal="center" vertical="center" wrapText="1"/>
    </xf>
    <xf numFmtId="172" fontId="3" fillId="0" borderId="17" xfId="7" applyNumberFormat="1" applyFont="1" applyBorder="1" applyAlignment="1">
      <alignment horizontal="center" vertical="center" wrapText="1"/>
    </xf>
    <xf numFmtId="172" fontId="1" fillId="0" borderId="1" xfId="7" applyNumberFormat="1" applyFont="1" applyBorder="1" applyAlignment="1">
      <alignment horizontal="center" vertical="center"/>
    </xf>
    <xf numFmtId="172" fontId="4" fillId="8" borderId="65" xfId="7" applyNumberFormat="1" applyFont="1" applyFill="1" applyBorder="1" applyAlignment="1" applyProtection="1">
      <alignment horizontal="center" vertical="center"/>
    </xf>
    <xf numFmtId="172" fontId="32" fillId="8" borderId="65" xfId="7" applyNumberFormat="1" applyFont="1" applyFill="1" applyBorder="1" applyAlignment="1">
      <alignment horizontal="center" vertical="center" wrapText="1"/>
    </xf>
    <xf numFmtId="172" fontId="12" fillId="0" borderId="2" xfId="7" applyNumberFormat="1" applyFont="1" applyBorder="1" applyAlignment="1">
      <alignment horizontal="center" vertical="center" wrapText="1"/>
    </xf>
    <xf numFmtId="172" fontId="13" fillId="5" borderId="2" xfId="7" applyNumberFormat="1" applyFont="1" applyFill="1" applyBorder="1" applyAlignment="1">
      <alignment horizontal="center" vertical="center" wrapText="1"/>
    </xf>
    <xf numFmtId="172" fontId="12" fillId="10" borderId="2" xfId="7" applyNumberFormat="1" applyFont="1" applyFill="1" applyBorder="1" applyAlignment="1">
      <alignment horizontal="center" vertical="center" wrapText="1"/>
    </xf>
    <xf numFmtId="172" fontId="4" fillId="8" borderId="36" xfId="7" applyNumberFormat="1" applyFont="1" applyFill="1" applyBorder="1" applyAlignment="1" applyProtection="1">
      <alignment horizontal="center" vertical="center"/>
    </xf>
    <xf numFmtId="172" fontId="32" fillId="8" borderId="21" xfId="7" applyNumberFormat="1" applyFont="1" applyFill="1" applyBorder="1" applyAlignment="1">
      <alignment horizontal="center" vertical="center" wrapText="1"/>
    </xf>
    <xf numFmtId="172" fontId="16" fillId="12" borderId="24" xfId="7" applyNumberFormat="1" applyFont="1" applyFill="1" applyBorder="1" applyAlignment="1" applyProtection="1">
      <alignment horizontal="center" vertical="center"/>
    </xf>
    <xf numFmtId="1" fontId="17" fillId="9" borderId="0" xfId="14" applyNumberFormat="1" applyFont="1" applyFill="1" applyBorder="1" applyAlignment="1">
      <alignment horizontal="right" vertical="center"/>
    </xf>
    <xf numFmtId="172" fontId="1" fillId="0" borderId="0" xfId="7" applyNumberFormat="1" applyFont="1" applyBorder="1" applyAlignment="1">
      <alignment horizontal="center" vertical="center"/>
    </xf>
    <xf numFmtId="172" fontId="47" fillId="0" borderId="0" xfId="7" applyNumberFormat="1" applyFont="1" applyFill="1" applyAlignment="1">
      <alignment horizontal="center" vertical="center"/>
    </xf>
    <xf numFmtId="172" fontId="17" fillId="9" borderId="27" xfId="7" applyNumberFormat="1" applyFont="1" applyFill="1" applyBorder="1" applyAlignment="1">
      <alignment horizontal="center" vertical="center"/>
    </xf>
    <xf numFmtId="172" fontId="4" fillId="7" borderId="36" xfId="7" applyNumberFormat="1" applyFont="1" applyFill="1" applyBorder="1" applyAlignment="1">
      <alignment horizontal="center" vertical="center"/>
    </xf>
    <xf numFmtId="172" fontId="32" fillId="7" borderId="36" xfId="7" applyNumberFormat="1" applyFont="1" applyFill="1" applyBorder="1" applyAlignment="1">
      <alignment horizontal="center" vertical="center" wrapText="1"/>
    </xf>
    <xf numFmtId="172" fontId="16" fillId="12" borderId="33" xfId="7" applyNumberFormat="1" applyFont="1" applyFill="1" applyBorder="1" applyAlignment="1" applyProtection="1">
      <alignment horizontal="right" vertical="center"/>
    </xf>
    <xf numFmtId="10" fontId="32" fillId="8" borderId="34" xfId="7" applyNumberFormat="1" applyFont="1" applyFill="1" applyBorder="1" applyAlignment="1">
      <alignment horizontal="center" vertical="center" wrapText="1"/>
    </xf>
    <xf numFmtId="3" fontId="32" fillId="7" borderId="75" xfId="0" applyNumberFormat="1" applyFont="1" applyFill="1" applyBorder="1" applyAlignment="1">
      <alignment horizontal="center" vertical="center" wrapText="1"/>
    </xf>
    <xf numFmtId="3" fontId="1" fillId="0" borderId="10" xfId="14" applyNumberFormat="1" applyFont="1" applyBorder="1" applyAlignment="1">
      <alignment horizontal="center" vertical="center" wrapText="1"/>
    </xf>
    <xf numFmtId="3" fontId="1" fillId="0" borderId="68" xfId="14" applyNumberFormat="1" applyFont="1" applyBorder="1" applyAlignment="1">
      <alignment horizontal="center" vertical="center" wrapText="1"/>
    </xf>
    <xf numFmtId="3" fontId="22" fillId="5" borderId="23" xfId="14" applyNumberFormat="1" applyFont="1" applyFill="1" applyBorder="1" applyAlignment="1" applyProtection="1">
      <alignment vertical="center"/>
    </xf>
    <xf numFmtId="3" fontId="28" fillId="12" borderId="14" xfId="2" applyNumberFormat="1" applyFont="1" applyFill="1" applyBorder="1" applyAlignment="1" applyProtection="1">
      <alignment vertical="center"/>
    </xf>
    <xf numFmtId="3" fontId="28" fillId="12" borderId="6" xfId="14" applyNumberFormat="1" applyFont="1" applyFill="1" applyBorder="1" applyAlignment="1" applyProtection="1">
      <alignment horizontal="right" vertical="center"/>
    </xf>
    <xf numFmtId="41" fontId="28" fillId="12" borderId="6" xfId="14" applyFont="1" applyFill="1" applyBorder="1" applyAlignment="1" applyProtection="1">
      <alignment horizontal="center" vertical="center"/>
    </xf>
    <xf numFmtId="3" fontId="2" fillId="2" borderId="14" xfId="14" applyNumberFormat="1" applyFont="1" applyFill="1" applyBorder="1" applyAlignment="1" applyProtection="1">
      <alignment vertical="center"/>
      <protection locked="0"/>
    </xf>
    <xf numFmtId="3" fontId="2" fillId="2" borderId="33" xfId="14" applyNumberFormat="1" applyFont="1" applyFill="1" applyBorder="1" applyAlignment="1" applyProtection="1">
      <alignment vertical="center"/>
      <protection locked="0"/>
    </xf>
    <xf numFmtId="3" fontId="2" fillId="2" borderId="55" xfId="0" applyNumberFormat="1" applyFont="1" applyFill="1" applyBorder="1" applyAlignment="1" applyProtection="1">
      <alignment vertical="center"/>
      <protection locked="0"/>
    </xf>
    <xf numFmtId="3" fontId="2" fillId="2" borderId="14" xfId="0" applyNumberFormat="1" applyFont="1" applyFill="1" applyBorder="1" applyAlignment="1" applyProtection="1">
      <alignment vertical="center"/>
      <protection locked="0"/>
    </xf>
    <xf numFmtId="3" fontId="2" fillId="2" borderId="11" xfId="0" applyNumberFormat="1" applyFont="1" applyFill="1" applyBorder="1" applyAlignment="1" applyProtection="1">
      <alignment vertical="center"/>
      <protection locked="0"/>
    </xf>
    <xf numFmtId="3" fontId="2" fillId="5" borderId="53" xfId="0" applyNumberFormat="1" applyFont="1" applyFill="1" applyBorder="1" applyAlignment="1" applyProtection="1">
      <alignment vertical="center"/>
      <protection locked="0"/>
    </xf>
    <xf numFmtId="167" fontId="17" fillId="9" borderId="0" xfId="0" applyNumberFormat="1" applyFont="1" applyFill="1" applyAlignment="1">
      <alignment horizontal="left" vertical="center"/>
    </xf>
    <xf numFmtId="168" fontId="17" fillId="9" borderId="0" xfId="0" applyNumberFormat="1" applyFont="1" applyFill="1" applyAlignment="1">
      <alignment vertical="center"/>
    </xf>
    <xf numFmtId="168" fontId="17" fillId="9" borderId="0" xfId="0" applyNumberFormat="1" applyFont="1" applyFill="1" applyAlignment="1">
      <alignment horizontal="center" vertical="center"/>
    </xf>
    <xf numFmtId="0" fontId="17" fillId="9" borderId="0" xfId="0" applyFont="1" applyFill="1" applyAlignment="1">
      <alignment vertical="center"/>
    </xf>
    <xf numFmtId="3" fontId="17" fillId="9" borderId="0" xfId="0" applyNumberFormat="1" applyFont="1" applyFill="1" applyAlignment="1">
      <alignment horizontal="right" vertical="center"/>
    </xf>
    <xf numFmtId="3" fontId="17" fillId="10" borderId="0" xfId="0" applyNumberFormat="1" applyFont="1" applyFill="1" applyAlignment="1">
      <alignment horizontal="right" vertical="center"/>
    </xf>
    <xf numFmtId="3" fontId="17" fillId="10" borderId="0" xfId="0" applyNumberFormat="1" applyFont="1" applyFill="1" applyAlignment="1">
      <alignment vertical="center"/>
    </xf>
    <xf numFmtId="3" fontId="17" fillId="0" borderId="0" xfId="0" applyNumberFormat="1" applyFont="1" applyAlignment="1">
      <alignment vertical="center"/>
    </xf>
    <xf numFmtId="41" fontId="1" fillId="10" borderId="0" xfId="14" applyFont="1" applyFill="1" applyAlignment="1">
      <alignment horizontal="right" vertical="center" wrapText="1"/>
    </xf>
    <xf numFmtId="0" fontId="45" fillId="10" borderId="0" xfId="0" applyFont="1" applyFill="1" applyAlignment="1">
      <alignment horizontal="left" vertical="center"/>
    </xf>
    <xf numFmtId="41" fontId="3" fillId="10" borderId="0" xfId="14" applyFont="1" applyFill="1" applyAlignment="1">
      <alignment horizontal="right" vertical="center"/>
    </xf>
    <xf numFmtId="41" fontId="3" fillId="10" borderId="0" xfId="14" applyFont="1" applyFill="1" applyAlignment="1">
      <alignment horizontal="center" vertical="center" wrapText="1"/>
    </xf>
    <xf numFmtId="41" fontId="3" fillId="10" borderId="0" xfId="14" applyFont="1" applyFill="1" applyAlignment="1">
      <alignment horizontal="left" vertical="center"/>
    </xf>
    <xf numFmtId="0" fontId="44" fillId="0" borderId="0" xfId="0" applyFont="1" applyAlignment="1">
      <alignment vertical="center"/>
    </xf>
    <xf numFmtId="170" fontId="44" fillId="0" borderId="0" xfId="0" applyNumberFormat="1" applyFont="1" applyAlignment="1">
      <alignment vertical="center"/>
    </xf>
    <xf numFmtId="41" fontId="44" fillId="0" borderId="0" xfId="14" applyFont="1" applyAlignment="1">
      <alignment vertical="center"/>
    </xf>
    <xf numFmtId="17" fontId="44" fillId="0" borderId="0" xfId="0" applyNumberFormat="1" applyFont="1" applyAlignment="1">
      <alignment vertical="center"/>
    </xf>
    <xf numFmtId="0" fontId="45" fillId="0" borderId="0" xfId="0" applyFont="1" applyAlignment="1">
      <alignment vertical="center" wrapText="1"/>
    </xf>
    <xf numFmtId="41" fontId="45" fillId="0" borderId="0" xfId="14" applyFont="1" applyFill="1" applyAlignment="1">
      <alignment vertical="center"/>
    </xf>
    <xf numFmtId="41" fontId="45" fillId="0" borderId="0" xfId="0" applyNumberFormat="1" applyFont="1" applyAlignment="1">
      <alignment vertical="center"/>
    </xf>
    <xf numFmtId="41" fontId="46" fillId="0" borderId="0" xfId="14" applyFont="1" applyFill="1" applyAlignment="1">
      <alignment vertical="center"/>
    </xf>
    <xf numFmtId="0" fontId="45" fillId="0" borderId="1" xfId="0" applyFont="1" applyBorder="1" applyAlignment="1">
      <alignment vertical="center"/>
    </xf>
    <xf numFmtId="41" fontId="45" fillId="0" borderId="1" xfId="14" applyFont="1" applyFill="1" applyBorder="1" applyAlignment="1">
      <alignment vertical="center"/>
    </xf>
    <xf numFmtId="3" fontId="45" fillId="0" borderId="0" xfId="0" applyNumberFormat="1" applyFont="1" applyAlignment="1">
      <alignment vertical="center"/>
    </xf>
    <xf numFmtId="0" fontId="46" fillId="0" borderId="0" xfId="0" applyFont="1" applyAlignment="1">
      <alignment vertical="center"/>
    </xf>
    <xf numFmtId="173" fontId="45" fillId="10" borderId="0" xfId="0" applyNumberFormat="1" applyFont="1" applyFill="1" applyAlignment="1">
      <alignment horizontal="right" vertical="center"/>
    </xf>
    <xf numFmtId="41" fontId="46" fillId="10" borderId="0" xfId="14" applyFont="1" applyFill="1" applyAlignment="1">
      <alignment vertical="center"/>
    </xf>
    <xf numFmtId="0" fontId="45" fillId="6" borderId="0" xfId="0" applyFont="1" applyFill="1" applyAlignment="1">
      <alignment horizontal="left" vertical="center"/>
    </xf>
    <xf numFmtId="173" fontId="45" fillId="6" borderId="0" xfId="0" applyNumberFormat="1" applyFont="1" applyFill="1" applyAlignment="1">
      <alignment horizontal="right" vertical="center"/>
    </xf>
    <xf numFmtId="41" fontId="46" fillId="6" borderId="0" xfId="14" applyFont="1" applyFill="1" applyAlignment="1">
      <alignment vertical="center"/>
    </xf>
    <xf numFmtId="0" fontId="54" fillId="16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41" fontId="54" fillId="0" borderId="0" xfId="14" applyFont="1" applyAlignment="1">
      <alignment vertical="center"/>
    </xf>
    <xf numFmtId="0" fontId="54" fillId="17" borderId="0" xfId="0" applyFont="1" applyFill="1" applyAlignment="1">
      <alignment horizontal="center" vertical="center" wrapText="1"/>
    </xf>
    <xf numFmtId="0" fontId="54" fillId="22" borderId="0" xfId="0" applyFont="1" applyFill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25" fillId="10" borderId="0" xfId="0" applyFont="1" applyFill="1" applyAlignment="1">
      <alignment horizontal="center" vertical="center"/>
    </xf>
    <xf numFmtId="0" fontId="25" fillId="10" borderId="0" xfId="0" applyFont="1" applyFill="1" applyAlignment="1">
      <alignment horizontal="left" vertical="center"/>
    </xf>
    <xf numFmtId="173" fontId="25" fillId="10" borderId="0" xfId="0" applyNumberFormat="1" applyFont="1" applyFill="1" applyAlignment="1">
      <alignment horizontal="right" vertical="center"/>
    </xf>
    <xf numFmtId="41" fontId="25" fillId="10" borderId="0" xfId="14" applyFont="1" applyFill="1" applyBorder="1" applyAlignment="1">
      <alignment vertical="center"/>
    </xf>
    <xf numFmtId="0" fontId="25" fillId="10" borderId="0" xfId="0" applyFont="1" applyFill="1" applyAlignment="1">
      <alignment vertical="center"/>
    </xf>
    <xf numFmtId="41" fontId="25" fillId="10" borderId="0" xfId="0" applyNumberFormat="1" applyFont="1" applyFill="1" applyAlignment="1">
      <alignment vertical="center"/>
    </xf>
    <xf numFmtId="3" fontId="25" fillId="10" borderId="0" xfId="0" applyNumberFormat="1" applyFont="1" applyFill="1" applyAlignment="1">
      <alignment vertical="center"/>
    </xf>
    <xf numFmtId="173" fontId="25" fillId="10" borderId="0" xfId="0" applyNumberFormat="1" applyFont="1" applyFill="1" applyAlignment="1">
      <alignment vertical="center"/>
    </xf>
    <xf numFmtId="0" fontId="25" fillId="10" borderId="0" xfId="0" applyFont="1" applyFill="1"/>
    <xf numFmtId="172" fontId="12" fillId="10" borderId="1" xfId="7" applyNumberFormat="1" applyFont="1" applyFill="1" applyBorder="1" applyAlignment="1">
      <alignment horizontal="center" vertical="center" wrapText="1"/>
    </xf>
    <xf numFmtId="168" fontId="3" fillId="0" borderId="32" xfId="0" applyNumberFormat="1" applyFont="1" applyBorder="1" applyAlignment="1">
      <alignment vertical="top"/>
    </xf>
    <xf numFmtId="0" fontId="22" fillId="0" borderId="31" xfId="0" applyFont="1" applyBorder="1" applyAlignment="1">
      <alignment horizontal="left" vertical="center"/>
    </xf>
    <xf numFmtId="3" fontId="12" fillId="0" borderId="15" xfId="0" applyNumberFormat="1" applyFont="1" applyBorder="1" applyAlignment="1">
      <alignment horizontal="right" vertical="top" wrapText="1"/>
    </xf>
    <xf numFmtId="3" fontId="12" fillId="0" borderId="1" xfId="0" applyNumberFormat="1" applyFont="1" applyBorder="1" applyAlignment="1">
      <alignment horizontal="right" vertical="top" wrapText="1"/>
    </xf>
    <xf numFmtId="41" fontId="1" fillId="10" borderId="0" xfId="14" applyFont="1" applyFill="1" applyBorder="1" applyAlignment="1">
      <alignment horizontal="center" vertical="center"/>
    </xf>
    <xf numFmtId="172" fontId="22" fillId="5" borderId="17" xfId="7" applyNumberFormat="1" applyFont="1" applyFill="1" applyBorder="1" applyAlignment="1">
      <alignment horizontal="center" vertical="center" wrapText="1"/>
    </xf>
    <xf numFmtId="172" fontId="1" fillId="0" borderId="17" xfId="7" applyNumberFormat="1" applyFont="1" applyBorder="1" applyAlignment="1">
      <alignment horizontal="center" vertical="center" wrapText="1"/>
    </xf>
    <xf numFmtId="172" fontId="1" fillId="10" borderId="17" xfId="7" applyNumberFormat="1" applyFont="1" applyFill="1" applyBorder="1" applyAlignment="1">
      <alignment horizontal="center" vertical="center" wrapText="1"/>
    </xf>
    <xf numFmtId="41" fontId="3" fillId="10" borderId="1" xfId="14" applyFont="1" applyFill="1" applyBorder="1" applyAlignment="1">
      <alignment vertical="center" wrapText="1"/>
    </xf>
    <xf numFmtId="41" fontId="1" fillId="10" borderId="0" xfId="14" applyFont="1" applyFill="1" applyBorder="1" applyAlignment="1">
      <alignment horizontal="center" vertical="center" wrapText="1"/>
    </xf>
    <xf numFmtId="41" fontId="1" fillId="10" borderId="0" xfId="14" applyFont="1" applyFill="1" applyBorder="1" applyAlignment="1">
      <alignment horizontal="right" vertical="center" wrapText="1"/>
    </xf>
    <xf numFmtId="3" fontId="32" fillId="7" borderId="0" xfId="0" applyNumberFormat="1" applyFont="1" applyFill="1" applyAlignment="1">
      <alignment horizontal="center" vertical="center" wrapText="1"/>
    </xf>
    <xf numFmtId="0" fontId="16" fillId="12" borderId="30" xfId="2" applyFont="1" applyFill="1" applyBorder="1" applyAlignment="1" applyProtection="1">
      <alignment horizontal="center" vertical="center"/>
    </xf>
    <xf numFmtId="3" fontId="16" fillId="12" borderId="18" xfId="2" applyNumberFormat="1" applyFont="1" applyFill="1" applyBorder="1" applyAlignment="1" applyProtection="1">
      <alignment vertical="center"/>
    </xf>
    <xf numFmtId="172" fontId="1" fillId="0" borderId="5" xfId="7" applyNumberFormat="1" applyFont="1" applyBorder="1" applyAlignment="1">
      <alignment horizontal="center" vertical="center"/>
    </xf>
    <xf numFmtId="0" fontId="22" fillId="5" borderId="32" xfId="0" applyFont="1" applyFill="1" applyBorder="1" applyAlignment="1">
      <alignment vertical="center" wrapText="1"/>
    </xf>
    <xf numFmtId="3" fontId="22" fillId="5" borderId="1" xfId="14" applyNumberFormat="1" applyFont="1" applyFill="1" applyBorder="1" applyAlignment="1">
      <alignment vertical="center" wrapText="1"/>
    </xf>
    <xf numFmtId="172" fontId="22" fillId="5" borderId="22" xfId="7" applyNumberFormat="1" applyFont="1" applyFill="1" applyBorder="1" applyAlignment="1" applyProtection="1">
      <alignment horizontal="center" vertical="center" wrapText="1"/>
    </xf>
    <xf numFmtId="3" fontId="22" fillId="5" borderId="15" xfId="14" applyNumberFormat="1" applyFont="1" applyFill="1" applyBorder="1" applyAlignment="1">
      <alignment horizontal="right" vertical="center" wrapText="1"/>
    </xf>
    <xf numFmtId="3" fontId="22" fillId="5" borderId="1" xfId="14" applyNumberFormat="1" applyFont="1" applyFill="1" applyBorder="1" applyAlignment="1">
      <alignment horizontal="right" vertical="center" wrapText="1"/>
    </xf>
    <xf numFmtId="172" fontId="22" fillId="5" borderId="22" xfId="7" applyNumberFormat="1" applyFont="1" applyFill="1" applyBorder="1" applyAlignment="1">
      <alignment horizontal="right" vertical="center" wrapText="1"/>
    </xf>
    <xf numFmtId="41" fontId="22" fillId="5" borderId="2" xfId="7" applyNumberFormat="1" applyFont="1" applyFill="1" applyBorder="1" applyAlignment="1">
      <alignment horizontal="center" vertical="center" wrapText="1"/>
    </xf>
    <xf numFmtId="41" fontId="1" fillId="10" borderId="0" xfId="14" applyFont="1" applyFill="1" applyAlignment="1">
      <alignment horizontal="left" vertical="center" wrapText="1"/>
    </xf>
    <xf numFmtId="41" fontId="1" fillId="10" borderId="0" xfId="14" applyFont="1" applyFill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168" fontId="3" fillId="0" borderId="15" xfId="0" applyNumberFormat="1" applyFont="1" applyBorder="1" applyAlignment="1">
      <alignment horizontal="left" vertical="center" wrapText="1"/>
    </xf>
    <xf numFmtId="168" fontId="3" fillId="0" borderId="1" xfId="0" applyNumberFormat="1" applyFont="1" applyBorder="1" applyAlignment="1">
      <alignment horizontal="left" vertical="center" wrapText="1"/>
    </xf>
    <xf numFmtId="168" fontId="12" fillId="0" borderId="1" xfId="0" applyNumberFormat="1" applyFont="1" applyBorder="1" applyAlignment="1">
      <alignment vertical="center" wrapText="1"/>
    </xf>
    <xf numFmtId="168" fontId="12" fillId="0" borderId="1" xfId="0" applyNumberFormat="1" applyFont="1" applyBorder="1" applyAlignment="1">
      <alignment horizontal="center" vertical="center" wrapText="1"/>
    </xf>
    <xf numFmtId="0" fontId="12" fillId="0" borderId="32" xfId="0" applyFont="1" applyBorder="1" applyAlignment="1">
      <alignment vertical="center" wrapText="1"/>
    </xf>
    <xf numFmtId="3" fontId="3" fillId="0" borderId="1" xfId="14" applyNumberFormat="1" applyFont="1" applyBorder="1" applyAlignment="1">
      <alignment vertical="center" wrapText="1"/>
    </xf>
    <xf numFmtId="3" fontId="1" fillId="0" borderId="1" xfId="14" applyNumberFormat="1" applyFont="1" applyBorder="1" applyAlignment="1">
      <alignment vertical="center" wrapText="1"/>
    </xf>
    <xf numFmtId="172" fontId="3" fillId="0" borderId="22" xfId="7" applyNumberFormat="1" applyFont="1" applyFill="1" applyBorder="1" applyAlignment="1" applyProtection="1">
      <alignment horizontal="center" vertical="center" wrapText="1"/>
    </xf>
    <xf numFmtId="172" fontId="1" fillId="0" borderId="22" xfId="7" applyNumberFormat="1" applyFont="1" applyFill="1" applyBorder="1" applyAlignment="1" applyProtection="1">
      <alignment horizontal="right" vertical="center" wrapText="1"/>
    </xf>
    <xf numFmtId="41" fontId="1" fillId="0" borderId="2" xfId="7" applyNumberFormat="1" applyFont="1" applyFill="1" applyBorder="1" applyAlignment="1" applyProtection="1">
      <alignment horizontal="center" vertical="center" wrapText="1"/>
    </xf>
    <xf numFmtId="3" fontId="1" fillId="0" borderId="1" xfId="14" applyNumberFormat="1" applyFont="1" applyFill="1" applyBorder="1" applyAlignment="1" applyProtection="1">
      <alignment horizontal="right" vertical="center" wrapText="1"/>
    </xf>
    <xf numFmtId="3" fontId="1" fillId="0" borderId="1" xfId="14" applyNumberFormat="1" applyFont="1" applyFill="1" applyBorder="1" applyAlignment="1" applyProtection="1">
      <alignment horizontal="right" vertical="center"/>
    </xf>
    <xf numFmtId="3" fontId="1" fillId="0" borderId="1" xfId="14" applyNumberFormat="1" applyFont="1" applyBorder="1" applyAlignment="1">
      <alignment horizontal="right" vertical="center"/>
    </xf>
    <xf numFmtId="3" fontId="1" fillId="0" borderId="15" xfId="0" applyNumberFormat="1" applyFont="1" applyBorder="1" applyAlignment="1">
      <alignment vertical="center" wrapText="1"/>
    </xf>
    <xf numFmtId="3" fontId="1" fillId="0" borderId="32" xfId="0" applyNumberFormat="1" applyFont="1" applyBorder="1" applyAlignment="1">
      <alignment vertical="center"/>
    </xf>
    <xf numFmtId="168" fontId="13" fillId="5" borderId="1" xfId="0" applyNumberFormat="1" applyFont="1" applyFill="1" applyBorder="1" applyAlignment="1">
      <alignment vertical="center" wrapText="1"/>
    </xf>
    <xf numFmtId="168" fontId="13" fillId="5" borderId="1" xfId="0" applyNumberFormat="1" applyFont="1" applyFill="1" applyBorder="1" applyAlignment="1">
      <alignment horizontal="center" vertical="center" wrapText="1"/>
    </xf>
    <xf numFmtId="0" fontId="13" fillId="5" borderId="32" xfId="0" applyFont="1" applyFill="1" applyBorder="1" applyAlignment="1">
      <alignment vertical="center" wrapText="1"/>
    </xf>
    <xf numFmtId="3" fontId="1" fillId="0" borderId="1" xfId="14" applyNumberFormat="1" applyFont="1" applyFill="1" applyBorder="1" applyAlignment="1">
      <alignment horizontal="right" vertical="center" wrapText="1"/>
    </xf>
    <xf numFmtId="3" fontId="22" fillId="5" borderId="1" xfId="14" applyNumberFormat="1" applyFont="1" applyFill="1" applyBorder="1" applyAlignment="1" applyProtection="1">
      <alignment horizontal="right" vertical="center" wrapText="1"/>
    </xf>
    <xf numFmtId="3" fontId="3" fillId="0" borderId="1" xfId="14" applyNumberFormat="1" applyFont="1" applyFill="1" applyBorder="1" applyAlignment="1" applyProtection="1">
      <alignment horizontal="right" vertical="center" wrapText="1"/>
    </xf>
    <xf numFmtId="3" fontId="1" fillId="0" borderId="1" xfId="0" applyNumberFormat="1" applyFont="1" applyBorder="1" applyAlignment="1">
      <alignment vertical="center"/>
    </xf>
    <xf numFmtId="3" fontId="22" fillId="5" borderId="32" xfId="0" applyNumberFormat="1" applyFont="1" applyFill="1" applyBorder="1" applyAlignment="1">
      <alignment vertical="center"/>
    </xf>
    <xf numFmtId="3" fontId="3" fillId="10" borderId="32" xfId="0" applyNumberFormat="1" applyFont="1" applyFill="1" applyBorder="1" applyAlignment="1">
      <alignment vertical="center"/>
    </xf>
    <xf numFmtId="1" fontId="1" fillId="0" borderId="1" xfId="14" applyNumberFormat="1" applyFont="1" applyBorder="1" applyAlignment="1">
      <alignment horizontal="right" vertical="center"/>
    </xf>
    <xf numFmtId="3" fontId="1" fillId="10" borderId="1" xfId="14" applyNumberFormat="1" applyFont="1" applyFill="1" applyBorder="1" applyAlignment="1">
      <alignment horizontal="right" vertical="center" wrapText="1"/>
    </xf>
    <xf numFmtId="3" fontId="1" fillId="10" borderId="1" xfId="14" applyNumberFormat="1" applyFont="1" applyFill="1" applyBorder="1" applyAlignment="1">
      <alignment vertical="center" wrapText="1"/>
    </xf>
    <xf numFmtId="41" fontId="1" fillId="0" borderId="32" xfId="0" applyNumberFormat="1" applyFont="1" applyBorder="1" applyAlignment="1">
      <alignment vertical="center"/>
    </xf>
    <xf numFmtId="3" fontId="12" fillId="0" borderId="1" xfId="14" applyNumberFormat="1" applyFont="1" applyBorder="1" applyAlignment="1">
      <alignment vertical="center" wrapText="1"/>
    </xf>
    <xf numFmtId="0" fontId="3" fillId="0" borderId="32" xfId="0" applyFont="1" applyBorder="1" applyAlignment="1">
      <alignment vertical="center" wrapText="1"/>
    </xf>
    <xf numFmtId="172" fontId="3" fillId="0" borderId="22" xfId="7" applyNumberFormat="1" applyFont="1" applyFill="1" applyBorder="1" applyAlignment="1" applyProtection="1">
      <alignment horizontal="right" vertical="center" wrapText="1"/>
    </xf>
    <xf numFmtId="41" fontId="3" fillId="0" borderId="2" xfId="7" applyNumberFormat="1" applyFont="1" applyFill="1" applyBorder="1" applyAlignment="1" applyProtection="1">
      <alignment horizontal="center" vertical="center" wrapText="1"/>
    </xf>
    <xf numFmtId="41" fontId="1" fillId="0" borderId="1" xfId="0" applyNumberFormat="1" applyFont="1" applyBorder="1" applyAlignment="1">
      <alignment vertical="center"/>
    </xf>
    <xf numFmtId="3" fontId="13" fillId="5" borderId="1" xfId="14" applyNumberFormat="1" applyFont="1" applyFill="1" applyBorder="1" applyAlignment="1">
      <alignment vertical="center" wrapText="1"/>
    </xf>
    <xf numFmtId="3" fontId="2" fillId="5" borderId="1" xfId="0" applyNumberFormat="1" applyFont="1" applyFill="1" applyBorder="1" applyAlignment="1">
      <alignment horizontal="right" vertical="center"/>
    </xf>
    <xf numFmtId="3" fontId="22" fillId="5" borderId="22" xfId="0" applyNumberFormat="1" applyFont="1" applyFill="1" applyBorder="1" applyAlignment="1">
      <alignment vertical="center"/>
    </xf>
    <xf numFmtId="0" fontId="17" fillId="10" borderId="0" xfId="0" applyFont="1" applyFill="1" applyAlignment="1">
      <alignment vertical="center"/>
    </xf>
    <xf numFmtId="0" fontId="27" fillId="10" borderId="0" xfId="0" applyFont="1" applyFill="1" applyAlignment="1">
      <alignment vertical="center" wrapText="1"/>
    </xf>
    <xf numFmtId="168" fontId="12" fillId="10" borderId="1" xfId="0" applyNumberFormat="1" applyFont="1" applyFill="1" applyBorder="1" applyAlignment="1">
      <alignment vertical="center" wrapText="1"/>
    </xf>
    <xf numFmtId="168" fontId="12" fillId="10" borderId="1" xfId="0" applyNumberFormat="1" applyFont="1" applyFill="1" applyBorder="1" applyAlignment="1">
      <alignment horizontal="center" vertical="center" wrapText="1"/>
    </xf>
    <xf numFmtId="0" fontId="12" fillId="10" borderId="32" xfId="0" applyFont="1" applyFill="1" applyBorder="1" applyAlignment="1">
      <alignment vertical="center" wrapText="1"/>
    </xf>
    <xf numFmtId="3" fontId="3" fillId="10" borderId="1" xfId="14" applyNumberFormat="1" applyFont="1" applyFill="1" applyBorder="1" applyAlignment="1">
      <alignment vertical="center" wrapText="1"/>
    </xf>
    <xf numFmtId="3" fontId="12" fillId="10" borderId="1" xfId="14" applyNumberFormat="1" applyFont="1" applyFill="1" applyBorder="1" applyAlignment="1">
      <alignment vertical="center" wrapText="1"/>
    </xf>
    <xf numFmtId="172" fontId="3" fillId="10" borderId="22" xfId="7" applyNumberFormat="1" applyFont="1" applyFill="1" applyBorder="1" applyAlignment="1" applyProtection="1">
      <alignment horizontal="center" vertical="center" wrapText="1"/>
    </xf>
    <xf numFmtId="172" fontId="1" fillId="10" borderId="22" xfId="7" applyNumberFormat="1" applyFont="1" applyFill="1" applyBorder="1" applyAlignment="1" applyProtection="1">
      <alignment horizontal="right" vertical="center" wrapText="1"/>
    </xf>
    <xf numFmtId="41" fontId="1" fillId="10" borderId="2" xfId="7" applyNumberFormat="1" applyFont="1" applyFill="1" applyBorder="1" applyAlignment="1" applyProtection="1">
      <alignment horizontal="center" vertical="center" wrapText="1"/>
    </xf>
    <xf numFmtId="3" fontId="1" fillId="10" borderId="1" xfId="14" applyNumberFormat="1" applyFont="1" applyFill="1" applyBorder="1" applyAlignment="1">
      <alignment horizontal="right" vertical="center"/>
    </xf>
    <xf numFmtId="0" fontId="1" fillId="10" borderId="0" xfId="0" applyFont="1" applyFill="1" applyAlignment="1">
      <alignment vertical="center"/>
    </xf>
    <xf numFmtId="3" fontId="2" fillId="0" borderId="32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3" fontId="1" fillId="0" borderId="1" xfId="14" applyNumberFormat="1" applyFont="1" applyFill="1" applyBorder="1" applyAlignment="1">
      <alignment horizontal="right" vertical="center"/>
    </xf>
    <xf numFmtId="3" fontId="2" fillId="5" borderId="52" xfId="0" applyNumberFormat="1" applyFont="1" applyFill="1" applyBorder="1" applyAlignment="1">
      <alignment vertical="center" wrapText="1"/>
    </xf>
    <xf numFmtId="3" fontId="2" fillId="5" borderId="15" xfId="14" applyNumberFormat="1" applyFont="1" applyFill="1" applyBorder="1" applyAlignment="1">
      <alignment horizontal="right" vertical="center" wrapText="1"/>
    </xf>
    <xf numFmtId="3" fontId="2" fillId="5" borderId="1" xfId="14" applyNumberFormat="1" applyFont="1" applyFill="1" applyBorder="1" applyAlignment="1">
      <alignment horizontal="right" vertical="center" wrapText="1"/>
    </xf>
    <xf numFmtId="168" fontId="13" fillId="5" borderId="1" xfId="0" applyNumberFormat="1" applyFont="1" applyFill="1" applyBorder="1" applyAlignment="1">
      <alignment horizontal="center" vertical="center"/>
    </xf>
    <xf numFmtId="168" fontId="13" fillId="5" borderId="1" xfId="0" applyNumberFormat="1" applyFont="1" applyFill="1" applyBorder="1" applyAlignment="1">
      <alignment horizontal="left" vertical="center"/>
    </xf>
    <xf numFmtId="0" fontId="13" fillId="5" borderId="32" xfId="0" applyFont="1" applyFill="1" applyBorder="1" applyAlignment="1">
      <alignment horizontal="left" vertical="center"/>
    </xf>
    <xf numFmtId="3" fontId="2" fillId="5" borderId="15" xfId="0" applyNumberFormat="1" applyFont="1" applyFill="1" applyBorder="1" applyAlignment="1">
      <alignment vertical="center" wrapText="1"/>
    </xf>
    <xf numFmtId="3" fontId="13" fillId="5" borderId="1" xfId="14" applyNumberFormat="1" applyFont="1" applyFill="1" applyBorder="1" applyAlignment="1">
      <alignment horizontal="right" vertical="center" wrapText="1"/>
    </xf>
    <xf numFmtId="3" fontId="2" fillId="5" borderId="1" xfId="14" applyNumberFormat="1" applyFont="1" applyFill="1" applyBorder="1" applyAlignment="1">
      <alignment horizontal="right" vertical="center"/>
    </xf>
    <xf numFmtId="0" fontId="3" fillId="0" borderId="15" xfId="0" applyFont="1" applyBorder="1" applyAlignment="1">
      <alignment horizontal="left" vertical="center"/>
    </xf>
    <xf numFmtId="167" fontId="3" fillId="0" borderId="1" xfId="0" applyNumberFormat="1" applyFont="1" applyBorder="1" applyAlignment="1">
      <alignment horizontal="left" vertical="center"/>
    </xf>
    <xf numFmtId="168" fontId="12" fillId="0" borderId="1" xfId="0" applyNumberFormat="1" applyFont="1" applyBorder="1" applyAlignment="1">
      <alignment vertical="center"/>
    </xf>
    <xf numFmtId="168" fontId="12" fillId="0" borderId="1" xfId="0" applyNumberFormat="1" applyFont="1" applyBorder="1" applyAlignment="1">
      <alignment horizontal="center" vertical="center"/>
    </xf>
    <xf numFmtId="168" fontId="12" fillId="0" borderId="1" xfId="0" applyNumberFormat="1" applyFont="1" applyBorder="1" applyAlignment="1">
      <alignment horizontal="left" vertical="center"/>
    </xf>
    <xf numFmtId="10" fontId="1" fillId="0" borderId="2" xfId="7" applyNumberFormat="1" applyFont="1" applyFill="1" applyBorder="1" applyAlignment="1" applyProtection="1">
      <alignment horizontal="center" vertical="center" wrapText="1"/>
    </xf>
    <xf numFmtId="3" fontId="1" fillId="0" borderId="1" xfId="0" applyNumberFormat="1" applyFont="1" applyBorder="1" applyAlignment="1">
      <alignment horizontal="right" vertical="center"/>
    </xf>
    <xf numFmtId="3" fontId="1" fillId="0" borderId="32" xfId="0" applyNumberFormat="1" applyFont="1" applyBorder="1" applyAlignment="1">
      <alignment horizontal="right" vertical="center"/>
    </xf>
    <xf numFmtId="3" fontId="1" fillId="0" borderId="0" xfId="14" applyNumberFormat="1" applyFont="1" applyBorder="1" applyAlignment="1">
      <alignment horizontal="right" vertical="center"/>
    </xf>
    <xf numFmtId="3" fontId="22" fillId="0" borderId="1" xfId="14" applyNumberFormat="1" applyFont="1" applyBorder="1" applyAlignment="1">
      <alignment vertical="center" wrapText="1"/>
    </xf>
    <xf numFmtId="168" fontId="13" fillId="5" borderId="32" xfId="0" applyNumberFormat="1" applyFont="1" applyFill="1" applyBorder="1" applyAlignment="1">
      <alignment vertical="center" wrapText="1"/>
    </xf>
    <xf numFmtId="3" fontId="22" fillId="0" borderId="1" xfId="2" applyNumberFormat="1" applyFont="1" applyFill="1" applyBorder="1" applyAlignment="1" applyProtection="1">
      <alignment horizontal="right" vertical="center"/>
    </xf>
    <xf numFmtId="3" fontId="1" fillId="10" borderId="32" xfId="0" applyNumberFormat="1" applyFont="1" applyFill="1" applyBorder="1" applyAlignment="1">
      <alignment horizontal="right" vertical="center"/>
    </xf>
    <xf numFmtId="3" fontId="22" fillId="10" borderId="1" xfId="14" applyNumberFormat="1" applyFont="1" applyFill="1" applyBorder="1" applyAlignment="1">
      <alignment vertical="center" wrapText="1"/>
    </xf>
    <xf numFmtId="3" fontId="22" fillId="10" borderId="1" xfId="2" applyNumberFormat="1" applyFont="1" applyFill="1" applyBorder="1" applyAlignment="1" applyProtection="1">
      <alignment horizontal="right" vertical="center"/>
    </xf>
    <xf numFmtId="3" fontId="1" fillId="10" borderId="1" xfId="14" applyNumberFormat="1" applyFont="1" applyFill="1" applyBorder="1" applyAlignment="1" applyProtection="1">
      <alignment horizontal="right" vertical="center" wrapText="1"/>
    </xf>
    <xf numFmtId="3" fontId="1" fillId="10" borderId="1" xfId="0" applyNumberFormat="1" applyFont="1" applyFill="1" applyBorder="1" applyAlignment="1">
      <alignment horizontal="right" vertical="center"/>
    </xf>
    <xf numFmtId="3" fontId="2" fillId="10" borderId="1" xfId="0" applyNumberFormat="1" applyFont="1" applyFill="1" applyBorder="1" applyAlignment="1">
      <alignment horizontal="right" vertical="center" wrapText="1"/>
    </xf>
    <xf numFmtId="3" fontId="1" fillId="0" borderId="32" xfId="0" applyNumberFormat="1" applyFont="1" applyBorder="1" applyAlignment="1">
      <alignment horizontal="left" vertical="center" wrapText="1"/>
    </xf>
    <xf numFmtId="3" fontId="2" fillId="5" borderId="15" xfId="14" applyNumberFormat="1" applyFont="1" applyFill="1" applyBorder="1" applyAlignment="1">
      <alignment horizontal="right" vertical="center"/>
    </xf>
    <xf numFmtId="168" fontId="22" fillId="5" borderId="15" xfId="0" applyNumberFormat="1" applyFont="1" applyFill="1" applyBorder="1" applyAlignment="1">
      <alignment vertical="center" wrapText="1"/>
    </xf>
    <xf numFmtId="3" fontId="1" fillId="5" borderId="1" xfId="0" applyNumberFormat="1" applyFont="1" applyFill="1" applyBorder="1" applyAlignment="1">
      <alignment horizontal="right" vertical="center" wrapText="1"/>
    </xf>
    <xf numFmtId="0" fontId="1" fillId="10" borderId="1" xfId="0" applyFont="1" applyFill="1" applyBorder="1" applyAlignment="1">
      <alignment vertical="center"/>
    </xf>
    <xf numFmtId="3" fontId="1" fillId="10" borderId="22" xfId="0" applyNumberFormat="1" applyFont="1" applyFill="1" applyBorder="1" applyAlignment="1">
      <alignment horizontal="right" vertical="center" wrapText="1"/>
    </xf>
    <xf numFmtId="3" fontId="1" fillId="10" borderId="15" xfId="14" applyNumberFormat="1" applyFont="1" applyFill="1" applyBorder="1" applyAlignment="1">
      <alignment horizontal="right" vertical="center" wrapText="1"/>
    </xf>
    <xf numFmtId="0" fontId="12" fillId="0" borderId="32" xfId="0" applyFont="1" applyBorder="1" applyAlignment="1">
      <alignment vertical="center"/>
    </xf>
    <xf numFmtId="3" fontId="1" fillId="0" borderId="15" xfId="0" applyNumberFormat="1" applyFont="1" applyBorder="1" applyAlignment="1">
      <alignment vertical="center"/>
    </xf>
    <xf numFmtId="3" fontId="1" fillId="0" borderId="15" xfId="0" applyNumberFormat="1" applyFont="1" applyBorder="1" applyAlignment="1">
      <alignment horizontal="right" vertical="center"/>
    </xf>
    <xf numFmtId="172" fontId="1" fillId="0" borderId="22" xfId="7" applyNumberFormat="1" applyFont="1" applyFill="1" applyBorder="1" applyAlignment="1" applyProtection="1">
      <alignment horizontal="right" vertical="center"/>
    </xf>
    <xf numFmtId="41" fontId="1" fillId="0" borderId="2" xfId="7" applyNumberFormat="1" applyFont="1" applyFill="1" applyBorder="1" applyAlignment="1" applyProtection="1">
      <alignment horizontal="center" vertical="center"/>
    </xf>
    <xf numFmtId="3" fontId="1" fillId="0" borderId="22" xfId="0" applyNumberFormat="1" applyFont="1" applyBorder="1" applyAlignment="1">
      <alignment horizontal="right" vertical="center"/>
    </xf>
    <xf numFmtId="3" fontId="22" fillId="10" borderId="1" xfId="0" applyNumberFormat="1" applyFont="1" applyFill="1" applyBorder="1" applyAlignment="1">
      <alignment horizontal="right" vertical="center" wrapText="1"/>
    </xf>
    <xf numFmtId="3" fontId="22" fillId="10" borderId="32" xfId="0" applyNumberFormat="1" applyFont="1" applyFill="1" applyBorder="1" applyAlignment="1">
      <alignment horizontal="right" vertical="center" wrapText="1"/>
    </xf>
    <xf numFmtId="3" fontId="2" fillId="10" borderId="32" xfId="0" applyNumberFormat="1" applyFont="1" applyFill="1" applyBorder="1" applyAlignment="1">
      <alignment horizontal="right" vertical="center" wrapText="1"/>
    </xf>
    <xf numFmtId="3" fontId="2" fillId="10" borderId="22" xfId="0" applyNumberFormat="1" applyFont="1" applyFill="1" applyBorder="1" applyAlignment="1">
      <alignment horizontal="right" vertical="center" wrapText="1"/>
    </xf>
    <xf numFmtId="49" fontId="22" fillId="5" borderId="1" xfId="0" applyNumberFormat="1" applyFont="1" applyFill="1" applyBorder="1" applyAlignment="1">
      <alignment horizontal="left" vertical="center" wrapText="1"/>
    </xf>
    <xf numFmtId="3" fontId="1" fillId="0" borderId="15" xfId="14" applyNumberFormat="1" applyFont="1" applyFill="1" applyBorder="1" applyAlignment="1">
      <alignment horizontal="right" vertical="center" wrapText="1"/>
    </xf>
    <xf numFmtId="3" fontId="22" fillId="10" borderId="1" xfId="14" applyNumberFormat="1" applyFont="1" applyFill="1" applyBorder="1" applyAlignment="1">
      <alignment horizontal="right" vertical="center" wrapText="1"/>
    </xf>
    <xf numFmtId="0" fontId="2" fillId="10" borderId="0" xfId="0" applyFont="1" applyFill="1" applyAlignment="1">
      <alignment vertical="center"/>
    </xf>
    <xf numFmtId="49" fontId="3" fillId="0" borderId="1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3" fontId="22" fillId="0" borderId="32" xfId="0" applyNumberFormat="1" applyFont="1" applyBorder="1" applyAlignment="1">
      <alignment horizontal="right" vertical="center" wrapText="1"/>
    </xf>
    <xf numFmtId="3" fontId="22" fillId="5" borderId="17" xfId="14" applyNumberFormat="1" applyFont="1" applyFill="1" applyBorder="1" applyAlignment="1">
      <alignment vertical="center" wrapText="1"/>
    </xf>
    <xf numFmtId="172" fontId="22" fillId="5" borderId="24" xfId="7" applyNumberFormat="1" applyFont="1" applyFill="1" applyBorder="1" applyAlignment="1" applyProtection="1">
      <alignment horizontal="center" vertical="center" wrapText="1"/>
    </xf>
    <xf numFmtId="3" fontId="1" fillId="0" borderId="32" xfId="14" applyNumberFormat="1" applyFont="1" applyFill="1" applyBorder="1" applyAlignment="1">
      <alignment horizontal="right" vertical="center"/>
    </xf>
    <xf numFmtId="0" fontId="3" fillId="10" borderId="0" xfId="0" applyFont="1" applyFill="1" applyAlignment="1">
      <alignment vertical="center"/>
    </xf>
    <xf numFmtId="172" fontId="3" fillId="10" borderId="22" xfId="7" applyNumberFormat="1" applyFont="1" applyFill="1" applyBorder="1" applyAlignment="1" applyProtection="1">
      <alignment horizontal="right" vertical="center" wrapText="1"/>
    </xf>
    <xf numFmtId="41" fontId="3" fillId="10" borderId="2" xfId="7" applyNumberFormat="1" applyFont="1" applyFill="1" applyBorder="1" applyAlignment="1" applyProtection="1">
      <alignment horizontal="center" vertical="center" wrapText="1"/>
    </xf>
    <xf numFmtId="3" fontId="3" fillId="10" borderId="1" xfId="14" applyNumberFormat="1" applyFont="1" applyFill="1" applyBorder="1" applyAlignment="1">
      <alignment horizontal="right" vertical="center"/>
    </xf>
    <xf numFmtId="168" fontId="1" fillId="10" borderId="1" xfId="0" applyNumberFormat="1" applyFont="1" applyFill="1" applyBorder="1" applyAlignment="1">
      <alignment horizontal="center" vertical="center" wrapText="1"/>
    </xf>
    <xf numFmtId="0" fontId="1" fillId="10" borderId="32" xfId="0" applyFont="1" applyFill="1" applyBorder="1" applyAlignment="1">
      <alignment horizontal="left" vertical="center" wrapText="1"/>
    </xf>
    <xf numFmtId="3" fontId="1" fillId="0" borderId="17" xfId="14" applyNumberFormat="1" applyFont="1" applyBorder="1" applyAlignment="1">
      <alignment vertical="center" wrapText="1"/>
    </xf>
    <xf numFmtId="172" fontId="3" fillId="0" borderId="24" xfId="7" applyNumberFormat="1" applyFont="1" applyFill="1" applyBorder="1" applyAlignment="1" applyProtection="1">
      <alignment horizontal="center" vertical="center" wrapText="1"/>
    </xf>
    <xf numFmtId="0" fontId="1" fillId="0" borderId="32" xfId="0" applyFont="1" applyBorder="1" applyAlignment="1">
      <alignment vertical="center"/>
    </xf>
    <xf numFmtId="0" fontId="1" fillId="10" borderId="32" xfId="0" applyFont="1" applyFill="1" applyBorder="1" applyAlignment="1">
      <alignment horizontal="left" vertical="center"/>
    </xf>
    <xf numFmtId="3" fontId="1" fillId="10" borderId="17" xfId="14" applyNumberFormat="1" applyFont="1" applyFill="1" applyBorder="1" applyAlignment="1">
      <alignment vertical="center" wrapText="1"/>
    </xf>
    <xf numFmtId="172" fontId="3" fillId="10" borderId="24" xfId="7" applyNumberFormat="1" applyFont="1" applyFill="1" applyBorder="1" applyAlignment="1" applyProtection="1">
      <alignment horizontal="center" vertical="center" wrapText="1"/>
    </xf>
    <xf numFmtId="168" fontId="2" fillId="5" borderId="1" xfId="0" applyNumberFormat="1" applyFont="1" applyFill="1" applyBorder="1" applyAlignment="1">
      <alignment vertical="center" wrapText="1"/>
    </xf>
    <xf numFmtId="0" fontId="2" fillId="5" borderId="32" xfId="0" applyFont="1" applyFill="1" applyBorder="1" applyAlignment="1">
      <alignment vertical="center" wrapText="1"/>
    </xf>
    <xf numFmtId="49" fontId="3" fillId="10" borderId="1" xfId="0" applyNumberFormat="1" applyFont="1" applyFill="1" applyBorder="1" applyAlignment="1">
      <alignment horizontal="left" vertical="center" wrapText="1"/>
    </xf>
    <xf numFmtId="3" fontId="22" fillId="10" borderId="22" xfId="0" applyNumberFormat="1" applyFont="1" applyFill="1" applyBorder="1" applyAlignment="1">
      <alignment horizontal="right" vertical="center" wrapText="1"/>
    </xf>
    <xf numFmtId="0" fontId="3" fillId="10" borderId="32" xfId="0" applyFont="1" applyFill="1" applyBorder="1" applyAlignment="1">
      <alignment horizontal="left" vertical="center" wrapText="1"/>
    </xf>
    <xf numFmtId="3" fontId="22" fillId="5" borderId="32" xfId="0" applyNumberFormat="1" applyFont="1" applyFill="1" applyBorder="1" applyAlignment="1">
      <alignment vertical="center" wrapText="1"/>
    </xf>
    <xf numFmtId="3" fontId="22" fillId="5" borderId="15" xfId="14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wrapText="1"/>
    </xf>
    <xf numFmtId="3" fontId="3" fillId="0" borderId="15" xfId="14" applyNumberFormat="1" applyFont="1" applyFill="1" applyBorder="1" applyAlignment="1" applyProtection="1">
      <alignment horizontal="right" vertical="center" wrapText="1"/>
    </xf>
    <xf numFmtId="3" fontId="3" fillId="0" borderId="1" xfId="2" applyNumberFormat="1" applyFont="1" applyFill="1" applyBorder="1" applyAlignment="1" applyProtection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3" fontId="1" fillId="0" borderId="1" xfId="14" applyNumberFormat="1" applyFont="1" applyFill="1" applyBorder="1" applyAlignment="1">
      <alignment vertical="center" wrapText="1"/>
    </xf>
    <xf numFmtId="3" fontId="3" fillId="0" borderId="32" xfId="2" applyNumberFormat="1" applyFont="1" applyFill="1" applyBorder="1" applyAlignment="1" applyProtection="1">
      <alignment horizontal="right" vertical="center"/>
    </xf>
    <xf numFmtId="168" fontId="2" fillId="0" borderId="1" xfId="0" applyNumberFormat="1" applyFont="1" applyBorder="1" applyAlignment="1">
      <alignment horizontal="center" vertical="center" wrapText="1"/>
    </xf>
    <xf numFmtId="168" fontId="1" fillId="0" borderId="1" xfId="0" applyNumberFormat="1" applyFont="1" applyBorder="1" applyAlignment="1">
      <alignment horizontal="left" vertical="center" wrapText="1"/>
    </xf>
    <xf numFmtId="0" fontId="1" fillId="0" borderId="32" xfId="0" applyFont="1" applyBorder="1" applyAlignment="1">
      <alignment vertical="center" wrapText="1"/>
    </xf>
    <xf numFmtId="0" fontId="22" fillId="0" borderId="52" xfId="0" applyFont="1" applyBorder="1" applyAlignment="1">
      <alignment horizontal="left" vertical="center" wrapText="1"/>
    </xf>
    <xf numFmtId="167" fontId="3" fillId="0" borderId="32" xfId="0" applyNumberFormat="1" applyFont="1" applyBorder="1" applyAlignment="1">
      <alignment horizontal="left" vertical="center" wrapText="1"/>
    </xf>
    <xf numFmtId="168" fontId="2" fillId="0" borderId="32" xfId="0" applyNumberFormat="1" applyFont="1" applyBorder="1" applyAlignment="1">
      <alignment horizontal="center" vertical="center" wrapText="1"/>
    </xf>
    <xf numFmtId="0" fontId="22" fillId="0" borderId="52" xfId="0" applyFont="1" applyBorder="1" applyAlignment="1">
      <alignment vertical="center" wrapText="1"/>
    </xf>
    <xf numFmtId="0" fontId="2" fillId="0" borderId="32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3" fillId="0" borderId="52" xfId="0" applyFont="1" applyBorder="1" applyAlignment="1">
      <alignment horizontal="left" vertical="center" wrapText="1"/>
    </xf>
    <xf numFmtId="168" fontId="1" fillId="0" borderId="32" xfId="0" applyNumberFormat="1" applyFont="1" applyBorder="1" applyAlignment="1">
      <alignment horizontal="center" vertical="center" wrapText="1"/>
    </xf>
    <xf numFmtId="168" fontId="1" fillId="0" borderId="32" xfId="0" applyNumberFormat="1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41" fontId="22" fillId="5" borderId="1" xfId="7" applyNumberFormat="1" applyFont="1" applyFill="1" applyBorder="1" applyAlignment="1">
      <alignment horizontal="center" vertical="center" wrapText="1"/>
    </xf>
    <xf numFmtId="41" fontId="22" fillId="5" borderId="32" xfId="7" applyNumberFormat="1" applyFont="1" applyFill="1" applyBorder="1" applyAlignment="1">
      <alignment horizontal="left" vertical="center" wrapText="1"/>
    </xf>
    <xf numFmtId="172" fontId="2" fillId="5" borderId="22" xfId="7" applyNumberFormat="1" applyFont="1" applyFill="1" applyBorder="1" applyAlignment="1" applyProtection="1">
      <alignment horizontal="right" vertical="center" wrapText="1"/>
    </xf>
    <xf numFmtId="168" fontId="13" fillId="0" borderId="1" xfId="0" quotePrefix="1" applyNumberFormat="1" applyFont="1" applyBorder="1" applyAlignment="1">
      <alignment vertical="center" wrapText="1"/>
    </xf>
    <xf numFmtId="0" fontId="2" fillId="0" borderId="32" xfId="0" applyFont="1" applyBorder="1" applyAlignment="1">
      <alignment vertical="center" wrapText="1"/>
    </xf>
    <xf numFmtId="168" fontId="12" fillId="0" borderId="1" xfId="0" quotePrefix="1" applyNumberFormat="1" applyFont="1" applyBorder="1" applyAlignment="1">
      <alignment vertical="center" wrapText="1"/>
    </xf>
    <xf numFmtId="0" fontId="3" fillId="0" borderId="18" xfId="0" applyFont="1" applyBorder="1" applyAlignment="1">
      <alignment horizontal="left" vertical="center" wrapText="1"/>
    </xf>
    <xf numFmtId="167" fontId="3" fillId="0" borderId="17" xfId="0" applyNumberFormat="1" applyFont="1" applyBorder="1" applyAlignment="1">
      <alignment horizontal="left" vertical="center"/>
    </xf>
    <xf numFmtId="168" fontId="1" fillId="0" borderId="17" xfId="0" applyNumberFormat="1" applyFont="1" applyBorder="1" applyAlignment="1">
      <alignment horizontal="center" vertical="center" wrapText="1"/>
    </xf>
    <xf numFmtId="49" fontId="1" fillId="0" borderId="17" xfId="0" applyNumberFormat="1" applyFont="1" applyBorder="1" applyAlignment="1">
      <alignment vertical="center" wrapText="1"/>
    </xf>
    <xf numFmtId="0" fontId="1" fillId="0" borderId="31" xfId="0" applyFont="1" applyBorder="1" applyAlignment="1">
      <alignment horizontal="left" vertical="center" wrapText="1"/>
    </xf>
    <xf numFmtId="3" fontId="3" fillId="0" borderId="18" xfId="0" applyNumberFormat="1" applyFont="1" applyBorder="1" applyAlignment="1">
      <alignment vertical="center" wrapText="1"/>
    </xf>
    <xf numFmtId="3" fontId="3" fillId="0" borderId="17" xfId="14" applyNumberFormat="1" applyFont="1" applyBorder="1" applyAlignment="1">
      <alignment vertical="center" wrapText="1"/>
    </xf>
    <xf numFmtId="3" fontId="3" fillId="0" borderId="17" xfId="0" applyNumberFormat="1" applyFont="1" applyBorder="1" applyAlignment="1">
      <alignment horizontal="right" vertical="center" wrapText="1"/>
    </xf>
    <xf numFmtId="172" fontId="1" fillId="0" borderId="24" xfId="7" applyNumberFormat="1" applyFont="1" applyFill="1" applyBorder="1" applyAlignment="1" applyProtection="1">
      <alignment horizontal="right" vertical="center" wrapText="1"/>
    </xf>
    <xf numFmtId="49" fontId="1" fillId="0" borderId="1" xfId="0" applyNumberFormat="1" applyFont="1" applyBorder="1" applyAlignment="1">
      <alignment vertical="center" wrapText="1"/>
    </xf>
    <xf numFmtId="3" fontId="3" fillId="0" borderId="1" xfId="14" applyNumberFormat="1" applyFont="1" applyBorder="1" applyAlignment="1">
      <alignment vertical="center"/>
    </xf>
    <xf numFmtId="3" fontId="1" fillId="0" borderId="1" xfId="14" applyNumberFormat="1" applyFont="1" applyBorder="1" applyAlignment="1">
      <alignment vertical="center"/>
    </xf>
    <xf numFmtId="0" fontId="3" fillId="0" borderId="73" xfId="0" applyFont="1" applyBorder="1" applyAlignment="1">
      <alignment horizontal="left" vertical="center" wrapText="1"/>
    </xf>
    <xf numFmtId="167" fontId="3" fillId="0" borderId="62" xfId="0" applyNumberFormat="1" applyFont="1" applyBorder="1" applyAlignment="1">
      <alignment horizontal="left" vertical="center"/>
    </xf>
    <xf numFmtId="168" fontId="1" fillId="0" borderId="62" xfId="0" applyNumberFormat="1" applyFont="1" applyBorder="1" applyAlignment="1">
      <alignment horizontal="center" vertical="center" wrapText="1"/>
    </xf>
    <xf numFmtId="49" fontId="1" fillId="0" borderId="62" xfId="0" applyNumberFormat="1" applyFont="1" applyBorder="1" applyAlignment="1">
      <alignment vertical="center" wrapText="1"/>
    </xf>
    <xf numFmtId="0" fontId="1" fillId="0" borderId="74" xfId="0" applyFont="1" applyBorder="1" applyAlignment="1">
      <alignment horizontal="left" vertical="center" wrapText="1"/>
    </xf>
    <xf numFmtId="3" fontId="1" fillId="0" borderId="73" xfId="0" applyNumberFormat="1" applyFont="1" applyBorder="1" applyAlignment="1">
      <alignment vertical="center" wrapText="1"/>
    </xf>
    <xf numFmtId="3" fontId="1" fillId="0" borderId="62" xfId="14" applyNumberFormat="1" applyFont="1" applyBorder="1" applyAlignment="1">
      <alignment vertical="center" wrapText="1"/>
    </xf>
    <xf numFmtId="3" fontId="3" fillId="0" borderId="62" xfId="14" applyNumberFormat="1" applyFont="1" applyBorder="1" applyAlignment="1">
      <alignment vertical="center"/>
    </xf>
    <xf numFmtId="3" fontId="3" fillId="0" borderId="5" xfId="14" applyNumberFormat="1" applyFont="1" applyBorder="1" applyAlignment="1">
      <alignment vertical="center" wrapText="1"/>
    </xf>
    <xf numFmtId="3" fontId="1" fillId="0" borderId="5" xfId="14" applyNumberFormat="1" applyFont="1" applyBorder="1" applyAlignment="1">
      <alignment vertical="center"/>
    </xf>
    <xf numFmtId="172" fontId="3" fillId="0" borderId="34" xfId="7" applyNumberFormat="1" applyFont="1" applyFill="1" applyBorder="1" applyAlignment="1" applyProtection="1">
      <alignment horizontal="center" vertical="center" wrapText="1"/>
    </xf>
    <xf numFmtId="3" fontId="1" fillId="0" borderId="73" xfId="0" applyNumberFormat="1" applyFont="1" applyBorder="1" applyAlignment="1">
      <alignment horizontal="right" vertical="center" wrapText="1"/>
    </xf>
    <xf numFmtId="3" fontId="3" fillId="0" borderId="62" xfId="0" applyNumberFormat="1" applyFont="1" applyBorder="1" applyAlignment="1">
      <alignment horizontal="right" vertical="center" wrapText="1"/>
    </xf>
    <xf numFmtId="172" fontId="1" fillId="0" borderId="72" xfId="7" applyNumberFormat="1" applyFont="1" applyFill="1" applyBorder="1" applyAlignment="1" applyProtection="1">
      <alignment horizontal="right" vertical="center" wrapText="1"/>
    </xf>
    <xf numFmtId="41" fontId="1" fillId="0" borderId="76" xfId="7" applyNumberFormat="1" applyFont="1" applyFill="1" applyBorder="1" applyAlignment="1" applyProtection="1">
      <alignment horizontal="center" vertical="center" wrapText="1"/>
    </xf>
    <xf numFmtId="3" fontId="22" fillId="0" borderId="62" xfId="0" applyNumberFormat="1" applyFont="1" applyBorder="1" applyAlignment="1">
      <alignment horizontal="right" vertical="center" wrapText="1"/>
    </xf>
    <xf numFmtId="3" fontId="1" fillId="0" borderId="62" xfId="0" applyNumberFormat="1" applyFont="1" applyBorder="1" applyAlignment="1">
      <alignment horizontal="right" vertical="center" wrapText="1"/>
    </xf>
    <xf numFmtId="3" fontId="3" fillId="10" borderId="74" xfId="0" applyNumberFormat="1" applyFont="1" applyFill="1" applyBorder="1" applyAlignment="1">
      <alignment horizontal="right" vertical="center" wrapText="1"/>
    </xf>
    <xf numFmtId="3" fontId="3" fillId="10" borderId="62" xfId="0" applyNumberFormat="1" applyFont="1" applyFill="1" applyBorder="1" applyAlignment="1">
      <alignment horizontal="right" vertical="center" wrapText="1"/>
    </xf>
    <xf numFmtId="3" fontId="1" fillId="0" borderId="74" xfId="0" applyNumberFormat="1" applyFont="1" applyBorder="1" applyAlignment="1">
      <alignment horizontal="right" vertical="center" wrapText="1"/>
    </xf>
    <xf numFmtId="3" fontId="3" fillId="0" borderId="72" xfId="0" applyNumberFormat="1" applyFont="1" applyBorder="1" applyAlignment="1">
      <alignment horizontal="right" vertical="center" wrapText="1"/>
    </xf>
    <xf numFmtId="3" fontId="2" fillId="5" borderId="20" xfId="0" applyNumberFormat="1" applyFont="1" applyFill="1" applyBorder="1" applyAlignment="1">
      <alignment horizontal="right" vertical="center"/>
    </xf>
    <xf numFmtId="41" fontId="22" fillId="5" borderId="65" xfId="7" applyNumberFormat="1" applyFont="1" applyFill="1" applyBorder="1" applyAlignment="1">
      <alignment horizontal="center" vertical="center" wrapText="1"/>
    </xf>
    <xf numFmtId="3" fontId="2" fillId="5" borderId="20" xfId="14" applyNumberFormat="1" applyFont="1" applyFill="1" applyBorder="1" applyAlignment="1">
      <alignment horizontal="right" vertical="center"/>
    </xf>
    <xf numFmtId="3" fontId="22" fillId="5" borderId="20" xfId="0" applyNumberFormat="1" applyFont="1" applyFill="1" applyBorder="1" applyAlignment="1">
      <alignment horizontal="right" vertical="center" wrapText="1"/>
    </xf>
    <xf numFmtId="3" fontId="2" fillId="5" borderId="20" xfId="0" applyNumberFormat="1" applyFont="1" applyFill="1" applyBorder="1" applyAlignment="1">
      <alignment vertical="center"/>
    </xf>
    <xf numFmtId="3" fontId="22" fillId="5" borderId="66" xfId="0" applyNumberFormat="1" applyFont="1" applyFill="1" applyBorder="1" applyAlignment="1">
      <alignment horizontal="right" vertical="center" wrapText="1"/>
    </xf>
    <xf numFmtId="3" fontId="2" fillId="5" borderId="66" xfId="0" applyNumberFormat="1" applyFont="1" applyFill="1" applyBorder="1" applyAlignment="1">
      <alignment vertical="center"/>
    </xf>
    <xf numFmtId="3" fontId="2" fillId="5" borderId="19" xfId="0" applyNumberFormat="1" applyFont="1" applyFill="1" applyBorder="1" applyAlignment="1">
      <alignment vertical="center"/>
    </xf>
    <xf numFmtId="3" fontId="2" fillId="5" borderId="21" xfId="0" applyNumberFormat="1" applyFont="1" applyFill="1" applyBorder="1" applyAlignment="1">
      <alignment vertical="center"/>
    </xf>
    <xf numFmtId="3" fontId="2" fillId="5" borderId="9" xfId="0" applyNumberFormat="1" applyFont="1" applyFill="1" applyBorder="1" applyAlignment="1">
      <alignment vertical="center"/>
    </xf>
    <xf numFmtId="3" fontId="2" fillId="5" borderId="36" xfId="0" applyNumberFormat="1" applyFont="1" applyFill="1" applyBorder="1" applyAlignment="1">
      <alignment vertical="center"/>
    </xf>
    <xf numFmtId="0" fontId="17" fillId="0" borderId="0" xfId="0" applyFont="1" applyAlignment="1">
      <alignment horizontal="left" vertical="center"/>
    </xf>
    <xf numFmtId="168" fontId="1" fillId="0" borderId="0" xfId="0" applyNumberFormat="1" applyFont="1" applyAlignment="1">
      <alignment vertical="center"/>
    </xf>
    <xf numFmtId="3" fontId="1" fillId="0" borderId="0" xfId="0" applyNumberFormat="1" applyFont="1" applyAlignment="1">
      <alignment horizontal="right" vertical="center"/>
    </xf>
    <xf numFmtId="41" fontId="1" fillId="0" borderId="0" xfId="14" applyFont="1" applyAlignment="1">
      <alignment horizontal="right" vertical="center"/>
    </xf>
    <xf numFmtId="172" fontId="1" fillId="0" borderId="0" xfId="7" applyNumberFormat="1" applyFont="1" applyAlignment="1">
      <alignment horizontal="center" vertical="center"/>
    </xf>
    <xf numFmtId="172" fontId="1" fillId="0" borderId="0" xfId="7" applyNumberFormat="1" applyFont="1" applyAlignment="1">
      <alignment horizontal="right" vertical="center"/>
    </xf>
    <xf numFmtId="1" fontId="1" fillId="0" borderId="0" xfId="14" applyNumberFormat="1" applyFont="1" applyAlignment="1">
      <alignment horizontal="right" vertical="center"/>
    </xf>
    <xf numFmtId="172" fontId="1" fillId="0" borderId="0" xfId="7" applyNumberFormat="1" applyFont="1" applyFill="1" applyAlignment="1">
      <alignment horizontal="center" vertical="center"/>
    </xf>
    <xf numFmtId="10" fontId="1" fillId="0" borderId="0" xfId="7" applyNumberFormat="1" applyFont="1" applyFill="1" applyAlignment="1">
      <alignment horizontal="center" vertical="center"/>
    </xf>
    <xf numFmtId="3" fontId="1" fillId="0" borderId="0" xfId="14" applyNumberFormat="1" applyFont="1" applyFill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10" fontId="1" fillId="0" borderId="0" xfId="7" applyNumberFormat="1" applyFont="1" applyFill="1" applyBorder="1" applyAlignment="1">
      <alignment horizontal="center" vertical="center"/>
    </xf>
    <xf numFmtId="172" fontId="1" fillId="0" borderId="0" xfId="7" applyNumberFormat="1" applyFont="1" applyFill="1" applyBorder="1" applyAlignment="1">
      <alignment horizontal="center" vertical="center"/>
    </xf>
    <xf numFmtId="3" fontId="1" fillId="0" borderId="0" xfId="14" applyNumberFormat="1" applyFont="1" applyFill="1" applyBorder="1" applyAlignment="1">
      <alignment horizontal="right" vertical="center"/>
    </xf>
    <xf numFmtId="0" fontId="25" fillId="10" borderId="0" xfId="0" applyFont="1" applyFill="1" applyAlignment="1">
      <alignment horizontal="left" vertical="top"/>
    </xf>
    <xf numFmtId="173" fontId="25" fillId="10" borderId="0" xfId="0" applyNumberFormat="1" applyFont="1" applyFill="1" applyAlignment="1">
      <alignment horizontal="right" vertical="top"/>
    </xf>
    <xf numFmtId="0" fontId="45" fillId="10" borderId="0" xfId="0" applyFont="1" applyFill="1"/>
    <xf numFmtId="3" fontId="2" fillId="2" borderId="11" xfId="0" applyNumberFormat="1" applyFont="1" applyFill="1" applyBorder="1" applyAlignment="1">
      <alignment vertical="center"/>
    </xf>
    <xf numFmtId="3" fontId="22" fillId="0" borderId="22" xfId="0" applyNumberFormat="1" applyFont="1" applyBorder="1" applyAlignment="1">
      <alignment vertical="center"/>
    </xf>
    <xf numFmtId="0" fontId="20" fillId="10" borderId="0" xfId="0" applyFont="1" applyFill="1" applyAlignment="1">
      <alignment horizontal="left"/>
    </xf>
    <xf numFmtId="0" fontId="20" fillId="10" borderId="0" xfId="0" applyFont="1" applyFill="1" applyAlignment="1">
      <alignment horizontal="center"/>
    </xf>
    <xf numFmtId="0" fontId="20" fillId="22" borderId="0" xfId="0" applyFont="1" applyFill="1" applyAlignment="1">
      <alignment horizontal="center" vertical="center" wrapText="1"/>
    </xf>
    <xf numFmtId="0" fontId="0" fillId="22" borderId="0" xfId="0" applyFill="1"/>
    <xf numFmtId="0" fontId="20" fillId="10" borderId="0" xfId="0" applyFont="1" applyFill="1" applyAlignment="1">
      <alignment horizontal="center" vertical="center"/>
    </xf>
    <xf numFmtId="0" fontId="20" fillId="10" borderId="0" xfId="0" applyFont="1" applyFill="1" applyAlignment="1">
      <alignment horizontal="left" vertical="center"/>
    </xf>
    <xf numFmtId="173" fontId="20" fillId="10" borderId="0" xfId="0" applyNumberFormat="1" applyFont="1" applyFill="1" applyAlignment="1">
      <alignment horizontal="right" vertical="center"/>
    </xf>
    <xf numFmtId="41" fontId="20" fillId="10" borderId="0" xfId="14" applyFont="1" applyFill="1" applyBorder="1" applyAlignment="1" applyProtection="1">
      <alignment horizontal="center" vertical="center"/>
    </xf>
    <xf numFmtId="173" fontId="20" fillId="10" borderId="0" xfId="0" applyNumberFormat="1" applyFont="1" applyFill="1" applyAlignment="1">
      <alignment horizontal="left" vertical="center"/>
    </xf>
    <xf numFmtId="41" fontId="20" fillId="10" borderId="0" xfId="14" applyFont="1" applyFill="1" applyBorder="1" applyAlignment="1">
      <alignment horizontal="left"/>
    </xf>
    <xf numFmtId="41" fontId="20" fillId="10" borderId="0" xfId="14" applyFont="1" applyFill="1" applyBorder="1"/>
    <xf numFmtId="41" fontId="20" fillId="10" borderId="0" xfId="0" applyNumberFormat="1" applyFont="1" applyFill="1"/>
    <xf numFmtId="41" fontId="20" fillId="10" borderId="0" xfId="14" applyFont="1" applyFill="1" applyBorder="1" applyAlignment="1"/>
    <xf numFmtId="173" fontId="20" fillId="10" borderId="0" xfId="0" applyNumberFormat="1" applyFont="1" applyFill="1"/>
    <xf numFmtId="41" fontId="39" fillId="10" borderId="0" xfId="0" applyNumberFormat="1" applyFont="1" applyFill="1"/>
    <xf numFmtId="3" fontId="20" fillId="10" borderId="0" xfId="0" applyNumberFormat="1" applyFont="1" applyFill="1"/>
    <xf numFmtId="177" fontId="11" fillId="0" borderId="0" xfId="14" applyNumberFormat="1" applyFont="1"/>
    <xf numFmtId="0" fontId="0" fillId="10" borderId="0" xfId="0" applyFill="1" applyAlignment="1">
      <alignment horizontal="left" vertical="top"/>
    </xf>
    <xf numFmtId="41" fontId="22" fillId="5" borderId="52" xfId="14" applyFont="1" applyFill="1" applyBorder="1" applyAlignment="1" applyProtection="1">
      <alignment horizontal="right" vertical="center"/>
    </xf>
    <xf numFmtId="0" fontId="1" fillId="10" borderId="0" xfId="0" applyFont="1" applyFill="1" applyAlignment="1" applyProtection="1">
      <alignment horizontal="left" vertical="top"/>
      <protection locked="0"/>
    </xf>
    <xf numFmtId="0" fontId="1" fillId="10" borderId="0" xfId="0" applyFont="1" applyFill="1" applyAlignment="1" applyProtection="1">
      <alignment horizontal="center" vertical="center" wrapText="1"/>
      <protection locked="0"/>
    </xf>
    <xf numFmtId="3" fontId="1" fillId="10" borderId="0" xfId="0" applyNumberFormat="1" applyFont="1" applyFill="1" applyAlignment="1" applyProtection="1">
      <alignment horizontal="left" vertical="top"/>
      <protection locked="0"/>
    </xf>
    <xf numFmtId="0" fontId="1" fillId="10" borderId="15" xfId="0" applyFont="1" applyFill="1" applyBorder="1" applyAlignment="1">
      <alignment horizontal="left" vertical="center" wrapText="1"/>
    </xf>
    <xf numFmtId="167" fontId="1" fillId="10" borderId="1" xfId="0" applyNumberFormat="1" applyFont="1" applyFill="1" applyBorder="1" applyAlignment="1">
      <alignment horizontal="left" vertical="center" wrapText="1"/>
    </xf>
    <xf numFmtId="3" fontId="1" fillId="10" borderId="22" xfId="14" applyNumberFormat="1" applyFont="1" applyFill="1" applyBorder="1" applyAlignment="1" applyProtection="1">
      <alignment horizontal="right" vertical="center"/>
    </xf>
    <xf numFmtId="3" fontId="1" fillId="10" borderId="43" xfId="14" applyNumberFormat="1" applyFont="1" applyFill="1" applyBorder="1" applyAlignment="1" applyProtection="1">
      <alignment horizontal="right" vertical="center"/>
    </xf>
    <xf numFmtId="3" fontId="1" fillId="10" borderId="43" xfId="0" applyNumberFormat="1" applyFont="1" applyFill="1" applyBorder="1" applyAlignment="1">
      <alignment horizontal="right" vertical="center" wrapText="1"/>
    </xf>
    <xf numFmtId="3" fontId="3" fillId="10" borderId="43" xfId="0" applyNumberFormat="1" applyFont="1" applyFill="1" applyBorder="1" applyAlignment="1">
      <alignment horizontal="right" vertical="center" wrapText="1"/>
    </xf>
    <xf numFmtId="0" fontId="17" fillId="10" borderId="15" xfId="0" applyFont="1" applyFill="1" applyBorder="1" applyAlignment="1">
      <alignment horizontal="left" vertical="center" wrapText="1"/>
    </xf>
    <xf numFmtId="167" fontId="17" fillId="10" borderId="1" xfId="0" applyNumberFormat="1" applyFont="1" applyFill="1" applyBorder="1" applyAlignment="1">
      <alignment horizontal="left" vertical="center" wrapText="1"/>
    </xf>
    <xf numFmtId="168" fontId="17" fillId="10" borderId="1" xfId="0" applyNumberFormat="1" applyFont="1" applyFill="1" applyBorder="1" applyAlignment="1">
      <alignment horizontal="center" vertical="center" wrapText="1"/>
    </xf>
    <xf numFmtId="3" fontId="1" fillId="10" borderId="22" xfId="14" applyNumberFormat="1" applyFont="1" applyFill="1" applyBorder="1" applyAlignment="1" applyProtection="1">
      <alignment horizontal="right"/>
      <protection locked="0"/>
    </xf>
    <xf numFmtId="3" fontId="1" fillId="10" borderId="43" xfId="14" applyNumberFormat="1" applyFont="1" applyFill="1" applyBorder="1" applyAlignment="1" applyProtection="1">
      <alignment horizontal="right"/>
      <protection locked="0"/>
    </xf>
    <xf numFmtId="0" fontId="2" fillId="10" borderId="0" xfId="0" applyFont="1" applyFill="1" applyAlignment="1" applyProtection="1">
      <alignment vertical="center"/>
      <protection locked="0"/>
    </xf>
    <xf numFmtId="3" fontId="3" fillId="10" borderId="15" xfId="0" applyNumberFormat="1" applyFont="1" applyFill="1" applyBorder="1" applyAlignment="1">
      <alignment vertical="center"/>
    </xf>
    <xf numFmtId="3" fontId="2" fillId="10" borderId="15" xfId="0" applyNumberFormat="1" applyFont="1" applyFill="1" applyBorder="1" applyAlignment="1">
      <alignment horizontal="right" vertical="center" wrapText="1"/>
    </xf>
    <xf numFmtId="41" fontId="1" fillId="10" borderId="32" xfId="14" applyFont="1" applyFill="1" applyBorder="1" applyAlignment="1" applyProtection="1">
      <alignment vertical="center"/>
      <protection locked="0"/>
    </xf>
    <xf numFmtId="41" fontId="1" fillId="10" borderId="15" xfId="14" applyFont="1" applyFill="1" applyBorder="1" applyAlignment="1" applyProtection="1">
      <alignment vertical="center"/>
      <protection locked="0"/>
    </xf>
    <xf numFmtId="41" fontId="1" fillId="10" borderId="15" xfId="14" applyFont="1" applyFill="1" applyBorder="1" applyAlignment="1" applyProtection="1">
      <alignment horizontal="center" vertical="center"/>
      <protection locked="0"/>
    </xf>
    <xf numFmtId="41" fontId="1" fillId="10" borderId="32" xfId="14" applyFont="1" applyFill="1" applyBorder="1" applyAlignment="1" applyProtection="1">
      <alignment horizontal="center" vertical="center"/>
      <protection locked="0"/>
    </xf>
    <xf numFmtId="3" fontId="2" fillId="10" borderId="15" xfId="0" applyNumberFormat="1" applyFont="1" applyFill="1" applyBorder="1" applyAlignment="1" applyProtection="1">
      <alignment vertical="center"/>
      <protection locked="0"/>
    </xf>
    <xf numFmtId="3" fontId="2" fillId="10" borderId="22" xfId="0" applyNumberFormat="1" applyFont="1" applyFill="1" applyBorder="1" applyAlignment="1">
      <alignment vertical="center"/>
    </xf>
    <xf numFmtId="168" fontId="1" fillId="10" borderId="1" xfId="0" applyNumberFormat="1" applyFont="1" applyFill="1" applyBorder="1" applyAlignment="1">
      <alignment horizontal="right" vertical="center" wrapText="1"/>
    </xf>
    <xf numFmtId="3" fontId="22" fillId="10" borderId="22" xfId="0" applyNumberFormat="1" applyFont="1" applyFill="1" applyBorder="1" applyAlignment="1" applyProtection="1">
      <alignment vertical="center"/>
      <protection locked="0"/>
    </xf>
    <xf numFmtId="3" fontId="22" fillId="10" borderId="15" xfId="0" applyNumberFormat="1" applyFont="1" applyFill="1" applyBorder="1" applyAlignment="1" applyProtection="1">
      <alignment vertical="center"/>
      <protection locked="0"/>
    </xf>
    <xf numFmtId="3" fontId="22" fillId="10" borderId="22" xfId="0" applyNumberFormat="1" applyFont="1" applyFill="1" applyBorder="1" applyAlignment="1">
      <alignment vertical="center"/>
    </xf>
    <xf numFmtId="0" fontId="1" fillId="10" borderId="22" xfId="0" applyFont="1" applyFill="1" applyBorder="1" applyAlignment="1" applyProtection="1">
      <alignment vertical="center"/>
      <protection locked="0"/>
    </xf>
    <xf numFmtId="0" fontId="1" fillId="10" borderId="52" xfId="0" applyFont="1" applyFill="1" applyBorder="1" applyAlignment="1" applyProtection="1">
      <alignment vertical="center"/>
      <protection locked="0"/>
    </xf>
    <xf numFmtId="167" fontId="1" fillId="10" borderId="1" xfId="0" applyNumberFormat="1" applyFont="1" applyFill="1" applyBorder="1" applyAlignment="1">
      <alignment horizontal="center" vertical="center" wrapText="1"/>
    </xf>
    <xf numFmtId="10" fontId="1" fillId="10" borderId="22" xfId="7" applyNumberFormat="1" applyFont="1" applyFill="1" applyBorder="1" applyAlignment="1" applyProtection="1">
      <alignment horizontal="center" vertical="center"/>
    </xf>
    <xf numFmtId="41" fontId="1" fillId="10" borderId="32" xfId="14" applyFont="1" applyFill="1" applyBorder="1" applyAlignment="1" applyProtection="1">
      <alignment horizontal="left" vertical="center"/>
      <protection locked="0"/>
    </xf>
    <xf numFmtId="41" fontId="1" fillId="10" borderId="52" xfId="14" applyFont="1" applyFill="1" applyBorder="1" applyAlignment="1" applyProtection="1">
      <alignment horizontal="left" vertical="center"/>
      <protection locked="0"/>
    </xf>
    <xf numFmtId="0" fontId="45" fillId="10" borderId="0" xfId="0" applyFont="1" applyFill="1" applyAlignment="1">
      <alignment horizontal="center" vertical="center"/>
    </xf>
    <xf numFmtId="41" fontId="45" fillId="0" borderId="0" xfId="14" applyFont="1"/>
    <xf numFmtId="0" fontId="45" fillId="17" borderId="0" xfId="0" applyFont="1" applyFill="1" applyAlignment="1">
      <alignment horizontal="center" vertical="center" wrapText="1"/>
    </xf>
    <xf numFmtId="41" fontId="45" fillId="17" borderId="0" xfId="14" applyFont="1" applyFill="1" applyAlignment="1">
      <alignment horizontal="center" vertical="center" wrapText="1"/>
    </xf>
    <xf numFmtId="41" fontId="44" fillId="0" borderId="0" xfId="14" applyFont="1" applyBorder="1" applyAlignment="1"/>
    <xf numFmtId="41" fontId="8" fillId="10" borderId="0" xfId="14" applyFont="1" applyFill="1" applyAlignment="1">
      <alignment vertical="top"/>
    </xf>
    <xf numFmtId="41" fontId="1" fillId="10" borderId="0" xfId="14" applyFont="1" applyFill="1" applyAlignment="1" applyProtection="1">
      <alignment vertical="top"/>
      <protection locked="0"/>
    </xf>
    <xf numFmtId="3" fontId="2" fillId="2" borderId="9" xfId="0" applyNumberFormat="1" applyFont="1" applyFill="1" applyBorder="1" applyAlignment="1">
      <alignment vertical="center"/>
    </xf>
    <xf numFmtId="3" fontId="1" fillId="0" borderId="30" xfId="14" applyNumberFormat="1" applyFont="1" applyBorder="1" applyAlignment="1">
      <alignment horizontal="center" vertical="center" wrapText="1"/>
    </xf>
    <xf numFmtId="3" fontId="22" fillId="0" borderId="32" xfId="14" applyNumberFormat="1" applyFont="1" applyFill="1" applyBorder="1" applyAlignment="1" applyProtection="1">
      <alignment horizontal="right" vertical="center"/>
      <protection locked="0"/>
    </xf>
    <xf numFmtId="3" fontId="1" fillId="0" borderId="66" xfId="0" applyNumberFormat="1" applyFont="1" applyBorder="1" applyAlignment="1">
      <alignment horizontal="right" vertical="center" wrapText="1"/>
    </xf>
    <xf numFmtId="3" fontId="15" fillId="11" borderId="26" xfId="1" applyNumberFormat="1" applyFont="1" applyFill="1" applyBorder="1" applyAlignment="1">
      <alignment vertical="center"/>
    </xf>
    <xf numFmtId="3" fontId="22" fillId="0" borderId="15" xfId="14" applyNumberFormat="1" applyFont="1" applyFill="1" applyBorder="1" applyAlignment="1" applyProtection="1">
      <alignment horizontal="right" vertical="center"/>
      <protection locked="0"/>
    </xf>
    <xf numFmtId="3" fontId="22" fillId="0" borderId="15" xfId="0" applyNumberFormat="1" applyFont="1" applyBorder="1" applyAlignment="1">
      <alignment vertical="center"/>
    </xf>
    <xf numFmtId="3" fontId="22" fillId="5" borderId="18" xfId="0" applyNumberFormat="1" applyFont="1" applyFill="1" applyBorder="1" applyAlignment="1">
      <alignment vertical="center"/>
    </xf>
    <xf numFmtId="3" fontId="22" fillId="5" borderId="24" xfId="0" applyNumberFormat="1" applyFont="1" applyFill="1" applyBorder="1" applyAlignment="1">
      <alignment vertical="center"/>
    </xf>
    <xf numFmtId="3" fontId="2" fillId="2" borderId="21" xfId="0" applyNumberFormat="1" applyFont="1" applyFill="1" applyBorder="1" applyAlignment="1" applyProtection="1">
      <alignment vertical="center" wrapText="1"/>
      <protection locked="0"/>
    </xf>
    <xf numFmtId="168" fontId="1" fillId="16" borderId="1" xfId="0" applyNumberFormat="1" applyFont="1" applyFill="1" applyBorder="1" applyAlignment="1">
      <alignment horizontal="center" vertical="center" wrapText="1"/>
    </xf>
    <xf numFmtId="168" fontId="1" fillId="16" borderId="1" xfId="0" applyNumberFormat="1" applyFont="1" applyFill="1" applyBorder="1" applyAlignment="1">
      <alignment horizontal="right" vertical="center" wrapText="1"/>
    </xf>
    <xf numFmtId="41" fontId="1" fillId="16" borderId="0" xfId="14" applyFont="1" applyFill="1" applyAlignment="1" applyProtection="1">
      <alignment vertical="top" wrapText="1"/>
      <protection locked="0"/>
    </xf>
    <xf numFmtId="41" fontId="1" fillId="16" borderId="0" xfId="14" applyFont="1" applyFill="1" applyAlignment="1" applyProtection="1">
      <alignment horizontal="left" vertical="top" wrapText="1"/>
      <protection locked="0"/>
    </xf>
    <xf numFmtId="41" fontId="1" fillId="10" borderId="0" xfId="14" applyFont="1" applyFill="1" applyAlignment="1" applyProtection="1">
      <alignment vertical="top" wrapText="1"/>
      <protection locked="0"/>
    </xf>
    <xf numFmtId="41" fontId="1" fillId="10" borderId="0" xfId="14" applyFont="1" applyFill="1" applyAlignment="1" applyProtection="1">
      <alignment horizontal="left" vertical="top" wrapText="1"/>
      <protection locked="0"/>
    </xf>
    <xf numFmtId="41" fontId="1" fillId="10" borderId="0" xfId="14" applyFont="1" applyFill="1" applyAlignment="1" applyProtection="1">
      <alignment vertical="center" wrapText="1"/>
      <protection locked="0"/>
    </xf>
    <xf numFmtId="3" fontId="2" fillId="10" borderId="32" xfId="0" applyNumberFormat="1" applyFont="1" applyFill="1" applyBorder="1" applyAlignment="1" applyProtection="1">
      <alignment vertical="center"/>
      <protection locked="0"/>
    </xf>
    <xf numFmtId="3" fontId="2" fillId="10" borderId="15" xfId="0" applyNumberFormat="1" applyFont="1" applyFill="1" applyBorder="1" applyAlignment="1">
      <alignment vertical="center"/>
    </xf>
    <xf numFmtId="3" fontId="22" fillId="10" borderId="32" xfId="0" applyNumberFormat="1" applyFont="1" applyFill="1" applyBorder="1" applyAlignment="1" applyProtection="1">
      <alignment vertical="center"/>
      <protection locked="0"/>
    </xf>
    <xf numFmtId="3" fontId="22" fillId="10" borderId="15" xfId="0" applyNumberFormat="1" applyFont="1" applyFill="1" applyBorder="1" applyAlignment="1">
      <alignment vertical="center"/>
    </xf>
    <xf numFmtId="0" fontId="1" fillId="10" borderId="15" xfId="0" applyFont="1" applyFill="1" applyBorder="1" applyAlignment="1" applyProtection="1">
      <alignment vertical="center"/>
      <protection locked="0"/>
    </xf>
    <xf numFmtId="41" fontId="27" fillId="10" borderId="0" xfId="14" applyFont="1" applyFill="1" applyAlignment="1" applyProtection="1">
      <alignment vertical="center" wrapText="1"/>
      <protection locked="0"/>
    </xf>
    <xf numFmtId="41" fontId="27" fillId="10" borderId="0" xfId="14" applyFont="1" applyFill="1" applyAlignment="1" applyProtection="1">
      <alignment horizontal="left" vertical="center" wrapText="1"/>
      <protection locked="0"/>
    </xf>
    <xf numFmtId="3" fontId="22" fillId="5" borderId="19" xfId="0" applyNumberFormat="1" applyFont="1" applyFill="1" applyBorder="1" applyAlignment="1" applyProtection="1">
      <alignment vertical="center"/>
      <protection locked="0"/>
    </xf>
    <xf numFmtId="3" fontId="22" fillId="5" borderId="21" xfId="0" applyNumberFormat="1" applyFont="1" applyFill="1" applyBorder="1" applyAlignment="1" applyProtection="1">
      <alignment vertical="center"/>
      <protection locked="0"/>
    </xf>
    <xf numFmtId="3" fontId="1" fillId="0" borderId="67" xfId="0" applyNumberFormat="1" applyFont="1" applyBorder="1" applyAlignment="1">
      <alignment horizontal="center" vertical="center" wrapText="1"/>
    </xf>
    <xf numFmtId="3" fontId="2" fillId="5" borderId="31" xfId="0" applyNumberFormat="1" applyFont="1" applyFill="1" applyBorder="1" applyAlignment="1" applyProtection="1">
      <alignment vertical="center"/>
      <protection locked="0"/>
    </xf>
    <xf numFmtId="0" fontId="15" fillId="11" borderId="26" xfId="1" applyFont="1" applyFill="1" applyBorder="1" applyAlignment="1">
      <alignment horizontal="center" vertical="center"/>
    </xf>
    <xf numFmtId="3" fontId="2" fillId="5" borderId="24" xfId="0" applyNumberFormat="1" applyFont="1" applyFill="1" applyBorder="1" applyAlignment="1">
      <alignment horizontal="right" vertical="center" wrapText="1"/>
    </xf>
    <xf numFmtId="170" fontId="3" fillId="9" borderId="0" xfId="0" applyNumberFormat="1" applyFont="1" applyFill="1" applyAlignment="1">
      <alignment vertical="center"/>
    </xf>
    <xf numFmtId="170" fontId="3" fillId="9" borderId="0" xfId="0" applyNumberFormat="1" applyFont="1" applyFill="1" applyAlignment="1">
      <alignment horizontal="center" vertical="center"/>
    </xf>
    <xf numFmtId="170" fontId="3" fillId="10" borderId="0" xfId="0" applyNumberFormat="1" applyFont="1" applyFill="1" applyAlignment="1">
      <alignment horizontal="center" vertical="center"/>
    </xf>
    <xf numFmtId="3" fontId="3" fillId="10" borderId="0" xfId="0" applyNumberFormat="1" applyFont="1" applyFill="1" applyAlignment="1" applyProtection="1">
      <alignment horizontal="center" vertical="center"/>
      <protection locked="0"/>
    </xf>
    <xf numFmtId="3" fontId="3" fillId="10" borderId="0" xfId="0" applyNumberFormat="1" applyFont="1" applyFill="1" applyAlignment="1" applyProtection="1">
      <alignment vertical="center"/>
      <protection locked="0"/>
    </xf>
    <xf numFmtId="3" fontId="3" fillId="10" borderId="27" xfId="14" applyNumberFormat="1" applyFont="1" applyFill="1" applyBorder="1" applyAlignment="1" applyProtection="1">
      <alignment horizontal="center" vertical="center"/>
      <protection locked="0"/>
    </xf>
    <xf numFmtId="0" fontId="19" fillId="15" borderId="0" xfId="0" applyFont="1" applyFill="1" applyAlignment="1">
      <alignment horizontal="left" vertical="center"/>
    </xf>
    <xf numFmtId="173" fontId="19" fillId="15" borderId="0" xfId="0" applyNumberFormat="1" applyFont="1" applyFill="1" applyAlignment="1">
      <alignment horizontal="center" vertical="center"/>
    </xf>
    <xf numFmtId="173" fontId="19" fillId="15" borderId="0" xfId="0" applyNumberFormat="1" applyFont="1" applyFill="1" applyAlignment="1">
      <alignment horizontal="left" vertical="center"/>
    </xf>
    <xf numFmtId="41" fontId="23" fillId="0" borderId="0" xfId="14" applyFont="1" applyBorder="1" applyAlignment="1">
      <alignment horizontal="left"/>
    </xf>
    <xf numFmtId="0" fontId="19" fillId="21" borderId="0" xfId="0" applyFont="1" applyFill="1" applyAlignment="1">
      <alignment horizontal="center" vertical="center"/>
    </xf>
    <xf numFmtId="0" fontId="19" fillId="21" borderId="0" xfId="0" applyFont="1" applyFill="1" applyAlignment="1">
      <alignment horizontal="left" vertical="center"/>
    </xf>
    <xf numFmtId="173" fontId="19" fillId="21" borderId="0" xfId="0" applyNumberFormat="1" applyFont="1" applyFill="1" applyAlignment="1">
      <alignment horizontal="right" vertical="center"/>
    </xf>
    <xf numFmtId="0" fontId="23" fillId="15" borderId="0" xfId="0" applyFont="1" applyFill="1" applyAlignment="1">
      <alignment horizontal="center" vertical="center"/>
    </xf>
    <xf numFmtId="173" fontId="23" fillId="15" borderId="0" xfId="0" applyNumberFormat="1" applyFont="1" applyFill="1" applyAlignment="1">
      <alignment horizontal="right" vertical="center"/>
    </xf>
    <xf numFmtId="41" fontId="23" fillId="0" borderId="0" xfId="14" applyFont="1" applyBorder="1"/>
    <xf numFmtId="41" fontId="23" fillId="10" borderId="0" xfId="14" applyFont="1" applyFill="1" applyBorder="1"/>
    <xf numFmtId="41" fontId="19" fillId="15" borderId="0" xfId="14" applyFont="1" applyFill="1" applyBorder="1" applyAlignment="1" applyProtection="1">
      <alignment horizontal="left" vertical="center"/>
    </xf>
    <xf numFmtId="173" fontId="37" fillId="21" borderId="0" xfId="0" applyNumberFormat="1" applyFont="1" applyFill="1" applyAlignment="1">
      <alignment horizontal="right" vertical="center"/>
    </xf>
    <xf numFmtId="0" fontId="19" fillId="10" borderId="0" xfId="0" applyFont="1" applyFill="1" applyAlignment="1">
      <alignment horizontal="center" vertical="center"/>
    </xf>
    <xf numFmtId="0" fontId="19" fillId="10" borderId="0" xfId="0" applyFont="1" applyFill="1" applyAlignment="1">
      <alignment horizontal="left" vertical="center"/>
    </xf>
    <xf numFmtId="173" fontId="19" fillId="10" borderId="0" xfId="0" applyNumberFormat="1" applyFont="1" applyFill="1" applyAlignment="1">
      <alignment horizontal="right" vertical="center"/>
    </xf>
    <xf numFmtId="41" fontId="19" fillId="0" borderId="0" xfId="14" applyFont="1" applyBorder="1"/>
    <xf numFmtId="173" fontId="23" fillId="0" borderId="0" xfId="0" applyNumberFormat="1" applyFont="1"/>
    <xf numFmtId="173" fontId="23" fillId="0" borderId="0" xfId="0" applyNumberFormat="1" applyFont="1" applyAlignment="1">
      <alignment horizontal="center"/>
    </xf>
    <xf numFmtId="41" fontId="19" fillId="0" borderId="0" xfId="14" applyFont="1" applyBorder="1" applyAlignment="1"/>
    <xf numFmtId="41" fontId="23" fillId="10" borderId="0" xfId="0" applyNumberFormat="1" applyFont="1" applyFill="1"/>
    <xf numFmtId="3" fontId="1" fillId="10" borderId="22" xfId="14" applyNumberFormat="1" applyFont="1" applyFill="1" applyBorder="1" applyAlignment="1" applyProtection="1">
      <alignment vertical="center" wrapText="1"/>
    </xf>
    <xf numFmtId="3" fontId="1" fillId="10" borderId="43" xfId="14" applyNumberFormat="1" applyFont="1" applyFill="1" applyBorder="1" applyAlignment="1" applyProtection="1">
      <alignment vertical="center" wrapText="1"/>
    </xf>
    <xf numFmtId="0" fontId="1" fillId="10" borderId="32" xfId="0" applyFont="1" applyFill="1" applyBorder="1" applyAlignment="1" applyProtection="1">
      <alignment vertical="center"/>
      <protection locked="0"/>
    </xf>
    <xf numFmtId="41" fontId="1" fillId="10" borderId="15" xfId="0" applyNumberFormat="1" applyFont="1" applyFill="1" applyBorder="1" applyAlignment="1" applyProtection="1">
      <alignment vertical="center"/>
      <protection locked="0"/>
    </xf>
    <xf numFmtId="3" fontId="1" fillId="10" borderId="32" xfId="0" quotePrefix="1" applyNumberFormat="1" applyFont="1" applyFill="1" applyBorder="1" applyAlignment="1" applyProtection="1">
      <alignment vertical="center"/>
      <protection locked="0"/>
    </xf>
    <xf numFmtId="3" fontId="1" fillId="10" borderId="15" xfId="0" quotePrefix="1" applyNumberFormat="1" applyFont="1" applyFill="1" applyBorder="1" applyAlignment="1" applyProtection="1">
      <alignment vertical="center"/>
      <protection locked="0"/>
    </xf>
    <xf numFmtId="3" fontId="3" fillId="10" borderId="39" xfId="14" applyNumberFormat="1" applyFont="1" applyFill="1" applyBorder="1" applyAlignment="1" applyProtection="1">
      <alignment vertical="center"/>
    </xf>
    <xf numFmtId="3" fontId="1" fillId="10" borderId="38" xfId="14" applyNumberFormat="1" applyFont="1" applyFill="1" applyBorder="1" applyAlignment="1" applyProtection="1">
      <alignment vertical="center" wrapText="1"/>
    </xf>
    <xf numFmtId="3" fontId="1" fillId="10" borderId="23" xfId="14" applyNumberFormat="1" applyFont="1" applyFill="1" applyBorder="1" applyAlignment="1" applyProtection="1">
      <alignment vertical="center" wrapText="1"/>
    </xf>
    <xf numFmtId="3" fontId="3" fillId="10" borderId="42" xfId="0" applyNumberFormat="1" applyFont="1" applyFill="1" applyBorder="1" applyAlignment="1">
      <alignment horizontal="right" vertical="center"/>
    </xf>
    <xf numFmtId="3" fontId="3" fillId="10" borderId="12" xfId="0" applyNumberFormat="1" applyFont="1" applyFill="1" applyBorder="1" applyAlignment="1">
      <alignment horizontal="right" vertical="center"/>
    </xf>
    <xf numFmtId="3" fontId="3" fillId="10" borderId="38" xfId="0" applyNumberFormat="1" applyFont="1" applyFill="1" applyBorder="1" applyAlignment="1" applyProtection="1">
      <alignment horizontal="right" vertical="center"/>
      <protection locked="0"/>
    </xf>
    <xf numFmtId="3" fontId="3" fillId="10" borderId="12" xfId="0" applyNumberFormat="1" applyFont="1" applyFill="1" applyBorder="1" applyAlignment="1" applyProtection="1">
      <alignment horizontal="right" vertical="center"/>
      <protection locked="0"/>
    </xf>
    <xf numFmtId="3" fontId="3" fillId="10" borderId="38" xfId="0" applyNumberFormat="1" applyFont="1" applyFill="1" applyBorder="1" applyAlignment="1" applyProtection="1">
      <alignment vertical="center"/>
      <protection locked="0"/>
    </xf>
    <xf numFmtId="3" fontId="3" fillId="10" borderId="23" xfId="0" applyNumberFormat="1" applyFont="1" applyFill="1" applyBorder="1" applyAlignment="1" applyProtection="1">
      <alignment vertical="center"/>
      <protection locked="0"/>
    </xf>
    <xf numFmtId="3" fontId="1" fillId="10" borderId="38" xfId="0" applyNumberFormat="1" applyFont="1" applyFill="1" applyBorder="1" applyAlignment="1" applyProtection="1">
      <alignment vertical="center"/>
      <protection locked="0"/>
    </xf>
    <xf numFmtId="3" fontId="1" fillId="10" borderId="23" xfId="0" applyNumberFormat="1" applyFont="1" applyFill="1" applyBorder="1" applyAlignment="1" applyProtection="1">
      <alignment vertical="center"/>
      <protection locked="0"/>
    </xf>
    <xf numFmtId="3" fontId="1" fillId="10" borderId="42" xfId="0" applyNumberFormat="1" applyFont="1" applyFill="1" applyBorder="1" applyAlignment="1" applyProtection="1">
      <alignment vertical="center"/>
      <protection locked="0"/>
    </xf>
    <xf numFmtId="3" fontId="1" fillId="10" borderId="39" xfId="0" applyNumberFormat="1" applyFont="1" applyFill="1" applyBorder="1" applyAlignment="1" applyProtection="1">
      <alignment vertical="center"/>
      <protection locked="0"/>
    </xf>
    <xf numFmtId="3" fontId="1" fillId="10" borderId="12" xfId="0" applyNumberFormat="1" applyFont="1" applyFill="1" applyBorder="1" applyAlignment="1" applyProtection="1">
      <alignment vertical="center"/>
      <protection locked="0"/>
    </xf>
    <xf numFmtId="0" fontId="45" fillId="15" borderId="0" xfId="0" applyFont="1" applyFill="1" applyAlignment="1">
      <alignment horizontal="center" vertical="top" wrapText="1"/>
    </xf>
    <xf numFmtId="41" fontId="49" fillId="0" borderId="0" xfId="14" applyFont="1"/>
    <xf numFmtId="0" fontId="44" fillId="23" borderId="0" xfId="0" applyFont="1" applyFill="1" applyAlignment="1">
      <alignment horizontal="center" vertical="center" wrapText="1"/>
    </xf>
    <xf numFmtId="0" fontId="44" fillId="23" borderId="0" xfId="0" applyFont="1" applyFill="1" applyAlignment="1">
      <alignment horizontal="left" vertical="center" wrapText="1"/>
    </xf>
    <xf numFmtId="41" fontId="44" fillId="23" borderId="0" xfId="14" applyFont="1" applyFill="1" applyBorder="1" applyAlignment="1">
      <alignment horizontal="center" vertical="center" wrapText="1"/>
    </xf>
    <xf numFmtId="41" fontId="53" fillId="0" borderId="0" xfId="14" applyFont="1" applyFill="1" applyBorder="1" applyAlignment="1" applyProtection="1">
      <alignment vertical="center" wrapText="1"/>
      <protection locked="0"/>
    </xf>
    <xf numFmtId="3" fontId="1" fillId="10" borderId="73" xfId="0" applyNumberFormat="1" applyFont="1" applyFill="1" applyBorder="1" applyAlignment="1" applyProtection="1">
      <alignment vertical="center"/>
      <protection locked="0"/>
    </xf>
    <xf numFmtId="3" fontId="1" fillId="10" borderId="72" xfId="0" applyNumberFormat="1" applyFont="1" applyFill="1" applyBorder="1" applyAlignment="1" applyProtection="1">
      <alignment vertical="center"/>
      <protection locked="0"/>
    </xf>
    <xf numFmtId="3" fontId="2" fillId="5" borderId="19" xfId="0" applyNumberFormat="1" applyFont="1" applyFill="1" applyBorder="1" applyAlignment="1" applyProtection="1">
      <alignment vertical="center"/>
      <protection locked="0"/>
    </xf>
    <xf numFmtId="3" fontId="2" fillId="5" borderId="21" xfId="0" applyNumberFormat="1" applyFont="1" applyFill="1" applyBorder="1" applyAlignment="1" applyProtection="1">
      <alignment vertical="center"/>
      <protection locked="0"/>
    </xf>
    <xf numFmtId="3" fontId="2" fillId="2" borderId="21" xfId="0" applyNumberFormat="1" applyFont="1" applyFill="1" applyBorder="1" applyAlignment="1" applyProtection="1">
      <alignment vertical="center"/>
      <protection locked="0"/>
    </xf>
    <xf numFmtId="0" fontId="53" fillId="10" borderId="0" xfId="0" applyFont="1" applyFill="1" applyProtection="1">
      <protection locked="0"/>
    </xf>
    <xf numFmtId="0" fontId="56" fillId="10" borderId="0" xfId="0" applyFont="1" applyFill="1"/>
    <xf numFmtId="0" fontId="53" fillId="10" borderId="0" xfId="0" applyFont="1" applyFill="1" applyAlignment="1" applyProtection="1">
      <alignment vertical="center"/>
      <protection locked="0"/>
    </xf>
    <xf numFmtId="0" fontId="53" fillId="10" borderId="0" xfId="0" applyFont="1" applyFill="1" applyAlignment="1" applyProtection="1">
      <alignment horizontal="center" vertical="center"/>
      <protection locked="0"/>
    </xf>
    <xf numFmtId="0" fontId="55" fillId="10" borderId="0" xfId="0" applyFont="1" applyFill="1" applyProtection="1">
      <protection locked="0"/>
    </xf>
    <xf numFmtId="0" fontId="57" fillId="10" borderId="0" xfId="0" applyFont="1" applyFill="1"/>
    <xf numFmtId="0" fontId="55" fillId="10" borderId="0" xfId="0" applyFont="1" applyFill="1" applyAlignment="1" applyProtection="1">
      <alignment vertical="center"/>
      <protection locked="0"/>
    </xf>
    <xf numFmtId="0" fontId="3" fillId="10" borderId="0" xfId="16" applyFont="1" applyFill="1" applyAlignment="1" applyProtection="1">
      <alignment vertical="center"/>
      <protection locked="0"/>
    </xf>
    <xf numFmtId="0" fontId="14" fillId="10" borderId="0" xfId="0" applyFont="1" applyFill="1" applyProtection="1">
      <protection locked="0"/>
    </xf>
    <xf numFmtId="41" fontId="1" fillId="10" borderId="22" xfId="14" applyFont="1" applyFill="1" applyBorder="1" applyAlignment="1" applyProtection="1">
      <alignment vertical="center"/>
      <protection locked="0"/>
    </xf>
    <xf numFmtId="41" fontId="1" fillId="10" borderId="43" xfId="14" applyFont="1" applyFill="1" applyBorder="1" applyAlignment="1" applyProtection="1">
      <alignment vertical="center"/>
      <protection locked="0"/>
    </xf>
    <xf numFmtId="168" fontId="3" fillId="10" borderId="1" xfId="0" quotePrefix="1" applyNumberFormat="1" applyFont="1" applyFill="1" applyBorder="1" applyAlignment="1">
      <alignment horizontal="right" vertical="center" wrapText="1"/>
    </xf>
    <xf numFmtId="0" fontId="38" fillId="10" borderId="15" xfId="0" applyFont="1" applyFill="1" applyBorder="1" applyAlignment="1">
      <alignment horizontal="left" vertical="center" wrapText="1"/>
    </xf>
    <xf numFmtId="167" fontId="38" fillId="10" borderId="1" xfId="0" applyNumberFormat="1" applyFont="1" applyFill="1" applyBorder="1" applyAlignment="1">
      <alignment horizontal="left" vertical="center" wrapText="1"/>
    </xf>
    <xf numFmtId="168" fontId="38" fillId="10" borderId="1" xfId="0" applyNumberFormat="1" applyFont="1" applyFill="1" applyBorder="1" applyAlignment="1">
      <alignment vertical="center" wrapText="1"/>
    </xf>
    <xf numFmtId="3" fontId="22" fillId="5" borderId="32" xfId="0" applyNumberFormat="1" applyFont="1" applyFill="1" applyBorder="1" applyAlignment="1">
      <alignment horizontal="right" vertical="top" wrapText="1"/>
    </xf>
    <xf numFmtId="3" fontId="1" fillId="0" borderId="40" xfId="0" applyNumberFormat="1" applyFont="1" applyBorder="1" applyAlignment="1">
      <alignment horizontal="right" vertical="top" wrapText="1"/>
    </xf>
    <xf numFmtId="41" fontId="1" fillId="0" borderId="34" xfId="14" applyFont="1" applyFill="1" applyBorder="1" applyAlignment="1">
      <alignment vertical="center"/>
    </xf>
    <xf numFmtId="3" fontId="2" fillId="5" borderId="72" xfId="0" applyNumberFormat="1" applyFont="1" applyFill="1" applyBorder="1" applyAlignment="1">
      <alignment horizontal="right" vertical="center" wrapText="1"/>
    </xf>
    <xf numFmtId="0" fontId="15" fillId="11" borderId="13" xfId="1" applyFont="1" applyFill="1" applyBorder="1" applyAlignment="1">
      <alignment vertical="center"/>
    </xf>
    <xf numFmtId="3" fontId="3" fillId="10" borderId="10" xfId="14" applyNumberFormat="1" applyFont="1" applyFill="1" applyBorder="1" applyAlignment="1" applyProtection="1">
      <alignment horizontal="center" vertical="center"/>
      <protection locked="0"/>
    </xf>
    <xf numFmtId="3" fontId="1" fillId="10" borderId="10" xfId="0" applyNumberFormat="1" applyFont="1" applyFill="1" applyBorder="1"/>
    <xf numFmtId="3" fontId="1" fillId="0" borderId="10" xfId="0" applyNumberFormat="1" applyFont="1" applyBorder="1" applyAlignment="1">
      <alignment horizontal="right" vertical="center" wrapText="1"/>
    </xf>
    <xf numFmtId="3" fontId="2" fillId="5" borderId="77" xfId="0" applyNumberFormat="1" applyFont="1" applyFill="1" applyBorder="1" applyAlignment="1">
      <alignment horizontal="right" vertical="center" wrapText="1"/>
    </xf>
    <xf numFmtId="3" fontId="22" fillId="5" borderId="52" xfId="0" applyNumberFormat="1" applyFont="1" applyFill="1" applyBorder="1" applyAlignment="1">
      <alignment horizontal="right" vertical="top" wrapText="1"/>
    </xf>
    <xf numFmtId="3" fontId="1" fillId="0" borderId="45" xfId="0" applyNumberFormat="1" applyFont="1" applyBorder="1" applyAlignment="1">
      <alignment horizontal="right" vertical="top" wrapText="1"/>
    </xf>
    <xf numFmtId="0" fontId="45" fillId="22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173" fontId="18" fillId="0" borderId="0" xfId="0" applyNumberFormat="1" applyFont="1" applyAlignment="1">
      <alignment horizontal="right" vertical="center"/>
    </xf>
    <xf numFmtId="41" fontId="46" fillId="0" borderId="0" xfId="14" applyFont="1" applyFill="1" applyAlignment="1"/>
    <xf numFmtId="0" fontId="25" fillId="22" borderId="0" xfId="0" applyFont="1" applyFill="1" applyAlignment="1">
      <alignment horizontal="center" vertical="center" wrapText="1"/>
    </xf>
    <xf numFmtId="0" fontId="58" fillId="0" borderId="0" xfId="0" applyFont="1" applyAlignment="1">
      <alignment wrapText="1"/>
    </xf>
    <xf numFmtId="0" fontId="59" fillId="17" borderId="0" xfId="0" applyFont="1" applyFill="1" applyAlignment="1">
      <alignment horizontal="center" vertical="center" wrapText="1"/>
    </xf>
    <xf numFmtId="0" fontId="59" fillId="16" borderId="0" xfId="0" applyFont="1" applyFill="1" applyAlignment="1">
      <alignment horizontal="center" vertical="center" wrapText="1"/>
    </xf>
    <xf numFmtId="0" fontId="18" fillId="15" borderId="0" xfId="0" applyFont="1" applyFill="1" applyAlignment="1">
      <alignment horizontal="left" vertical="center"/>
    </xf>
    <xf numFmtId="10" fontId="22" fillId="0" borderId="40" xfId="7" applyNumberFormat="1" applyFont="1" applyFill="1" applyBorder="1" applyAlignment="1" applyProtection="1">
      <alignment horizontal="center" vertical="center" wrapText="1"/>
    </xf>
    <xf numFmtId="1" fontId="1" fillId="0" borderId="2" xfId="14" applyNumberFormat="1" applyFont="1" applyFill="1" applyBorder="1" applyAlignment="1">
      <alignment horizontal="right"/>
    </xf>
    <xf numFmtId="41" fontId="22" fillId="5" borderId="2" xfId="14" applyFont="1" applyFill="1" applyBorder="1" applyAlignment="1">
      <alignment horizontal="right"/>
    </xf>
    <xf numFmtId="41" fontId="22" fillId="0" borderId="78" xfId="14" applyFont="1" applyFill="1" applyBorder="1" applyAlignment="1">
      <alignment horizontal="right"/>
    </xf>
    <xf numFmtId="3" fontId="3" fillId="0" borderId="15" xfId="14" applyNumberFormat="1" applyFont="1" applyFill="1" applyBorder="1" applyAlignment="1" applyProtection="1">
      <alignment horizontal="right" vertical="top" wrapText="1"/>
    </xf>
    <xf numFmtId="3" fontId="22" fillId="5" borderId="15" xfId="14" applyNumberFormat="1" applyFont="1" applyFill="1" applyBorder="1" applyAlignment="1" applyProtection="1">
      <alignment horizontal="right" vertical="top" wrapText="1"/>
    </xf>
    <xf numFmtId="10" fontId="22" fillId="5" borderId="22" xfId="7" applyNumberFormat="1" applyFont="1" applyFill="1" applyBorder="1" applyAlignment="1">
      <alignment horizontal="center"/>
    </xf>
    <xf numFmtId="3" fontId="22" fillId="0" borderId="16" xfId="14" applyNumberFormat="1" applyFont="1" applyFill="1" applyBorder="1" applyAlignment="1" applyProtection="1">
      <alignment horizontal="right" vertical="top" wrapText="1"/>
    </xf>
    <xf numFmtId="10" fontId="22" fillId="0" borderId="35" xfId="7" applyNumberFormat="1" applyFont="1" applyFill="1" applyBorder="1" applyAlignment="1">
      <alignment horizontal="center"/>
    </xf>
    <xf numFmtId="41" fontId="4" fillId="0" borderId="0" xfId="14" applyFont="1" applyProtection="1">
      <protection locked="0"/>
    </xf>
    <xf numFmtId="172" fontId="3" fillId="10" borderId="38" xfId="7" applyNumberFormat="1" applyFont="1" applyFill="1" applyBorder="1" applyAlignment="1">
      <alignment horizontal="center" vertical="center" wrapText="1"/>
    </xf>
    <xf numFmtId="172" fontId="32" fillId="8" borderId="8" xfId="7" applyNumberFormat="1" applyFont="1" applyFill="1" applyBorder="1" applyAlignment="1" applyProtection="1">
      <alignment horizontal="center" vertical="center"/>
    </xf>
    <xf numFmtId="172" fontId="32" fillId="8" borderId="17" xfId="7" applyNumberFormat="1" applyFont="1" applyFill="1" applyBorder="1" applyAlignment="1">
      <alignment horizontal="center" vertical="center" wrapText="1"/>
    </xf>
    <xf numFmtId="172" fontId="32" fillId="8" borderId="37" xfId="0" applyNumberFormat="1" applyFont="1" applyFill="1" applyBorder="1" applyAlignment="1">
      <alignment horizontal="center" vertical="center" wrapText="1"/>
    </xf>
    <xf numFmtId="172" fontId="3" fillId="10" borderId="37" xfId="7" applyNumberFormat="1" applyFont="1" applyFill="1" applyBorder="1" applyAlignment="1">
      <alignment horizontal="center" vertical="center" wrapText="1"/>
    </xf>
    <xf numFmtId="172" fontId="1" fillId="9" borderId="0" xfId="7" applyNumberFormat="1" applyFont="1" applyFill="1" applyBorder="1" applyAlignment="1">
      <alignment horizontal="center"/>
    </xf>
    <xf numFmtId="172" fontId="32" fillId="8" borderId="8" xfId="7" applyNumberFormat="1" applyFont="1" applyFill="1" applyBorder="1" applyAlignment="1" applyProtection="1">
      <alignment horizontal="center"/>
    </xf>
    <xf numFmtId="172" fontId="32" fillId="8" borderId="37" xfId="7" applyNumberFormat="1" applyFont="1" applyFill="1" applyBorder="1" applyAlignment="1">
      <alignment horizontal="center" vertical="center" wrapText="1"/>
    </xf>
    <xf numFmtId="172" fontId="3" fillId="10" borderId="37" xfId="7" applyNumberFormat="1" applyFont="1" applyFill="1" applyBorder="1" applyAlignment="1">
      <alignment horizontal="center" vertical="center"/>
    </xf>
    <xf numFmtId="172" fontId="16" fillId="12" borderId="37" xfId="7" applyNumberFormat="1" applyFont="1" applyFill="1" applyBorder="1" applyAlignment="1">
      <alignment horizontal="center"/>
    </xf>
    <xf numFmtId="172" fontId="1" fillId="10" borderId="0" xfId="0" applyNumberFormat="1" applyFont="1" applyFill="1" applyAlignment="1">
      <alignment horizontal="center"/>
    </xf>
    <xf numFmtId="172" fontId="17" fillId="10" borderId="0" xfId="0" applyNumberFormat="1" applyFont="1" applyFill="1" applyAlignment="1">
      <alignment horizontal="center"/>
    </xf>
    <xf numFmtId="172" fontId="32" fillId="8" borderId="8" xfId="7" applyNumberFormat="1" applyFont="1" applyFill="1" applyBorder="1" applyAlignment="1">
      <alignment horizontal="center" vertical="center"/>
    </xf>
    <xf numFmtId="172" fontId="16" fillId="12" borderId="20" xfId="7" applyNumberFormat="1" applyFont="1" applyFill="1" applyBorder="1" applyAlignment="1">
      <alignment horizontal="center" vertical="center"/>
    </xf>
    <xf numFmtId="172" fontId="1" fillId="9" borderId="0" xfId="7" applyNumberFormat="1" applyFont="1" applyFill="1" applyAlignment="1">
      <alignment horizontal="center"/>
    </xf>
    <xf numFmtId="172" fontId="17" fillId="10" borderId="0" xfId="7" applyNumberFormat="1" applyFont="1" applyFill="1" applyAlignment="1">
      <alignment horizontal="center"/>
    </xf>
    <xf numFmtId="172" fontId="32" fillId="8" borderId="24" xfId="7" applyNumberFormat="1" applyFont="1" applyFill="1" applyBorder="1" applyAlignment="1">
      <alignment horizontal="center" vertical="center" wrapText="1"/>
    </xf>
    <xf numFmtId="172" fontId="32" fillId="8" borderId="38" xfId="7" applyNumberFormat="1" applyFont="1" applyFill="1" applyBorder="1" applyAlignment="1">
      <alignment horizontal="center" vertical="center" wrapText="1"/>
    </xf>
    <xf numFmtId="172" fontId="16" fillId="12" borderId="21" xfId="7" applyNumberFormat="1" applyFont="1" applyFill="1" applyBorder="1" applyAlignment="1">
      <alignment horizontal="center" vertical="center"/>
    </xf>
    <xf numFmtId="172" fontId="32" fillId="8" borderId="8" xfId="7" applyNumberFormat="1" applyFont="1" applyFill="1" applyBorder="1" applyAlignment="1">
      <alignment horizontal="center"/>
    </xf>
    <xf numFmtId="172" fontId="16" fillId="12" borderId="23" xfId="7" applyNumberFormat="1" applyFont="1" applyFill="1" applyBorder="1" applyAlignment="1">
      <alignment horizontal="center" vertical="center"/>
    </xf>
    <xf numFmtId="172" fontId="1" fillId="10" borderId="0" xfId="7" applyNumberFormat="1" applyFont="1" applyFill="1" applyAlignment="1">
      <alignment horizontal="right"/>
    </xf>
    <xf numFmtId="172" fontId="32" fillId="7" borderId="8" xfId="7" applyNumberFormat="1" applyFont="1" applyFill="1" applyBorder="1" applyAlignment="1">
      <alignment horizontal="center" vertical="center"/>
    </xf>
    <xf numFmtId="172" fontId="32" fillId="7" borderId="24" xfId="7" applyNumberFormat="1" applyFont="1" applyFill="1" applyBorder="1" applyAlignment="1">
      <alignment horizontal="center" vertical="center" wrapText="1"/>
    </xf>
    <xf numFmtId="172" fontId="32" fillId="7" borderId="38" xfId="7" applyNumberFormat="1" applyFont="1" applyFill="1" applyBorder="1" applyAlignment="1">
      <alignment horizontal="center" vertical="center" wrapText="1"/>
    </xf>
    <xf numFmtId="172" fontId="12" fillId="9" borderId="27" xfId="7" applyNumberFormat="1" applyFont="1" applyFill="1" applyBorder="1" applyAlignment="1">
      <alignment horizontal="right"/>
    </xf>
    <xf numFmtId="172" fontId="32" fillId="7" borderId="29" xfId="7" applyNumberFormat="1" applyFont="1" applyFill="1" applyBorder="1" applyAlignment="1">
      <alignment horizontal="center" vertical="center" wrapText="1"/>
    </xf>
    <xf numFmtId="172" fontId="16" fillId="12" borderId="38" xfId="7" applyNumberFormat="1" applyFont="1" applyFill="1" applyBorder="1" applyAlignment="1">
      <alignment horizontal="center" vertical="center"/>
    </xf>
    <xf numFmtId="49" fontId="12" fillId="1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49" fontId="3" fillId="10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168" fontId="1" fillId="10" borderId="1" xfId="0" quotePrefix="1" applyNumberFormat="1" applyFont="1" applyFill="1" applyBorder="1" applyAlignment="1">
      <alignment horizontal="center" vertical="center" wrapText="1"/>
    </xf>
    <xf numFmtId="49" fontId="22" fillId="5" borderId="1" xfId="0" applyNumberFormat="1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172" fontId="0" fillId="10" borderId="0" xfId="7" applyNumberFormat="1" applyFont="1" applyFill="1" applyAlignment="1">
      <alignment horizontal="center"/>
    </xf>
    <xf numFmtId="172" fontId="1" fillId="9" borderId="0" xfId="7" applyNumberFormat="1" applyFont="1" applyFill="1" applyBorder="1" applyAlignment="1">
      <alignment horizontal="center" vertical="center"/>
    </xf>
    <xf numFmtId="172" fontId="4" fillId="8" borderId="20" xfId="7" applyNumberFormat="1" applyFont="1" applyFill="1" applyBorder="1" applyAlignment="1" applyProtection="1">
      <alignment horizontal="center" vertical="center"/>
    </xf>
    <xf numFmtId="172" fontId="32" fillId="8" borderId="6" xfId="7" applyNumberFormat="1" applyFont="1" applyFill="1" applyBorder="1" applyAlignment="1">
      <alignment horizontal="center" vertical="center" wrapText="1"/>
    </xf>
    <xf numFmtId="172" fontId="28" fillId="12" borderId="32" xfId="7" applyNumberFormat="1" applyFont="1" applyFill="1" applyBorder="1" applyAlignment="1" applyProtection="1">
      <alignment horizontal="center" vertical="center" wrapText="1"/>
    </xf>
    <xf numFmtId="172" fontId="22" fillId="5" borderId="32" xfId="7" applyNumberFormat="1" applyFont="1" applyFill="1" applyBorder="1" applyAlignment="1" applyProtection="1">
      <alignment horizontal="center" vertical="center"/>
    </xf>
    <xf numFmtId="172" fontId="3" fillId="10" borderId="31" xfId="7" applyNumberFormat="1" applyFont="1" applyFill="1" applyBorder="1" applyAlignment="1" applyProtection="1">
      <alignment horizontal="center" vertical="center" wrapText="1"/>
    </xf>
    <xf numFmtId="172" fontId="3" fillId="0" borderId="31" xfId="7" applyNumberFormat="1" applyFont="1" applyFill="1" applyBorder="1" applyAlignment="1" applyProtection="1">
      <alignment horizontal="center" vertical="center" wrapText="1"/>
    </xf>
    <xf numFmtId="172" fontId="3" fillId="10" borderId="42" xfId="7" applyNumberFormat="1" applyFont="1" applyFill="1" applyBorder="1" applyAlignment="1" applyProtection="1">
      <alignment horizontal="center" vertical="center" wrapText="1"/>
    </xf>
    <xf numFmtId="172" fontId="22" fillId="5" borderId="42" xfId="7" applyNumberFormat="1" applyFont="1" applyFill="1" applyBorder="1" applyAlignment="1" applyProtection="1">
      <alignment horizontal="center" vertical="center"/>
    </xf>
    <xf numFmtId="172" fontId="1" fillId="0" borderId="0" xfId="7" applyNumberFormat="1" applyFont="1" applyAlignment="1" applyProtection="1">
      <alignment horizontal="center"/>
      <protection locked="0"/>
    </xf>
    <xf numFmtId="172" fontId="0" fillId="10" borderId="0" xfId="7" applyNumberFormat="1" applyFont="1" applyFill="1"/>
    <xf numFmtId="172" fontId="28" fillId="12" borderId="1" xfId="7" applyNumberFormat="1" applyFont="1" applyFill="1" applyBorder="1" applyAlignment="1" applyProtection="1">
      <alignment horizontal="center" vertical="center" wrapText="1"/>
    </xf>
    <xf numFmtId="172" fontId="22" fillId="5" borderId="1" xfId="7" applyNumberFormat="1" applyFont="1" applyFill="1" applyBorder="1" applyAlignment="1" applyProtection="1">
      <alignment horizontal="center" vertical="center"/>
    </xf>
    <xf numFmtId="172" fontId="3" fillId="10" borderId="1" xfId="7" applyNumberFormat="1" applyFont="1" applyFill="1" applyBorder="1" applyAlignment="1" applyProtection="1">
      <alignment horizontal="center" vertical="center"/>
    </xf>
    <xf numFmtId="172" fontId="22" fillId="0" borderId="1" xfId="7" applyNumberFormat="1" applyFont="1" applyFill="1" applyBorder="1" applyAlignment="1" applyProtection="1">
      <alignment horizontal="center" vertical="center"/>
    </xf>
    <xf numFmtId="172" fontId="3" fillId="10" borderId="37" xfId="7" applyNumberFormat="1" applyFont="1" applyFill="1" applyBorder="1" applyAlignment="1" applyProtection="1">
      <alignment horizontal="center" vertical="center"/>
    </xf>
    <xf numFmtId="172" fontId="22" fillId="5" borderId="37" xfId="7" applyNumberFormat="1" applyFont="1" applyFill="1" applyBorder="1" applyAlignment="1" applyProtection="1">
      <alignment horizontal="center" vertical="center"/>
    </xf>
    <xf numFmtId="172" fontId="4" fillId="8" borderId="21" xfId="7" applyNumberFormat="1" applyFont="1" applyFill="1" applyBorder="1" applyAlignment="1" applyProtection="1">
      <alignment horizontal="center" vertical="center"/>
    </xf>
    <xf numFmtId="172" fontId="28" fillId="12" borderId="24" xfId="7" applyNumberFormat="1" applyFont="1" applyFill="1" applyBorder="1" applyAlignment="1" applyProtection="1">
      <alignment horizontal="center" vertical="center" wrapText="1"/>
    </xf>
    <xf numFmtId="172" fontId="22" fillId="5" borderId="22" xfId="7" applyNumberFormat="1" applyFont="1" applyFill="1" applyBorder="1" applyAlignment="1" applyProtection="1">
      <alignment horizontal="center" vertical="center"/>
    </xf>
    <xf numFmtId="172" fontId="3" fillId="10" borderId="22" xfId="7" applyNumberFormat="1" applyFont="1" applyFill="1" applyBorder="1" applyAlignment="1" applyProtection="1">
      <alignment horizontal="center" vertical="center"/>
    </xf>
    <xf numFmtId="172" fontId="22" fillId="0" borderId="22" xfId="7" applyNumberFormat="1" applyFont="1" applyFill="1" applyBorder="1" applyAlignment="1" applyProtection="1">
      <alignment horizontal="center" vertical="center"/>
    </xf>
    <xf numFmtId="172" fontId="22" fillId="10" borderId="38" xfId="7" applyNumberFormat="1" applyFont="1" applyFill="1" applyBorder="1" applyAlignment="1" applyProtection="1">
      <alignment horizontal="center" vertical="center"/>
    </xf>
    <xf numFmtId="172" fontId="22" fillId="5" borderId="38" xfId="7" applyNumberFormat="1" applyFont="1" applyFill="1" applyBorder="1" applyAlignment="1" applyProtection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168" fontId="1" fillId="9" borderId="0" xfId="0" applyNumberFormat="1" applyFont="1" applyFill="1" applyAlignment="1">
      <alignment vertical="center"/>
    </xf>
    <xf numFmtId="0" fontId="1" fillId="9" borderId="0" xfId="0" applyFont="1" applyFill="1" applyAlignment="1">
      <alignment vertical="center"/>
    </xf>
    <xf numFmtId="3" fontId="1" fillId="9" borderId="0" xfId="0" applyNumberFormat="1" applyFont="1" applyFill="1" applyAlignment="1">
      <alignment vertical="center"/>
    </xf>
    <xf numFmtId="10" fontId="1" fillId="9" borderId="0" xfId="0" applyNumberFormat="1" applyFont="1" applyFill="1" applyAlignment="1">
      <alignment vertical="center"/>
    </xf>
    <xf numFmtId="10" fontId="1" fillId="9" borderId="0" xfId="0" applyNumberFormat="1" applyFont="1" applyFill="1" applyAlignment="1">
      <alignment horizontal="center" vertical="center"/>
    </xf>
    <xf numFmtId="3" fontId="1" fillId="10" borderId="27" xfId="14" applyNumberFormat="1" applyFont="1" applyFill="1" applyBorder="1" applyAlignment="1" applyProtection="1">
      <alignment horizontal="center" vertical="center"/>
      <protection locked="0"/>
    </xf>
    <xf numFmtId="3" fontId="1" fillId="10" borderId="0" xfId="0" applyNumberFormat="1" applyFont="1" applyFill="1" applyAlignment="1">
      <alignment vertical="center"/>
    </xf>
    <xf numFmtId="3" fontId="1" fillId="10" borderId="0" xfId="0" applyNumberFormat="1" applyFont="1" applyFill="1" applyAlignment="1" applyProtection="1">
      <alignment horizontal="right" vertical="center"/>
      <protection locked="0"/>
    </xf>
    <xf numFmtId="3" fontId="1" fillId="10" borderId="0" xfId="0" applyNumberFormat="1" applyFont="1" applyFill="1" applyAlignment="1" applyProtection="1">
      <alignment vertical="center"/>
      <protection locked="0"/>
    </xf>
    <xf numFmtId="3" fontId="1" fillId="0" borderId="16" xfId="0" applyNumberFormat="1" applyFont="1" applyBorder="1" applyAlignment="1">
      <alignment horizontal="right" vertical="center" wrapText="1"/>
    </xf>
    <xf numFmtId="3" fontId="1" fillId="0" borderId="35" xfId="0" applyNumberFormat="1" applyFont="1" applyBorder="1" applyAlignment="1">
      <alignment horizontal="right" vertical="center" wrapText="1"/>
    </xf>
    <xf numFmtId="172" fontId="0" fillId="0" borderId="0" xfId="7" applyNumberFormat="1" applyFont="1"/>
    <xf numFmtId="172" fontId="3" fillId="9" borderId="0" xfId="7" applyNumberFormat="1" applyFont="1" applyFill="1" applyBorder="1" applyAlignment="1">
      <alignment vertical="center"/>
    </xf>
    <xf numFmtId="172" fontId="32" fillId="8" borderId="5" xfId="7" applyNumberFormat="1" applyFont="1" applyFill="1" applyBorder="1" applyAlignment="1">
      <alignment horizontal="center" vertical="center" wrapText="1"/>
    </xf>
    <xf numFmtId="172" fontId="28" fillId="12" borderId="6" xfId="7" applyNumberFormat="1" applyFont="1" applyFill="1" applyBorder="1" applyAlignment="1" applyProtection="1">
      <alignment horizontal="center" vertical="center"/>
    </xf>
    <xf numFmtId="172" fontId="3" fillId="10" borderId="1" xfId="7" applyNumberFormat="1" applyFont="1" applyFill="1" applyBorder="1" applyAlignment="1" applyProtection="1">
      <alignment horizontal="center" vertical="center" wrapText="1"/>
    </xf>
    <xf numFmtId="172" fontId="22" fillId="10" borderId="1" xfId="7" applyNumberFormat="1" applyFont="1" applyFill="1" applyBorder="1" applyAlignment="1" applyProtection="1">
      <alignment horizontal="center" vertical="center" wrapText="1"/>
    </xf>
    <xf numFmtId="172" fontId="22" fillId="0" borderId="1" xfId="7" applyNumberFormat="1" applyFont="1" applyFill="1" applyBorder="1" applyAlignment="1" applyProtection="1">
      <alignment horizontal="center" vertical="center" wrapText="1"/>
    </xf>
    <xf numFmtId="172" fontId="3" fillId="0" borderId="1" xfId="7" applyNumberFormat="1" applyFont="1" applyFill="1" applyBorder="1" applyAlignment="1" applyProtection="1">
      <alignment horizontal="center" vertical="center" wrapText="1"/>
    </xf>
    <xf numFmtId="172" fontId="22" fillId="5" borderId="31" xfId="7" applyNumberFormat="1" applyFont="1" applyFill="1" applyBorder="1" applyAlignment="1" applyProtection="1">
      <alignment horizontal="center" vertical="center" wrapText="1"/>
    </xf>
    <xf numFmtId="172" fontId="3" fillId="10" borderId="37" xfId="7" applyNumberFormat="1" applyFont="1" applyFill="1" applyBorder="1" applyAlignment="1" applyProtection="1">
      <alignment horizontal="center" vertical="center" wrapText="1"/>
    </xf>
    <xf numFmtId="172" fontId="22" fillId="5" borderId="37" xfId="7" applyNumberFormat="1" applyFont="1" applyFill="1" applyBorder="1" applyAlignment="1" applyProtection="1">
      <alignment horizontal="center" vertical="center" wrapText="1"/>
    </xf>
    <xf numFmtId="172" fontId="14" fillId="0" borderId="0" xfId="7" applyNumberFormat="1" applyFont="1" applyAlignment="1" applyProtection="1">
      <alignment horizontal="center"/>
      <protection locked="0"/>
    </xf>
    <xf numFmtId="172" fontId="1" fillId="0" borderId="0" xfId="7" applyNumberFormat="1" applyFont="1" applyProtection="1">
      <protection locked="0"/>
    </xf>
    <xf numFmtId="172" fontId="1" fillId="0" borderId="0" xfId="7" applyNumberFormat="1" applyFont="1" applyAlignment="1" applyProtection="1">
      <alignment vertical="center"/>
      <protection locked="0"/>
    </xf>
    <xf numFmtId="172" fontId="1" fillId="0" borderId="0" xfId="14" applyNumberFormat="1" applyFont="1" applyAlignment="1" applyProtection="1">
      <alignment horizontal="center"/>
      <protection locked="0"/>
    </xf>
    <xf numFmtId="172" fontId="1" fillId="0" borderId="0" xfId="7" applyNumberFormat="1" applyFont="1" applyAlignment="1" applyProtection="1">
      <alignment horizontal="center" wrapText="1"/>
      <protection locked="0"/>
    </xf>
    <xf numFmtId="172" fontId="22" fillId="5" borderId="32" xfId="7" applyNumberFormat="1" applyFont="1" applyFill="1" applyBorder="1" applyAlignment="1" applyProtection="1">
      <alignment horizontal="center" vertical="center" wrapText="1"/>
    </xf>
    <xf numFmtId="172" fontId="3" fillId="10" borderId="32" xfId="7" applyNumberFormat="1" applyFont="1" applyFill="1" applyBorder="1" applyAlignment="1" applyProtection="1">
      <alignment horizontal="center" vertical="center" wrapText="1"/>
    </xf>
    <xf numFmtId="172" fontId="22" fillId="10" borderId="32" xfId="7" applyNumberFormat="1" applyFont="1" applyFill="1" applyBorder="1" applyAlignment="1" applyProtection="1">
      <alignment horizontal="center" vertical="center" wrapText="1"/>
    </xf>
    <xf numFmtId="172" fontId="22" fillId="0" borderId="32" xfId="7" applyNumberFormat="1" applyFont="1" applyFill="1" applyBorder="1" applyAlignment="1" applyProtection="1">
      <alignment horizontal="center" vertical="center" wrapText="1"/>
    </xf>
    <xf numFmtId="172" fontId="3" fillId="0" borderId="32" xfId="7" applyNumberFormat="1" applyFont="1" applyFill="1" applyBorder="1" applyAlignment="1" applyProtection="1">
      <alignment horizontal="center" vertical="center" wrapText="1"/>
    </xf>
    <xf numFmtId="172" fontId="22" fillId="5" borderId="17" xfId="7" applyNumberFormat="1" applyFont="1" applyFill="1" applyBorder="1" applyAlignment="1" applyProtection="1">
      <alignment horizontal="center" vertical="center" wrapText="1"/>
    </xf>
    <xf numFmtId="172" fontId="14" fillId="0" borderId="0" xfId="7" applyNumberFormat="1" applyFont="1" applyProtection="1">
      <protection locked="0"/>
    </xf>
    <xf numFmtId="172" fontId="1" fillId="0" borderId="0" xfId="7" applyNumberFormat="1" applyFont="1" applyAlignment="1" applyProtection="1">
      <alignment wrapText="1"/>
      <protection locked="0"/>
    </xf>
    <xf numFmtId="172" fontId="33" fillId="0" borderId="0" xfId="7" applyNumberFormat="1" applyFont="1" applyFill="1" applyProtection="1">
      <protection locked="0"/>
    </xf>
    <xf numFmtId="172" fontId="4" fillId="7" borderId="21" xfId="7" applyNumberFormat="1" applyFont="1" applyFill="1" applyBorder="1" applyAlignment="1">
      <alignment horizontal="center" vertical="center"/>
    </xf>
    <xf numFmtId="172" fontId="32" fillId="7" borderId="27" xfId="7" applyNumberFormat="1" applyFont="1" applyFill="1" applyBorder="1" applyAlignment="1">
      <alignment horizontal="center" vertical="center" wrapText="1"/>
    </xf>
    <xf numFmtId="172" fontId="28" fillId="12" borderId="33" xfId="7" applyNumberFormat="1" applyFont="1" applyFill="1" applyBorder="1" applyAlignment="1" applyProtection="1">
      <alignment horizontal="center" vertical="center"/>
    </xf>
    <xf numFmtId="172" fontId="3" fillId="0" borderId="22" xfId="7" applyNumberFormat="1" applyFont="1" applyFill="1" applyBorder="1" applyAlignment="1" applyProtection="1">
      <alignment horizontal="center" vertical="center"/>
    </xf>
    <xf numFmtId="172" fontId="22" fillId="5" borderId="24" xfId="7" applyNumberFormat="1" applyFont="1" applyFill="1" applyBorder="1" applyAlignment="1" applyProtection="1">
      <alignment horizontal="center" vertical="center"/>
    </xf>
    <xf numFmtId="172" fontId="3" fillId="10" borderId="38" xfId="7" applyNumberFormat="1" applyFont="1" applyFill="1" applyBorder="1" applyAlignment="1" applyProtection="1">
      <alignment horizontal="center" vertical="center"/>
    </xf>
    <xf numFmtId="172" fontId="14" fillId="0" borderId="0" xfId="7" applyNumberFormat="1" applyFont="1" applyFill="1" applyProtection="1">
      <protection locked="0"/>
    </xf>
    <xf numFmtId="172" fontId="1" fillId="0" borderId="0" xfId="7" applyNumberFormat="1" applyFont="1" applyAlignment="1" applyProtection="1">
      <alignment horizontal="right"/>
      <protection locked="0"/>
    </xf>
    <xf numFmtId="0" fontId="22" fillId="5" borderId="16" xfId="0" applyFont="1" applyFill="1" applyBorder="1" applyAlignment="1">
      <alignment horizontal="left" vertical="center" wrapText="1"/>
    </xf>
    <xf numFmtId="167" fontId="22" fillId="5" borderId="3" xfId="0" applyNumberFormat="1" applyFont="1" applyFill="1" applyBorder="1" applyAlignment="1">
      <alignment horizontal="left" vertical="center" wrapText="1"/>
    </xf>
    <xf numFmtId="168" fontId="2" fillId="5" borderId="3" xfId="0" applyNumberFormat="1" applyFont="1" applyFill="1" applyBorder="1" applyAlignment="1">
      <alignment horizontal="center" vertical="center" wrapText="1"/>
    </xf>
    <xf numFmtId="168" fontId="2" fillId="5" borderId="3" xfId="0" applyNumberFormat="1" applyFont="1" applyFill="1" applyBorder="1" applyAlignment="1">
      <alignment vertical="center" wrapText="1"/>
    </xf>
    <xf numFmtId="0" fontId="2" fillId="5" borderId="3" xfId="0" applyFont="1" applyFill="1" applyBorder="1" applyAlignment="1">
      <alignment vertical="center" wrapText="1"/>
    </xf>
    <xf numFmtId="3" fontId="22" fillId="5" borderId="78" xfId="0" applyNumberFormat="1" applyFont="1" applyFill="1" applyBorder="1" applyAlignment="1">
      <alignment vertical="center" wrapText="1"/>
    </xf>
    <xf numFmtId="3" fontId="22" fillId="5" borderId="3" xfId="14" applyNumberFormat="1" applyFont="1" applyFill="1" applyBorder="1" applyAlignment="1">
      <alignment vertical="center" wrapText="1"/>
    </xf>
    <xf numFmtId="172" fontId="22" fillId="5" borderId="3" xfId="7" applyNumberFormat="1" applyFont="1" applyFill="1" applyBorder="1" applyAlignment="1">
      <alignment horizontal="center" vertical="center" wrapText="1"/>
    </xf>
    <xf numFmtId="172" fontId="22" fillId="5" borderId="40" xfId="7" applyNumberFormat="1" applyFont="1" applyFill="1" applyBorder="1" applyAlignment="1" applyProtection="1">
      <alignment horizontal="center" vertical="center" wrapText="1"/>
    </xf>
    <xf numFmtId="3" fontId="22" fillId="5" borderId="16" xfId="0" applyNumberFormat="1" applyFont="1" applyFill="1" applyBorder="1" applyAlignment="1">
      <alignment horizontal="right" vertical="center" wrapText="1"/>
    </xf>
    <xf numFmtId="3" fontId="2" fillId="5" borderId="3" xfId="0" applyNumberFormat="1" applyFont="1" applyFill="1" applyBorder="1" applyAlignment="1">
      <alignment horizontal="right" vertical="center"/>
    </xf>
    <xf numFmtId="172" fontId="22" fillId="5" borderId="35" xfId="7" applyNumberFormat="1" applyFont="1" applyFill="1" applyBorder="1" applyAlignment="1">
      <alignment horizontal="right" vertical="center" wrapText="1"/>
    </xf>
    <xf numFmtId="3" fontId="32" fillId="8" borderId="4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right" vertical="top" wrapText="1"/>
    </xf>
    <xf numFmtId="3" fontId="22" fillId="0" borderId="78" xfId="0" applyNumberFormat="1" applyFont="1" applyBorder="1" applyAlignment="1">
      <alignment horizontal="right" vertical="top" wrapText="1"/>
    </xf>
    <xf numFmtId="0" fontId="22" fillId="5" borderId="22" xfId="0" applyFont="1" applyFill="1" applyBorder="1" applyAlignment="1">
      <alignment vertical="top" wrapText="1"/>
    </xf>
    <xf numFmtId="0" fontId="22" fillId="0" borderId="35" xfId="0" applyFont="1" applyBorder="1" applyAlignment="1">
      <alignment vertical="top" wrapText="1"/>
    </xf>
    <xf numFmtId="0" fontId="1" fillId="9" borderId="12" xfId="0" applyFont="1" applyFill="1" applyBorder="1" applyAlignment="1">
      <alignment horizontal="center"/>
    </xf>
    <xf numFmtId="0" fontId="1" fillId="9" borderId="23" xfId="0" applyFont="1" applyFill="1" applyBorder="1" applyAlignment="1">
      <alignment horizontal="center"/>
    </xf>
    <xf numFmtId="0" fontId="1" fillId="9" borderId="29" xfId="0" applyFont="1" applyFill="1" applyBorder="1" applyAlignment="1">
      <alignment horizontal="center"/>
    </xf>
    <xf numFmtId="0" fontId="16" fillId="12" borderId="11" xfId="2" applyFont="1" applyFill="1" applyBorder="1" applyAlignment="1">
      <alignment horizontal="center"/>
    </xf>
    <xf numFmtId="0" fontId="16" fillId="12" borderId="9" xfId="2" applyFont="1" applyFill="1" applyBorder="1" applyAlignment="1">
      <alignment horizontal="center"/>
    </xf>
    <xf numFmtId="0" fontId="16" fillId="12" borderId="36" xfId="2" applyFont="1" applyFill="1" applyBorder="1" applyAlignment="1">
      <alignment horizontal="center"/>
    </xf>
    <xf numFmtId="0" fontId="15" fillId="11" borderId="11" xfId="1" applyFont="1" applyFill="1" applyBorder="1" applyAlignment="1">
      <alignment horizontal="center"/>
    </xf>
    <xf numFmtId="0" fontId="15" fillId="11" borderId="9" xfId="1" applyFont="1" applyFill="1" applyBorder="1" applyAlignment="1">
      <alignment horizontal="center"/>
    </xf>
    <xf numFmtId="0" fontId="15" fillId="11" borderId="25" xfId="1" applyFont="1" applyFill="1" applyBorder="1" applyAlignment="1">
      <alignment horizontal="center"/>
    </xf>
    <xf numFmtId="0" fontId="15" fillId="11" borderId="26" xfId="1" applyFont="1" applyFill="1" applyBorder="1" applyAlignment="1">
      <alignment horizontal="center"/>
    </xf>
    <xf numFmtId="0" fontId="32" fillId="8" borderId="11" xfId="0" applyFont="1" applyFill="1" applyBorder="1" applyAlignment="1">
      <alignment horizontal="center" vertical="center"/>
    </xf>
    <xf numFmtId="0" fontId="32" fillId="8" borderId="9" xfId="0" applyFont="1" applyFill="1" applyBorder="1" applyAlignment="1">
      <alignment horizontal="center" vertical="center"/>
    </xf>
    <xf numFmtId="0" fontId="32" fillId="8" borderId="36" xfId="0" applyFont="1" applyFill="1" applyBorder="1" applyAlignment="1">
      <alignment horizontal="center" vertical="center"/>
    </xf>
    <xf numFmtId="0" fontId="31" fillId="9" borderId="13" xfId="0" applyFont="1" applyFill="1" applyBorder="1" applyAlignment="1">
      <alignment horizontal="center" vertical="center"/>
    </xf>
    <xf numFmtId="0" fontId="31" fillId="9" borderId="25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horizontal="center" vertical="center"/>
    </xf>
    <xf numFmtId="0" fontId="31" fillId="9" borderId="0" xfId="0" applyFont="1" applyFill="1" applyAlignment="1">
      <alignment horizontal="center" vertical="center"/>
    </xf>
    <xf numFmtId="0" fontId="31" fillId="10" borderId="13" xfId="0" applyFont="1" applyFill="1" applyBorder="1" applyAlignment="1">
      <alignment horizontal="center" vertical="center" wrapText="1"/>
    </xf>
    <xf numFmtId="0" fontId="31" fillId="10" borderId="25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31" fillId="10" borderId="0" xfId="0" applyFont="1" applyFill="1" applyAlignment="1">
      <alignment horizontal="center" vertical="center" wrapText="1"/>
    </xf>
    <xf numFmtId="0" fontId="31" fillId="10" borderId="12" xfId="0" applyFont="1" applyFill="1" applyBorder="1" applyAlignment="1">
      <alignment horizontal="center" vertical="center" wrapText="1"/>
    </xf>
    <xf numFmtId="0" fontId="31" fillId="10" borderId="23" xfId="0" applyFont="1" applyFill="1" applyBorder="1" applyAlignment="1">
      <alignment horizontal="center" vertical="center" wrapText="1"/>
    </xf>
    <xf numFmtId="0" fontId="15" fillId="11" borderId="36" xfId="1" applyFont="1" applyFill="1" applyBorder="1" applyAlignment="1">
      <alignment horizontal="center"/>
    </xf>
    <xf numFmtId="0" fontId="32" fillId="7" borderId="19" xfId="0" applyFont="1" applyFill="1" applyBorder="1" applyAlignment="1">
      <alignment horizontal="center" vertical="center"/>
    </xf>
    <xf numFmtId="0" fontId="32" fillId="7" borderId="20" xfId="0" applyFont="1" applyFill="1" applyBorder="1" applyAlignment="1">
      <alignment horizontal="center" vertical="center"/>
    </xf>
    <xf numFmtId="0" fontId="32" fillId="7" borderId="21" xfId="0" applyFont="1" applyFill="1" applyBorder="1" applyAlignment="1">
      <alignment horizontal="center" vertical="center"/>
    </xf>
    <xf numFmtId="0" fontId="32" fillId="7" borderId="11" xfId="0" applyFont="1" applyFill="1" applyBorder="1" applyAlignment="1">
      <alignment horizontal="center" vertical="center"/>
    </xf>
    <xf numFmtId="0" fontId="32" fillId="7" borderId="9" xfId="0" applyFont="1" applyFill="1" applyBorder="1" applyAlignment="1">
      <alignment horizontal="center" vertical="center"/>
    </xf>
    <xf numFmtId="0" fontId="32" fillId="7" borderId="36" xfId="0" applyFont="1" applyFill="1" applyBorder="1" applyAlignment="1">
      <alignment horizontal="center" vertical="center"/>
    </xf>
    <xf numFmtId="170" fontId="30" fillId="9" borderId="10" xfId="0" applyNumberFormat="1" applyFont="1" applyFill="1" applyBorder="1" applyAlignment="1">
      <alignment horizontal="center"/>
    </xf>
    <xf numFmtId="170" fontId="30" fillId="9" borderId="0" xfId="0" applyNumberFormat="1" applyFont="1" applyFill="1" applyAlignment="1">
      <alignment horizontal="center"/>
    </xf>
    <xf numFmtId="170" fontId="30" fillId="9" borderId="27" xfId="0" applyNumberFormat="1" applyFont="1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 vertical="center"/>
    </xf>
    <xf numFmtId="3" fontId="2" fillId="2" borderId="19" xfId="0" applyNumberFormat="1" applyFont="1" applyFill="1" applyBorder="1" applyAlignment="1">
      <alignment horizontal="center" vertical="center"/>
    </xf>
    <xf numFmtId="3" fontId="2" fillId="2" borderId="21" xfId="0" applyNumberFormat="1" applyFont="1" applyFill="1" applyBorder="1" applyAlignment="1">
      <alignment horizontal="center" vertical="center"/>
    </xf>
    <xf numFmtId="0" fontId="15" fillId="11" borderId="5" xfId="1" applyFont="1" applyFill="1" applyBorder="1" applyAlignment="1">
      <alignment horizontal="center" vertical="center"/>
    </xf>
    <xf numFmtId="0" fontId="15" fillId="11" borderId="34" xfId="1" applyFont="1" applyFill="1" applyBorder="1" applyAlignment="1">
      <alignment horizontal="center" vertical="center"/>
    </xf>
    <xf numFmtId="0" fontId="15" fillId="11" borderId="9" xfId="1" applyFont="1" applyFill="1" applyBorder="1" applyAlignment="1">
      <alignment horizontal="center" vertical="center"/>
    </xf>
    <xf numFmtId="0" fontId="15" fillId="11" borderId="36" xfId="1" applyFont="1" applyFill="1" applyBorder="1" applyAlignment="1">
      <alignment horizontal="center" vertical="center"/>
    </xf>
    <xf numFmtId="0" fontId="15" fillId="11" borderId="31" xfId="1" applyFont="1" applyFill="1" applyBorder="1" applyAlignment="1">
      <alignment horizontal="center" vertical="center"/>
    </xf>
    <xf numFmtId="0" fontId="15" fillId="11" borderId="69" xfId="1" applyFont="1" applyFill="1" applyBorder="1" applyAlignment="1">
      <alignment horizontal="center" vertical="center"/>
    </xf>
    <xf numFmtId="3" fontId="2" fillId="2" borderId="32" xfId="0" applyNumberFormat="1" applyFont="1" applyFill="1" applyBorder="1" applyAlignment="1">
      <alignment horizontal="center" vertical="center"/>
    </xf>
    <xf numFmtId="0" fontId="15" fillId="11" borderId="11" xfId="1" applyFont="1" applyFill="1" applyBorder="1" applyAlignment="1">
      <alignment horizontal="center" vertical="center"/>
    </xf>
    <xf numFmtId="0" fontId="15" fillId="11" borderId="12" xfId="1" applyFont="1" applyFill="1" applyBorder="1" applyAlignment="1">
      <alignment horizontal="center" vertical="center"/>
    </xf>
    <xf numFmtId="0" fontId="15" fillId="11" borderId="23" xfId="1" applyFont="1" applyFill="1" applyBorder="1" applyAlignment="1">
      <alignment horizontal="center" vertical="center"/>
    </xf>
    <xf numFmtId="0" fontId="15" fillId="11" borderId="29" xfId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9" borderId="23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0" fontId="5" fillId="7" borderId="60" xfId="0" applyFont="1" applyFill="1" applyBorder="1" applyAlignment="1">
      <alignment horizontal="center" vertical="center"/>
    </xf>
    <xf numFmtId="0" fontId="5" fillId="7" borderId="56" xfId="0" applyFont="1" applyFill="1" applyBorder="1" applyAlignment="1">
      <alignment horizontal="center" vertical="center"/>
    </xf>
    <xf numFmtId="0" fontId="5" fillId="7" borderId="61" xfId="0" applyFont="1" applyFill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17" fontId="54" fillId="0" borderId="0" xfId="0" applyNumberFormat="1" applyFont="1" applyAlignment="1">
      <alignment horizontal="center" vertical="center"/>
    </xf>
    <xf numFmtId="41" fontId="54" fillId="0" borderId="0" xfId="14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3" fontId="2" fillId="2" borderId="19" xfId="0" applyNumberFormat="1" applyFont="1" applyFill="1" applyBorder="1" applyAlignment="1" applyProtection="1">
      <alignment horizontal="center"/>
      <protection locked="0"/>
    </xf>
    <xf numFmtId="3" fontId="2" fillId="2" borderId="21" xfId="0" applyNumberFormat="1" applyFont="1" applyFill="1" applyBorder="1" applyAlignment="1" applyProtection="1">
      <alignment horizontal="center"/>
      <protection locked="0"/>
    </xf>
    <xf numFmtId="3" fontId="2" fillId="2" borderId="60" xfId="0" applyNumberFormat="1" applyFont="1" applyFill="1" applyBorder="1" applyAlignment="1">
      <alignment horizontal="center" vertical="center"/>
    </xf>
    <xf numFmtId="3" fontId="2" fillId="2" borderId="61" xfId="0" applyNumberFormat="1" applyFont="1" applyFill="1" applyBorder="1" applyAlignment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/>
      <protection locked="0"/>
    </xf>
    <xf numFmtId="3" fontId="2" fillId="2" borderId="25" xfId="0" applyNumberFormat="1" applyFont="1" applyFill="1" applyBorder="1" applyAlignment="1" applyProtection="1">
      <alignment horizontal="center"/>
      <protection locked="0"/>
    </xf>
    <xf numFmtId="3" fontId="15" fillId="11" borderId="11" xfId="1" applyNumberFormat="1" applyFont="1" applyFill="1" applyBorder="1" applyAlignment="1">
      <alignment horizontal="center" vertical="center"/>
    </xf>
    <xf numFmtId="3" fontId="15" fillId="11" borderId="9" xfId="1" applyNumberFormat="1" applyFont="1" applyFill="1" applyBorder="1" applyAlignment="1">
      <alignment horizontal="center" vertical="center"/>
    </xf>
    <xf numFmtId="3" fontId="15" fillId="11" borderId="36" xfId="1" applyNumberFormat="1" applyFont="1" applyFill="1" applyBorder="1" applyAlignment="1">
      <alignment horizontal="center" vertical="center"/>
    </xf>
    <xf numFmtId="3" fontId="32" fillId="2" borderId="11" xfId="0" applyNumberFormat="1" applyFont="1" applyFill="1" applyBorder="1" applyAlignment="1" applyProtection="1">
      <alignment horizontal="center"/>
      <protection locked="0"/>
    </xf>
    <xf numFmtId="3" fontId="32" fillId="2" borderId="9" xfId="0" applyNumberFormat="1" applyFont="1" applyFill="1" applyBorder="1" applyAlignment="1" applyProtection="1">
      <alignment horizontal="center"/>
      <protection locked="0"/>
    </xf>
    <xf numFmtId="3" fontId="2" fillId="2" borderId="26" xfId="0" applyNumberFormat="1" applyFont="1" applyFill="1" applyBorder="1" applyAlignment="1" applyProtection="1">
      <alignment horizontal="center"/>
      <protection locked="0"/>
    </xf>
    <xf numFmtId="3" fontId="2" fillId="2" borderId="11" xfId="0" applyNumberFormat="1" applyFont="1" applyFill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11" xfId="0" applyNumberFormat="1" applyFont="1" applyFill="1" applyBorder="1" applyAlignment="1" applyProtection="1">
      <alignment horizontal="center"/>
      <protection locked="0"/>
    </xf>
    <xf numFmtId="3" fontId="2" fillId="2" borderId="9" xfId="0" applyNumberFormat="1" applyFont="1" applyFill="1" applyBorder="1" applyAlignment="1" applyProtection="1">
      <alignment horizontal="center"/>
      <protection locked="0"/>
    </xf>
    <xf numFmtId="3" fontId="2" fillId="2" borderId="36" xfId="0" applyNumberFormat="1" applyFont="1" applyFill="1" applyBorder="1" applyAlignment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 vertical="center"/>
      <protection locked="0"/>
    </xf>
    <xf numFmtId="3" fontId="2" fillId="2" borderId="25" xfId="0" applyNumberFormat="1" applyFont="1" applyFill="1" applyBorder="1" applyAlignment="1" applyProtection="1">
      <alignment horizontal="center" vertical="center"/>
      <protection locked="0"/>
    </xf>
    <xf numFmtId="3" fontId="2" fillId="2" borderId="60" xfId="0" applyNumberFormat="1" applyFont="1" applyFill="1" applyBorder="1" applyAlignment="1" applyProtection="1">
      <alignment horizontal="center"/>
      <protection locked="0"/>
    </xf>
    <xf numFmtId="3" fontId="2" fillId="2" borderId="67" xfId="0" applyNumberFormat="1" applyFont="1" applyFill="1" applyBorder="1" applyAlignment="1" applyProtection="1">
      <alignment horizontal="center"/>
      <protection locked="0"/>
    </xf>
    <xf numFmtId="3" fontId="2" fillId="2" borderId="67" xfId="0" applyNumberFormat="1" applyFont="1" applyFill="1" applyBorder="1" applyAlignment="1">
      <alignment horizontal="center" vertical="center"/>
    </xf>
    <xf numFmtId="3" fontId="2" fillId="2" borderId="61" xfId="0" applyNumberFormat="1" applyFont="1" applyFill="1" applyBorder="1" applyAlignment="1" applyProtection="1">
      <alignment horizontal="center"/>
      <protection locked="0"/>
    </xf>
    <xf numFmtId="0" fontId="7" fillId="0" borderId="13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2" fillId="2" borderId="66" xfId="0" applyNumberFormat="1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39" fillId="0" borderId="58" xfId="0" applyFont="1" applyBorder="1" applyAlignment="1">
      <alignment horizontal="center"/>
    </xf>
    <xf numFmtId="0" fontId="11" fillId="0" borderId="58" xfId="0" applyFont="1" applyBorder="1" applyAlignment="1">
      <alignment horizontal="center"/>
    </xf>
    <xf numFmtId="17" fontId="11" fillId="0" borderId="58" xfId="0" applyNumberFormat="1" applyFont="1" applyBorder="1" applyAlignment="1">
      <alignment horizontal="center"/>
    </xf>
    <xf numFmtId="0" fontId="44" fillId="0" borderId="0" xfId="0" applyFont="1" applyAlignment="1">
      <alignment horizontal="center"/>
    </xf>
    <xf numFmtId="49" fontId="44" fillId="0" borderId="0" xfId="0" applyNumberFormat="1" applyFont="1" applyAlignment="1">
      <alignment horizontal="center"/>
    </xf>
    <xf numFmtId="3" fontId="4" fillId="2" borderId="70" xfId="0" applyNumberFormat="1" applyFont="1" applyFill="1" applyBorder="1" applyAlignment="1" applyProtection="1">
      <alignment horizontal="center" vertical="center"/>
      <protection locked="0"/>
    </xf>
    <xf numFmtId="3" fontId="4" fillId="2" borderId="34" xfId="0" applyNumberFormat="1" applyFont="1" applyFill="1" applyBorder="1" applyAlignment="1" applyProtection="1">
      <alignment horizontal="center" vertical="center"/>
      <protection locked="0"/>
    </xf>
    <xf numFmtId="3" fontId="4" fillId="2" borderId="19" xfId="0" applyNumberFormat="1" applyFont="1" applyFill="1" applyBorder="1" applyAlignment="1" applyProtection="1">
      <alignment horizontal="center" vertical="center"/>
      <protection locked="0"/>
    </xf>
    <xf numFmtId="3" fontId="4" fillId="2" borderId="21" xfId="0" applyNumberFormat="1" applyFont="1" applyFill="1" applyBorder="1" applyAlignment="1" applyProtection="1">
      <alignment horizontal="center" vertical="center"/>
      <protection locked="0"/>
    </xf>
    <xf numFmtId="3" fontId="4" fillId="2" borderId="66" xfId="0" applyNumberFormat="1" applyFont="1" applyFill="1" applyBorder="1" applyAlignment="1" applyProtection="1">
      <alignment horizontal="center" vertical="center"/>
      <protection locked="0"/>
    </xf>
    <xf numFmtId="3" fontId="4" fillId="2" borderId="68" xfId="0" applyNumberFormat="1" applyFont="1" applyFill="1" applyBorder="1" applyAlignment="1" applyProtection="1">
      <alignment horizontal="center" vertical="center"/>
      <protection locked="0"/>
    </xf>
    <xf numFmtId="3" fontId="4" fillId="2" borderId="12" xfId="0" applyNumberFormat="1" applyFont="1" applyFill="1" applyBorder="1" applyAlignment="1" applyProtection="1">
      <alignment horizontal="center" vertical="center"/>
      <protection locked="0"/>
    </xf>
    <xf numFmtId="3" fontId="4" fillId="2" borderId="23" xfId="0" applyNumberFormat="1" applyFont="1" applyFill="1" applyBorder="1" applyAlignment="1" applyProtection="1">
      <alignment horizontal="center" vertical="center"/>
      <protection locked="0"/>
    </xf>
    <xf numFmtId="0" fontId="7" fillId="0" borderId="26" xfId="0" applyFont="1" applyBorder="1" applyAlignment="1">
      <alignment horizontal="center" vertical="center" wrapText="1"/>
    </xf>
    <xf numFmtId="3" fontId="2" fillId="2" borderId="12" xfId="0" applyNumberFormat="1" applyFont="1" applyFill="1" applyBorder="1" applyAlignment="1">
      <alignment horizontal="center" vertical="center"/>
    </xf>
    <xf numFmtId="3" fontId="2" fillId="2" borderId="29" xfId="0" applyNumberFormat="1" applyFont="1" applyFill="1" applyBorder="1" applyAlignment="1">
      <alignment horizontal="center" vertical="center"/>
    </xf>
    <xf numFmtId="3" fontId="4" fillId="2" borderId="11" xfId="0" applyNumberFormat="1" applyFont="1" applyFill="1" applyBorder="1" applyAlignment="1" applyProtection="1">
      <alignment horizontal="center" vertical="center"/>
      <protection locked="0"/>
    </xf>
    <xf numFmtId="3" fontId="4" fillId="2" borderId="9" xfId="0" applyNumberFormat="1" applyFont="1" applyFill="1" applyBorder="1" applyAlignment="1" applyProtection="1">
      <alignment horizontal="center" vertical="center"/>
      <protection locked="0"/>
    </xf>
    <xf numFmtId="3" fontId="4" fillId="2" borderId="36" xfId="0" applyNumberFormat="1" applyFont="1" applyFill="1" applyBorder="1" applyAlignment="1" applyProtection="1">
      <alignment horizontal="center" vertical="center"/>
      <protection locked="0"/>
    </xf>
    <xf numFmtId="3" fontId="4" fillId="2" borderId="29" xfId="0" applyNumberFormat="1" applyFont="1" applyFill="1" applyBorder="1" applyAlignment="1" applyProtection="1">
      <alignment horizontal="center" vertical="center"/>
      <protection locked="0"/>
    </xf>
    <xf numFmtId="168" fontId="2" fillId="0" borderId="45" xfId="0" applyNumberFormat="1" applyFont="1" applyBorder="1" applyAlignment="1" applyProtection="1">
      <alignment horizontal="right"/>
      <protection locked="0"/>
    </xf>
    <xf numFmtId="168" fontId="2" fillId="0" borderId="50" xfId="0" applyNumberFormat="1" applyFont="1" applyBorder="1" applyAlignment="1" applyProtection="1">
      <alignment horizontal="right"/>
      <protection locked="0"/>
    </xf>
    <xf numFmtId="168" fontId="29" fillId="14" borderId="60" xfId="0" applyNumberFormat="1" applyFont="1" applyFill="1" applyBorder="1" applyAlignment="1" applyProtection="1">
      <alignment horizontal="center"/>
      <protection locked="0"/>
    </xf>
    <xf numFmtId="168" fontId="29" fillId="14" borderId="56" xfId="0" applyNumberFormat="1" applyFont="1" applyFill="1" applyBorder="1" applyAlignment="1" applyProtection="1">
      <alignment horizontal="center"/>
      <protection locked="0"/>
    </xf>
    <xf numFmtId="168" fontId="29" fillId="14" borderId="61" xfId="0" applyNumberFormat="1" applyFont="1" applyFill="1" applyBorder="1" applyAlignment="1" applyProtection="1">
      <alignment horizontal="center"/>
      <protection locked="0"/>
    </xf>
    <xf numFmtId="0" fontId="10" fillId="14" borderId="11" xfId="1" applyFont="1" applyFill="1" applyBorder="1" applyAlignment="1">
      <alignment horizontal="center" vertical="center"/>
    </xf>
    <xf numFmtId="0" fontId="10" fillId="1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8" fontId="2" fillId="0" borderId="12" xfId="0" applyNumberFormat="1" applyFont="1" applyBorder="1" applyAlignment="1" applyProtection="1">
      <alignment horizontal="right"/>
      <protection locked="0"/>
    </xf>
    <xf numFmtId="168" fontId="2" fillId="0" borderId="64" xfId="0" applyNumberFormat="1" applyFont="1" applyBorder="1" applyAlignment="1" applyProtection="1">
      <alignment horizontal="right"/>
      <protection locked="0"/>
    </xf>
    <xf numFmtId="168" fontId="2" fillId="0" borderId="10" xfId="0" applyNumberFormat="1" applyFont="1" applyBorder="1" applyAlignment="1" applyProtection="1">
      <alignment horizontal="right"/>
      <protection locked="0"/>
    </xf>
    <xf numFmtId="168" fontId="2" fillId="0" borderId="4" xfId="0" applyNumberFormat="1" applyFont="1" applyBorder="1" applyAlignment="1" applyProtection="1">
      <alignment horizontal="right"/>
      <protection locked="0"/>
    </xf>
    <xf numFmtId="3" fontId="4" fillId="2" borderId="60" xfId="0" applyNumberFormat="1" applyFont="1" applyFill="1" applyBorder="1" applyAlignment="1" applyProtection="1">
      <alignment horizontal="center" vertical="center"/>
      <protection locked="0"/>
    </xf>
    <xf numFmtId="3" fontId="4" fillId="2" borderId="67" xfId="0" applyNumberFormat="1" applyFont="1" applyFill="1" applyBorder="1" applyAlignment="1" applyProtection="1">
      <alignment horizontal="center" vertical="center"/>
      <protection locked="0"/>
    </xf>
    <xf numFmtId="0" fontId="10" fillId="13" borderId="11" xfId="2" applyFont="1" applyFill="1" applyBorder="1" applyAlignment="1">
      <alignment horizontal="center" vertical="center"/>
    </xf>
    <xf numFmtId="0" fontId="10" fillId="13" borderId="9" xfId="2" applyFont="1" applyFill="1" applyBorder="1" applyAlignment="1">
      <alignment horizontal="center" vertical="center"/>
    </xf>
    <xf numFmtId="0" fontId="10" fillId="13" borderId="36" xfId="2" applyFont="1" applyFill="1" applyBorder="1" applyAlignment="1">
      <alignment horizontal="center" vertical="center"/>
    </xf>
    <xf numFmtId="0" fontId="41" fillId="0" borderId="58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3" fillId="0" borderId="58" xfId="0" applyFont="1" applyBorder="1" applyAlignment="1">
      <alignment horizontal="center"/>
    </xf>
    <xf numFmtId="17" fontId="41" fillId="0" borderId="58" xfId="0" applyNumberFormat="1" applyFont="1" applyBorder="1" applyAlignment="1">
      <alignment horizontal="center"/>
    </xf>
    <xf numFmtId="0" fontId="41" fillId="0" borderId="0" xfId="0" applyFont="1" applyAlignment="1">
      <alignment horizontal="left"/>
    </xf>
    <xf numFmtId="0" fontId="5" fillId="8" borderId="9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3" fontId="2" fillId="2" borderId="23" xfId="0" applyNumberFormat="1" applyFont="1" applyFill="1" applyBorder="1" applyAlignment="1">
      <alignment horizontal="center" vertical="center"/>
    </xf>
    <xf numFmtId="3" fontId="2" fillId="2" borderId="13" xfId="0" applyNumberFormat="1" applyFont="1" applyFill="1" applyBorder="1" applyAlignment="1">
      <alignment horizontal="center" vertical="center"/>
    </xf>
    <xf numFmtId="3" fontId="2" fillId="2" borderId="25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 wrapText="1"/>
    </xf>
    <xf numFmtId="17" fontId="41" fillId="0" borderId="0" xfId="0" applyNumberFormat="1" applyFont="1" applyAlignment="1">
      <alignment horizontal="center" wrapText="1"/>
    </xf>
    <xf numFmtId="0" fontId="46" fillId="0" borderId="0" xfId="0" applyFont="1" applyAlignment="1">
      <alignment horizontal="center"/>
    </xf>
    <xf numFmtId="0" fontId="46" fillId="0" borderId="58" xfId="0" applyFont="1" applyBorder="1" applyAlignment="1">
      <alignment horizontal="center"/>
    </xf>
    <xf numFmtId="0" fontId="25" fillId="22" borderId="0" xfId="0" applyFont="1" applyFill="1" applyAlignment="1">
      <alignment horizontal="center" vertical="center" wrapText="1"/>
    </xf>
    <xf numFmtId="0" fontId="49" fillId="0" borderId="0" xfId="0" applyFont="1" applyAlignment="1">
      <alignment horizontal="center"/>
    </xf>
    <xf numFmtId="17" fontId="49" fillId="0" borderId="0" xfId="0" applyNumberFormat="1" applyFont="1" applyAlignment="1">
      <alignment horizontal="center"/>
    </xf>
    <xf numFmtId="0" fontId="0" fillId="0" borderId="0" xfId="0" applyNumberFormat="1"/>
  </cellXfs>
  <cellStyles count="17">
    <cellStyle name="Bueno" xfId="15" builtinId="26"/>
    <cellStyle name="Énfasis1" xfId="1" builtinId="29"/>
    <cellStyle name="Énfasis2" xfId="2" builtinId="33"/>
    <cellStyle name="Incorrecto" xfId="16" builtinId="27"/>
    <cellStyle name="Millares" xfId="8" builtinId="3"/>
    <cellStyle name="Millares [0]" xfId="14" builtinId="6"/>
    <cellStyle name="Millares 2" xfId="3" xr:uid="{00000000-0005-0000-0000-000006000000}"/>
    <cellStyle name="Millares 2 2" xfId="9" xr:uid="{00000000-0005-0000-0000-000007000000}"/>
    <cellStyle name="Millares 3" xfId="4" xr:uid="{00000000-0005-0000-0000-000008000000}"/>
    <cellStyle name="Millares 3 2" xfId="10" xr:uid="{00000000-0005-0000-0000-000009000000}"/>
    <cellStyle name="Millares 4" xfId="13" xr:uid="{00000000-0005-0000-0000-00000A000000}"/>
    <cellStyle name="Moneda 2" xfId="11" xr:uid="{00000000-0005-0000-0000-00000B000000}"/>
    <cellStyle name="Normal" xfId="0" builtinId="0"/>
    <cellStyle name="Normal 2" xfId="5" xr:uid="{00000000-0005-0000-0000-00000D000000}"/>
    <cellStyle name="Normal 2 2" xfId="12" xr:uid="{00000000-0005-0000-0000-00000E000000}"/>
    <cellStyle name="Normal 3" xfId="6" xr:uid="{00000000-0005-0000-0000-00000F000000}"/>
    <cellStyle name="Porcentaje" xfId="7" builtinId="5"/>
  </cellStyles>
  <dxfs count="67">
    <dxf>
      <numFmt numFmtId="13" formatCode="0%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13" formatCode="0%"/>
    </dxf>
    <dxf>
      <numFmt numFmtId="172" formatCode="0.0%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72" formatCode="0.0%"/>
    </dxf>
    <dxf>
      <numFmt numFmtId="13" formatCode="0%"/>
    </dxf>
    <dxf>
      <numFmt numFmtId="33" formatCode="_ * #,##0_ ;_ * \-#,##0_ ;_ * &quot;-&quot;_ ;_ @_ "/>
    </dxf>
    <dxf>
      <numFmt numFmtId="33" formatCode="_ * #,##0_ ;_ * \-#,##0_ ;_ * &quot;-&quot;_ ;_ @_ "/>
    </dxf>
    <dxf>
      <numFmt numFmtId="13" formatCode="0%"/>
    </dxf>
  </dxfs>
  <tableStyles count="0" defaultTableStyle="TableStyleMedium9" defaultPivotStyle="PivotStyleLight16"/>
  <colors>
    <mruColors>
      <color rgb="FFE1C1D6"/>
      <color rgb="FFFF99CC"/>
      <color rgb="FFFF99FF"/>
      <color rgb="FFFFCC66"/>
      <color rgb="FFFFFF99"/>
      <color rgb="FF66FF99"/>
      <color rgb="FF75DFDD"/>
      <color rgb="FF00FFFF"/>
      <color rgb="FFFCE01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2024.xlsx]GRAFICOS!TablaDinámica23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SITUACIóN PRESUPUESTARIA al MES DE </a:t>
            </a:r>
            <a:r>
              <a:rPr lang="es-ES"/>
              <a:t>diciembre</a:t>
            </a:r>
            <a:r>
              <a:rPr lang="es-ES" baseline="0"/>
              <a:t> de 2024</a:t>
            </a:r>
            <a:endParaRPr lang="es-CL"/>
          </a:p>
          <a:p>
            <a:pPr>
              <a:defRPr/>
            </a:pPr>
            <a:r>
              <a:rPr lang="en-US"/>
              <a:t>PROGRAMA P01 SUBSECRETARíA DE DESARROLLO REGIONAL Y ADMINISTRATIVO</a:t>
            </a:r>
          </a:p>
        </c:rich>
      </c:tx>
      <c:layout>
        <c:manualLayout>
          <c:xMode val="edge"/>
          <c:yMode val="edge"/>
          <c:x val="0.3260128452872324"/>
          <c:y val="6.38051614317479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8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1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2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9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0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4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8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9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9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2.282756488108309E-2"/>
              <c:y val="6.6716924872130684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1.0454828604591756E-2"/>
              <c:y val="-0.1013627199983546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GRAFICOS!$C$327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CE96-47E4-BD15-D49462FADECC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4-CE96-47E4-BD15-D49462FADECC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A-CE96-47E4-BD15-D49462FADECC}"/>
              </c:ext>
            </c:extLst>
          </c:dPt>
          <c:dLbls>
            <c:dLbl>
              <c:idx val="1"/>
              <c:layout>
                <c:manualLayout>
                  <c:x val="-2.282756488108309E-2"/>
                  <c:y val="6.67169248721306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96-47E4-BD15-D49462FADECC}"/>
                </c:ext>
              </c:extLst>
            </c:dLbl>
            <c:dLbl>
              <c:idx val="2"/>
              <c:layout>
                <c:manualLayout>
                  <c:x val="1.0454828604591756E-2"/>
                  <c:y val="-0.1013627199983546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96-47E4-BD15-D49462FADE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GRAFICOS!$B$328:$B$330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disponible.</c:v>
                </c:pt>
              </c:strCache>
            </c:strRef>
          </c:cat>
          <c:val>
            <c:numRef>
              <c:f>GRAFICOS!$C$328:$C$330</c:f>
              <c:numCache>
                <c:formatCode>General</c:formatCode>
                <c:ptCount val="3"/>
                <c:pt idx="0">
                  <c:v>50620194.956</c:v>
                </c:pt>
                <c:pt idx="1">
                  <c:v>35514.940999999642</c:v>
                </c:pt>
                <c:pt idx="2">
                  <c:v>484654.20300000056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96-47E4-BD15-D49462FADECC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076109878452312"/>
          <c:y val="0.16835117282667786"/>
          <c:w val="0.20394064165009174"/>
          <c:h val="7.4739603487831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2024.xlsx]GRAFICOS!TablaDinámica24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SITUACIóN PRESUPUESTARIA al MES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DE diciembre DE 2024</a:t>
            </a:r>
            <a:endParaRPr lang="es-CL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PROGRAMA P02 FORTALECIMIENTO DE LA GESTIÓN SUBNACIONAL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35492509653618992"/>
          <c:y val="5.64126420291207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2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2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3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</c:pivotFmts>
    <c:plotArea>
      <c:layout>
        <c:manualLayout>
          <c:layoutTarget val="inner"/>
          <c:xMode val="edge"/>
          <c:yMode val="edge"/>
          <c:x val="0.3811791433083333"/>
          <c:y val="0.26747293105250342"/>
          <c:w val="0.23037791306689526"/>
          <c:h val="0.68364599730717512"/>
        </c:manualLayout>
      </c:layout>
      <c:pieChart>
        <c:varyColors val="1"/>
        <c:ser>
          <c:idx val="0"/>
          <c:order val="0"/>
          <c:tx>
            <c:strRef>
              <c:f>GRAFICOS!$C$349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62-4293-A86D-6D8C39853AE3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A62-4293-A86D-6D8C39853AE3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62-4293-A86D-6D8C39853AE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GRAFICOS!$B$350:$B$352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disponible.</c:v>
                </c:pt>
              </c:strCache>
            </c:strRef>
          </c:cat>
          <c:val>
            <c:numRef>
              <c:f>GRAFICOS!$C$350:$C$352</c:f>
              <c:numCache>
                <c:formatCode>_(* #,##0_);_(* \(#,##0\);_(* "-"_);_(@_)</c:formatCode>
                <c:ptCount val="3"/>
                <c:pt idx="0">
                  <c:v>7317363.7690000003</c:v>
                </c:pt>
                <c:pt idx="1">
                  <c:v>89817.169999998994</c:v>
                </c:pt>
                <c:pt idx="2">
                  <c:v>183920.16100000031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62-4293-A86D-6D8C39853AE3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835867363426421"/>
          <c:y val="0.17510017693515698"/>
          <c:w val="0.20443403606807214"/>
          <c:h val="7.457322316472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2024.xlsx]GRAFICOS!TablaDinámica25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SITUACIóN PRESUPUESTARIA al MES d</a:t>
            </a:r>
            <a:r>
              <a:rPr lang="en-US" baseline="0"/>
              <a:t>e diciembre de 2024</a:t>
            </a:r>
            <a:endParaRPr lang="es-CL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/>
              <a:t>PROGRAMA P03 PROGRAMAS </a:t>
            </a: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DE</a:t>
            </a:r>
            <a:r>
              <a:rPr lang="en-US"/>
              <a:t> DESARROLLO LOCAL</a:t>
            </a:r>
            <a:endParaRPr lang="es-CL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layout>
        <c:manualLayout>
          <c:xMode val="edge"/>
          <c:yMode val="edge"/>
          <c:x val="0.38054443359128148"/>
          <c:y val="6.3937394813909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2.614840280208906E-2"/>
              <c:y val="0.1176091094207515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8918326174320611"/>
          <c:y val="0.24466993498731446"/>
          <c:w val="0.22984695701538335"/>
          <c:h val="0.72372086245833611"/>
        </c:manualLayout>
      </c:layout>
      <c:pieChart>
        <c:varyColors val="1"/>
        <c:ser>
          <c:idx val="0"/>
          <c:order val="0"/>
          <c:tx>
            <c:strRef>
              <c:f>GRAFICOS!$C$376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63B8-4C64-9A6E-DC09D2B7EDF4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0-63B8-4C64-9A6E-DC09D2B7EDF4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63B8-4C64-9A6E-DC09D2B7EDF4}"/>
              </c:ext>
            </c:extLst>
          </c:dPt>
          <c:dLbls>
            <c:dLbl>
              <c:idx val="2"/>
              <c:layout>
                <c:manualLayout>
                  <c:x val="2.614840280208906E-2"/>
                  <c:y val="0.1176091094207515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B8-4C64-9A6E-DC09D2B7EDF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GRAFICOS!$B$377:$B$379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disponible.</c:v>
                </c:pt>
              </c:strCache>
            </c:strRef>
          </c:cat>
          <c:val>
            <c:numRef>
              <c:f>GRAFICOS!$C$377:$C$379</c:f>
              <c:numCache>
                <c:formatCode>General</c:formatCode>
                <c:ptCount val="3"/>
                <c:pt idx="0">
                  <c:v>336385425.21099997</c:v>
                </c:pt>
                <c:pt idx="1">
                  <c:v>157185.39600002766</c:v>
                </c:pt>
                <c:pt idx="2">
                  <c:v>241103.59300005436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B8-4C64-9A6E-DC09D2B7EDF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1014910374371466"/>
          <c:y val="0.17612245521605832"/>
          <c:w val="0.20328646153156041"/>
          <c:h val="4.01788601760142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anchor="ctr" anchorCtr="1"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2024.xlsx]GRAFICOS!TablaDinámica26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SITUACIóN PRESUPUESTARIA al MES de 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diciembre de 2024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  <a:p>
            <a:pPr algn="ctr" rtl="0"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PROGRAMA p05 TRANSFERENCIAS A GOBIERNOS REGIONALES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38790324913908175"/>
          <c:y val="5.21888038424530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5.9474789033052778E-3"/>
              <c:y val="0.1342263397833486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5.9474789033052778E-3"/>
              <c:y val="0.1342263397833486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6.1988999271985534E-2"/>
              <c:y val="2.4571198481908869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2.8295419681587372E-2"/>
              <c:y val="-6.8149540244002785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9A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5.0878540990958544E-2"/>
              <c:y val="-4.2112599973527211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9280781443877211"/>
          <c:y val="0.29413364558549354"/>
          <c:w val="0.23518957275050373"/>
          <c:h val="0.70451157563904676"/>
        </c:manualLayout>
      </c:layout>
      <c:pieChart>
        <c:varyColors val="1"/>
        <c:ser>
          <c:idx val="0"/>
          <c:order val="0"/>
          <c:tx>
            <c:strRef>
              <c:f>GRAFICOS!$C$410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0B73-4BF4-8E7B-632EAC46ABE4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0B73-4BF4-8E7B-632EAC46ABE4}"/>
              </c:ext>
            </c:extLst>
          </c:dPt>
          <c:dPt>
            <c:idx val="2"/>
            <c:bubble3D val="0"/>
            <c:spPr>
              <a:solidFill>
                <a:srgbClr val="009A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6-0B73-4BF4-8E7B-632EAC46ABE4}"/>
              </c:ext>
            </c:extLst>
          </c:dPt>
          <c:dLbls>
            <c:dLbl>
              <c:idx val="0"/>
              <c:layout>
                <c:manualLayout>
                  <c:x val="-6.1988999271985534E-2"/>
                  <c:y val="2.457119848190886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73-4BF4-8E7B-632EAC46ABE4}"/>
                </c:ext>
              </c:extLst>
            </c:dLbl>
            <c:dLbl>
              <c:idx val="1"/>
              <c:layout>
                <c:manualLayout>
                  <c:x val="2.8295419681587372E-2"/>
                  <c:y val="-6.81495402440027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73-4BF4-8E7B-632EAC46ABE4}"/>
                </c:ext>
              </c:extLst>
            </c:dLbl>
            <c:dLbl>
              <c:idx val="2"/>
              <c:layout>
                <c:manualLayout>
                  <c:x val="5.0878540990958544E-2"/>
                  <c:y val="-4.211259997352721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73-4BF4-8E7B-632EAC46AB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GRAFICOS!$B$411:$B$413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 M$.</c:v>
                </c:pt>
              </c:strCache>
            </c:strRef>
          </c:cat>
          <c:val>
            <c:numRef>
              <c:f>GRAFICOS!$C$411:$C$413</c:f>
              <c:numCache>
                <c:formatCode>_(* #,##0_);_(* \(#,##0\);_(* "-"_);_(@_)</c:formatCode>
                <c:ptCount val="3"/>
                <c:pt idx="0">
                  <c:v>7857172</c:v>
                </c:pt>
                <c:pt idx="1">
                  <c:v>0</c:v>
                </c:pt>
                <c:pt idx="2">
                  <c:v>0.19999999925494194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73-4BF4-8E7B-632EAC46AB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1215971594357897"/>
          <c:y val="0.16293979822138574"/>
          <c:w val="0.2206083935377437"/>
          <c:h val="2.7336974513625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2024.xlsx]GRAFICOS!TablaDinámica7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Comparativo</a:t>
            </a: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 porcentual de ejecución por subtítulo presupuestario</a:t>
            </a:r>
          </a:p>
          <a:p>
            <a:pPr>
              <a:defRPr/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año 2023 vs año 2024</a:t>
            </a:r>
          </a:p>
          <a:p>
            <a:pPr>
              <a:defRPr/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  diciembre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002060"/>
          </a:solidFill>
          <a:ln>
            <a:noFill/>
          </a:ln>
          <a:effectLst/>
        </c:spPr>
      </c:pivotFmt>
      <c:pivotFmt>
        <c:idx val="6"/>
        <c:spPr>
          <a:solidFill>
            <a:srgbClr val="FFC000"/>
          </a:solidFill>
          <a:ln>
            <a:noFill/>
          </a:ln>
          <a:effectLst/>
        </c:spPr>
      </c:pivotFmt>
      <c:pivotFmt>
        <c:idx val="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FFCC66"/>
          </a:solidFill>
          <a:ln>
            <a:solidFill>
              <a:srgbClr val="FFCC66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0787168946083151E-3"/>
          <c:y val="0.2798377646050268"/>
          <c:w val="0.9669864840196063"/>
          <c:h val="0.51382488479262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GRAFICOS!$C$136</c:f>
              <c:strCache>
                <c:ptCount val="1"/>
                <c:pt idx="0">
                  <c:v>% de Ejecución  2024 M$.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GRAFICOS!$B$137:$B$146</c:f>
              <c:strCache>
                <c:ptCount val="9"/>
                <c:pt idx="0">
                  <c:v>ADQUISICIÓN DE ACTIVOS NO FINANCIEROS</c:v>
                </c:pt>
                <c:pt idx="1">
                  <c:v>BIENES Y SERVICIOS DE CONSUMO</c:v>
                </c:pt>
                <c:pt idx="2">
                  <c:v>GASTOS EN PERSONAL</c:v>
                </c:pt>
                <c:pt idx="3">
                  <c:v>INGRESOS AL FISCO</c:v>
                </c:pt>
                <c:pt idx="4">
                  <c:v>PRESTACIONES DE SEGURIDAD SOCIAL</c:v>
                </c:pt>
                <c:pt idx="5">
                  <c:v>PRESTAMOS </c:v>
                </c:pt>
                <c:pt idx="6">
                  <c:v>SERVICIO DE LA DEUDA</c:v>
                </c:pt>
                <c:pt idx="7">
                  <c:v>TRANSFERENCIAS CORRIENTES </c:v>
                </c:pt>
                <c:pt idx="8">
                  <c:v>TRANSFERENCIAS DE CAPITAL </c:v>
                </c:pt>
              </c:strCache>
            </c:strRef>
          </c:cat>
          <c:val>
            <c:numRef>
              <c:f>GRAFICOS!$C$137:$C$146</c:f>
              <c:numCache>
                <c:formatCode>0%</c:formatCode>
                <c:ptCount val="9"/>
                <c:pt idx="0">
                  <c:v>0.94738129874460009</c:v>
                </c:pt>
                <c:pt idx="1">
                  <c:v>0.94572848744217142</c:v>
                </c:pt>
                <c:pt idx="2">
                  <c:v>0.97293569564255233</c:v>
                </c:pt>
                <c:pt idx="3">
                  <c:v>1.0510028907109514</c:v>
                </c:pt>
                <c:pt idx="4">
                  <c:v>0.99954952851139445</c:v>
                </c:pt>
                <c:pt idx="5">
                  <c:v>0.99999996224295495</c:v>
                </c:pt>
                <c:pt idx="6">
                  <c:v>0.99999753528625868</c:v>
                </c:pt>
                <c:pt idx="7">
                  <c:v>0.99513692017613009</c:v>
                </c:pt>
                <c:pt idx="8">
                  <c:v>0.99865413231082911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E-46B6-B9ED-D1835A70D1FC}"/>
            </c:ext>
          </c:extLst>
        </c:ser>
        <c:ser>
          <c:idx val="1"/>
          <c:order val="1"/>
          <c:tx>
            <c:strRef>
              <c:f>GRAFICOS!$D$136</c:f>
              <c:strCache>
                <c:ptCount val="1"/>
                <c:pt idx="0">
                  <c:v>% Ejecución 2023 M$,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GRAFICOS!$B$137:$B$146</c:f>
              <c:strCache>
                <c:ptCount val="9"/>
                <c:pt idx="0">
                  <c:v>ADQUISICIÓN DE ACTIVOS NO FINANCIEROS</c:v>
                </c:pt>
                <c:pt idx="1">
                  <c:v>BIENES Y SERVICIOS DE CONSUMO</c:v>
                </c:pt>
                <c:pt idx="2">
                  <c:v>GASTOS EN PERSONAL</c:v>
                </c:pt>
                <c:pt idx="3">
                  <c:v>INGRESOS AL FISCO</c:v>
                </c:pt>
                <c:pt idx="4">
                  <c:v>PRESTACIONES DE SEGURIDAD SOCIAL</c:v>
                </c:pt>
                <c:pt idx="5">
                  <c:v>PRESTAMOS </c:v>
                </c:pt>
                <c:pt idx="6">
                  <c:v>SERVICIO DE LA DEUDA</c:v>
                </c:pt>
                <c:pt idx="7">
                  <c:v>TRANSFERENCIAS CORRIENTES </c:v>
                </c:pt>
                <c:pt idx="8">
                  <c:v>TRANSFERENCIAS DE CAPITAL </c:v>
                </c:pt>
              </c:strCache>
            </c:strRef>
          </c:cat>
          <c:val>
            <c:numRef>
              <c:f>GRAFICOS!$D$137:$D$146</c:f>
              <c:numCache>
                <c:formatCode>0.0%</c:formatCode>
                <c:ptCount val="9"/>
                <c:pt idx="0">
                  <c:v>0.88660344173267902</c:v>
                </c:pt>
                <c:pt idx="1">
                  <c:v>0.89577428361919742</c:v>
                </c:pt>
                <c:pt idx="2">
                  <c:v>0.96047877703696738</c:v>
                </c:pt>
                <c:pt idx="3">
                  <c:v>1.0095015892329113</c:v>
                </c:pt>
                <c:pt idx="4">
                  <c:v>1</c:v>
                </c:pt>
                <c:pt idx="5">
                  <c:v>0.77809668024579481</c:v>
                </c:pt>
                <c:pt idx="6">
                  <c:v>0.99851841749187131</c:v>
                </c:pt>
                <c:pt idx="7">
                  <c:v>0.99105074056090325</c:v>
                </c:pt>
                <c:pt idx="8">
                  <c:v>0.98533367130999583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EE-46B6-B9ED-D1835A70D1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39193504"/>
        <c:axId val="539200032"/>
      </c:barChart>
      <c:catAx>
        <c:axId val="53919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39200032"/>
        <c:crosses val="autoZero"/>
        <c:auto val="1"/>
        <c:lblAlgn val="ctr"/>
        <c:lblOffset val="100"/>
        <c:noMultiLvlLbl val="0"/>
      </c:catAx>
      <c:valAx>
        <c:axId val="5392000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391935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2024.xlsx]GRAFICOS!TablaDinámica10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COMPARATIVO PORCENTUAL DE EJECUCIÓN POR PROGRAMA PRESUPUESTARIo </a:t>
            </a:r>
          </a:p>
          <a:p>
            <a:pPr algn="ctr" rtl="0">
              <a:defRPr b="1" cap="all" spc="5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AÑO 2023 VS 2024 </a:t>
            </a:r>
          </a:p>
          <a:p>
            <a:pPr algn="ctr" rtl="0">
              <a:defRPr b="1" cap="all" spc="5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 diciembre</a:t>
            </a:r>
          </a:p>
        </c:rich>
      </c:tx>
      <c:layout>
        <c:manualLayout>
          <c:xMode val="edge"/>
          <c:yMode val="edge"/>
          <c:x val="0.27196686881008747"/>
          <c:y val="6.7529210097678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2060"/>
          </a:solidFill>
          <a:ln>
            <a:noFill/>
          </a:ln>
          <a:effectLst/>
        </c:spPr>
      </c:pivotFmt>
      <c:pivotFmt>
        <c:idx val="1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GRAFICOS!$C$287</c:f>
              <c:strCache>
                <c:ptCount val="1"/>
                <c:pt idx="0">
                  <c:v>% de Ejecución 2024 M$.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GRAFICOS!$B$288:$B$292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GRAFICOS!$C$288:$C$292</c:f>
              <c:numCache>
                <c:formatCode>0%</c:formatCode>
                <c:ptCount val="4"/>
                <c:pt idx="0">
                  <c:v>0.98982859912802224</c:v>
                </c:pt>
                <c:pt idx="1">
                  <c:v>0.96393970684964281</c:v>
                </c:pt>
                <c:pt idx="2">
                  <c:v>0.99881737455759645</c:v>
                </c:pt>
                <c:pt idx="3">
                  <c:v>0.99999997454554967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AA8-BB80-7A7565F1328F}"/>
            </c:ext>
          </c:extLst>
        </c:ser>
        <c:ser>
          <c:idx val="1"/>
          <c:order val="1"/>
          <c:tx>
            <c:strRef>
              <c:f>GRAFICOS!$D$287</c:f>
              <c:strCache>
                <c:ptCount val="1"/>
                <c:pt idx="0">
                  <c:v>% Ejecución 2023 M$.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GRAFICOS!$B$288:$B$292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GRAFICOS!$D$288:$D$292</c:f>
              <c:numCache>
                <c:formatCode>0%</c:formatCode>
                <c:ptCount val="4"/>
                <c:pt idx="0">
                  <c:v>0.97266163632686753</c:v>
                </c:pt>
                <c:pt idx="1">
                  <c:v>0.89388786129093267</c:v>
                </c:pt>
                <c:pt idx="2">
                  <c:v>0.99082737506817653</c:v>
                </c:pt>
                <c:pt idx="3">
                  <c:v>0.93000222098592777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9B-4AA8-BB80-7A7565F13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39202208"/>
        <c:axId val="539194048"/>
      </c:barChart>
      <c:catAx>
        <c:axId val="53920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39194048"/>
        <c:crosses val="autoZero"/>
        <c:auto val="1"/>
        <c:lblAlgn val="ctr"/>
        <c:lblOffset val="100"/>
        <c:noMultiLvlLbl val="0"/>
      </c:catAx>
      <c:valAx>
        <c:axId val="5391940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3920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2024.xlsx]GRAFICOS!TablaDinámica8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COMPARATIVO: PRESUPUESTO INICIAL VS PRESUPUESTO VIGENTE AÑO 2024 </a:t>
            </a:r>
          </a:p>
          <a:p>
            <a:pPr>
              <a:defRPr/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MES DE diciembre POR SUBTÍTULO PRESUPUESTARIO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1">
              <a:lumMod val="65000"/>
              <a:lumOff val="3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rgbClr val="009A46"/>
          </a:solidFill>
          <a:ln>
            <a:noFill/>
          </a:ln>
          <a:effectLst/>
        </c:spPr>
      </c:pivotFmt>
      <c:pivotFmt>
        <c:idx val="8"/>
        <c:spPr>
          <a:solidFill>
            <a:schemeClr val="tx1">
              <a:lumMod val="65000"/>
              <a:lumOff val="3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9A4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tx1">
              <a:lumMod val="65000"/>
              <a:lumOff val="3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9A4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9A4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2.5172625740733012E-3"/>
              <c:y val="5.1245555430683778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1.0858291414423392E-2"/>
              <c:y val="-3.7959670689395441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009A46"/>
          </a:solidFill>
          <a:ln>
            <a:noFill/>
          </a:ln>
          <a:effectLst/>
        </c:spPr>
        <c:dLbl>
          <c:idx val="0"/>
          <c:layout>
            <c:manualLayout>
              <c:x val="-8.390875246911414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6.712700197529009E-3"/>
              <c:y val="-1.89798353446977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8.390875246911414E-3"/>
              <c:y val="-3.7959670689395441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1.5942662969131625E-2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3.9135751939237849E-3"/>
              <c:y val="-1.3918385133072236E-16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1.0965878663231021E-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1.0965878663231021E-2"/>
              <c:y val="-7.5919341378790882E-3"/>
            </c:manualLayout>
          </c:layout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002060"/>
          </a:solidFill>
          <a:ln>
            <a:noFill/>
          </a:ln>
          <a:effectLst/>
        </c:spPr>
      </c:pivotFmt>
      <c:pivotFmt>
        <c:idx val="29"/>
        <c:spPr>
          <a:solidFill>
            <a:srgbClr val="002060"/>
          </a:solidFill>
          <a:ln>
            <a:noFill/>
          </a:ln>
          <a:effectLst/>
        </c:spPr>
      </c:pivotFmt>
      <c:pivotFmt>
        <c:idx val="3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4885560447987597E-3"/>
          <c:y val="0.24678284318531254"/>
          <c:w val="0.9810661069354295"/>
          <c:h val="0.60630157433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GRAFICOS!$C$3</c:f>
              <c:strCache>
                <c:ptCount val="1"/>
                <c:pt idx="0">
                  <c:v>Presupuesto Inicial 2024 M$.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GRAFICOS!$B$4:$B$15</c:f>
              <c:strCache>
                <c:ptCount val="11"/>
                <c:pt idx="0">
                  <c:v>ADQUISICIÓN DE ACTIVOS FINANCIEROS </c:v>
                </c:pt>
                <c:pt idx="1">
                  <c:v>ADQUISICIÓN DE ACTIVOS NO FINANCIEROS</c:v>
                </c:pt>
                <c:pt idx="2">
                  <c:v>BIENES Y SERVICIOS DE CONSUMO</c:v>
                </c:pt>
                <c:pt idx="3">
                  <c:v>GASTOS EN PERSONAL</c:v>
                </c:pt>
                <c:pt idx="4">
                  <c:v>INGRESOS AL FISCO</c:v>
                </c:pt>
                <c:pt idx="5">
                  <c:v>PRESTACIONES DE SEGURIDAD SOCIAL</c:v>
                </c:pt>
                <c:pt idx="6">
                  <c:v>PRESTAMOS </c:v>
                </c:pt>
                <c:pt idx="7">
                  <c:v>SALDO FINAL DE CAJA</c:v>
                </c:pt>
                <c:pt idx="8">
                  <c:v>SERVICIO DE LA DEUDA</c:v>
                </c:pt>
                <c:pt idx="9">
                  <c:v>TRANSFERENCIAS CORRIENTES </c:v>
                </c:pt>
                <c:pt idx="10">
                  <c:v>TRANSFERENCIAS DE CAPITAL </c:v>
                </c:pt>
              </c:strCache>
            </c:strRef>
          </c:cat>
          <c:val>
            <c:numRef>
              <c:f>GRAFICOS!$C$4:$C$15</c:f>
              <c:numCache>
                <c:formatCode>#,##0</c:formatCode>
                <c:ptCount val="11"/>
                <c:pt idx="0">
                  <c:v>0</c:v>
                </c:pt>
                <c:pt idx="1">
                  <c:v>262003</c:v>
                </c:pt>
                <c:pt idx="2">
                  <c:v>2404066</c:v>
                </c:pt>
                <c:pt idx="3">
                  <c:v>19060021</c:v>
                </c:pt>
                <c:pt idx="4">
                  <c:v>171198</c:v>
                </c:pt>
                <c:pt idx="5">
                  <c:v>10</c:v>
                </c:pt>
                <c:pt idx="6">
                  <c:v>7570484</c:v>
                </c:pt>
                <c:pt idx="7">
                  <c:v>0</c:v>
                </c:pt>
                <c:pt idx="8">
                  <c:v>15249064.299999999</c:v>
                </c:pt>
                <c:pt idx="9">
                  <c:v>85908502</c:v>
                </c:pt>
                <c:pt idx="10">
                  <c:v>502749445.99900001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C96-4F12-848E-E69B833D975D}"/>
            </c:ext>
          </c:extLst>
        </c:ser>
        <c:ser>
          <c:idx val="1"/>
          <c:order val="1"/>
          <c:tx>
            <c:strRef>
              <c:f>GRAFICOS!$D$3</c:f>
              <c:strCache>
                <c:ptCount val="1"/>
                <c:pt idx="0">
                  <c:v>Presupuesto Vigente 2024 M$.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GRAFICOS!$B$4:$B$15</c:f>
              <c:strCache>
                <c:ptCount val="11"/>
                <c:pt idx="0">
                  <c:v>ADQUISICIÓN DE ACTIVOS FINANCIEROS </c:v>
                </c:pt>
                <c:pt idx="1">
                  <c:v>ADQUISICIÓN DE ACTIVOS NO FINANCIEROS</c:v>
                </c:pt>
                <c:pt idx="2">
                  <c:v>BIENES Y SERVICIOS DE CONSUMO</c:v>
                </c:pt>
                <c:pt idx="3">
                  <c:v>GASTOS EN PERSONAL</c:v>
                </c:pt>
                <c:pt idx="4">
                  <c:v>INGRESOS AL FISCO</c:v>
                </c:pt>
                <c:pt idx="5">
                  <c:v>PRESTACIONES DE SEGURIDAD SOCIAL</c:v>
                </c:pt>
                <c:pt idx="6">
                  <c:v>PRESTAMOS </c:v>
                </c:pt>
                <c:pt idx="7">
                  <c:v>SALDO FINAL DE CAJA</c:v>
                </c:pt>
                <c:pt idx="8">
                  <c:v>SERVICIO DE LA DEUDA</c:v>
                </c:pt>
                <c:pt idx="9">
                  <c:v>TRANSFERENCIAS CORRIENTES </c:v>
                </c:pt>
                <c:pt idx="10">
                  <c:v>TRANSFERENCIAS DE CAPITAL </c:v>
                </c:pt>
              </c:strCache>
            </c:strRef>
          </c:cat>
          <c:val>
            <c:numRef>
              <c:f>GRAFICOS!$D$4:$D$15</c:f>
              <c:numCache>
                <c:formatCode>#,##0</c:formatCode>
                <c:ptCount val="11"/>
                <c:pt idx="0">
                  <c:v>0</c:v>
                </c:pt>
                <c:pt idx="1">
                  <c:v>275928</c:v>
                </c:pt>
                <c:pt idx="2">
                  <c:v>4415851</c:v>
                </c:pt>
                <c:pt idx="3">
                  <c:v>20131855</c:v>
                </c:pt>
                <c:pt idx="4">
                  <c:v>6917606.1999999993</c:v>
                </c:pt>
                <c:pt idx="5">
                  <c:v>585380</c:v>
                </c:pt>
                <c:pt idx="6">
                  <c:v>6435885</c:v>
                </c:pt>
                <c:pt idx="7">
                  <c:v>0</c:v>
                </c:pt>
                <c:pt idx="8">
                  <c:v>39740923.399999999</c:v>
                </c:pt>
                <c:pt idx="9">
                  <c:v>87681066</c:v>
                </c:pt>
                <c:pt idx="10">
                  <c:v>237187857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96-4F12-848E-E69B833D9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39200576"/>
        <c:axId val="539195136"/>
      </c:barChart>
      <c:catAx>
        <c:axId val="5392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39195136"/>
        <c:crosses val="autoZero"/>
        <c:auto val="1"/>
        <c:lblAlgn val="ctr"/>
        <c:lblOffset val="100"/>
        <c:noMultiLvlLbl val="0"/>
      </c:catAx>
      <c:valAx>
        <c:axId val="53919513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3920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315</xdr:row>
      <xdr:rowOff>136753</xdr:rowOff>
    </xdr:from>
    <xdr:to>
      <xdr:col>15</xdr:col>
      <xdr:colOff>190500</xdr:colOff>
      <xdr:row>346</xdr:row>
      <xdr:rowOff>163286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57149</xdr:colOff>
      <xdr:row>346</xdr:row>
      <xdr:rowOff>180975</xdr:rowOff>
    </xdr:from>
    <xdr:to>
      <xdr:col>15</xdr:col>
      <xdr:colOff>176212</xdr:colOff>
      <xdr:row>375</xdr:row>
      <xdr:rowOff>4762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374</xdr:row>
      <xdr:rowOff>157502</xdr:rowOff>
    </xdr:from>
    <xdr:to>
      <xdr:col>15</xdr:col>
      <xdr:colOff>247649</xdr:colOff>
      <xdr:row>403</xdr:row>
      <xdr:rowOff>114300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403</xdr:row>
      <xdr:rowOff>122238</xdr:rowOff>
    </xdr:from>
    <xdr:to>
      <xdr:col>15</xdr:col>
      <xdr:colOff>342899</xdr:colOff>
      <xdr:row>431</xdr:row>
      <xdr:rowOff>86520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34</xdr:row>
      <xdr:rowOff>105455</xdr:rowOff>
    </xdr:from>
    <xdr:to>
      <xdr:col>15</xdr:col>
      <xdr:colOff>195262</xdr:colOff>
      <xdr:row>165</xdr:row>
      <xdr:rowOff>7824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165</xdr:row>
      <xdr:rowOff>100352</xdr:rowOff>
    </xdr:from>
    <xdr:to>
      <xdr:col>15</xdr:col>
      <xdr:colOff>202406</xdr:colOff>
      <xdr:row>315</xdr:row>
      <xdr:rowOff>64634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14287</xdr:colOff>
      <xdr:row>0</xdr:row>
      <xdr:rowOff>16668</xdr:rowOff>
    </xdr:from>
    <xdr:to>
      <xdr:col>15</xdr:col>
      <xdr:colOff>142875</xdr:colOff>
      <xdr:row>34</xdr:row>
      <xdr:rowOff>11906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0112011\escritorio\Respaldo%20pc%20seba\Respaldo%20pc%20seba\PRESUPUESTO%20SUBDERE\PRESUPUESTO%202014\Presupues%20Para%20Trabaja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esupuesto%202014\Presupuesto%202014\Presupues%20y%20Compromisos%2031.12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Mod 1"/>
      <sheetName val="Hoja3"/>
      <sheetName val="Hoja2"/>
      <sheetName val="Clasificador Presupuesta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201944543</v>
          </cell>
          <cell r="B66">
            <v>503</v>
          </cell>
          <cell r="C66" t="str">
            <v>De Otras Entidades Publicas</v>
          </cell>
        </row>
        <row r="67">
          <cell r="A67">
            <v>201944544</v>
          </cell>
          <cell r="B67">
            <v>504</v>
          </cell>
          <cell r="C67" t="str">
            <v>De Empresas Publicas no Financieras</v>
          </cell>
        </row>
        <row r="68">
          <cell r="A68">
            <v>201944545</v>
          </cell>
          <cell r="B68">
            <v>505</v>
          </cell>
          <cell r="C68" t="str">
            <v>De Empresas Publicas Financieras</v>
          </cell>
        </row>
        <row r="69">
          <cell r="A69">
            <v>201944546</v>
          </cell>
          <cell r="B69">
            <v>506</v>
          </cell>
          <cell r="C69" t="str">
            <v>De Gobiernos Extranjeros</v>
          </cell>
        </row>
        <row r="70">
          <cell r="A70">
            <v>201944547</v>
          </cell>
          <cell r="B70">
            <v>507</v>
          </cell>
          <cell r="C70" t="str">
            <v>De Organismos Internacionales</v>
          </cell>
        </row>
        <row r="71">
          <cell r="A71">
            <v>201944548</v>
          </cell>
          <cell r="B71">
            <v>6</v>
          </cell>
          <cell r="C71" t="str">
            <v>RENTAS DE LA PROPIEDAD</v>
          </cell>
        </row>
        <row r="72">
          <cell r="A72">
            <v>201944549</v>
          </cell>
          <cell r="B72">
            <v>601</v>
          </cell>
          <cell r="C72" t="str">
            <v>Arriendo de Activos No Financieros</v>
          </cell>
        </row>
        <row r="73">
          <cell r="A73">
            <v>201944550</v>
          </cell>
          <cell r="B73">
            <v>602</v>
          </cell>
          <cell r="C73" t="str">
            <v>Dividendos</v>
          </cell>
        </row>
        <row r="74">
          <cell r="A74">
            <v>201944551</v>
          </cell>
          <cell r="B74">
            <v>603</v>
          </cell>
          <cell r="C74" t="str">
            <v>Intereses</v>
          </cell>
        </row>
        <row r="75">
          <cell r="A75">
            <v>201944552</v>
          </cell>
          <cell r="B75">
            <v>604</v>
          </cell>
          <cell r="C75" t="str">
            <v>Participacion de Utilidades</v>
          </cell>
        </row>
        <row r="76">
          <cell r="A76">
            <v>201944553</v>
          </cell>
          <cell r="B76">
            <v>699</v>
          </cell>
          <cell r="C76" t="str">
            <v>Otras Rentas de la Propiedad</v>
          </cell>
        </row>
        <row r="77">
          <cell r="A77">
            <v>201944554</v>
          </cell>
          <cell r="B77">
            <v>7</v>
          </cell>
          <cell r="C77" t="str">
            <v>INGRESOS DE OPERACIN</v>
          </cell>
        </row>
        <row r="78">
          <cell r="A78">
            <v>201944555</v>
          </cell>
          <cell r="B78">
            <v>701</v>
          </cell>
          <cell r="C78" t="str">
            <v>Venta de Bienes</v>
          </cell>
        </row>
        <row r="79">
          <cell r="A79">
            <v>201944556</v>
          </cell>
          <cell r="B79">
            <v>702</v>
          </cell>
          <cell r="C79" t="str">
            <v>Venta de Servicios</v>
          </cell>
        </row>
        <row r="80">
          <cell r="A80">
            <v>201944557</v>
          </cell>
          <cell r="B80">
            <v>8</v>
          </cell>
          <cell r="C80" t="str">
            <v>OTROS INGRESOS CORRIENTES</v>
          </cell>
        </row>
        <row r="81">
          <cell r="A81">
            <v>201944558</v>
          </cell>
          <cell r="B81">
            <v>801</v>
          </cell>
          <cell r="C81" t="str">
            <v>Recuperaciones y Reembolsos por Licencias Medicas</v>
          </cell>
        </row>
        <row r="82">
          <cell r="A82">
            <v>201943631</v>
          </cell>
          <cell r="B82">
            <v>801001</v>
          </cell>
          <cell r="C82" t="str">
            <v>Reembolsos Art. 4 Ley N 19.345 y Ley N 19.117 Art. nico</v>
          </cell>
        </row>
        <row r="83">
          <cell r="A83">
            <v>201943632</v>
          </cell>
          <cell r="B83">
            <v>801002</v>
          </cell>
          <cell r="C83" t="str">
            <v>Recuperaciones Art. 12 Ley N 18.196 y Ley N 19.117 Art. nico</v>
          </cell>
        </row>
        <row r="84">
          <cell r="A84">
            <v>201943633</v>
          </cell>
          <cell r="B84">
            <v>802</v>
          </cell>
          <cell r="C84" t="str">
            <v>Multas y Sanciones Pecuniarias</v>
          </cell>
        </row>
        <row r="85">
          <cell r="A85">
            <v>201943634</v>
          </cell>
          <cell r="B85">
            <v>804</v>
          </cell>
          <cell r="C85" t="str">
            <v>Fondos de Terceros</v>
          </cell>
        </row>
        <row r="86">
          <cell r="A86">
            <v>201943635</v>
          </cell>
          <cell r="B86">
            <v>899</v>
          </cell>
          <cell r="C86" t="str">
            <v>Otros</v>
          </cell>
        </row>
        <row r="87">
          <cell r="A87">
            <v>201943636</v>
          </cell>
          <cell r="B87">
            <v>899001</v>
          </cell>
          <cell r="C87" t="str">
            <v>Devoluciones y Reintegros no Provenientes de Impuestos</v>
          </cell>
        </row>
        <row r="88">
          <cell r="A88">
            <v>201943637</v>
          </cell>
          <cell r="B88">
            <v>899003</v>
          </cell>
          <cell r="C88" t="str">
            <v>Fondos en Administracion en Banco Central</v>
          </cell>
        </row>
        <row r="89">
          <cell r="A89">
            <v>201943638</v>
          </cell>
          <cell r="B89">
            <v>899004</v>
          </cell>
          <cell r="C89" t="str">
            <v>ntegros Ley N 19.030</v>
          </cell>
        </row>
        <row r="90">
          <cell r="A90">
            <v>201943639</v>
          </cell>
          <cell r="B90">
            <v>899999</v>
          </cell>
          <cell r="C90" t="str">
            <v>Otros</v>
          </cell>
        </row>
        <row r="91">
          <cell r="A91">
            <v>201943640</v>
          </cell>
          <cell r="B91">
            <v>9</v>
          </cell>
          <cell r="C91" t="str">
            <v>APORTE FISCAL</v>
          </cell>
        </row>
        <row r="92">
          <cell r="A92">
            <v>201943641</v>
          </cell>
          <cell r="B92">
            <v>901</v>
          </cell>
          <cell r="C92" t="str">
            <v>Libre</v>
          </cell>
        </row>
        <row r="93">
          <cell r="A93">
            <v>201944574</v>
          </cell>
          <cell r="B93">
            <v>901001</v>
          </cell>
          <cell r="C93" t="str">
            <v>Remuneraciones</v>
          </cell>
        </row>
        <row r="94">
          <cell r="A94">
            <v>201944575</v>
          </cell>
          <cell r="B94">
            <v>901002</v>
          </cell>
          <cell r="C94" t="str">
            <v>Resto</v>
          </cell>
        </row>
        <row r="95">
          <cell r="A95">
            <v>201943642</v>
          </cell>
          <cell r="B95">
            <v>902</v>
          </cell>
          <cell r="C95" t="str">
            <v>Servicio de la Deuda Interna</v>
          </cell>
        </row>
        <row r="96">
          <cell r="A96">
            <v>201943643</v>
          </cell>
          <cell r="B96">
            <v>902001</v>
          </cell>
          <cell r="C96" t="str">
            <v>Amortizaciones</v>
          </cell>
        </row>
        <row r="97">
          <cell r="A97">
            <v>201943644</v>
          </cell>
          <cell r="B97">
            <v>902002</v>
          </cell>
          <cell r="C97" t="str">
            <v>Intereses</v>
          </cell>
        </row>
        <row r="98">
          <cell r="A98">
            <v>201943645</v>
          </cell>
          <cell r="B98">
            <v>902003</v>
          </cell>
          <cell r="C98" t="str">
            <v>Otros Gastos Financieros</v>
          </cell>
        </row>
        <row r="99">
          <cell r="A99">
            <v>201943646</v>
          </cell>
          <cell r="B99">
            <v>903</v>
          </cell>
          <cell r="C99" t="str">
            <v>Servicio de la Deuda Externa</v>
          </cell>
        </row>
        <row r="100">
          <cell r="A100">
            <v>201943647</v>
          </cell>
          <cell r="B100">
            <v>903001</v>
          </cell>
          <cell r="C100" t="str">
            <v>Amortizaciones</v>
          </cell>
        </row>
        <row r="101">
          <cell r="A101">
            <v>201943648</v>
          </cell>
          <cell r="B101">
            <v>903002</v>
          </cell>
          <cell r="C101" t="str">
            <v>Intereses</v>
          </cell>
        </row>
        <row r="102">
          <cell r="A102">
            <v>201944567</v>
          </cell>
          <cell r="B102">
            <v>903002001</v>
          </cell>
          <cell r="C102" t="str">
            <v>Intereses Servicio a la Deuda</v>
          </cell>
        </row>
        <row r="103">
          <cell r="A103">
            <v>201944566</v>
          </cell>
          <cell r="B103">
            <v>903002002</v>
          </cell>
          <cell r="C103" t="str">
            <v>Comisiones Servicio a la Deuda</v>
          </cell>
        </row>
        <row r="104">
          <cell r="A104">
            <v>201943649</v>
          </cell>
          <cell r="B104">
            <v>903003</v>
          </cell>
          <cell r="C104" t="str">
            <v>Otros Gastos Financieros</v>
          </cell>
        </row>
        <row r="105">
          <cell r="A105">
            <v>201943650</v>
          </cell>
          <cell r="B105">
            <v>10</v>
          </cell>
          <cell r="C105" t="str">
            <v>VENTA DE ACTIVOS NO FINANCIEROS</v>
          </cell>
        </row>
        <row r="106">
          <cell r="A106">
            <v>201943651</v>
          </cell>
          <cell r="B106">
            <v>1001</v>
          </cell>
          <cell r="C106" t="str">
            <v>Terrenos</v>
          </cell>
        </row>
        <row r="107">
          <cell r="A107">
            <v>201943652</v>
          </cell>
          <cell r="B107">
            <v>1002</v>
          </cell>
          <cell r="C107" t="str">
            <v>Edificios</v>
          </cell>
        </row>
        <row r="108">
          <cell r="A108">
            <v>201943653</v>
          </cell>
          <cell r="B108">
            <v>1003</v>
          </cell>
          <cell r="C108" t="str">
            <v>Vehiculos</v>
          </cell>
        </row>
        <row r="109">
          <cell r="A109">
            <v>201943654</v>
          </cell>
          <cell r="B109">
            <v>1004</v>
          </cell>
          <cell r="C109" t="str">
            <v>Mobiliario y Otros</v>
          </cell>
        </row>
        <row r="110">
          <cell r="A110">
            <v>201943655</v>
          </cell>
          <cell r="B110">
            <v>1005</v>
          </cell>
          <cell r="C110" t="str">
            <v>Maquinas y Equipos</v>
          </cell>
        </row>
        <row r="111">
          <cell r="A111">
            <v>201943656</v>
          </cell>
          <cell r="B111">
            <v>1006</v>
          </cell>
          <cell r="C111" t="str">
            <v>Equipos Informaticos</v>
          </cell>
        </row>
        <row r="112">
          <cell r="A112">
            <v>201943657</v>
          </cell>
          <cell r="B112">
            <v>1007</v>
          </cell>
          <cell r="C112" t="str">
            <v>Programas Informaticos</v>
          </cell>
        </row>
        <row r="113">
          <cell r="A113">
            <v>201943658</v>
          </cell>
          <cell r="B113">
            <v>1099</v>
          </cell>
          <cell r="C113" t="str">
            <v>Otros Activos no Financieros</v>
          </cell>
        </row>
        <row r="114">
          <cell r="A114">
            <v>201943659</v>
          </cell>
          <cell r="B114">
            <v>11</v>
          </cell>
          <cell r="C114" t="str">
            <v>VENTA DE ACTIVOS FINANCIEROS</v>
          </cell>
        </row>
        <row r="115">
          <cell r="A115">
            <v>201943660</v>
          </cell>
          <cell r="B115">
            <v>1101</v>
          </cell>
          <cell r="C115" t="str">
            <v>Venta o Rescate de Titulos y Valores</v>
          </cell>
        </row>
        <row r="116">
          <cell r="A116">
            <v>201943661</v>
          </cell>
          <cell r="B116">
            <v>1101001</v>
          </cell>
          <cell r="C116" t="str">
            <v>Depositos a Plazo</v>
          </cell>
        </row>
        <row r="117">
          <cell r="A117">
            <v>201943662</v>
          </cell>
          <cell r="B117">
            <v>1101002</v>
          </cell>
          <cell r="C117" t="str">
            <v>Pactos de Retrocompra</v>
          </cell>
        </row>
        <row r="118">
          <cell r="A118">
            <v>201943663</v>
          </cell>
          <cell r="B118">
            <v>1101003</v>
          </cell>
          <cell r="C118" t="str">
            <v>Cuotas de Fondos Mutuos</v>
          </cell>
        </row>
        <row r="119">
          <cell r="A119">
            <v>201943664</v>
          </cell>
          <cell r="B119">
            <v>1101004</v>
          </cell>
          <cell r="C119" t="str">
            <v>Bonos o Pagares</v>
          </cell>
        </row>
        <row r="120">
          <cell r="A120">
            <v>201943665</v>
          </cell>
          <cell r="B120">
            <v>1101005</v>
          </cell>
          <cell r="C120" t="str">
            <v>Letras Hipotecarias</v>
          </cell>
        </row>
        <row r="121">
          <cell r="A121">
            <v>201943666</v>
          </cell>
          <cell r="B121">
            <v>1101999</v>
          </cell>
          <cell r="C121" t="str">
            <v>Otros</v>
          </cell>
        </row>
        <row r="122">
          <cell r="A122">
            <v>201943667</v>
          </cell>
          <cell r="B122">
            <v>1102</v>
          </cell>
          <cell r="C122" t="str">
            <v>Venta de Acciones y Participaciones de Capital</v>
          </cell>
        </row>
        <row r="123">
          <cell r="A123">
            <v>201943668</v>
          </cell>
          <cell r="B123">
            <v>1103</v>
          </cell>
          <cell r="C123" t="str">
            <v>Operaciones de Cambio</v>
          </cell>
        </row>
        <row r="124">
          <cell r="A124">
            <v>201943669</v>
          </cell>
          <cell r="B124">
            <v>1199</v>
          </cell>
          <cell r="C124" t="str">
            <v>Otros Activos Financieros</v>
          </cell>
        </row>
        <row r="125">
          <cell r="A125">
            <v>201943670</v>
          </cell>
          <cell r="B125">
            <v>12</v>
          </cell>
          <cell r="C125" t="str">
            <v>RECUPERACION DE PRESTAMOS</v>
          </cell>
        </row>
        <row r="126">
          <cell r="A126">
            <v>201943671</v>
          </cell>
          <cell r="B126">
            <v>1201</v>
          </cell>
          <cell r="C126" t="str">
            <v>De Asistencia Social</v>
          </cell>
        </row>
        <row r="127">
          <cell r="A127">
            <v>201943672</v>
          </cell>
          <cell r="B127">
            <v>1202</v>
          </cell>
          <cell r="C127" t="str">
            <v>Hipotecarios</v>
          </cell>
        </row>
        <row r="128">
          <cell r="A128">
            <v>201943673</v>
          </cell>
          <cell r="B128">
            <v>1203</v>
          </cell>
          <cell r="C128" t="str">
            <v>Pignoraticios</v>
          </cell>
        </row>
        <row r="129">
          <cell r="A129">
            <v>201943674</v>
          </cell>
          <cell r="B129">
            <v>1204</v>
          </cell>
          <cell r="C129" t="str">
            <v>De Fomento</v>
          </cell>
        </row>
        <row r="130">
          <cell r="A130">
            <v>201943675</v>
          </cell>
          <cell r="B130">
            <v>1205</v>
          </cell>
          <cell r="C130" t="str">
            <v>Medicos</v>
          </cell>
        </row>
        <row r="131">
          <cell r="A131">
            <v>201943676</v>
          </cell>
          <cell r="B131">
            <v>1206</v>
          </cell>
          <cell r="C131" t="str">
            <v>Por Anticipos a Contratistas</v>
          </cell>
        </row>
        <row r="132">
          <cell r="A132">
            <v>201943677</v>
          </cell>
          <cell r="B132">
            <v>1207</v>
          </cell>
          <cell r="C132" t="str">
            <v>Por Anticipos por Cambio de Residencia</v>
          </cell>
        </row>
        <row r="133">
          <cell r="A133">
            <v>201943678</v>
          </cell>
          <cell r="B133">
            <v>1209</v>
          </cell>
          <cell r="C133" t="str">
            <v>Por Ventas a Plazo</v>
          </cell>
        </row>
        <row r="134">
          <cell r="A134">
            <v>201943679</v>
          </cell>
          <cell r="B134">
            <v>1210</v>
          </cell>
          <cell r="C134" t="str">
            <v>Ingresos por Percibir</v>
          </cell>
        </row>
        <row r="135">
          <cell r="A135">
            <v>201943680</v>
          </cell>
          <cell r="B135">
            <v>13</v>
          </cell>
          <cell r="C135" t="str">
            <v>TRANSFERENCIAS PARA GASTOS DE CAPITAL</v>
          </cell>
        </row>
        <row r="136">
          <cell r="A136">
            <v>201943681</v>
          </cell>
          <cell r="B136">
            <v>1301</v>
          </cell>
          <cell r="C136" t="str">
            <v>Del Sector Privado</v>
          </cell>
        </row>
        <row r="137">
          <cell r="A137">
            <v>201943682</v>
          </cell>
          <cell r="B137">
            <v>1302</v>
          </cell>
          <cell r="C137" t="str">
            <v>Del Gobierno Central</v>
          </cell>
        </row>
        <row r="138">
          <cell r="A138">
            <v>201944576</v>
          </cell>
          <cell r="B138">
            <v>1302006</v>
          </cell>
          <cell r="C138" t="str">
            <v>Subsecretaria de Educacion</v>
          </cell>
        </row>
        <row r="139">
          <cell r="A139">
            <v>201946402</v>
          </cell>
          <cell r="B139">
            <v>1302080</v>
          </cell>
          <cell r="C139" t="str">
            <v>Tesoro Publico Ley N20.378 - Fondo De Apoyo Regional (FAR)</v>
          </cell>
        </row>
        <row r="140">
          <cell r="A140">
            <v>201943683</v>
          </cell>
          <cell r="B140">
            <v>1303</v>
          </cell>
          <cell r="C140" t="str">
            <v>De Otras Entidades Publicas</v>
          </cell>
        </row>
        <row r="141">
          <cell r="A141">
            <v>201943684</v>
          </cell>
          <cell r="B141">
            <v>1304</v>
          </cell>
          <cell r="C141" t="str">
            <v>De Empresas Publicas no Financieras</v>
          </cell>
        </row>
        <row r="142">
          <cell r="A142">
            <v>201943685</v>
          </cell>
          <cell r="B142">
            <v>1305</v>
          </cell>
          <cell r="C142" t="str">
            <v>De Empresas Publicas Financieras</v>
          </cell>
        </row>
        <row r="143">
          <cell r="A143">
            <v>201943686</v>
          </cell>
          <cell r="B143">
            <v>1306</v>
          </cell>
          <cell r="C143" t="str">
            <v>De Gobiernos Extranjeros</v>
          </cell>
        </row>
        <row r="144">
          <cell r="A144">
            <v>201943687</v>
          </cell>
          <cell r="B144">
            <v>1307</v>
          </cell>
          <cell r="C144" t="str">
            <v>De Organismos Internacionales</v>
          </cell>
        </row>
        <row r="145">
          <cell r="A145">
            <v>201943688</v>
          </cell>
          <cell r="B145">
            <v>14</v>
          </cell>
          <cell r="C145" t="str">
            <v>ENDEUDAMIENTO</v>
          </cell>
        </row>
        <row r="146">
          <cell r="A146">
            <v>201943689</v>
          </cell>
          <cell r="B146">
            <v>1401</v>
          </cell>
          <cell r="C146" t="str">
            <v>Endeudamiento Interno</v>
          </cell>
        </row>
        <row r="147">
          <cell r="A147">
            <v>201943690</v>
          </cell>
          <cell r="B147">
            <v>1401001</v>
          </cell>
          <cell r="C147" t="str">
            <v>Colocacion de Valores</v>
          </cell>
        </row>
        <row r="148">
          <cell r="A148">
            <v>201943691</v>
          </cell>
          <cell r="B148">
            <v>1401002</v>
          </cell>
          <cell r="C148" t="str">
            <v>Emprestitos</v>
          </cell>
        </row>
        <row r="149">
          <cell r="A149">
            <v>201943692</v>
          </cell>
          <cell r="B149">
            <v>1401003</v>
          </cell>
          <cell r="C149" t="str">
            <v>Creditos de Proveedores</v>
          </cell>
        </row>
        <row r="150">
          <cell r="A150">
            <v>201943693</v>
          </cell>
          <cell r="B150">
            <v>1402</v>
          </cell>
          <cell r="C150" t="str">
            <v>Endeudamiento Externo</v>
          </cell>
        </row>
        <row r="151">
          <cell r="A151">
            <v>201943694</v>
          </cell>
          <cell r="B151">
            <v>1402001</v>
          </cell>
          <cell r="C151" t="str">
            <v>Colocacion de Valores</v>
          </cell>
        </row>
        <row r="152">
          <cell r="A152">
            <v>201943695</v>
          </cell>
          <cell r="B152">
            <v>1402002</v>
          </cell>
          <cell r="C152" t="str">
            <v>Emprestitos</v>
          </cell>
        </row>
        <row r="153">
          <cell r="A153">
            <v>201943696</v>
          </cell>
          <cell r="B153">
            <v>1402003</v>
          </cell>
          <cell r="C153" t="str">
            <v>Creditos de Proveedores</v>
          </cell>
        </row>
        <row r="154">
          <cell r="A154">
            <v>201943697</v>
          </cell>
          <cell r="B154">
            <v>15</v>
          </cell>
          <cell r="C154" t="str">
            <v>SALDO INICIAL DE CAJA</v>
          </cell>
        </row>
        <row r="155">
          <cell r="A155">
            <v>201943698</v>
          </cell>
          <cell r="B155">
            <v>21</v>
          </cell>
          <cell r="C155" t="str">
            <v>GASTOS EN PERSONAL</v>
          </cell>
        </row>
        <row r="156">
          <cell r="A156">
            <v>201943699</v>
          </cell>
          <cell r="B156">
            <v>2101</v>
          </cell>
          <cell r="C156" t="str">
            <v>Personal de Planta</v>
          </cell>
        </row>
        <row r="157">
          <cell r="A157">
            <v>201943700</v>
          </cell>
          <cell r="B157">
            <v>2101001</v>
          </cell>
          <cell r="C157" t="str">
            <v>Sueldos y Sobresueldos</v>
          </cell>
        </row>
        <row r="158">
          <cell r="A158">
            <v>201943701</v>
          </cell>
          <cell r="B158">
            <v>2101001001</v>
          </cell>
          <cell r="C158" t="str">
            <v>Sueldos Bases</v>
          </cell>
        </row>
        <row r="159">
          <cell r="A159">
            <v>201943702</v>
          </cell>
          <cell r="B159">
            <v>2101001002</v>
          </cell>
          <cell r="C159" t="str">
            <v>Asignacion de Antigedad</v>
          </cell>
        </row>
        <row r="160">
          <cell r="A160">
            <v>201943703</v>
          </cell>
          <cell r="B160">
            <v>2101001003</v>
          </cell>
          <cell r="C160" t="str">
            <v>Asignacion Profesional</v>
          </cell>
        </row>
        <row r="161">
          <cell r="A161">
            <v>201943704</v>
          </cell>
          <cell r="B161">
            <v>2101001004</v>
          </cell>
          <cell r="C161" t="str">
            <v>Asignacion de Zona</v>
          </cell>
        </row>
        <row r="162">
          <cell r="A162">
            <v>201943705</v>
          </cell>
          <cell r="B162">
            <v>2101001005</v>
          </cell>
          <cell r="C162" t="str">
            <v>Asignacion de Rancho</v>
          </cell>
        </row>
        <row r="163">
          <cell r="A163">
            <v>201943706</v>
          </cell>
          <cell r="B163">
            <v>2101001006</v>
          </cell>
          <cell r="C163" t="str">
            <v>Asignaciones del DL N 2.411, de 1978</v>
          </cell>
        </row>
        <row r="164">
          <cell r="A164">
            <v>201943707</v>
          </cell>
          <cell r="B164">
            <v>2101001007</v>
          </cell>
          <cell r="C164" t="str">
            <v>Asignaciones del DL N 3.551, de 1981</v>
          </cell>
        </row>
        <row r="165">
          <cell r="A165">
            <v>201943708</v>
          </cell>
          <cell r="B165">
            <v>2101001008</v>
          </cell>
          <cell r="C165" t="str">
            <v>Asignacion de Nivelacion</v>
          </cell>
        </row>
        <row r="166">
          <cell r="A166">
            <v>201943709</v>
          </cell>
          <cell r="B166">
            <v>2101001009</v>
          </cell>
          <cell r="C166" t="str">
            <v>Asignaciones Especiales</v>
          </cell>
        </row>
        <row r="167">
          <cell r="A167">
            <v>201943710</v>
          </cell>
          <cell r="B167">
            <v>2101001010</v>
          </cell>
          <cell r="C167" t="str">
            <v>Asignacion de Perdida de Caja</v>
          </cell>
        </row>
        <row r="168">
          <cell r="A168">
            <v>201943711</v>
          </cell>
          <cell r="B168">
            <v>2101001011</v>
          </cell>
          <cell r="C168" t="str">
            <v>Asignacion de Movilizacion</v>
          </cell>
        </row>
        <row r="169">
          <cell r="A169">
            <v>201943712</v>
          </cell>
          <cell r="B169">
            <v>2101001012</v>
          </cell>
          <cell r="C169" t="str">
            <v>Gastos de Representacion</v>
          </cell>
        </row>
        <row r="170">
          <cell r="A170">
            <v>201943713</v>
          </cell>
          <cell r="B170">
            <v>2101001013</v>
          </cell>
          <cell r="C170" t="str">
            <v>Asignacion de Direccion Superior</v>
          </cell>
        </row>
        <row r="171">
          <cell r="A171">
            <v>201943714</v>
          </cell>
          <cell r="B171">
            <v>2101001014</v>
          </cell>
          <cell r="C171" t="str">
            <v>Asignaciones Compensatorias</v>
          </cell>
        </row>
        <row r="172">
          <cell r="A172">
            <v>201943715</v>
          </cell>
          <cell r="B172">
            <v>2101001015</v>
          </cell>
          <cell r="C172" t="str">
            <v>Asignaciones Sustitutivas</v>
          </cell>
        </row>
        <row r="173">
          <cell r="A173">
            <v>201943716</v>
          </cell>
          <cell r="B173">
            <v>2101001016</v>
          </cell>
          <cell r="C173" t="str">
            <v>Asignacion de Dedicacion Exclusiva</v>
          </cell>
        </row>
        <row r="174">
          <cell r="A174">
            <v>201943717</v>
          </cell>
          <cell r="B174">
            <v>2101001017</v>
          </cell>
          <cell r="C174" t="str">
            <v>Asignacion para Operador de Maquinaria Pesada</v>
          </cell>
        </row>
        <row r="175">
          <cell r="A175">
            <v>201943718</v>
          </cell>
          <cell r="B175">
            <v>2101001018</v>
          </cell>
          <cell r="C175" t="str">
            <v>Asignacion de Defensa Judicial Estatal</v>
          </cell>
        </row>
        <row r="176">
          <cell r="A176">
            <v>201943719</v>
          </cell>
          <cell r="B176">
            <v>2101001019</v>
          </cell>
          <cell r="C176" t="str">
            <v>Asignacion de Responsabilidad</v>
          </cell>
        </row>
        <row r="177">
          <cell r="A177">
            <v>201943720</v>
          </cell>
          <cell r="B177">
            <v>2101001020</v>
          </cell>
          <cell r="C177" t="str">
            <v>Asignacion por Turno</v>
          </cell>
        </row>
        <row r="178">
          <cell r="A178">
            <v>201943721</v>
          </cell>
          <cell r="B178">
            <v>2101001021</v>
          </cell>
          <cell r="C178" t="str">
            <v>Asignacion Articulo 1 Ley N 19.264</v>
          </cell>
        </row>
        <row r="179">
          <cell r="A179">
            <v>201943722</v>
          </cell>
          <cell r="B179">
            <v>2101001022</v>
          </cell>
          <cell r="C179" t="str">
            <v>Componente Base Asignacion de Desempeno</v>
          </cell>
        </row>
        <row r="180">
          <cell r="A180">
            <v>201943723</v>
          </cell>
          <cell r="B180">
            <v>2101001023</v>
          </cell>
          <cell r="C180" t="str">
            <v>Asignacion de Control</v>
          </cell>
        </row>
        <row r="181">
          <cell r="A181">
            <v>201943724</v>
          </cell>
          <cell r="B181">
            <v>2101001024</v>
          </cell>
          <cell r="C181" t="str">
            <v>Asignacion de Defensa Penal Publica</v>
          </cell>
        </row>
        <row r="182">
          <cell r="A182">
            <v>201943725</v>
          </cell>
          <cell r="B182">
            <v>2101001025</v>
          </cell>
          <cell r="C182" t="str">
            <v>Asignacion Articulo 1 Ley N 19. 112</v>
          </cell>
        </row>
        <row r="183">
          <cell r="A183">
            <v>201943726</v>
          </cell>
          <cell r="B183">
            <v>2101001026</v>
          </cell>
          <cell r="C183" t="str">
            <v>Asignacion Articulo 1 Ley N 19.432</v>
          </cell>
        </row>
        <row r="184">
          <cell r="A184">
            <v>201943727</v>
          </cell>
          <cell r="B184">
            <v>2101001027</v>
          </cell>
          <cell r="C184" t="str">
            <v>Asignacion de Estimulo Personal Medico Diurno</v>
          </cell>
        </row>
        <row r="185">
          <cell r="A185">
            <v>201943728</v>
          </cell>
          <cell r="B185">
            <v>2101001028</v>
          </cell>
          <cell r="C185" t="str">
            <v>Asignacion de Estimulo Personal Medico y Profesores</v>
          </cell>
        </row>
        <row r="186">
          <cell r="A186">
            <v>201943729</v>
          </cell>
          <cell r="B186">
            <v>2101001029</v>
          </cell>
          <cell r="C186" t="str">
            <v>Aplicacion Articulo 7 Ley N 19.112</v>
          </cell>
        </row>
        <row r="187">
          <cell r="A187">
            <v>201943730</v>
          </cell>
          <cell r="B187">
            <v>2101001030</v>
          </cell>
          <cell r="C187" t="str">
            <v>Asignacion de Estimulo por Falencia</v>
          </cell>
        </row>
        <row r="188">
          <cell r="A188">
            <v>201943731</v>
          </cell>
          <cell r="B188">
            <v>2101001031</v>
          </cell>
          <cell r="C188" t="str">
            <v>Asignacion de Experiencia Calificada</v>
          </cell>
        </row>
        <row r="189">
          <cell r="A189">
            <v>201943732</v>
          </cell>
          <cell r="B189">
            <v>2101001032</v>
          </cell>
          <cell r="C189" t="str">
            <v>Asignacion de Reforzamiento Profesional Diurno</v>
          </cell>
        </row>
        <row r="190">
          <cell r="A190">
            <v>201943733</v>
          </cell>
          <cell r="B190">
            <v>2101001033</v>
          </cell>
          <cell r="C190" t="str">
            <v>Asignacion Judicial</v>
          </cell>
        </row>
        <row r="191">
          <cell r="A191">
            <v>201943734</v>
          </cell>
          <cell r="B191">
            <v>2101001034</v>
          </cell>
          <cell r="C191" t="str">
            <v>Asignacion de Casa</v>
          </cell>
        </row>
        <row r="192">
          <cell r="A192">
            <v>201943735</v>
          </cell>
          <cell r="B192">
            <v>2101001035</v>
          </cell>
          <cell r="C192" t="str">
            <v>Asignacion Legislativa</v>
          </cell>
        </row>
        <row r="193">
          <cell r="A193">
            <v>201943736</v>
          </cell>
          <cell r="B193">
            <v>2101001036</v>
          </cell>
          <cell r="C193" t="str">
            <v>Asignacion Articulo 11 Ley N 19.041</v>
          </cell>
        </row>
        <row r="194">
          <cell r="A194">
            <v>201943737</v>
          </cell>
          <cell r="B194">
            <v>2101001037</v>
          </cell>
          <cell r="C194" t="str">
            <v>Asignacion nica</v>
          </cell>
        </row>
        <row r="195">
          <cell r="A195">
            <v>201943738</v>
          </cell>
          <cell r="B195">
            <v>2101001038</v>
          </cell>
          <cell r="C195" t="str">
            <v>Asignacion Zonas Extremas</v>
          </cell>
        </row>
        <row r="196">
          <cell r="A196">
            <v>201943739</v>
          </cell>
          <cell r="B196">
            <v>2101001039</v>
          </cell>
          <cell r="C196" t="str">
            <v>Asignacion de Responsabilidad Superior</v>
          </cell>
        </row>
        <row r="197">
          <cell r="A197">
            <v>201943740</v>
          </cell>
          <cell r="B197">
            <v>2101001040</v>
          </cell>
          <cell r="C197" t="str">
            <v>Asignacion Familiar en el Exterior</v>
          </cell>
        </row>
        <row r="198">
          <cell r="A198">
            <v>201943741</v>
          </cell>
          <cell r="B198">
            <v>2101001041</v>
          </cell>
          <cell r="C198" t="str">
            <v>Asignaciones Exclusivas de las Fuerzas Armadas y de Orden</v>
          </cell>
        </row>
        <row r="199">
          <cell r="A199">
            <v>201943742</v>
          </cell>
          <cell r="B199">
            <v>2101001042</v>
          </cell>
          <cell r="C199" t="str">
            <v>Asignaciones por Desempeno en el Exterior</v>
          </cell>
        </row>
        <row r="200">
          <cell r="A200">
            <v>201943743</v>
          </cell>
          <cell r="B200">
            <v>2101001043</v>
          </cell>
          <cell r="C200" t="str">
            <v>Asignacion Inherente al Cargo Ley N 18.695</v>
          </cell>
        </row>
        <row r="201">
          <cell r="A201">
            <v>201943744</v>
          </cell>
          <cell r="B201">
            <v>2101001999</v>
          </cell>
          <cell r="C201" t="str">
            <v>Otras Asignaciones</v>
          </cell>
        </row>
        <row r="202">
          <cell r="A202">
            <v>201943745</v>
          </cell>
          <cell r="B202">
            <v>2101002</v>
          </cell>
          <cell r="C202" t="str">
            <v>Aportes del Empleador</v>
          </cell>
        </row>
        <row r="203">
          <cell r="A203">
            <v>201943746</v>
          </cell>
          <cell r="B203">
            <v>2101002001</v>
          </cell>
          <cell r="C203" t="str">
            <v>A Servicios de Bienestar</v>
          </cell>
        </row>
        <row r="204">
          <cell r="A204">
            <v>201943747</v>
          </cell>
          <cell r="B204">
            <v>2101002002</v>
          </cell>
          <cell r="C204" t="str">
            <v>Otras Cotizaciones Previsionales</v>
          </cell>
        </row>
        <row r="205">
          <cell r="A205">
            <v>201943748</v>
          </cell>
          <cell r="B205">
            <v>2101002003</v>
          </cell>
          <cell r="C205" t="str">
            <v>Cotizacion Adicional, Articulo 8 Ley N 18.566</v>
          </cell>
        </row>
        <row r="206">
          <cell r="A206">
            <v>201943749</v>
          </cell>
          <cell r="B206">
            <v>2101003</v>
          </cell>
          <cell r="C206" t="str">
            <v>Asignaciones por Desempeno</v>
          </cell>
        </row>
        <row r="207">
          <cell r="A207">
            <v>201943750</v>
          </cell>
          <cell r="B207">
            <v>2101003001</v>
          </cell>
          <cell r="C207" t="str">
            <v>Desempeno Institucional</v>
          </cell>
        </row>
        <row r="208">
          <cell r="A208">
            <v>201943751</v>
          </cell>
          <cell r="B208">
            <v>2101003002</v>
          </cell>
          <cell r="C208" t="str">
            <v>Desempeno Colectivo</v>
          </cell>
        </row>
        <row r="209">
          <cell r="A209">
            <v>201943752</v>
          </cell>
          <cell r="B209">
            <v>2101003003</v>
          </cell>
          <cell r="C209" t="str">
            <v>Desempeno Individual</v>
          </cell>
        </row>
        <row r="210">
          <cell r="A210">
            <v>201947065</v>
          </cell>
          <cell r="B210">
            <v>2101003004</v>
          </cell>
          <cell r="C210" t="str">
            <v>Asignacion por Produccion</v>
          </cell>
        </row>
        <row r="211">
          <cell r="A211">
            <v>201947066</v>
          </cell>
          <cell r="B211">
            <v>2101003005</v>
          </cell>
          <cell r="C211" t="str">
            <v>Asignacion Mejoramiento de Trato a los Usuarios</v>
          </cell>
        </row>
        <row r="212">
          <cell r="A212">
            <v>201943753</v>
          </cell>
          <cell r="B212">
            <v>2101004</v>
          </cell>
          <cell r="C212" t="str">
            <v>Remuneraciones Variables</v>
          </cell>
        </row>
        <row r="213">
          <cell r="A213">
            <v>201943754</v>
          </cell>
          <cell r="B213">
            <v>2101004001</v>
          </cell>
          <cell r="C213" t="str">
            <v>Asignacion Articulo 12 Ley N 19.041</v>
          </cell>
        </row>
        <row r="214">
          <cell r="A214">
            <v>201943755</v>
          </cell>
          <cell r="B214">
            <v>2101004002</v>
          </cell>
          <cell r="C214" t="str">
            <v>Asignacion de Estimulo Jornadas Prioritarias</v>
          </cell>
        </row>
        <row r="215">
          <cell r="A215">
            <v>201943756</v>
          </cell>
          <cell r="B215">
            <v>2101004003</v>
          </cell>
          <cell r="C215" t="str">
            <v>Asignacion Articulo 3 Ley N 19.264</v>
          </cell>
        </row>
        <row r="216">
          <cell r="A216">
            <v>201943757</v>
          </cell>
          <cell r="B216">
            <v>2101004004</v>
          </cell>
          <cell r="C216" t="str">
            <v>Asignacion por Desempeno de Funciones Criticas</v>
          </cell>
        </row>
        <row r="217">
          <cell r="A217">
            <v>201943758</v>
          </cell>
          <cell r="B217">
            <v>2101004005</v>
          </cell>
          <cell r="C217" t="str">
            <v>Trabajos Extraordinarios</v>
          </cell>
        </row>
        <row r="218">
          <cell r="A218">
            <v>201943759</v>
          </cell>
          <cell r="B218">
            <v>2101004006</v>
          </cell>
          <cell r="C218" t="str">
            <v>Comisiones de Servicios en el Pais</v>
          </cell>
        </row>
        <row r="219">
          <cell r="A219">
            <v>201943760</v>
          </cell>
          <cell r="B219">
            <v>2101004007</v>
          </cell>
          <cell r="C219" t="str">
            <v>Comisiones de Servicios en el Exterior</v>
          </cell>
        </row>
        <row r="220">
          <cell r="A220">
            <v>201943761</v>
          </cell>
          <cell r="B220">
            <v>2101005</v>
          </cell>
          <cell r="C220" t="str">
            <v>Aguinaldos y Bonos</v>
          </cell>
        </row>
        <row r="221">
          <cell r="A221">
            <v>201943762</v>
          </cell>
          <cell r="B221">
            <v>2101005001</v>
          </cell>
          <cell r="C221" t="str">
            <v>Aguinaldos</v>
          </cell>
        </row>
        <row r="222">
          <cell r="A222">
            <v>201943763</v>
          </cell>
          <cell r="B222">
            <v>2101005002</v>
          </cell>
          <cell r="C222" t="str">
            <v>Bono de Escolaridad</v>
          </cell>
        </row>
        <row r="223">
          <cell r="A223">
            <v>201943764</v>
          </cell>
          <cell r="B223">
            <v>2101005003</v>
          </cell>
          <cell r="C223" t="str">
            <v>Bonos Especiales</v>
          </cell>
        </row>
        <row r="224">
          <cell r="A224">
            <v>201943765</v>
          </cell>
          <cell r="B224">
            <v>2101005004</v>
          </cell>
          <cell r="C224" t="str">
            <v>Bonificacion Adicional al Bono de Escolaridad</v>
          </cell>
        </row>
        <row r="225">
          <cell r="A225">
            <v>201943766</v>
          </cell>
          <cell r="B225">
            <v>2102</v>
          </cell>
          <cell r="C225" t="str">
            <v>Personal a Contrata</v>
          </cell>
        </row>
        <row r="226">
          <cell r="A226">
            <v>201943767</v>
          </cell>
          <cell r="B226">
            <v>2102001</v>
          </cell>
          <cell r="C226" t="str">
            <v>Sueldos y Sobresueldos</v>
          </cell>
        </row>
        <row r="227">
          <cell r="A227">
            <v>201943768</v>
          </cell>
          <cell r="B227">
            <v>2102001001</v>
          </cell>
          <cell r="C227" t="str">
            <v>Sueldos Bases</v>
          </cell>
        </row>
        <row r="228">
          <cell r="A228">
            <v>201943769</v>
          </cell>
          <cell r="B228">
            <v>2102001002</v>
          </cell>
          <cell r="C228" t="str">
            <v>Asignacion de Antigedad</v>
          </cell>
        </row>
        <row r="229">
          <cell r="A229">
            <v>201943770</v>
          </cell>
          <cell r="B229">
            <v>2102001003</v>
          </cell>
          <cell r="C229" t="str">
            <v>Asignacion Profesional</v>
          </cell>
        </row>
        <row r="230">
          <cell r="A230">
            <v>201943771</v>
          </cell>
          <cell r="B230">
            <v>2102001004</v>
          </cell>
          <cell r="C230" t="str">
            <v>Asignacion de Zona</v>
          </cell>
        </row>
        <row r="231">
          <cell r="A231">
            <v>201943772</v>
          </cell>
          <cell r="B231">
            <v>2102001005</v>
          </cell>
          <cell r="C231" t="str">
            <v>Asignacion de Rancho</v>
          </cell>
        </row>
        <row r="232">
          <cell r="A232">
            <v>201943773</v>
          </cell>
          <cell r="B232">
            <v>2102001006</v>
          </cell>
          <cell r="C232" t="str">
            <v>Asignaciones del DL N 2.411, de 1978</v>
          </cell>
        </row>
        <row r="233">
          <cell r="A233">
            <v>201943774</v>
          </cell>
          <cell r="B233">
            <v>2102001007</v>
          </cell>
          <cell r="C233" t="str">
            <v>Asignaciones del DL N 3.551, de 1981</v>
          </cell>
        </row>
        <row r="234">
          <cell r="A234">
            <v>201943775</v>
          </cell>
          <cell r="B234">
            <v>2102001008</v>
          </cell>
          <cell r="C234" t="str">
            <v>Asignacion de Nivelacion</v>
          </cell>
        </row>
        <row r="235">
          <cell r="A235">
            <v>201943776</v>
          </cell>
          <cell r="B235">
            <v>2102001009</v>
          </cell>
          <cell r="C235" t="str">
            <v>Asignaciones Especiales</v>
          </cell>
        </row>
        <row r="236">
          <cell r="A236">
            <v>201943777</v>
          </cell>
          <cell r="B236">
            <v>2102001010</v>
          </cell>
          <cell r="C236" t="str">
            <v>Asignacion de Perdida de Caja</v>
          </cell>
        </row>
        <row r="237">
          <cell r="A237">
            <v>201943778</v>
          </cell>
          <cell r="B237">
            <v>2102001011</v>
          </cell>
          <cell r="C237" t="str">
            <v>Asignacion de Movilizacion</v>
          </cell>
        </row>
        <row r="238">
          <cell r="A238">
            <v>201943779</v>
          </cell>
          <cell r="B238">
            <v>2102001012</v>
          </cell>
          <cell r="C238" t="str">
            <v>Gastos de Representacion</v>
          </cell>
        </row>
        <row r="239">
          <cell r="A239">
            <v>201943780</v>
          </cell>
          <cell r="B239">
            <v>2102001013</v>
          </cell>
          <cell r="C239" t="str">
            <v>Asignaciones Compensatorias</v>
          </cell>
        </row>
        <row r="240">
          <cell r="A240">
            <v>201943781</v>
          </cell>
          <cell r="B240">
            <v>2102001014</v>
          </cell>
          <cell r="C240" t="str">
            <v>Asignaciones Sustitutivas</v>
          </cell>
        </row>
        <row r="241">
          <cell r="A241">
            <v>201943782</v>
          </cell>
          <cell r="B241">
            <v>2102001015</v>
          </cell>
          <cell r="C241" t="str">
            <v>Asignacion de Dedicacion Exclusiva</v>
          </cell>
        </row>
        <row r="242">
          <cell r="A242">
            <v>201943783</v>
          </cell>
          <cell r="B242">
            <v>2102001016</v>
          </cell>
          <cell r="C242" t="str">
            <v>Asignacion para Operador de Maquinaria Pesada</v>
          </cell>
        </row>
        <row r="243">
          <cell r="A243">
            <v>201943784</v>
          </cell>
          <cell r="B243">
            <v>2102001017</v>
          </cell>
          <cell r="C243" t="str">
            <v>Asignacion de Defensa Judicial Estatal</v>
          </cell>
        </row>
        <row r="244">
          <cell r="A244">
            <v>201943785</v>
          </cell>
          <cell r="B244">
            <v>2102001018</v>
          </cell>
          <cell r="C244" t="str">
            <v>Asignacion de Responsabilidad</v>
          </cell>
        </row>
        <row r="245">
          <cell r="A245">
            <v>201943786</v>
          </cell>
          <cell r="B245">
            <v>2102001019</v>
          </cell>
          <cell r="C245" t="str">
            <v>Asignacion por Turno</v>
          </cell>
        </row>
        <row r="246">
          <cell r="A246">
            <v>201943787</v>
          </cell>
          <cell r="B246">
            <v>2102001020</v>
          </cell>
          <cell r="C246" t="str">
            <v>Asignacion Articulo 1 Ley N 19.264</v>
          </cell>
        </row>
        <row r="247">
          <cell r="A247">
            <v>201943788</v>
          </cell>
          <cell r="B247">
            <v>2102001021</v>
          </cell>
          <cell r="C247" t="str">
            <v>Componente Base Asignacion de Desempeno</v>
          </cell>
        </row>
        <row r="248">
          <cell r="A248">
            <v>201943789</v>
          </cell>
          <cell r="B248">
            <v>2102001022</v>
          </cell>
          <cell r="C248" t="str">
            <v>Asignacion de Control</v>
          </cell>
        </row>
        <row r="249">
          <cell r="A249">
            <v>201943790</v>
          </cell>
          <cell r="B249">
            <v>2102001023</v>
          </cell>
          <cell r="C249" t="str">
            <v>Asignacion de Defensa Penal Publica</v>
          </cell>
        </row>
        <row r="250">
          <cell r="A250">
            <v>201943791</v>
          </cell>
          <cell r="B250">
            <v>2102001024</v>
          </cell>
          <cell r="C250" t="str">
            <v>Asignacion Articulo 1 Ley N 19. 112</v>
          </cell>
        </row>
        <row r="251">
          <cell r="A251">
            <v>201943792</v>
          </cell>
          <cell r="B251">
            <v>2102001025</v>
          </cell>
          <cell r="C251" t="str">
            <v>Asignacion Articulo 1 Ley N 19.432</v>
          </cell>
        </row>
        <row r="252">
          <cell r="A252">
            <v>201943793</v>
          </cell>
          <cell r="B252">
            <v>2102001026</v>
          </cell>
          <cell r="C252" t="str">
            <v>Asignacion de Estimulo Personal Medico Diurno</v>
          </cell>
        </row>
        <row r="253">
          <cell r="A253">
            <v>201943794</v>
          </cell>
          <cell r="B253">
            <v>2102001027</v>
          </cell>
          <cell r="C253" t="str">
            <v>Asignacion de Estimulo Personal Medico y Profesores</v>
          </cell>
        </row>
        <row r="254">
          <cell r="A254">
            <v>201943795</v>
          </cell>
          <cell r="B254">
            <v>2102001028</v>
          </cell>
          <cell r="C254" t="str">
            <v>Aplicacion Articulo 7 Ley N 19.112</v>
          </cell>
        </row>
        <row r="255">
          <cell r="A255">
            <v>201943796</v>
          </cell>
          <cell r="B255">
            <v>2102001029</v>
          </cell>
          <cell r="C255" t="str">
            <v>Asignacion de Estimulo por Falencia</v>
          </cell>
        </row>
        <row r="256">
          <cell r="A256">
            <v>201943797</v>
          </cell>
          <cell r="B256">
            <v>2102001030</v>
          </cell>
          <cell r="C256" t="str">
            <v>Asignacion de Experiencia Calificada</v>
          </cell>
        </row>
        <row r="257">
          <cell r="A257">
            <v>201943798</v>
          </cell>
          <cell r="B257">
            <v>2102001031</v>
          </cell>
          <cell r="C257" t="str">
            <v>Asignacion de Reforzamiento Profesional Diurno</v>
          </cell>
        </row>
        <row r="258">
          <cell r="A258">
            <v>201943799</v>
          </cell>
          <cell r="B258">
            <v>2102001032</v>
          </cell>
          <cell r="C258" t="str">
            <v>Asignacion Judicial</v>
          </cell>
        </row>
        <row r="259">
          <cell r="A259">
            <v>201943800</v>
          </cell>
          <cell r="B259">
            <v>2102001033</v>
          </cell>
          <cell r="C259" t="str">
            <v>Asignacion de Casa</v>
          </cell>
        </row>
        <row r="260">
          <cell r="A260">
            <v>201943801</v>
          </cell>
          <cell r="B260">
            <v>2102001034</v>
          </cell>
          <cell r="C260" t="str">
            <v>Asignacion Legislativa</v>
          </cell>
        </row>
        <row r="261">
          <cell r="A261">
            <v>201943802</v>
          </cell>
          <cell r="B261">
            <v>2102001035</v>
          </cell>
          <cell r="C261" t="str">
            <v>Asignacion Articulo 11 Ley N 19.041</v>
          </cell>
        </row>
        <row r="262">
          <cell r="A262">
            <v>201943803</v>
          </cell>
          <cell r="B262">
            <v>2102001036</v>
          </cell>
          <cell r="C262" t="str">
            <v>Asignacion nica</v>
          </cell>
        </row>
        <row r="263">
          <cell r="A263">
            <v>201943804</v>
          </cell>
          <cell r="B263">
            <v>2102001037</v>
          </cell>
          <cell r="C263" t="str">
            <v>Asignacion Zonas Extremas</v>
          </cell>
        </row>
        <row r="264">
          <cell r="A264">
            <v>201943805</v>
          </cell>
          <cell r="B264">
            <v>2102001038</v>
          </cell>
          <cell r="C264" t="str">
            <v>Asignacion de Responsabilidad Superior</v>
          </cell>
        </row>
        <row r="265">
          <cell r="A265">
            <v>201943806</v>
          </cell>
          <cell r="B265">
            <v>2102001039</v>
          </cell>
          <cell r="C265" t="str">
            <v>Asignacion Familiar en el Exterior</v>
          </cell>
        </row>
        <row r="266">
          <cell r="A266">
            <v>201943807</v>
          </cell>
          <cell r="B266">
            <v>2102001040</v>
          </cell>
          <cell r="C266" t="str">
            <v>Asignaciones Exclusivas de las Fuerzas Armadas y de Orden</v>
          </cell>
        </row>
        <row r="267">
          <cell r="A267">
            <v>201943808</v>
          </cell>
          <cell r="B267">
            <v>2102001041</v>
          </cell>
          <cell r="C267" t="str">
            <v>Asignaciones por Desempeno en el Exterior</v>
          </cell>
        </row>
        <row r="268">
          <cell r="A268">
            <v>201943809</v>
          </cell>
          <cell r="B268">
            <v>2102001999</v>
          </cell>
          <cell r="C268" t="str">
            <v>Otras Asignaciones</v>
          </cell>
        </row>
        <row r="269">
          <cell r="A269">
            <v>201943810</v>
          </cell>
          <cell r="B269">
            <v>2102002</v>
          </cell>
          <cell r="C269" t="str">
            <v>Aportes del Empleador</v>
          </cell>
        </row>
        <row r="270">
          <cell r="A270">
            <v>201943811</v>
          </cell>
          <cell r="B270">
            <v>2102002001</v>
          </cell>
          <cell r="C270" t="str">
            <v>A Servicios de Bienestar</v>
          </cell>
        </row>
        <row r="271">
          <cell r="A271">
            <v>201943812</v>
          </cell>
          <cell r="B271">
            <v>2102002002</v>
          </cell>
          <cell r="C271" t="str">
            <v>Otras Cotizaciones Previsionales</v>
          </cell>
        </row>
        <row r="272">
          <cell r="A272">
            <v>201943813</v>
          </cell>
          <cell r="B272">
            <v>2102002003</v>
          </cell>
          <cell r="C272" t="str">
            <v>Cotizacion Adicional, Articulo 8 Ley N 18.566</v>
          </cell>
        </row>
        <row r="273">
          <cell r="A273">
            <v>201943814</v>
          </cell>
          <cell r="B273">
            <v>2102003</v>
          </cell>
          <cell r="C273" t="str">
            <v>Asignaciones por Desempeno</v>
          </cell>
        </row>
        <row r="274">
          <cell r="A274">
            <v>201943815</v>
          </cell>
          <cell r="B274">
            <v>2102003001</v>
          </cell>
          <cell r="C274" t="str">
            <v>Desempeno Institucional</v>
          </cell>
        </row>
        <row r="275">
          <cell r="A275">
            <v>201943816</v>
          </cell>
          <cell r="B275">
            <v>2102003002</v>
          </cell>
          <cell r="C275" t="str">
            <v>Desempeno Colectivo</v>
          </cell>
        </row>
        <row r="276">
          <cell r="A276">
            <v>201943817</v>
          </cell>
          <cell r="B276">
            <v>2102003003</v>
          </cell>
          <cell r="C276" t="str">
            <v>Desempeno Individual</v>
          </cell>
        </row>
        <row r="277">
          <cell r="A277">
            <v>201947067</v>
          </cell>
          <cell r="B277">
            <v>2102003004</v>
          </cell>
          <cell r="C277" t="str">
            <v>Asignacion por Produccion</v>
          </cell>
        </row>
        <row r="278">
          <cell r="A278">
            <v>201947068</v>
          </cell>
          <cell r="B278">
            <v>2102003005</v>
          </cell>
          <cell r="C278" t="str">
            <v>Asignacion Mejoramiento de Trato a los Usuarios</v>
          </cell>
        </row>
        <row r="279">
          <cell r="A279">
            <v>201943818</v>
          </cell>
          <cell r="B279">
            <v>2102004</v>
          </cell>
          <cell r="C279" t="str">
            <v>Remuneraciones Variables</v>
          </cell>
        </row>
        <row r="280">
          <cell r="A280">
            <v>201943819</v>
          </cell>
          <cell r="B280">
            <v>2102004001</v>
          </cell>
          <cell r="C280" t="str">
            <v>Asignacion Articulo 12 Ley N 19.041</v>
          </cell>
        </row>
        <row r="281">
          <cell r="A281">
            <v>201943820</v>
          </cell>
          <cell r="B281">
            <v>2102004002</v>
          </cell>
          <cell r="C281" t="str">
            <v>Asignacion de Estimulo Jornadas Prioritarias</v>
          </cell>
        </row>
        <row r="282">
          <cell r="A282">
            <v>201943821</v>
          </cell>
          <cell r="B282">
            <v>2102004003</v>
          </cell>
          <cell r="C282" t="str">
            <v>Asignacion Articulo 3 Ley N 19.264</v>
          </cell>
        </row>
        <row r="283">
          <cell r="A283">
            <v>201943822</v>
          </cell>
          <cell r="B283">
            <v>2102004004</v>
          </cell>
          <cell r="C283" t="str">
            <v>Asignacion por Desempeno de Funciones Criticas</v>
          </cell>
        </row>
        <row r="284">
          <cell r="A284">
            <v>201943823</v>
          </cell>
          <cell r="B284">
            <v>2102004005</v>
          </cell>
          <cell r="C284" t="str">
            <v>Trabajos Extraordinarios</v>
          </cell>
        </row>
        <row r="285">
          <cell r="A285">
            <v>201943824</v>
          </cell>
          <cell r="B285">
            <v>2102004006</v>
          </cell>
          <cell r="C285" t="str">
            <v>Comisiones de Servicios en el Pais</v>
          </cell>
        </row>
        <row r="286">
          <cell r="A286">
            <v>201943825</v>
          </cell>
          <cell r="B286">
            <v>2102004007</v>
          </cell>
          <cell r="C286" t="str">
            <v>Comisiones de Servicios en el Exterior</v>
          </cell>
        </row>
        <row r="287">
          <cell r="A287">
            <v>201943826</v>
          </cell>
          <cell r="B287">
            <v>2102005</v>
          </cell>
          <cell r="C287" t="str">
            <v>Aguinaldos y Bonos</v>
          </cell>
        </row>
        <row r="288">
          <cell r="A288">
            <v>201943827</v>
          </cell>
          <cell r="B288">
            <v>2102005001</v>
          </cell>
          <cell r="C288" t="str">
            <v>Aguinaldos</v>
          </cell>
        </row>
        <row r="289">
          <cell r="A289">
            <v>201943828</v>
          </cell>
          <cell r="B289">
            <v>2102005002</v>
          </cell>
          <cell r="C289" t="str">
            <v>Bono de Escolaridad</v>
          </cell>
        </row>
        <row r="290">
          <cell r="A290">
            <v>201943829</v>
          </cell>
          <cell r="B290">
            <v>2102005003</v>
          </cell>
          <cell r="C290" t="str">
            <v>Bonos Especiales</v>
          </cell>
        </row>
        <row r="291">
          <cell r="A291">
            <v>201943830</v>
          </cell>
          <cell r="B291">
            <v>2102005004</v>
          </cell>
          <cell r="C291" t="str">
            <v>Bonificacion Adicional al Bono de Escolaridad</v>
          </cell>
        </row>
        <row r="292">
          <cell r="A292">
            <v>201943831</v>
          </cell>
          <cell r="B292">
            <v>2103</v>
          </cell>
          <cell r="C292" t="str">
            <v>Otras Remuneraciones</v>
          </cell>
        </row>
        <row r="293">
          <cell r="A293">
            <v>201943832</v>
          </cell>
          <cell r="B293">
            <v>2103001</v>
          </cell>
          <cell r="C293" t="str">
            <v>Honorarios a Suma Alzada - Personas Naturales</v>
          </cell>
        </row>
        <row r="294">
          <cell r="A294">
            <v>201944570</v>
          </cell>
          <cell r="B294">
            <v>2103001001</v>
          </cell>
          <cell r="C294" t="str">
            <v>Honorarios a Suma Alzada-Honorarios</v>
          </cell>
        </row>
        <row r="295">
          <cell r="A295">
            <v>201944569</v>
          </cell>
          <cell r="B295">
            <v>2103001002</v>
          </cell>
          <cell r="C295" t="str">
            <v>Honorarios a Suma Alzada-Viaticos</v>
          </cell>
        </row>
        <row r="296">
          <cell r="A296">
            <v>201944561</v>
          </cell>
          <cell r="B296">
            <v>2103001111</v>
          </cell>
          <cell r="C296" t="str">
            <v>Honorarios AGES</v>
          </cell>
        </row>
        <row r="297">
          <cell r="A297">
            <v>201943833</v>
          </cell>
          <cell r="B297">
            <v>2103002</v>
          </cell>
          <cell r="C297" t="str">
            <v>Honorarios Asimilados a Grados</v>
          </cell>
        </row>
        <row r="298">
          <cell r="A298">
            <v>201943834</v>
          </cell>
          <cell r="B298">
            <v>2103003</v>
          </cell>
          <cell r="C298" t="str">
            <v>Jornales</v>
          </cell>
        </row>
        <row r="299">
          <cell r="A299">
            <v>201943835</v>
          </cell>
          <cell r="B299">
            <v>2103004</v>
          </cell>
          <cell r="C299" t="str">
            <v>Remuneraciones Reguladas por el Codigo del Trabajo</v>
          </cell>
        </row>
        <row r="300">
          <cell r="A300">
            <v>201943836</v>
          </cell>
          <cell r="B300">
            <v>2103005</v>
          </cell>
          <cell r="C300" t="str">
            <v>Suplencias y Reemplazos</v>
          </cell>
        </row>
        <row r="301">
          <cell r="A301">
            <v>201943837</v>
          </cell>
          <cell r="B301">
            <v>2103006</v>
          </cell>
          <cell r="C301" t="str">
            <v>Personal a Trato y/o Temporal</v>
          </cell>
        </row>
        <row r="302">
          <cell r="A302">
            <v>201943838</v>
          </cell>
          <cell r="B302">
            <v>2103007</v>
          </cell>
          <cell r="C302" t="str">
            <v>Alumnos en Practica</v>
          </cell>
        </row>
        <row r="303">
          <cell r="A303">
            <v>201943839</v>
          </cell>
          <cell r="B303">
            <v>2103999</v>
          </cell>
          <cell r="C303" t="str">
            <v>Otras</v>
          </cell>
        </row>
        <row r="304">
          <cell r="A304">
            <v>201943840</v>
          </cell>
          <cell r="B304">
            <v>2104</v>
          </cell>
          <cell r="C304" t="str">
            <v>Otros Gastos en Personal</v>
          </cell>
        </row>
        <row r="305">
          <cell r="A305">
            <v>201943841</v>
          </cell>
          <cell r="B305">
            <v>2104001</v>
          </cell>
          <cell r="C305" t="str">
            <v>Asignacion de Traslado</v>
          </cell>
        </row>
        <row r="306">
          <cell r="A306">
            <v>201943842</v>
          </cell>
          <cell r="B306">
            <v>2104002</v>
          </cell>
          <cell r="C306" t="str">
            <v>Dieta Parlamentaria</v>
          </cell>
        </row>
        <row r="307">
          <cell r="A307">
            <v>201943843</v>
          </cell>
          <cell r="B307">
            <v>2104003</v>
          </cell>
          <cell r="C307" t="str">
            <v>Dietas a Juntas, Consejos y Comisiones</v>
          </cell>
        </row>
        <row r="308">
          <cell r="A308">
            <v>201943844</v>
          </cell>
          <cell r="B308">
            <v>22</v>
          </cell>
          <cell r="C308" t="str">
            <v>BIENES Y SERVICIOS DE CONSUMO</v>
          </cell>
        </row>
        <row r="309">
          <cell r="A309">
            <v>201943845</v>
          </cell>
          <cell r="B309">
            <v>2201</v>
          </cell>
          <cell r="C309" t="str">
            <v>Alimentos y Bebidas</v>
          </cell>
        </row>
        <row r="310">
          <cell r="A310">
            <v>201943846</v>
          </cell>
          <cell r="B310">
            <v>2201001</v>
          </cell>
          <cell r="C310" t="str">
            <v>Para Personas</v>
          </cell>
        </row>
        <row r="311">
          <cell r="A311">
            <v>201943847</v>
          </cell>
          <cell r="B311">
            <v>2201002</v>
          </cell>
          <cell r="C311" t="str">
            <v>Para Animales</v>
          </cell>
        </row>
        <row r="312">
          <cell r="A312">
            <v>201943848</v>
          </cell>
          <cell r="B312">
            <v>2202</v>
          </cell>
          <cell r="C312" t="str">
            <v>Textiles, Vestuario y Calzado</v>
          </cell>
        </row>
        <row r="313">
          <cell r="A313">
            <v>201943849</v>
          </cell>
          <cell r="B313">
            <v>2202001</v>
          </cell>
          <cell r="C313" t="str">
            <v>Textiles y Acabados Textiles</v>
          </cell>
        </row>
        <row r="314">
          <cell r="A314">
            <v>201943850</v>
          </cell>
          <cell r="B314">
            <v>2202002</v>
          </cell>
          <cell r="C314" t="str">
            <v>Vestuario, Accesorios y Prendas Diversas</v>
          </cell>
        </row>
        <row r="315">
          <cell r="A315">
            <v>201943851</v>
          </cell>
          <cell r="B315">
            <v>2202003</v>
          </cell>
          <cell r="C315" t="str">
            <v>Calzado</v>
          </cell>
        </row>
        <row r="316">
          <cell r="A316">
            <v>201943852</v>
          </cell>
          <cell r="B316">
            <v>2203</v>
          </cell>
          <cell r="C316" t="str">
            <v>Combustibles y Lubricantes</v>
          </cell>
        </row>
        <row r="317">
          <cell r="A317">
            <v>201943853</v>
          </cell>
          <cell r="B317">
            <v>2203001</v>
          </cell>
          <cell r="C317" t="str">
            <v>Para Vehiculos</v>
          </cell>
        </row>
        <row r="318">
          <cell r="A318">
            <v>201943854</v>
          </cell>
          <cell r="B318">
            <v>2203002</v>
          </cell>
          <cell r="C318" t="str">
            <v>Para Maquinarias, Equipos de Produccion, Traccion y Elevacion</v>
          </cell>
        </row>
        <row r="319">
          <cell r="A319">
            <v>201943855</v>
          </cell>
          <cell r="B319">
            <v>2203003</v>
          </cell>
          <cell r="C319" t="str">
            <v>Para Calefaccion</v>
          </cell>
        </row>
        <row r="320">
          <cell r="A320">
            <v>201943856</v>
          </cell>
          <cell r="B320">
            <v>2203999</v>
          </cell>
          <cell r="C320" t="str">
            <v>Para Otros</v>
          </cell>
        </row>
        <row r="321">
          <cell r="A321">
            <v>201943952</v>
          </cell>
          <cell r="B321">
            <v>2204</v>
          </cell>
          <cell r="C321" t="str">
            <v>Materiales de Uso o Consumo</v>
          </cell>
        </row>
        <row r="322">
          <cell r="A322">
            <v>201943953</v>
          </cell>
          <cell r="B322">
            <v>2204001</v>
          </cell>
          <cell r="C322" t="str">
            <v>Materiales de Oficina</v>
          </cell>
        </row>
        <row r="323">
          <cell r="A323">
            <v>201943954</v>
          </cell>
          <cell r="B323">
            <v>2204002</v>
          </cell>
          <cell r="C323" t="str">
            <v>Textos y Otros Materiales de Ensenanza</v>
          </cell>
        </row>
        <row r="324">
          <cell r="A324">
            <v>201943955</v>
          </cell>
          <cell r="B324">
            <v>2204003</v>
          </cell>
          <cell r="C324" t="str">
            <v>Productos Quimicos</v>
          </cell>
        </row>
        <row r="325">
          <cell r="A325">
            <v>201943956</v>
          </cell>
          <cell r="B325">
            <v>2204004</v>
          </cell>
          <cell r="C325" t="str">
            <v>Productos Farmaceuticos</v>
          </cell>
        </row>
        <row r="326">
          <cell r="A326">
            <v>201943957</v>
          </cell>
          <cell r="B326">
            <v>2204005</v>
          </cell>
          <cell r="C326" t="str">
            <v>Materiales y tiles Quirurgicos</v>
          </cell>
        </row>
        <row r="327">
          <cell r="A327">
            <v>201943958</v>
          </cell>
          <cell r="B327">
            <v>2204006</v>
          </cell>
          <cell r="C327" t="str">
            <v>Fertilizantes, Insecticidas, Fungicidas y Otros</v>
          </cell>
        </row>
        <row r="328">
          <cell r="A328">
            <v>201943959</v>
          </cell>
          <cell r="B328">
            <v>2204007</v>
          </cell>
          <cell r="C328" t="str">
            <v>Materiales y tiles de Aseo</v>
          </cell>
        </row>
        <row r="329">
          <cell r="A329">
            <v>201943960</v>
          </cell>
          <cell r="B329">
            <v>2204008</v>
          </cell>
          <cell r="C329" t="str">
            <v>Menaje para Oficina, Casino y Otros</v>
          </cell>
        </row>
        <row r="330">
          <cell r="A330">
            <v>201943961</v>
          </cell>
          <cell r="B330">
            <v>2204009</v>
          </cell>
          <cell r="C330" t="str">
            <v>Insumos, Repuestos y Accesorios Computacionales</v>
          </cell>
        </row>
        <row r="331">
          <cell r="A331">
            <v>201943962</v>
          </cell>
          <cell r="B331">
            <v>2204010</v>
          </cell>
          <cell r="C331" t="str">
            <v>Materiales para Mantenimiento y Reparaciones de Inmuebles</v>
          </cell>
        </row>
        <row r="332">
          <cell r="A332">
            <v>201943963</v>
          </cell>
          <cell r="B332">
            <v>2204011</v>
          </cell>
          <cell r="C332" t="str">
            <v>Repuestos y Accesorios para Mantenimiento y Reparaciones de Vehiculos</v>
          </cell>
        </row>
        <row r="333">
          <cell r="A333">
            <v>201943964</v>
          </cell>
          <cell r="B333">
            <v>2204012</v>
          </cell>
          <cell r="C333" t="str">
            <v>Otros Materiales, Repuestos y tiles Diversos para Mantenimiento y Reparaciones</v>
          </cell>
        </row>
        <row r="334">
          <cell r="A334">
            <v>201943965</v>
          </cell>
          <cell r="B334">
            <v>2204013</v>
          </cell>
          <cell r="C334" t="str">
            <v>Equipos Menores</v>
          </cell>
        </row>
        <row r="335">
          <cell r="A335">
            <v>201943966</v>
          </cell>
          <cell r="B335">
            <v>2204014</v>
          </cell>
          <cell r="C335" t="str">
            <v>Productos Elaborados de Cuero, Caucho y Plasticos</v>
          </cell>
        </row>
        <row r="336">
          <cell r="A336">
            <v>201943967</v>
          </cell>
          <cell r="B336">
            <v>2204015</v>
          </cell>
          <cell r="C336" t="str">
            <v>Productos Agropecuarios y Forestales</v>
          </cell>
        </row>
        <row r="337">
          <cell r="A337">
            <v>201943968</v>
          </cell>
          <cell r="B337">
            <v>2204016</v>
          </cell>
          <cell r="C337" t="str">
            <v>Materias Primas y Semielaboradas</v>
          </cell>
        </row>
        <row r="338">
          <cell r="A338">
            <v>201943969</v>
          </cell>
          <cell r="B338">
            <v>2204999</v>
          </cell>
          <cell r="C338" t="str">
            <v>Otros</v>
          </cell>
        </row>
        <row r="339">
          <cell r="A339">
            <v>201943970</v>
          </cell>
          <cell r="B339">
            <v>2205</v>
          </cell>
          <cell r="C339" t="str">
            <v>Servicios Basicos</v>
          </cell>
        </row>
        <row r="340">
          <cell r="A340">
            <v>201943971</v>
          </cell>
          <cell r="B340">
            <v>2205001</v>
          </cell>
          <cell r="C340" t="str">
            <v>Electricidad</v>
          </cell>
        </row>
        <row r="341">
          <cell r="A341">
            <v>201943972</v>
          </cell>
          <cell r="B341">
            <v>2205002</v>
          </cell>
          <cell r="C341" t="str">
            <v>Agua</v>
          </cell>
        </row>
        <row r="342">
          <cell r="A342">
            <v>201943973</v>
          </cell>
          <cell r="B342">
            <v>2205003</v>
          </cell>
          <cell r="C342" t="str">
            <v>Gas</v>
          </cell>
        </row>
        <row r="343">
          <cell r="A343">
            <v>201943974</v>
          </cell>
          <cell r="B343">
            <v>2205004</v>
          </cell>
          <cell r="C343" t="str">
            <v>Correo</v>
          </cell>
        </row>
        <row r="344">
          <cell r="A344">
            <v>201943975</v>
          </cell>
          <cell r="B344">
            <v>2205005</v>
          </cell>
          <cell r="C344" t="str">
            <v>Telefonia Fija</v>
          </cell>
        </row>
        <row r="345">
          <cell r="A345">
            <v>201943976</v>
          </cell>
          <cell r="B345">
            <v>2205006</v>
          </cell>
          <cell r="C345" t="str">
            <v>Telefonia Celular</v>
          </cell>
        </row>
        <row r="346">
          <cell r="A346">
            <v>201943977</v>
          </cell>
          <cell r="B346">
            <v>2205007</v>
          </cell>
          <cell r="C346" t="str">
            <v>Acceso a Internet</v>
          </cell>
        </row>
        <row r="347">
          <cell r="A347">
            <v>201943978</v>
          </cell>
          <cell r="B347">
            <v>2205008</v>
          </cell>
          <cell r="C347" t="str">
            <v>Enlaces de Telecomunicaciones</v>
          </cell>
        </row>
        <row r="348">
          <cell r="A348">
            <v>201943979</v>
          </cell>
          <cell r="B348">
            <v>2205999</v>
          </cell>
          <cell r="C348" t="str">
            <v>Otros</v>
          </cell>
        </row>
        <row r="349">
          <cell r="A349">
            <v>201943980</v>
          </cell>
          <cell r="B349">
            <v>2206</v>
          </cell>
          <cell r="C349" t="str">
            <v>Mantenimiento y Reparaciones</v>
          </cell>
        </row>
        <row r="350">
          <cell r="A350">
            <v>201943981</v>
          </cell>
          <cell r="B350">
            <v>2206001</v>
          </cell>
          <cell r="C350" t="str">
            <v>Mantenimiento y Reparacion de Edificaciones</v>
          </cell>
        </row>
        <row r="351">
          <cell r="A351">
            <v>201943982</v>
          </cell>
          <cell r="B351">
            <v>2206002</v>
          </cell>
          <cell r="C351" t="str">
            <v>Mantenimiento y Reparacion de Vehiculos</v>
          </cell>
        </row>
        <row r="352">
          <cell r="A352">
            <v>201943983</v>
          </cell>
          <cell r="B352">
            <v>2206003</v>
          </cell>
          <cell r="C352" t="str">
            <v>Mantenimiento y Reparacion de Mobiliarios y Otros</v>
          </cell>
        </row>
        <row r="353">
          <cell r="A353">
            <v>201943984</v>
          </cell>
          <cell r="B353">
            <v>2206004</v>
          </cell>
          <cell r="C353" t="str">
            <v>Mantenimiento y Reparacion de Maquinas y Equipos de Oficina</v>
          </cell>
        </row>
        <row r="354">
          <cell r="A354">
            <v>201943985</v>
          </cell>
          <cell r="B354">
            <v>2206005</v>
          </cell>
          <cell r="C354" t="str">
            <v>Mantenimiento y Reparaciones de Maquinarias y Equipos de Produccion</v>
          </cell>
        </row>
        <row r="355">
          <cell r="A355">
            <v>201943986</v>
          </cell>
          <cell r="B355">
            <v>2206006</v>
          </cell>
          <cell r="C355" t="str">
            <v>Mantenimiento y Reparacion de Otras Maquinarias y Equipos</v>
          </cell>
        </row>
        <row r="356">
          <cell r="A356">
            <v>201943987</v>
          </cell>
          <cell r="B356">
            <v>2206007</v>
          </cell>
          <cell r="C356" t="str">
            <v>Mantenimiento y Reparacion de Equipos Informaticos</v>
          </cell>
        </row>
        <row r="357">
          <cell r="A357">
            <v>201943988</v>
          </cell>
          <cell r="B357">
            <v>2206999</v>
          </cell>
          <cell r="C357" t="str">
            <v>Otros</v>
          </cell>
        </row>
        <row r="358">
          <cell r="A358">
            <v>201943989</v>
          </cell>
          <cell r="B358">
            <v>2207</v>
          </cell>
          <cell r="C358" t="str">
            <v>Publicidad y Difusion</v>
          </cell>
        </row>
        <row r="359">
          <cell r="A359">
            <v>201943990</v>
          </cell>
          <cell r="B359">
            <v>2207001</v>
          </cell>
          <cell r="C359" t="str">
            <v>Servicios de Publicidad</v>
          </cell>
        </row>
        <row r="360">
          <cell r="A360">
            <v>201943991</v>
          </cell>
          <cell r="B360">
            <v>2207002</v>
          </cell>
          <cell r="C360" t="str">
            <v>Servicios de Impresion</v>
          </cell>
        </row>
        <row r="361">
          <cell r="A361">
            <v>201943992</v>
          </cell>
          <cell r="B361">
            <v>2207003</v>
          </cell>
          <cell r="C361" t="str">
            <v>Servicios de Encuadernacion y Empaste</v>
          </cell>
        </row>
        <row r="362">
          <cell r="A362">
            <v>201943993</v>
          </cell>
          <cell r="B362">
            <v>2207999</v>
          </cell>
          <cell r="C362" t="str">
            <v>Otros</v>
          </cell>
        </row>
        <row r="363">
          <cell r="A363">
            <v>201943994</v>
          </cell>
          <cell r="B363">
            <v>2208</v>
          </cell>
          <cell r="C363" t="str">
            <v>Servicios Generales</v>
          </cell>
        </row>
        <row r="364">
          <cell r="A364">
            <v>201943995</v>
          </cell>
          <cell r="B364">
            <v>2208001</v>
          </cell>
          <cell r="C364" t="str">
            <v>Servicios de Aseo</v>
          </cell>
        </row>
        <row r="365">
          <cell r="A365">
            <v>201943996</v>
          </cell>
          <cell r="B365">
            <v>2208002</v>
          </cell>
          <cell r="C365" t="str">
            <v>Servicios de Vigilancia</v>
          </cell>
        </row>
        <row r="366">
          <cell r="A366">
            <v>201943997</v>
          </cell>
          <cell r="B366">
            <v>2208003</v>
          </cell>
          <cell r="C366" t="str">
            <v>Servicios de Mantencion de Jardines</v>
          </cell>
        </row>
        <row r="367">
          <cell r="A367">
            <v>201943998</v>
          </cell>
          <cell r="B367">
            <v>2208007</v>
          </cell>
          <cell r="C367" t="str">
            <v>Pasajes, Fletes y Bodegajes</v>
          </cell>
        </row>
        <row r="368">
          <cell r="A368">
            <v>201943999</v>
          </cell>
          <cell r="B368">
            <v>2208008</v>
          </cell>
          <cell r="C368" t="str">
            <v>Salas Cunas y/o Jardines Infantiles</v>
          </cell>
        </row>
        <row r="369">
          <cell r="A369">
            <v>201944000</v>
          </cell>
          <cell r="B369">
            <v>2208009</v>
          </cell>
          <cell r="C369" t="str">
            <v>Servicios de Pago y Cobranza</v>
          </cell>
        </row>
        <row r="370">
          <cell r="A370">
            <v>201944001</v>
          </cell>
          <cell r="B370">
            <v>2208010</v>
          </cell>
          <cell r="C370" t="str">
            <v>Servicios de Suscripcion y Similares</v>
          </cell>
        </row>
        <row r="371">
          <cell r="A371">
            <v>201944002</v>
          </cell>
          <cell r="B371">
            <v>2208011</v>
          </cell>
          <cell r="C371" t="str">
            <v>Servicios de Produccion y Desarrollo de Eventos</v>
          </cell>
        </row>
        <row r="372">
          <cell r="A372">
            <v>201944003</v>
          </cell>
          <cell r="B372">
            <v>2208999</v>
          </cell>
          <cell r="C372" t="str">
            <v>Otros</v>
          </cell>
        </row>
        <row r="373">
          <cell r="A373">
            <v>201944004</v>
          </cell>
          <cell r="B373">
            <v>2209</v>
          </cell>
          <cell r="C373" t="str">
            <v>Arriendos</v>
          </cell>
        </row>
        <row r="374">
          <cell r="A374">
            <v>201944005</v>
          </cell>
          <cell r="B374">
            <v>2209001</v>
          </cell>
          <cell r="C374" t="str">
            <v>Arriendo de Terrenos</v>
          </cell>
        </row>
        <row r="375">
          <cell r="A375">
            <v>201944006</v>
          </cell>
          <cell r="B375">
            <v>2209002</v>
          </cell>
          <cell r="C375" t="str">
            <v>Arriendo de Edificios</v>
          </cell>
        </row>
        <row r="376">
          <cell r="A376">
            <v>201944007</v>
          </cell>
          <cell r="B376">
            <v>2209003</v>
          </cell>
          <cell r="C376" t="str">
            <v>Arriendo de Vehiculos</v>
          </cell>
        </row>
        <row r="377">
          <cell r="A377">
            <v>201944008</v>
          </cell>
          <cell r="B377">
            <v>2209004</v>
          </cell>
          <cell r="C377" t="str">
            <v>Arriendo de Mobiliario y Otros</v>
          </cell>
        </row>
        <row r="378">
          <cell r="A378">
            <v>201944009</v>
          </cell>
          <cell r="B378">
            <v>2209005</v>
          </cell>
          <cell r="C378" t="str">
            <v>Arriendo de Maquinas y Equipos</v>
          </cell>
        </row>
        <row r="379">
          <cell r="A379">
            <v>201944010</v>
          </cell>
          <cell r="B379">
            <v>2209006</v>
          </cell>
          <cell r="C379" t="str">
            <v>Arriendo de Equipos Informaticos</v>
          </cell>
        </row>
        <row r="380">
          <cell r="A380">
            <v>201944011</v>
          </cell>
          <cell r="B380">
            <v>2209999</v>
          </cell>
          <cell r="C380" t="str">
            <v>Otros</v>
          </cell>
        </row>
        <row r="381">
          <cell r="A381">
            <v>201944012</v>
          </cell>
          <cell r="B381">
            <v>2210</v>
          </cell>
          <cell r="C381" t="str">
            <v>Servicios Financieros y de Seguros</v>
          </cell>
        </row>
        <row r="382">
          <cell r="A382">
            <v>201944013</v>
          </cell>
          <cell r="B382">
            <v>2210001</v>
          </cell>
          <cell r="C382" t="str">
            <v>Gastos Financieros por Compra y Venta de Titulos y Valores</v>
          </cell>
        </row>
        <row r="383">
          <cell r="A383">
            <v>201944014</v>
          </cell>
          <cell r="B383">
            <v>2210002</v>
          </cell>
          <cell r="C383" t="str">
            <v>Primas y Gastos de Seguros</v>
          </cell>
        </row>
        <row r="384">
          <cell r="A384">
            <v>201944015</v>
          </cell>
          <cell r="B384">
            <v>2210003</v>
          </cell>
          <cell r="C384" t="str">
            <v>Servicios de Giros y Remesas</v>
          </cell>
        </row>
        <row r="385">
          <cell r="A385">
            <v>201944016</v>
          </cell>
          <cell r="B385">
            <v>2210004</v>
          </cell>
          <cell r="C385" t="str">
            <v>Gastos Bancarios</v>
          </cell>
        </row>
        <row r="386">
          <cell r="A386">
            <v>201944017</v>
          </cell>
          <cell r="B386">
            <v>2210999</v>
          </cell>
          <cell r="C386" t="str">
            <v>Otros</v>
          </cell>
        </row>
        <row r="387">
          <cell r="A387">
            <v>201944018</v>
          </cell>
          <cell r="B387">
            <v>2211</v>
          </cell>
          <cell r="C387" t="str">
            <v>Servicios Tecnicos y Profesionales</v>
          </cell>
        </row>
        <row r="388">
          <cell r="A388">
            <v>201944019</v>
          </cell>
          <cell r="B388">
            <v>2211001</v>
          </cell>
          <cell r="C388" t="str">
            <v>Estudios e Investigaciones</v>
          </cell>
        </row>
        <row r="389">
          <cell r="A389">
            <v>201944020</v>
          </cell>
          <cell r="B389">
            <v>2211002</v>
          </cell>
          <cell r="C389" t="str">
            <v>Cursos de Capacitacion</v>
          </cell>
        </row>
        <row r="390">
          <cell r="A390">
            <v>201944021</v>
          </cell>
          <cell r="B390">
            <v>2211003</v>
          </cell>
          <cell r="C390" t="str">
            <v>Servicios Informaticos</v>
          </cell>
        </row>
        <row r="391">
          <cell r="A391">
            <v>201944022</v>
          </cell>
          <cell r="B391">
            <v>2211999</v>
          </cell>
          <cell r="C391" t="str">
            <v>Otros</v>
          </cell>
        </row>
        <row r="392">
          <cell r="A392">
            <v>201944023</v>
          </cell>
          <cell r="B392">
            <v>2212</v>
          </cell>
          <cell r="C392" t="str">
            <v>Otros Gastos en Bienes y Servicios de Consumo</v>
          </cell>
        </row>
        <row r="393">
          <cell r="A393">
            <v>201944024</v>
          </cell>
          <cell r="B393">
            <v>2212001</v>
          </cell>
          <cell r="C393" t="str">
            <v>Gastos Reservados</v>
          </cell>
        </row>
        <row r="394">
          <cell r="A394">
            <v>201944025</v>
          </cell>
          <cell r="B394">
            <v>2212002</v>
          </cell>
          <cell r="C394" t="str">
            <v>Gastos Menores</v>
          </cell>
        </row>
        <row r="395">
          <cell r="A395">
            <v>201944026</v>
          </cell>
          <cell r="B395">
            <v>2212003</v>
          </cell>
          <cell r="C395" t="str">
            <v>Gastos de Representacion, Protocolo y Ceremonial</v>
          </cell>
        </row>
        <row r="396">
          <cell r="A396">
            <v>201944027</v>
          </cell>
          <cell r="B396">
            <v>2212004</v>
          </cell>
          <cell r="C396" t="str">
            <v>Intereses, Multas y Recargos</v>
          </cell>
        </row>
        <row r="397">
          <cell r="A397">
            <v>201944028</v>
          </cell>
          <cell r="B397">
            <v>2212005</v>
          </cell>
          <cell r="C397" t="str">
            <v>Derechos y Tasas</v>
          </cell>
        </row>
        <row r="398">
          <cell r="A398">
            <v>201944029</v>
          </cell>
          <cell r="B398">
            <v>2212006</v>
          </cell>
          <cell r="C398" t="str">
            <v>Contribuciones</v>
          </cell>
        </row>
        <row r="399">
          <cell r="A399">
            <v>201944030</v>
          </cell>
          <cell r="B399">
            <v>2212999</v>
          </cell>
          <cell r="C399" t="str">
            <v>Otros</v>
          </cell>
        </row>
        <row r="400">
          <cell r="A400">
            <v>201944031</v>
          </cell>
          <cell r="B400">
            <v>2215</v>
          </cell>
          <cell r="C400" t="str">
            <v>Material Policial y Militar</v>
          </cell>
        </row>
        <row r="401">
          <cell r="A401">
            <v>201944032</v>
          </cell>
          <cell r="B401">
            <v>23</v>
          </cell>
          <cell r="C401" t="str">
            <v>PRESTACIONES DE SEGURIDAD SOCIAL</v>
          </cell>
        </row>
        <row r="402">
          <cell r="A402">
            <v>201944033</v>
          </cell>
          <cell r="B402">
            <v>2301</v>
          </cell>
          <cell r="C402" t="str">
            <v>Prestaciones Previsionales</v>
          </cell>
        </row>
        <row r="403">
          <cell r="A403">
            <v>201944034</v>
          </cell>
          <cell r="B403">
            <v>2301001</v>
          </cell>
          <cell r="C403" t="str">
            <v>Jubilaciones, Pensiones y Montepios</v>
          </cell>
        </row>
        <row r="404">
          <cell r="A404">
            <v>201944035</v>
          </cell>
          <cell r="B404">
            <v>2301002</v>
          </cell>
          <cell r="C404" t="str">
            <v>Bonificaciones</v>
          </cell>
        </row>
        <row r="405">
          <cell r="A405">
            <v>201944036</v>
          </cell>
          <cell r="B405">
            <v>2301003</v>
          </cell>
          <cell r="C405" t="str">
            <v>Bono de Reconocimiento</v>
          </cell>
        </row>
        <row r="406">
          <cell r="A406">
            <v>201944037</v>
          </cell>
          <cell r="B406">
            <v>2301004</v>
          </cell>
          <cell r="C406" t="str">
            <v>Desahucios e Indemnizaciones</v>
          </cell>
        </row>
        <row r="407">
          <cell r="A407">
            <v>201944038</v>
          </cell>
          <cell r="B407">
            <v>2301005</v>
          </cell>
          <cell r="C407" t="str">
            <v>Fondo de Seguro Social de los Empleados Publicos</v>
          </cell>
        </row>
        <row r="408">
          <cell r="A408">
            <v>201944039</v>
          </cell>
          <cell r="B408">
            <v>2301006</v>
          </cell>
          <cell r="C408" t="str">
            <v>Asignacion por Muerte</v>
          </cell>
        </row>
        <row r="409">
          <cell r="A409">
            <v>201944040</v>
          </cell>
          <cell r="B409">
            <v>2301007</v>
          </cell>
          <cell r="C409" t="str">
            <v>Seguro de Vida</v>
          </cell>
        </row>
        <row r="410">
          <cell r="A410">
            <v>201944041</v>
          </cell>
          <cell r="B410">
            <v>2301008</v>
          </cell>
          <cell r="C410" t="str">
            <v>Devolucion de Imposiciones</v>
          </cell>
        </row>
        <row r="411">
          <cell r="A411">
            <v>201944042</v>
          </cell>
          <cell r="B411">
            <v>2301009</v>
          </cell>
          <cell r="C411" t="str">
            <v>Bonificaciones de Salud</v>
          </cell>
        </row>
        <row r="412">
          <cell r="A412">
            <v>201944043</v>
          </cell>
          <cell r="B412">
            <v>2301010</v>
          </cell>
          <cell r="C412" t="str">
            <v>Subsidios de Reposo Preventivo</v>
          </cell>
        </row>
        <row r="413">
          <cell r="A413">
            <v>201944044</v>
          </cell>
          <cell r="B413">
            <v>2301011</v>
          </cell>
          <cell r="C413" t="str">
            <v>Subsidio de Enfermedad y Medicina Curativa</v>
          </cell>
        </row>
        <row r="414">
          <cell r="A414">
            <v>201944045</v>
          </cell>
          <cell r="B414">
            <v>2301012</v>
          </cell>
          <cell r="C414" t="str">
            <v>Subsidios por Accidentes del Trabajo</v>
          </cell>
        </row>
        <row r="415">
          <cell r="A415">
            <v>201944046</v>
          </cell>
          <cell r="B415">
            <v>2301013</v>
          </cell>
          <cell r="C415" t="str">
            <v>Subsidios de Reposo Maternal, Articulo 196 Codigo del Trabajo</v>
          </cell>
        </row>
        <row r="416">
          <cell r="A416">
            <v>201944047</v>
          </cell>
          <cell r="B416">
            <v>2301014</v>
          </cell>
          <cell r="C416" t="str">
            <v>Subsidio Cajas de Compensacion de Asignacion Familiar</v>
          </cell>
        </row>
        <row r="417">
          <cell r="A417">
            <v>201944048</v>
          </cell>
          <cell r="B417">
            <v>2301015</v>
          </cell>
          <cell r="C417" t="str">
            <v>Aporte Fondo de Cesantia Solidario Ley N 19.728</v>
          </cell>
        </row>
        <row r="418">
          <cell r="A418">
            <v>201944150</v>
          </cell>
          <cell r="B418">
            <v>2301016</v>
          </cell>
          <cell r="C418" t="str">
            <v>Bonificacion por Hijo para las Mujeres</v>
          </cell>
        </row>
        <row r="419">
          <cell r="A419">
            <v>201944151</v>
          </cell>
          <cell r="B419">
            <v>2301017</v>
          </cell>
          <cell r="C419" t="str">
            <v>Fondo Bono Laboral Ley N 20.305</v>
          </cell>
        </row>
        <row r="420">
          <cell r="A420">
            <v>201944152</v>
          </cell>
          <cell r="B420">
            <v>2302</v>
          </cell>
          <cell r="C420" t="str">
            <v>Prestaciones de Asistencia Social</v>
          </cell>
        </row>
        <row r="421">
          <cell r="A421">
            <v>201944153</v>
          </cell>
          <cell r="B421">
            <v>2302001</v>
          </cell>
          <cell r="C421" t="str">
            <v>Asignacion Familiar</v>
          </cell>
        </row>
        <row r="422">
          <cell r="A422">
            <v>201944154</v>
          </cell>
          <cell r="B422">
            <v>2302002</v>
          </cell>
          <cell r="C422" t="str">
            <v>Pensiones Asistenciales</v>
          </cell>
        </row>
        <row r="423">
          <cell r="A423">
            <v>201944155</v>
          </cell>
          <cell r="B423">
            <v>2302003</v>
          </cell>
          <cell r="C423" t="str">
            <v>Garantia Estatal Pensiones Minimas</v>
          </cell>
        </row>
        <row r="424">
          <cell r="A424">
            <v>201944156</v>
          </cell>
          <cell r="B424">
            <v>2302004</v>
          </cell>
          <cell r="C424" t="str">
            <v>Ayudas Economicas y Otros Pagos Preventivos</v>
          </cell>
        </row>
        <row r="425">
          <cell r="A425">
            <v>201944157</v>
          </cell>
          <cell r="B425">
            <v>2302005</v>
          </cell>
          <cell r="C425" t="str">
            <v>Subsidios de Reposo Maternal y Cuidado del Nino</v>
          </cell>
        </row>
        <row r="426">
          <cell r="A426">
            <v>201944158</v>
          </cell>
          <cell r="B426">
            <v>2302006</v>
          </cell>
          <cell r="C426" t="str">
            <v>Subsidio de Cesantia</v>
          </cell>
        </row>
        <row r="427">
          <cell r="A427">
            <v>201944159</v>
          </cell>
          <cell r="B427">
            <v>2302007</v>
          </cell>
          <cell r="C427" t="str">
            <v>Pensiones Basicas Solidarias de Vejez</v>
          </cell>
        </row>
        <row r="428">
          <cell r="A428">
            <v>201944160</v>
          </cell>
          <cell r="B428">
            <v>2302008</v>
          </cell>
          <cell r="C428" t="str">
            <v>Pensiones Basicas Solidarias de Invalidez</v>
          </cell>
        </row>
        <row r="429">
          <cell r="A429">
            <v>201944161</v>
          </cell>
          <cell r="B429">
            <v>2302009</v>
          </cell>
          <cell r="C429" t="str">
            <v>Subsidio de Discapacidad Mental</v>
          </cell>
        </row>
        <row r="430">
          <cell r="A430">
            <v>201944162</v>
          </cell>
          <cell r="B430">
            <v>2302010</v>
          </cell>
          <cell r="C430" t="str">
            <v>Bono para Conyuges que cumplan Cincuenta Anos de Matrimonio</v>
          </cell>
        </row>
        <row r="431">
          <cell r="A431">
            <v>201944163</v>
          </cell>
          <cell r="B431">
            <v>2302011</v>
          </cell>
          <cell r="C431" t="str">
            <v>Bonificacion Ley N20.531</v>
          </cell>
        </row>
        <row r="432">
          <cell r="A432">
            <v>201944164</v>
          </cell>
          <cell r="B432">
            <v>2303</v>
          </cell>
          <cell r="C432" t="str">
            <v>Prestaciones Sociales del Empleador</v>
          </cell>
        </row>
        <row r="433">
          <cell r="A433">
            <v>201944165</v>
          </cell>
          <cell r="B433">
            <v>2303001</v>
          </cell>
          <cell r="C433" t="str">
            <v>Indemnizacion de Cargo Fiscal</v>
          </cell>
        </row>
        <row r="434">
          <cell r="A434">
            <v>201944166</v>
          </cell>
          <cell r="B434">
            <v>2303002</v>
          </cell>
          <cell r="C434" t="str">
            <v>Beneficios Medicos</v>
          </cell>
        </row>
        <row r="435">
          <cell r="A435">
            <v>201944167</v>
          </cell>
          <cell r="B435">
            <v>2303003</v>
          </cell>
          <cell r="C435" t="str">
            <v>Fondo Retiro Funcionarios Publicos Ley N 19.882</v>
          </cell>
        </row>
        <row r="436">
          <cell r="A436">
            <v>201944168</v>
          </cell>
          <cell r="B436">
            <v>2303004</v>
          </cell>
          <cell r="C436" t="str">
            <v>Otras Indemnizaciones</v>
          </cell>
        </row>
        <row r="437">
          <cell r="A437">
            <v>201944169</v>
          </cell>
          <cell r="B437">
            <v>24</v>
          </cell>
          <cell r="C437" t="str">
            <v>TRANSFERENCIAS CORRIENTES</v>
          </cell>
        </row>
        <row r="438">
          <cell r="A438">
            <v>201944170</v>
          </cell>
          <cell r="B438">
            <v>2401</v>
          </cell>
          <cell r="C438" t="str">
            <v>Al Sector Privado</v>
          </cell>
        </row>
        <row r="439">
          <cell r="A439">
            <v>201944171</v>
          </cell>
          <cell r="B439">
            <v>2402</v>
          </cell>
          <cell r="C439" t="str">
            <v>Al Gobierno Central</v>
          </cell>
        </row>
        <row r="440">
          <cell r="A440">
            <v>201944663</v>
          </cell>
          <cell r="B440">
            <v>2402005</v>
          </cell>
          <cell r="C440" t="str">
            <v>A la Direccion de Bibliotecas Archivos y Museos</v>
          </cell>
        </row>
        <row r="441">
          <cell r="A441">
            <v>201944172</v>
          </cell>
          <cell r="B441">
            <v>2403</v>
          </cell>
          <cell r="C441" t="str">
            <v>A Otras Entidades Publicas</v>
          </cell>
        </row>
        <row r="442">
          <cell r="A442">
            <v>201944560</v>
          </cell>
          <cell r="B442">
            <v>2403024</v>
          </cell>
          <cell r="C442" t="str">
            <v>Capacitacion en Desarrollo Regional y Comunal</v>
          </cell>
        </row>
        <row r="443">
          <cell r="A443">
            <v>201944664</v>
          </cell>
          <cell r="B443">
            <v>2403026</v>
          </cell>
          <cell r="C443" t="str">
            <v>Programa Academia Capacitacion Municipal y Regional</v>
          </cell>
        </row>
        <row r="444">
          <cell r="A444">
            <v>201944577</v>
          </cell>
          <cell r="B444">
            <v>2403029</v>
          </cell>
          <cell r="C444" t="str">
            <v>Municipalidades</v>
          </cell>
        </row>
        <row r="445">
          <cell r="A445">
            <v>201944573</v>
          </cell>
          <cell r="B445">
            <v>2403031</v>
          </cell>
          <cell r="C445" t="str">
            <v>Programa de Apoyo a la Acreditacion de Calidad de Servicios Municipales</v>
          </cell>
        </row>
        <row r="446">
          <cell r="A446">
            <v>201944559</v>
          </cell>
          <cell r="B446">
            <v>2403032</v>
          </cell>
          <cell r="C446" t="str">
            <v>Programa de Mejoramiento de la Gestion Municipal</v>
          </cell>
        </row>
        <row r="447">
          <cell r="A447">
            <v>201944665</v>
          </cell>
          <cell r="B447">
            <v>2403112</v>
          </cell>
          <cell r="C447" t="str">
            <v>Oficina Fondo Recuperacion de Ciudades</v>
          </cell>
        </row>
        <row r="448">
          <cell r="A448">
            <v>201944653</v>
          </cell>
          <cell r="B448">
            <v>2403399</v>
          </cell>
          <cell r="C448" t="str">
            <v>Oficina Credito de Apoyo a la Gestion Subnacional</v>
          </cell>
        </row>
        <row r="449">
          <cell r="A449">
            <v>201944568</v>
          </cell>
          <cell r="B449">
            <v>2403403</v>
          </cell>
          <cell r="C449" t="str">
            <v>Municipalidades (Compensacion por Predios Exentos)</v>
          </cell>
        </row>
        <row r="450">
          <cell r="A450">
            <v>201944572</v>
          </cell>
          <cell r="B450">
            <v>2403405</v>
          </cell>
          <cell r="C450" t="str">
            <v>Oficina Credito Puesta en Valor del Patrimonio</v>
          </cell>
        </row>
        <row r="451">
          <cell r="A451">
            <v>201944173</v>
          </cell>
          <cell r="B451">
            <v>2404</v>
          </cell>
          <cell r="C451" t="str">
            <v>A Empresas Publicas no Financieras</v>
          </cell>
        </row>
        <row r="452">
          <cell r="A452">
            <v>201944174</v>
          </cell>
          <cell r="B452">
            <v>2405</v>
          </cell>
          <cell r="C452" t="str">
            <v>A Empresas Publicas Financieras</v>
          </cell>
        </row>
        <row r="453">
          <cell r="A453">
            <v>201944175</v>
          </cell>
          <cell r="B453">
            <v>2406</v>
          </cell>
          <cell r="C453" t="str">
            <v>A Gobiernos Extranjeros</v>
          </cell>
        </row>
        <row r="454">
          <cell r="A454">
            <v>201944176</v>
          </cell>
          <cell r="B454">
            <v>2407</v>
          </cell>
          <cell r="C454" t="str">
            <v>A Organismos Internacionales</v>
          </cell>
        </row>
        <row r="455">
          <cell r="A455">
            <v>201944177</v>
          </cell>
          <cell r="B455">
            <v>25</v>
          </cell>
          <cell r="C455" t="str">
            <v>INTEGROS AL FISCO</v>
          </cell>
        </row>
        <row r="456">
          <cell r="A456">
            <v>201944178</v>
          </cell>
          <cell r="B456">
            <v>2501</v>
          </cell>
          <cell r="C456" t="str">
            <v>Impuestos</v>
          </cell>
        </row>
        <row r="457">
          <cell r="A457">
            <v>201944179</v>
          </cell>
          <cell r="B457">
            <v>2502</v>
          </cell>
          <cell r="C457" t="str">
            <v>Anticipos y/o Utilidades</v>
          </cell>
        </row>
        <row r="458">
          <cell r="A458">
            <v>201944180</v>
          </cell>
          <cell r="B458">
            <v>2503</v>
          </cell>
          <cell r="C458" t="str">
            <v>Excedentes de Caja</v>
          </cell>
        </row>
        <row r="459">
          <cell r="A459">
            <v>201944181</v>
          </cell>
          <cell r="B459">
            <v>2599</v>
          </cell>
          <cell r="C459" t="str">
            <v>Otros ntegros al Fisco</v>
          </cell>
        </row>
        <row r="460">
          <cell r="A460">
            <v>201944182</v>
          </cell>
          <cell r="B460">
            <v>26</v>
          </cell>
          <cell r="C460" t="str">
            <v>OTROS GASTOS CORRIENTES</v>
          </cell>
        </row>
        <row r="461">
          <cell r="A461">
            <v>201944183</v>
          </cell>
          <cell r="B461">
            <v>2601</v>
          </cell>
          <cell r="C461" t="str">
            <v>Devoluciones</v>
          </cell>
        </row>
        <row r="462">
          <cell r="A462">
            <v>201944184</v>
          </cell>
          <cell r="B462">
            <v>2602</v>
          </cell>
          <cell r="C462" t="str">
            <v>Compensaciones por Danos a Terceros y/o a la Propiedad</v>
          </cell>
        </row>
        <row r="463">
          <cell r="A463">
            <v>201944185</v>
          </cell>
          <cell r="B463">
            <v>2603</v>
          </cell>
          <cell r="C463" t="str">
            <v>2% Constitucional</v>
          </cell>
        </row>
        <row r="464">
          <cell r="A464">
            <v>201944186</v>
          </cell>
          <cell r="B464">
            <v>2604</v>
          </cell>
          <cell r="C464" t="str">
            <v>Aplicacion Fondos de Terceros</v>
          </cell>
        </row>
        <row r="465">
          <cell r="A465">
            <v>201944187</v>
          </cell>
          <cell r="B465">
            <v>27</v>
          </cell>
          <cell r="C465" t="str">
            <v>APORTE FISCAL LIBRE</v>
          </cell>
        </row>
        <row r="466">
          <cell r="A466">
            <v>201944188</v>
          </cell>
          <cell r="B466">
            <v>28</v>
          </cell>
          <cell r="C466" t="str">
            <v>APORTE FISCAL PARA SERVICIO DE LA DEUDA</v>
          </cell>
        </row>
        <row r="467">
          <cell r="A467">
            <v>201944189</v>
          </cell>
          <cell r="B467">
            <v>29</v>
          </cell>
          <cell r="C467" t="str">
            <v>ADQUISICION DE ACTIVOS NO FINANCIEROS</v>
          </cell>
        </row>
        <row r="468">
          <cell r="A468">
            <v>201944190</v>
          </cell>
          <cell r="B468">
            <v>2901</v>
          </cell>
          <cell r="C468" t="str">
            <v>Terrenos</v>
          </cell>
        </row>
        <row r="469">
          <cell r="A469">
            <v>201944191</v>
          </cell>
          <cell r="B469">
            <v>2902</v>
          </cell>
          <cell r="C469" t="str">
            <v>Edificios</v>
          </cell>
        </row>
        <row r="470">
          <cell r="A470">
            <v>201944192</v>
          </cell>
          <cell r="B470">
            <v>2903</v>
          </cell>
          <cell r="C470" t="str">
            <v>Vehiculos</v>
          </cell>
        </row>
        <row r="471">
          <cell r="A471">
            <v>201944193</v>
          </cell>
          <cell r="B471">
            <v>2904</v>
          </cell>
          <cell r="C471" t="str">
            <v>Mobiliario y Otros</v>
          </cell>
        </row>
        <row r="472">
          <cell r="A472">
            <v>201944194</v>
          </cell>
          <cell r="B472">
            <v>2905</v>
          </cell>
          <cell r="C472" t="str">
            <v>Maquinas y Equipos</v>
          </cell>
        </row>
        <row r="473">
          <cell r="A473">
            <v>201944195</v>
          </cell>
          <cell r="B473">
            <v>2905001</v>
          </cell>
          <cell r="C473" t="str">
            <v>Maquinas y Equipos de Oficina</v>
          </cell>
        </row>
        <row r="474">
          <cell r="A474">
            <v>201944196</v>
          </cell>
          <cell r="B474">
            <v>2905002</v>
          </cell>
          <cell r="C474" t="str">
            <v>Maquinarias y Equipos para la Produccion</v>
          </cell>
        </row>
        <row r="475">
          <cell r="A475">
            <v>201944197</v>
          </cell>
          <cell r="B475">
            <v>2905999</v>
          </cell>
          <cell r="C475" t="str">
            <v>Otras</v>
          </cell>
        </row>
        <row r="476">
          <cell r="A476">
            <v>201944198</v>
          </cell>
          <cell r="B476">
            <v>2906</v>
          </cell>
          <cell r="C476" t="str">
            <v>Equipos Informaticos</v>
          </cell>
        </row>
        <row r="477">
          <cell r="A477">
            <v>201944199</v>
          </cell>
          <cell r="B477">
            <v>2906001</v>
          </cell>
          <cell r="C477" t="str">
            <v>Equipos Computacionales y Perifericos</v>
          </cell>
        </row>
        <row r="478">
          <cell r="A478">
            <v>201944441</v>
          </cell>
          <cell r="B478">
            <v>2906002</v>
          </cell>
          <cell r="C478" t="str">
            <v>Equipos de Comunicaciones para Redes Informaticas</v>
          </cell>
        </row>
        <row r="479">
          <cell r="A479">
            <v>201944442</v>
          </cell>
          <cell r="B479">
            <v>2907</v>
          </cell>
          <cell r="C479" t="str">
            <v>Programas Informaticos</v>
          </cell>
        </row>
        <row r="480">
          <cell r="A480">
            <v>201944443</v>
          </cell>
          <cell r="B480">
            <v>2907001</v>
          </cell>
          <cell r="C480" t="str">
            <v>Programas Computacionales</v>
          </cell>
        </row>
        <row r="481">
          <cell r="A481">
            <v>201944444</v>
          </cell>
          <cell r="B481">
            <v>2907002</v>
          </cell>
          <cell r="C481" t="str">
            <v>Sistemas de Informacion</v>
          </cell>
        </row>
        <row r="482">
          <cell r="A482">
            <v>201944445</v>
          </cell>
          <cell r="B482">
            <v>2999</v>
          </cell>
          <cell r="C482" t="str">
            <v>Otros Activos no Financieros</v>
          </cell>
        </row>
        <row r="483">
          <cell r="A483">
            <v>201944446</v>
          </cell>
          <cell r="B483">
            <v>30</v>
          </cell>
          <cell r="C483" t="str">
            <v>ADQUISICION DE ACTIVOS FINANCIEROS</v>
          </cell>
        </row>
        <row r="484">
          <cell r="A484">
            <v>201944447</v>
          </cell>
          <cell r="B484">
            <v>3001</v>
          </cell>
          <cell r="C484" t="str">
            <v>Compra de Titulos y Valores</v>
          </cell>
        </row>
        <row r="485">
          <cell r="A485">
            <v>201944448</v>
          </cell>
          <cell r="B485">
            <v>3001001</v>
          </cell>
          <cell r="C485" t="str">
            <v>Depositos a Plazo</v>
          </cell>
        </row>
        <row r="486">
          <cell r="A486">
            <v>201944449</v>
          </cell>
          <cell r="B486">
            <v>3001002</v>
          </cell>
          <cell r="C486" t="str">
            <v>Pactos de Retrocompra</v>
          </cell>
        </row>
        <row r="487">
          <cell r="A487">
            <v>201944450</v>
          </cell>
          <cell r="B487">
            <v>3001003</v>
          </cell>
          <cell r="C487" t="str">
            <v>Cuotas de Fondos Mutuos</v>
          </cell>
        </row>
        <row r="488">
          <cell r="A488">
            <v>201944451</v>
          </cell>
          <cell r="B488">
            <v>3001004</v>
          </cell>
          <cell r="C488" t="str">
            <v>Bonos o Pagares</v>
          </cell>
        </row>
        <row r="489">
          <cell r="A489">
            <v>201944452</v>
          </cell>
          <cell r="B489">
            <v>3001005</v>
          </cell>
          <cell r="C489" t="str">
            <v>Letras Hipotecarias</v>
          </cell>
        </row>
        <row r="490">
          <cell r="A490">
            <v>201944453</v>
          </cell>
          <cell r="B490">
            <v>3001999</v>
          </cell>
          <cell r="C490" t="str">
            <v>Otros</v>
          </cell>
        </row>
        <row r="491">
          <cell r="A491">
            <v>201944454</v>
          </cell>
          <cell r="B491">
            <v>3002</v>
          </cell>
          <cell r="C491" t="str">
            <v>Compra de Acciones y Participaciones de Capital</v>
          </cell>
        </row>
        <row r="492">
          <cell r="A492">
            <v>201944455</v>
          </cell>
          <cell r="B492">
            <v>3003</v>
          </cell>
          <cell r="C492" t="str">
            <v>Operaciones de Cambio</v>
          </cell>
        </row>
        <row r="493">
          <cell r="A493">
            <v>201944456</v>
          </cell>
          <cell r="B493">
            <v>3099</v>
          </cell>
          <cell r="C493" t="str">
            <v>Otros Activos Financieros</v>
          </cell>
        </row>
        <row r="494">
          <cell r="A494">
            <v>201944457</v>
          </cell>
          <cell r="B494">
            <v>31</v>
          </cell>
          <cell r="C494" t="str">
            <v>INICIATIVAS DE INVERSION</v>
          </cell>
        </row>
        <row r="495">
          <cell r="A495">
            <v>201944458</v>
          </cell>
          <cell r="B495">
            <v>3101</v>
          </cell>
          <cell r="C495" t="str">
            <v>Estudios Basicos</v>
          </cell>
        </row>
        <row r="496">
          <cell r="A496">
            <v>201944459</v>
          </cell>
          <cell r="B496">
            <v>3101001</v>
          </cell>
          <cell r="C496" t="str">
            <v>Gastos Administrativos</v>
          </cell>
        </row>
        <row r="497">
          <cell r="A497">
            <v>201944460</v>
          </cell>
          <cell r="B497">
            <v>3101002</v>
          </cell>
          <cell r="C497" t="str">
            <v>Consultorias</v>
          </cell>
        </row>
        <row r="498">
          <cell r="A498">
            <v>201944461</v>
          </cell>
          <cell r="B498">
            <v>3102</v>
          </cell>
          <cell r="C498" t="str">
            <v>Proyectos</v>
          </cell>
        </row>
        <row r="499">
          <cell r="A499">
            <v>201944462</v>
          </cell>
          <cell r="B499">
            <v>3102001</v>
          </cell>
          <cell r="C499" t="str">
            <v>Gastos Administrativos</v>
          </cell>
        </row>
        <row r="500">
          <cell r="A500">
            <v>201944463</v>
          </cell>
          <cell r="B500">
            <v>3102002</v>
          </cell>
          <cell r="C500" t="str">
            <v>Consultorias</v>
          </cell>
        </row>
        <row r="501">
          <cell r="A501">
            <v>201944464</v>
          </cell>
          <cell r="B501">
            <v>3102003</v>
          </cell>
          <cell r="C501" t="str">
            <v>Terrenos</v>
          </cell>
        </row>
        <row r="502">
          <cell r="A502">
            <v>201944465</v>
          </cell>
          <cell r="B502">
            <v>3102004</v>
          </cell>
          <cell r="C502" t="str">
            <v>Obras Civiles</v>
          </cell>
        </row>
        <row r="503">
          <cell r="A503">
            <v>201944466</v>
          </cell>
          <cell r="B503">
            <v>3102005</v>
          </cell>
          <cell r="C503" t="str">
            <v>Equipamiento</v>
          </cell>
        </row>
        <row r="504">
          <cell r="A504">
            <v>201944467</v>
          </cell>
          <cell r="B504">
            <v>3102006</v>
          </cell>
          <cell r="C504" t="str">
            <v>Equipos</v>
          </cell>
        </row>
        <row r="505">
          <cell r="A505">
            <v>201944468</v>
          </cell>
          <cell r="B505">
            <v>3102007</v>
          </cell>
          <cell r="C505" t="str">
            <v>Vehiculos</v>
          </cell>
        </row>
        <row r="506">
          <cell r="A506">
            <v>201944469</v>
          </cell>
          <cell r="B506">
            <v>3102999</v>
          </cell>
          <cell r="C506" t="str">
            <v>Otros Gastos</v>
          </cell>
        </row>
        <row r="507">
          <cell r="A507">
            <v>201944470</v>
          </cell>
          <cell r="B507">
            <v>3103</v>
          </cell>
          <cell r="C507" t="str">
            <v>Programas de Inversion</v>
          </cell>
        </row>
        <row r="508">
          <cell r="A508">
            <v>201944471</v>
          </cell>
          <cell r="B508">
            <v>3103001</v>
          </cell>
          <cell r="C508" t="str">
            <v>Gastos Administrativos</v>
          </cell>
        </row>
        <row r="509">
          <cell r="A509">
            <v>201944472</v>
          </cell>
          <cell r="B509">
            <v>3103002</v>
          </cell>
          <cell r="C509" t="str">
            <v>Consultorias</v>
          </cell>
        </row>
        <row r="510">
          <cell r="A510">
            <v>201944473</v>
          </cell>
          <cell r="B510">
            <v>3103003</v>
          </cell>
          <cell r="C510" t="str">
            <v>Contratacion del Programa</v>
          </cell>
        </row>
        <row r="511">
          <cell r="A511">
            <v>201944474</v>
          </cell>
          <cell r="B511">
            <v>32</v>
          </cell>
          <cell r="C511" t="str">
            <v>PRESTAMOS</v>
          </cell>
        </row>
        <row r="512">
          <cell r="A512">
            <v>201944475</v>
          </cell>
          <cell r="B512">
            <v>3201</v>
          </cell>
          <cell r="C512" t="str">
            <v>De Asistencia Social</v>
          </cell>
        </row>
        <row r="513">
          <cell r="A513">
            <v>201944476</v>
          </cell>
          <cell r="B513">
            <v>3202</v>
          </cell>
          <cell r="C513" t="str">
            <v>Hipotecarios</v>
          </cell>
        </row>
        <row r="514">
          <cell r="A514">
            <v>201944477</v>
          </cell>
          <cell r="B514">
            <v>3203</v>
          </cell>
          <cell r="C514" t="str">
            <v>Pignoraticios</v>
          </cell>
        </row>
        <row r="515">
          <cell r="A515">
            <v>201944478</v>
          </cell>
          <cell r="B515">
            <v>3204</v>
          </cell>
          <cell r="C515" t="str">
            <v>De Fomento</v>
          </cell>
        </row>
        <row r="516">
          <cell r="A516">
            <v>201944667</v>
          </cell>
          <cell r="B516">
            <v>3204002</v>
          </cell>
          <cell r="C516" t="str">
            <v>Municipalidades</v>
          </cell>
        </row>
        <row r="517">
          <cell r="A517">
            <v>201944479</v>
          </cell>
          <cell r="B517">
            <v>3205</v>
          </cell>
          <cell r="C517" t="str">
            <v>Medicos</v>
          </cell>
        </row>
        <row r="518">
          <cell r="A518">
            <v>201944480</v>
          </cell>
          <cell r="B518">
            <v>3206</v>
          </cell>
          <cell r="C518" t="str">
            <v>Por Anticipos a Contratistas</v>
          </cell>
        </row>
        <row r="519">
          <cell r="A519">
            <v>201944481</v>
          </cell>
          <cell r="B519">
            <v>3207</v>
          </cell>
          <cell r="C519" t="str">
            <v>Por Anticipos por Cambio de Residencia</v>
          </cell>
        </row>
        <row r="520">
          <cell r="A520">
            <v>201944482</v>
          </cell>
          <cell r="B520">
            <v>3209</v>
          </cell>
          <cell r="C520" t="str">
            <v>Por Ventas a Plazo</v>
          </cell>
        </row>
        <row r="521">
          <cell r="A521">
            <v>201944483</v>
          </cell>
          <cell r="B521">
            <v>33</v>
          </cell>
          <cell r="C521" t="str">
            <v>TRANSFERENCIAS DE CAPITAL</v>
          </cell>
        </row>
        <row r="522">
          <cell r="A522">
            <v>201944484</v>
          </cell>
          <cell r="B522">
            <v>3301</v>
          </cell>
          <cell r="C522" t="str">
            <v>Al Sector Privado</v>
          </cell>
        </row>
        <row r="523">
          <cell r="A523">
            <v>201944485</v>
          </cell>
          <cell r="B523">
            <v>3302</v>
          </cell>
          <cell r="C523" t="str">
            <v>Al Gobierno Central</v>
          </cell>
        </row>
        <row r="524">
          <cell r="A524">
            <v>201944578</v>
          </cell>
          <cell r="B524">
            <v>3302001</v>
          </cell>
          <cell r="C524" t="str">
            <v>Programa Inversion Regional Region I</v>
          </cell>
        </row>
        <row r="525">
          <cell r="A525">
            <v>201944579</v>
          </cell>
          <cell r="B525">
            <v>3302002</v>
          </cell>
          <cell r="C525" t="str">
            <v>Programa Inversion Regional Region II</v>
          </cell>
        </row>
        <row r="526">
          <cell r="A526">
            <v>201944580</v>
          </cell>
          <cell r="B526">
            <v>3302003</v>
          </cell>
          <cell r="C526" t="str">
            <v>Programa Inversion Regional Region III</v>
          </cell>
        </row>
        <row r="527">
          <cell r="A527">
            <v>201944581</v>
          </cell>
          <cell r="B527">
            <v>3302004</v>
          </cell>
          <cell r="C527" t="str">
            <v>Programa Inversion Regional Region IV</v>
          </cell>
        </row>
        <row r="528">
          <cell r="A528">
            <v>201944582</v>
          </cell>
          <cell r="B528">
            <v>3302005</v>
          </cell>
          <cell r="C528" t="str">
            <v>Programa Inversion Regional Region V</v>
          </cell>
        </row>
        <row r="529">
          <cell r="A529">
            <v>201944583</v>
          </cell>
          <cell r="B529">
            <v>3302006</v>
          </cell>
          <cell r="C529" t="str">
            <v>Programa Inversion Regional Region VI</v>
          </cell>
        </row>
        <row r="530">
          <cell r="A530">
            <v>201944584</v>
          </cell>
          <cell r="B530">
            <v>3302007</v>
          </cell>
          <cell r="C530" t="str">
            <v>Programa Inversion Regional Region VII</v>
          </cell>
        </row>
        <row r="531">
          <cell r="A531">
            <v>201944585</v>
          </cell>
          <cell r="B531">
            <v>3302008</v>
          </cell>
          <cell r="C531" t="str">
            <v>Programa Inversion Regional Region VIII</v>
          </cell>
        </row>
        <row r="532">
          <cell r="A532">
            <v>201944586</v>
          </cell>
          <cell r="B532">
            <v>3302009</v>
          </cell>
          <cell r="C532" t="str">
            <v>Programa Inversion Regional Region IX</v>
          </cell>
        </row>
        <row r="533">
          <cell r="A533">
            <v>201944587</v>
          </cell>
          <cell r="B533">
            <v>3302010</v>
          </cell>
          <cell r="C533" t="str">
            <v>Programa Inversion Regional Region X</v>
          </cell>
        </row>
        <row r="534">
          <cell r="A534">
            <v>201944658</v>
          </cell>
          <cell r="B534">
            <v>3302011</v>
          </cell>
          <cell r="C534" t="str">
            <v>Programa Inversion Regional Region XI</v>
          </cell>
        </row>
        <row r="535">
          <cell r="A535">
            <v>201944588</v>
          </cell>
          <cell r="B535">
            <v>3302012</v>
          </cell>
          <cell r="C535" t="str">
            <v>Programa Inversion Regional Region XII</v>
          </cell>
        </row>
        <row r="536">
          <cell r="A536">
            <v>201944642</v>
          </cell>
          <cell r="B536">
            <v>3302013</v>
          </cell>
          <cell r="C536" t="str">
            <v>Programa Inversion Regional Region Metropolitana</v>
          </cell>
        </row>
        <row r="537">
          <cell r="A537">
            <v>201944656</v>
          </cell>
          <cell r="B537">
            <v>3302014</v>
          </cell>
          <cell r="C537" t="str">
            <v>Programa Inversion Regional Region XIV</v>
          </cell>
        </row>
        <row r="538">
          <cell r="A538">
            <v>201944657</v>
          </cell>
          <cell r="B538">
            <v>3302015</v>
          </cell>
          <cell r="C538" t="str">
            <v>Programa Inversion Regional Region XV</v>
          </cell>
        </row>
        <row r="539">
          <cell r="A539">
            <v>201946403</v>
          </cell>
          <cell r="B539">
            <v>3302016</v>
          </cell>
          <cell r="C539" t="str">
            <v>Al Consejo Nacional De La Cultura Y Las Artes</v>
          </cell>
        </row>
        <row r="540">
          <cell r="A540">
            <v>201944486</v>
          </cell>
          <cell r="B540">
            <v>3303</v>
          </cell>
          <cell r="C540" t="str">
            <v>A Otras Entidades Publicas</v>
          </cell>
        </row>
        <row r="541">
          <cell r="A541">
            <v>201944643</v>
          </cell>
          <cell r="B541">
            <v>3303001</v>
          </cell>
          <cell r="C541" t="str">
            <v>Provision Fondo Nacional de Desarrollo Regional</v>
          </cell>
        </row>
        <row r="542">
          <cell r="A542">
            <v>201944644</v>
          </cell>
          <cell r="B542">
            <v>3303003</v>
          </cell>
          <cell r="C542" t="str">
            <v>Provision Infraestructura Educacional</v>
          </cell>
        </row>
        <row r="543">
          <cell r="A543">
            <v>201944645</v>
          </cell>
          <cell r="B543">
            <v>3303005</v>
          </cell>
          <cell r="C543" t="str">
            <v>Municipalidades (Programa Mejoramiento Urbano y Equipamiento Comunal)</v>
          </cell>
        </row>
        <row r="544">
          <cell r="A544">
            <v>201944650</v>
          </cell>
          <cell r="B544">
            <v>3303005001</v>
          </cell>
          <cell r="C544" t="str">
            <v>Emergencia</v>
          </cell>
        </row>
        <row r="545">
          <cell r="A545">
            <v>201944651</v>
          </cell>
          <cell r="B545">
            <v>3303005002</v>
          </cell>
          <cell r="C545" t="str">
            <v>Tradicional</v>
          </cell>
        </row>
        <row r="546">
          <cell r="A546">
            <v>201944652</v>
          </cell>
          <cell r="B546">
            <v>3303005003</v>
          </cell>
          <cell r="C546" t="str">
            <v>Emergencia FIE</v>
          </cell>
        </row>
        <row r="547">
          <cell r="A547">
            <v>201944646</v>
          </cell>
          <cell r="B547">
            <v>3303006</v>
          </cell>
          <cell r="C547" t="str">
            <v>Municipalidades (Programa Mejoramiento de Barrios)</v>
          </cell>
        </row>
        <row r="548">
          <cell r="A548">
            <v>201944571</v>
          </cell>
          <cell r="B548">
            <v>3303016</v>
          </cell>
          <cell r="C548" t="str">
            <v>Municipalidades - Sistema Informacion Financiera Municipal</v>
          </cell>
        </row>
        <row r="549">
          <cell r="A549">
            <v>201944647</v>
          </cell>
          <cell r="B549">
            <v>3303017</v>
          </cell>
          <cell r="C549" t="str">
            <v>Provision Programa Infraestructura Rural</v>
          </cell>
        </row>
        <row r="550">
          <cell r="A550">
            <v>201944659</v>
          </cell>
          <cell r="B550">
            <v>3303021</v>
          </cell>
          <cell r="C550" t="str">
            <v>Provision Puesta en Valor del Patrimonio</v>
          </cell>
        </row>
        <row r="551">
          <cell r="A551">
            <v>201944654</v>
          </cell>
          <cell r="B551">
            <v>3303024</v>
          </cell>
          <cell r="C551" t="str">
            <v>Provision Programa Fondo de Innovacion para la Competitividad</v>
          </cell>
        </row>
        <row r="552">
          <cell r="A552">
            <v>201944655</v>
          </cell>
          <cell r="B552">
            <v>3303025</v>
          </cell>
          <cell r="C552" t="str">
            <v>Provision de Apoyo a la Gestion Subnacional</v>
          </cell>
        </row>
        <row r="553">
          <cell r="A553">
            <v>201944565</v>
          </cell>
          <cell r="B553">
            <v>3303100</v>
          </cell>
          <cell r="C553" t="str">
            <v>Municipalidades (Fondo Recuperacion de Ciudades)</v>
          </cell>
        </row>
        <row r="554">
          <cell r="A554">
            <v>201944666</v>
          </cell>
          <cell r="B554">
            <v>3303110</v>
          </cell>
          <cell r="C554" t="str">
            <v>Municipalidades (Fondo de Incentivo al Mejoramiento de la Gestion Municipal)</v>
          </cell>
        </row>
        <row r="555">
          <cell r="A555">
            <v>201944648</v>
          </cell>
          <cell r="B555">
            <v>3303130</v>
          </cell>
          <cell r="C555" t="str">
            <v>Provision Programa Saneamiento Sanitario</v>
          </cell>
        </row>
        <row r="556">
          <cell r="A556">
            <v>201944649</v>
          </cell>
          <cell r="B556">
            <v>3303190</v>
          </cell>
          <cell r="C556" t="str">
            <v>Provision Programa Residuos Solidos</v>
          </cell>
        </row>
        <row r="557">
          <cell r="A557">
            <v>201944660</v>
          </cell>
          <cell r="B557">
            <v>3303418</v>
          </cell>
          <cell r="C557" t="str">
            <v>Provision Ley N 20.378 - Fondo de Apoyo Regional (FAR)</v>
          </cell>
        </row>
        <row r="558">
          <cell r="A558">
            <v>201944564</v>
          </cell>
          <cell r="B558">
            <v>3303421</v>
          </cell>
          <cell r="C558" t="str">
            <v>Provision Incorporacion Mayores Ingresos Propios</v>
          </cell>
        </row>
        <row r="559">
          <cell r="A559">
            <v>201944563</v>
          </cell>
          <cell r="B559">
            <v>3303423</v>
          </cell>
          <cell r="C559" t="str">
            <v>Provision Recuperacion Infraestructura Local Zona Centro Sur</v>
          </cell>
        </row>
        <row r="560">
          <cell r="A560">
            <v>201944562</v>
          </cell>
          <cell r="B560">
            <v>3303426</v>
          </cell>
          <cell r="C560" t="str">
            <v>Provision Energizacion</v>
          </cell>
        </row>
        <row r="561">
          <cell r="A561">
            <v>201944487</v>
          </cell>
          <cell r="B561">
            <v>3304</v>
          </cell>
          <cell r="C561" t="str">
            <v>A Empresas Publicas no Financieras</v>
          </cell>
        </row>
        <row r="562">
          <cell r="A562">
            <v>201944488</v>
          </cell>
          <cell r="B562">
            <v>3305</v>
          </cell>
          <cell r="C562" t="str">
            <v>A Empresas Publicas Financieras</v>
          </cell>
        </row>
        <row r="563">
          <cell r="A563">
            <v>201944489</v>
          </cell>
          <cell r="B563">
            <v>3306</v>
          </cell>
          <cell r="C563" t="str">
            <v>A Gobiernos Extranjeros</v>
          </cell>
        </row>
        <row r="564">
          <cell r="A564">
            <v>201944490</v>
          </cell>
          <cell r="B564">
            <v>3307</v>
          </cell>
          <cell r="C564" t="str">
            <v>A Organismos Internacionales</v>
          </cell>
        </row>
        <row r="565">
          <cell r="A565">
            <v>201944491</v>
          </cell>
          <cell r="B565">
            <v>34</v>
          </cell>
          <cell r="C565" t="str">
            <v>SERVICIO DE LA DEUDA</v>
          </cell>
        </row>
        <row r="566">
          <cell r="A566">
            <v>201944492</v>
          </cell>
          <cell r="B566">
            <v>3401</v>
          </cell>
          <cell r="C566" t="str">
            <v>Amortizacion Deuda Interna</v>
          </cell>
        </row>
        <row r="567">
          <cell r="A567">
            <v>201944589</v>
          </cell>
          <cell r="B567">
            <v>3401001</v>
          </cell>
          <cell r="C567" t="str">
            <v>Rescate de Valores</v>
          </cell>
        </row>
        <row r="568">
          <cell r="A568">
            <v>201944590</v>
          </cell>
          <cell r="B568">
            <v>3401002</v>
          </cell>
          <cell r="C568" t="str">
            <v>Emprestitos</v>
          </cell>
        </row>
        <row r="569">
          <cell r="A569">
            <v>201944591</v>
          </cell>
          <cell r="B569">
            <v>3401003</v>
          </cell>
          <cell r="C569" t="str">
            <v>Creditos de Proveedores</v>
          </cell>
        </row>
        <row r="570">
          <cell r="A570">
            <v>201944592</v>
          </cell>
          <cell r="B570">
            <v>3402</v>
          </cell>
          <cell r="C570" t="str">
            <v>Amortizacion Deuda Externa</v>
          </cell>
        </row>
        <row r="571">
          <cell r="A571">
            <v>201944593</v>
          </cell>
          <cell r="B571">
            <v>3402001</v>
          </cell>
          <cell r="C571" t="str">
            <v>Rescate de Valores</v>
          </cell>
        </row>
        <row r="572">
          <cell r="A572">
            <v>201944594</v>
          </cell>
          <cell r="B572">
            <v>3402002</v>
          </cell>
          <cell r="C572" t="str">
            <v>Emprestitos</v>
          </cell>
        </row>
        <row r="573">
          <cell r="A573">
            <v>201944595</v>
          </cell>
          <cell r="B573">
            <v>3402003</v>
          </cell>
          <cell r="C573" t="str">
            <v>Creditos de Proveedores</v>
          </cell>
        </row>
        <row r="574">
          <cell r="A574">
            <v>201944596</v>
          </cell>
          <cell r="B574">
            <v>3403</v>
          </cell>
          <cell r="C574" t="str">
            <v>Intereses Deuda Interna</v>
          </cell>
        </row>
        <row r="575">
          <cell r="A575">
            <v>201944597</v>
          </cell>
          <cell r="B575">
            <v>3403001</v>
          </cell>
          <cell r="C575" t="str">
            <v>Por Emision de Valores</v>
          </cell>
        </row>
        <row r="576">
          <cell r="A576">
            <v>201944598</v>
          </cell>
          <cell r="B576">
            <v>3403002</v>
          </cell>
          <cell r="C576" t="str">
            <v>Emprestitos</v>
          </cell>
        </row>
        <row r="577">
          <cell r="A577">
            <v>201944599</v>
          </cell>
          <cell r="B577">
            <v>3403003</v>
          </cell>
          <cell r="C577" t="str">
            <v>Creditos de Proveedores</v>
          </cell>
        </row>
        <row r="578">
          <cell r="A578">
            <v>201944600</v>
          </cell>
          <cell r="B578">
            <v>3404</v>
          </cell>
          <cell r="C578" t="str">
            <v>Intereses Deuda Externa</v>
          </cell>
        </row>
        <row r="579">
          <cell r="A579">
            <v>201944601</v>
          </cell>
          <cell r="B579">
            <v>3404001</v>
          </cell>
          <cell r="C579" t="str">
            <v>Por Emision de Valores</v>
          </cell>
        </row>
        <row r="580">
          <cell r="A580">
            <v>201944602</v>
          </cell>
          <cell r="B580">
            <v>3404002</v>
          </cell>
          <cell r="C580" t="str">
            <v>Emprestitos</v>
          </cell>
        </row>
        <row r="581">
          <cell r="A581">
            <v>201944661</v>
          </cell>
          <cell r="B581">
            <v>3404002001</v>
          </cell>
          <cell r="C581" t="str">
            <v>Intereses Deuda Publica</v>
          </cell>
        </row>
        <row r="582">
          <cell r="A582">
            <v>201944662</v>
          </cell>
          <cell r="B582">
            <v>3404002002</v>
          </cell>
          <cell r="C582" t="str">
            <v>Comisiones Deuda Publica</v>
          </cell>
        </row>
        <row r="583">
          <cell r="A583">
            <v>201944603</v>
          </cell>
          <cell r="B583">
            <v>3404003</v>
          </cell>
          <cell r="C583" t="str">
            <v>Creditos de Proveedores</v>
          </cell>
        </row>
        <row r="584">
          <cell r="A584">
            <v>201944604</v>
          </cell>
          <cell r="B584">
            <v>3405</v>
          </cell>
          <cell r="C584" t="str">
            <v>Otros Gastos Financieros Deuda Interna</v>
          </cell>
        </row>
        <row r="585">
          <cell r="A585">
            <v>201944605</v>
          </cell>
          <cell r="B585">
            <v>3405001</v>
          </cell>
          <cell r="C585" t="str">
            <v>Por Emision de Valores</v>
          </cell>
        </row>
        <row r="586">
          <cell r="A586">
            <v>201944606</v>
          </cell>
          <cell r="B586">
            <v>3405002</v>
          </cell>
          <cell r="C586" t="str">
            <v>Emprestitos</v>
          </cell>
        </row>
        <row r="587">
          <cell r="A587">
            <v>201944607</v>
          </cell>
          <cell r="B587">
            <v>3405003</v>
          </cell>
          <cell r="C587" t="str">
            <v>Creditos de Proveedores</v>
          </cell>
        </row>
        <row r="588">
          <cell r="A588">
            <v>201944608</v>
          </cell>
          <cell r="B588">
            <v>3406</v>
          </cell>
          <cell r="C588" t="str">
            <v>Otros Gastos Financieros Deuda Externa</v>
          </cell>
        </row>
        <row r="589">
          <cell r="A589">
            <v>201944609</v>
          </cell>
          <cell r="B589">
            <v>3406001</v>
          </cell>
          <cell r="C589" t="str">
            <v>Por Emision de Valores</v>
          </cell>
        </row>
        <row r="590">
          <cell r="A590">
            <v>201944610</v>
          </cell>
          <cell r="B590">
            <v>3406002</v>
          </cell>
          <cell r="C590" t="str">
            <v>Emprestitos</v>
          </cell>
        </row>
        <row r="591">
          <cell r="A591">
            <v>201944611</v>
          </cell>
          <cell r="B591">
            <v>3406003</v>
          </cell>
          <cell r="C591" t="str">
            <v>Creditos de Proveedores</v>
          </cell>
        </row>
        <row r="592">
          <cell r="A592">
            <v>201944612</v>
          </cell>
          <cell r="B592">
            <v>3407</v>
          </cell>
          <cell r="C592" t="str">
            <v>Deuda Flotante</v>
          </cell>
        </row>
        <row r="593">
          <cell r="A593">
            <v>201944613</v>
          </cell>
          <cell r="B593">
            <v>35</v>
          </cell>
          <cell r="C593" t="str">
            <v>SALDO FINAL DE CAJA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6 (2)"/>
      <sheetName val="Hoja6"/>
      <sheetName val="Analisis 21"/>
      <sheetName val="Compromisos Arrastre 2015"/>
      <sheetName val="Informatica"/>
      <sheetName val="Modificacion Sifim"/>
      <sheetName val="Academia 26"/>
      <sheetName val="Municipalidades 029"/>
      <sheetName val="Acreditación 031"/>
      <sheetName val="Mejoramiento 032"/>
      <sheetName val="Sifim 016"/>
      <sheetName val="Clasificador Presupuesta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201947082</v>
          </cell>
          <cell r="B66">
            <v>502112</v>
          </cell>
          <cell r="C66" t="str">
            <v>Subsecretaria de Desarrollo Regional y Administrativo - Programa 05</v>
          </cell>
        </row>
        <row r="67">
          <cell r="A67">
            <v>201947142</v>
          </cell>
          <cell r="B67">
            <v>502113</v>
          </cell>
          <cell r="C67" t="str">
            <v>Subsecretaria de Desarrollo Regional y Administrativo - Programa 03</v>
          </cell>
        </row>
        <row r="68">
          <cell r="A68">
            <v>201944543</v>
          </cell>
          <cell r="B68">
            <v>503</v>
          </cell>
          <cell r="C68" t="str">
            <v>De Otras Entidades Publicas</v>
          </cell>
        </row>
        <row r="69">
          <cell r="A69">
            <v>201944544</v>
          </cell>
          <cell r="B69">
            <v>504</v>
          </cell>
          <cell r="C69" t="str">
            <v>De Empresas Publicas no Financieras</v>
          </cell>
        </row>
        <row r="70">
          <cell r="A70">
            <v>201944545</v>
          </cell>
          <cell r="B70">
            <v>505</v>
          </cell>
          <cell r="C70" t="str">
            <v>De Empresas Publicas Financieras</v>
          </cell>
        </row>
        <row r="71">
          <cell r="A71">
            <v>201944546</v>
          </cell>
          <cell r="B71">
            <v>506</v>
          </cell>
          <cell r="C71" t="str">
            <v>De Gobiernos Extranjeros</v>
          </cell>
        </row>
        <row r="72">
          <cell r="A72">
            <v>201944547</v>
          </cell>
          <cell r="B72">
            <v>507</v>
          </cell>
          <cell r="C72" t="str">
            <v>De Organismos Internacionales</v>
          </cell>
        </row>
        <row r="73">
          <cell r="A73">
            <v>201944548</v>
          </cell>
          <cell r="B73">
            <v>6</v>
          </cell>
          <cell r="C73" t="str">
            <v>RENTAS DE LA PROPIEDAD</v>
          </cell>
        </row>
        <row r="74">
          <cell r="A74">
            <v>201944549</v>
          </cell>
          <cell r="B74">
            <v>601</v>
          </cell>
          <cell r="C74" t="str">
            <v>Arriendo de Activos No Financieros</v>
          </cell>
        </row>
        <row r="75">
          <cell r="A75">
            <v>201944550</v>
          </cell>
          <cell r="B75">
            <v>602</v>
          </cell>
          <cell r="C75" t="str">
            <v>Dividendos</v>
          </cell>
        </row>
        <row r="76">
          <cell r="A76">
            <v>201944551</v>
          </cell>
          <cell r="B76">
            <v>603</v>
          </cell>
          <cell r="C76" t="str">
            <v>Intereses</v>
          </cell>
        </row>
        <row r="77">
          <cell r="A77">
            <v>201944552</v>
          </cell>
          <cell r="B77">
            <v>604</v>
          </cell>
          <cell r="C77" t="str">
            <v>Participacion de Utilidades</v>
          </cell>
        </row>
        <row r="78">
          <cell r="A78">
            <v>201944553</v>
          </cell>
          <cell r="B78">
            <v>699</v>
          </cell>
          <cell r="C78" t="str">
            <v>Otras Rentas de la Propiedad</v>
          </cell>
        </row>
        <row r="79">
          <cell r="A79">
            <v>201944554</v>
          </cell>
          <cell r="B79">
            <v>7</v>
          </cell>
          <cell r="C79" t="str">
            <v>INGRESOS DE OPERACIN</v>
          </cell>
        </row>
        <row r="80">
          <cell r="A80">
            <v>201944555</v>
          </cell>
          <cell r="B80">
            <v>701</v>
          </cell>
          <cell r="C80" t="str">
            <v>Venta de Bienes</v>
          </cell>
        </row>
        <row r="81">
          <cell r="A81">
            <v>201944556</v>
          </cell>
          <cell r="B81">
            <v>702</v>
          </cell>
          <cell r="C81" t="str">
            <v>Venta de Servicios</v>
          </cell>
        </row>
        <row r="82">
          <cell r="A82">
            <v>201944557</v>
          </cell>
          <cell r="B82">
            <v>8</v>
          </cell>
          <cell r="C82" t="str">
            <v>OTROS INGRESOS CORRIENTES</v>
          </cell>
        </row>
        <row r="83">
          <cell r="A83">
            <v>201944558</v>
          </cell>
          <cell r="B83">
            <v>801</v>
          </cell>
          <cell r="C83" t="str">
            <v>Recuperaciones y Reembolsos por Licencias Medicas</v>
          </cell>
        </row>
        <row r="84">
          <cell r="A84">
            <v>201943631</v>
          </cell>
          <cell r="B84">
            <v>801001</v>
          </cell>
          <cell r="C84" t="str">
            <v>Reembolsos Art. 4 Ley N 19.345 y Ley N 19.117 Art. nico</v>
          </cell>
        </row>
        <row r="85">
          <cell r="A85">
            <v>201943632</v>
          </cell>
          <cell r="B85">
            <v>801002</v>
          </cell>
          <cell r="C85" t="str">
            <v>Recuperaciones Art. 12 Ley N 18.196 y Ley N 19.117 Art. nico</v>
          </cell>
        </row>
        <row r="86">
          <cell r="A86">
            <v>201943633</v>
          </cell>
          <cell r="B86">
            <v>802</v>
          </cell>
          <cell r="C86" t="str">
            <v>Multas y Sanciones Pecuniarias</v>
          </cell>
        </row>
        <row r="87">
          <cell r="A87">
            <v>201943634</v>
          </cell>
          <cell r="B87">
            <v>804</v>
          </cell>
          <cell r="C87" t="str">
            <v>Fondos de Terceros</v>
          </cell>
        </row>
        <row r="88">
          <cell r="A88">
            <v>201943635</v>
          </cell>
          <cell r="B88">
            <v>899</v>
          </cell>
          <cell r="C88" t="str">
            <v>Otros</v>
          </cell>
        </row>
        <row r="89">
          <cell r="A89">
            <v>201943636</v>
          </cell>
          <cell r="B89">
            <v>899001</v>
          </cell>
          <cell r="C89" t="str">
            <v>Devoluciones y Reintegros no Provenientes de Impuestos</v>
          </cell>
        </row>
        <row r="90">
          <cell r="A90">
            <v>201943637</v>
          </cell>
          <cell r="B90">
            <v>899003</v>
          </cell>
          <cell r="C90" t="str">
            <v>Fondos en Administracion en Banco Central</v>
          </cell>
        </row>
        <row r="91">
          <cell r="A91">
            <v>201943638</v>
          </cell>
          <cell r="B91">
            <v>899004</v>
          </cell>
          <cell r="C91" t="str">
            <v>ntegros Ley N 19.030</v>
          </cell>
        </row>
        <row r="92">
          <cell r="A92">
            <v>201943639</v>
          </cell>
          <cell r="B92">
            <v>899999</v>
          </cell>
          <cell r="C92" t="str">
            <v>Otros</v>
          </cell>
        </row>
        <row r="93">
          <cell r="A93">
            <v>201943640</v>
          </cell>
          <cell r="B93">
            <v>9</v>
          </cell>
          <cell r="C93" t="str">
            <v>APORTE FISCAL</v>
          </cell>
        </row>
        <row r="94">
          <cell r="A94">
            <v>201943641</v>
          </cell>
          <cell r="B94">
            <v>901</v>
          </cell>
          <cell r="C94" t="str">
            <v>Libre</v>
          </cell>
        </row>
        <row r="95">
          <cell r="A95">
            <v>201944574</v>
          </cell>
          <cell r="B95">
            <v>901001</v>
          </cell>
          <cell r="C95" t="str">
            <v>Remuneraciones</v>
          </cell>
        </row>
        <row r="96">
          <cell r="A96">
            <v>201944575</v>
          </cell>
          <cell r="B96">
            <v>901002</v>
          </cell>
          <cell r="C96" t="str">
            <v>Resto</v>
          </cell>
        </row>
        <row r="97">
          <cell r="A97">
            <v>201943642</v>
          </cell>
          <cell r="B97">
            <v>902</v>
          </cell>
          <cell r="C97" t="str">
            <v>Servicio de la Deuda Interna</v>
          </cell>
        </row>
        <row r="98">
          <cell r="A98">
            <v>201943643</v>
          </cell>
          <cell r="B98">
            <v>902001</v>
          </cell>
          <cell r="C98" t="str">
            <v>Amortizaciones</v>
          </cell>
        </row>
        <row r="99">
          <cell r="A99">
            <v>201943644</v>
          </cell>
          <cell r="B99">
            <v>902002</v>
          </cell>
          <cell r="C99" t="str">
            <v>Intereses</v>
          </cell>
        </row>
        <row r="100">
          <cell r="A100">
            <v>201943645</v>
          </cell>
          <cell r="B100">
            <v>902003</v>
          </cell>
          <cell r="C100" t="str">
            <v>Otros Gastos Financieros</v>
          </cell>
        </row>
        <row r="101">
          <cell r="A101">
            <v>201943646</v>
          </cell>
          <cell r="B101">
            <v>903</v>
          </cell>
          <cell r="C101" t="str">
            <v>Servicio de la Deuda Externa</v>
          </cell>
        </row>
        <row r="102">
          <cell r="A102">
            <v>201943647</v>
          </cell>
          <cell r="B102">
            <v>903001</v>
          </cell>
          <cell r="C102" t="str">
            <v>Amortizaciones</v>
          </cell>
        </row>
        <row r="103">
          <cell r="A103">
            <v>201943648</v>
          </cell>
          <cell r="B103">
            <v>903002</v>
          </cell>
          <cell r="C103" t="str">
            <v>Intereses</v>
          </cell>
        </row>
        <row r="104">
          <cell r="A104">
            <v>201944567</v>
          </cell>
          <cell r="B104">
            <v>903002001</v>
          </cell>
          <cell r="C104" t="str">
            <v>Intereses Servicio a la Deuda</v>
          </cell>
        </row>
        <row r="105">
          <cell r="A105">
            <v>201944566</v>
          </cell>
          <cell r="B105">
            <v>903002002</v>
          </cell>
          <cell r="C105" t="str">
            <v>Comisiones Servicio a la Deuda</v>
          </cell>
        </row>
        <row r="106">
          <cell r="A106">
            <v>201943649</v>
          </cell>
          <cell r="B106">
            <v>903003</v>
          </cell>
          <cell r="C106" t="str">
            <v>Otros Gastos Financieros</v>
          </cell>
        </row>
        <row r="107">
          <cell r="A107">
            <v>201943650</v>
          </cell>
          <cell r="B107">
            <v>10</v>
          </cell>
          <cell r="C107" t="str">
            <v>VENTA DE ACTIVOS NO FINANCIEROS</v>
          </cell>
        </row>
        <row r="108">
          <cell r="A108">
            <v>201943651</v>
          </cell>
          <cell r="B108">
            <v>1001</v>
          </cell>
          <cell r="C108" t="str">
            <v>Terrenos</v>
          </cell>
        </row>
        <row r="109">
          <cell r="A109">
            <v>201943652</v>
          </cell>
          <cell r="B109">
            <v>1002</v>
          </cell>
          <cell r="C109" t="str">
            <v>Edificios</v>
          </cell>
        </row>
        <row r="110">
          <cell r="A110">
            <v>201943653</v>
          </cell>
          <cell r="B110">
            <v>1003</v>
          </cell>
          <cell r="C110" t="str">
            <v>Vehiculos</v>
          </cell>
        </row>
        <row r="111">
          <cell r="A111">
            <v>201943654</v>
          </cell>
          <cell r="B111">
            <v>1004</v>
          </cell>
          <cell r="C111" t="str">
            <v>Mobiliario y Otros</v>
          </cell>
        </row>
        <row r="112">
          <cell r="A112">
            <v>201943655</v>
          </cell>
          <cell r="B112">
            <v>1005</v>
          </cell>
          <cell r="C112" t="str">
            <v>Maquinas y Equipos</v>
          </cell>
        </row>
        <row r="113">
          <cell r="A113">
            <v>201943656</v>
          </cell>
          <cell r="B113">
            <v>1006</v>
          </cell>
          <cell r="C113" t="str">
            <v>Equipos Informaticos</v>
          </cell>
        </row>
        <row r="114">
          <cell r="A114">
            <v>201943657</v>
          </cell>
          <cell r="B114">
            <v>1007</v>
          </cell>
          <cell r="C114" t="str">
            <v>Programas Informaticos</v>
          </cell>
        </row>
        <row r="115">
          <cell r="A115">
            <v>201943658</v>
          </cell>
          <cell r="B115">
            <v>1099</v>
          </cell>
          <cell r="C115" t="str">
            <v>Otros Activos no Financieros</v>
          </cell>
        </row>
        <row r="116">
          <cell r="A116">
            <v>201943659</v>
          </cell>
          <cell r="B116">
            <v>11</v>
          </cell>
          <cell r="C116" t="str">
            <v>VENTA DE ACTIVOS FINANCIEROS</v>
          </cell>
        </row>
        <row r="117">
          <cell r="A117">
            <v>201943660</v>
          </cell>
          <cell r="B117">
            <v>1101</v>
          </cell>
          <cell r="C117" t="str">
            <v>Venta o Rescate de Titulos y Valores</v>
          </cell>
        </row>
        <row r="118">
          <cell r="A118">
            <v>201943661</v>
          </cell>
          <cell r="B118">
            <v>1101001</v>
          </cell>
          <cell r="C118" t="str">
            <v>Depositos a Plazo</v>
          </cell>
        </row>
        <row r="119">
          <cell r="A119">
            <v>201943662</v>
          </cell>
          <cell r="B119">
            <v>1101002</v>
          </cell>
          <cell r="C119" t="str">
            <v>Pactos de Retrocompra</v>
          </cell>
        </row>
        <row r="120">
          <cell r="A120">
            <v>201943663</v>
          </cell>
          <cell r="B120">
            <v>1101003</v>
          </cell>
          <cell r="C120" t="str">
            <v>Cuotas de Fondos Mutuos</v>
          </cell>
        </row>
        <row r="121">
          <cell r="A121">
            <v>201943664</v>
          </cell>
          <cell r="B121">
            <v>1101004</v>
          </cell>
          <cell r="C121" t="str">
            <v>Bonos o Pagares</v>
          </cell>
        </row>
        <row r="122">
          <cell r="A122">
            <v>201943665</v>
          </cell>
          <cell r="B122">
            <v>1101005</v>
          </cell>
          <cell r="C122" t="str">
            <v>Letras Hipotecarias</v>
          </cell>
        </row>
        <row r="123">
          <cell r="A123">
            <v>201943666</v>
          </cell>
          <cell r="B123">
            <v>1101999</v>
          </cell>
          <cell r="C123" t="str">
            <v>Otros</v>
          </cell>
        </row>
        <row r="124">
          <cell r="A124">
            <v>201943667</v>
          </cell>
          <cell r="B124">
            <v>1102</v>
          </cell>
          <cell r="C124" t="str">
            <v>Venta de Acciones y Participaciones de Capital</v>
          </cell>
        </row>
        <row r="125">
          <cell r="A125">
            <v>201943668</v>
          </cell>
          <cell r="B125">
            <v>1103</v>
          </cell>
          <cell r="C125" t="str">
            <v>Operaciones de Cambio</v>
          </cell>
        </row>
        <row r="126">
          <cell r="A126">
            <v>201943669</v>
          </cell>
          <cell r="B126">
            <v>1199</v>
          </cell>
          <cell r="C126" t="str">
            <v>Otros Activos Financieros</v>
          </cell>
        </row>
        <row r="127">
          <cell r="A127">
            <v>201943670</v>
          </cell>
          <cell r="B127">
            <v>12</v>
          </cell>
          <cell r="C127" t="str">
            <v>RECUPERACION DE PRESTAMOS</v>
          </cell>
        </row>
        <row r="128">
          <cell r="A128">
            <v>201943671</v>
          </cell>
          <cell r="B128">
            <v>1201</v>
          </cell>
          <cell r="C128" t="str">
            <v>De Asistencia Social</v>
          </cell>
        </row>
        <row r="129">
          <cell r="A129">
            <v>201943672</v>
          </cell>
          <cell r="B129">
            <v>1202</v>
          </cell>
          <cell r="C129" t="str">
            <v>Hipotecarios</v>
          </cell>
        </row>
        <row r="130">
          <cell r="A130">
            <v>201943673</v>
          </cell>
          <cell r="B130">
            <v>1203</v>
          </cell>
          <cell r="C130" t="str">
            <v>Pignoraticios</v>
          </cell>
        </row>
        <row r="131">
          <cell r="A131">
            <v>201943674</v>
          </cell>
          <cell r="B131">
            <v>1204</v>
          </cell>
          <cell r="C131" t="str">
            <v>De Fomento</v>
          </cell>
        </row>
        <row r="132">
          <cell r="A132">
            <v>201943675</v>
          </cell>
          <cell r="B132">
            <v>1205</v>
          </cell>
          <cell r="C132" t="str">
            <v>Medicos</v>
          </cell>
        </row>
        <row r="133">
          <cell r="A133">
            <v>201943676</v>
          </cell>
          <cell r="B133">
            <v>1206</v>
          </cell>
          <cell r="C133" t="str">
            <v>Por Anticipos a Contratistas</v>
          </cell>
        </row>
        <row r="134">
          <cell r="A134">
            <v>201943677</v>
          </cell>
          <cell r="B134">
            <v>1207</v>
          </cell>
          <cell r="C134" t="str">
            <v>Por Anticipos por Cambio de Residencia</v>
          </cell>
        </row>
        <row r="135">
          <cell r="A135">
            <v>201943678</v>
          </cell>
          <cell r="B135">
            <v>1209</v>
          </cell>
          <cell r="C135" t="str">
            <v>Por Ventas a Plazo</v>
          </cell>
        </row>
        <row r="136">
          <cell r="A136">
            <v>201943679</v>
          </cell>
          <cell r="B136">
            <v>1210</v>
          </cell>
          <cell r="C136" t="str">
            <v>Ingresos por Percibir</v>
          </cell>
        </row>
        <row r="137">
          <cell r="A137">
            <v>201943680</v>
          </cell>
          <cell r="B137">
            <v>13</v>
          </cell>
          <cell r="C137" t="str">
            <v>TRANSFERENCIAS PARA GASTOS DE CAPITAL</v>
          </cell>
        </row>
        <row r="138">
          <cell r="A138">
            <v>201943681</v>
          </cell>
          <cell r="B138">
            <v>1301</v>
          </cell>
          <cell r="C138" t="str">
            <v>Del Sector Privado</v>
          </cell>
        </row>
        <row r="139">
          <cell r="A139">
            <v>201943682</v>
          </cell>
          <cell r="B139">
            <v>1302</v>
          </cell>
          <cell r="C139" t="str">
            <v>Del Gobierno Central</v>
          </cell>
        </row>
        <row r="140">
          <cell r="A140">
            <v>201944576</v>
          </cell>
          <cell r="B140">
            <v>1302006</v>
          </cell>
          <cell r="C140" t="str">
            <v>Subsecretaria de Educacion</v>
          </cell>
        </row>
        <row r="141">
          <cell r="A141">
            <v>201946402</v>
          </cell>
          <cell r="B141">
            <v>1302080</v>
          </cell>
          <cell r="C141" t="str">
            <v>Tesoro Publico Ley N20.378 - Fondo De Apoyo Regional (FAR)</v>
          </cell>
        </row>
        <row r="142">
          <cell r="A142">
            <v>201947078</v>
          </cell>
          <cell r="B142">
            <v>1302113</v>
          </cell>
          <cell r="C142" t="str">
            <v>Subsecretaria de Desarrollo Regional y Administrativo - Programa 05</v>
          </cell>
        </row>
        <row r="143">
          <cell r="A143">
            <v>201947128</v>
          </cell>
          <cell r="B143">
            <v>1302114</v>
          </cell>
          <cell r="C143" t="str">
            <v>Gobierno Regional del Bio Bio - Programa 02</v>
          </cell>
        </row>
        <row r="144">
          <cell r="A144">
            <v>201947133</v>
          </cell>
          <cell r="B144">
            <v>1302115</v>
          </cell>
          <cell r="C144" t="str">
            <v>Gobierno Regional Region IX Araucania - Programa 02</v>
          </cell>
        </row>
        <row r="145">
          <cell r="A145">
            <v>201943683</v>
          </cell>
          <cell r="B145">
            <v>1303</v>
          </cell>
          <cell r="C145" t="str">
            <v>De Otras Entidades Publicas</v>
          </cell>
        </row>
        <row r="146">
          <cell r="A146">
            <v>201943684</v>
          </cell>
          <cell r="B146">
            <v>1304</v>
          </cell>
          <cell r="C146" t="str">
            <v>De Empresas Publicas no Financieras</v>
          </cell>
        </row>
        <row r="147">
          <cell r="A147">
            <v>201943685</v>
          </cell>
          <cell r="B147">
            <v>1305</v>
          </cell>
          <cell r="C147" t="str">
            <v>De Empresas Publicas Financieras</v>
          </cell>
        </row>
        <row r="148">
          <cell r="A148">
            <v>201943686</v>
          </cell>
          <cell r="B148">
            <v>1306</v>
          </cell>
          <cell r="C148" t="str">
            <v>De Gobiernos Extranjeros</v>
          </cell>
        </row>
        <row r="149">
          <cell r="A149">
            <v>201947162</v>
          </cell>
          <cell r="B149">
            <v>1306001</v>
          </cell>
          <cell r="C149" t="str">
            <v>Del Gobierno Espanol - Instituto de Credito Oficial de Espana</v>
          </cell>
        </row>
        <row r="150">
          <cell r="A150">
            <v>201943687</v>
          </cell>
          <cell r="B150">
            <v>1307</v>
          </cell>
          <cell r="C150" t="str">
            <v>De Organismos Internacionales</v>
          </cell>
        </row>
        <row r="151">
          <cell r="A151">
            <v>201943688</v>
          </cell>
          <cell r="B151">
            <v>14</v>
          </cell>
          <cell r="C151" t="str">
            <v>ENDEUDAMIENTO</v>
          </cell>
        </row>
        <row r="152">
          <cell r="A152">
            <v>201943689</v>
          </cell>
          <cell r="B152">
            <v>1401</v>
          </cell>
          <cell r="C152" t="str">
            <v>Endeudamiento Interno</v>
          </cell>
        </row>
        <row r="153">
          <cell r="A153">
            <v>201943690</v>
          </cell>
          <cell r="B153">
            <v>1401001</v>
          </cell>
          <cell r="C153" t="str">
            <v>Colocacion de Valores</v>
          </cell>
        </row>
        <row r="154">
          <cell r="A154">
            <v>201943691</v>
          </cell>
          <cell r="B154">
            <v>1401002</v>
          </cell>
          <cell r="C154" t="str">
            <v>Emprestitos</v>
          </cell>
        </row>
        <row r="155">
          <cell r="A155">
            <v>201943692</v>
          </cell>
          <cell r="B155">
            <v>1401003</v>
          </cell>
          <cell r="C155" t="str">
            <v>Creditos de Proveedores</v>
          </cell>
        </row>
        <row r="156">
          <cell r="A156">
            <v>201943693</v>
          </cell>
          <cell r="B156">
            <v>1402</v>
          </cell>
          <cell r="C156" t="str">
            <v>Endeudamiento Externo</v>
          </cell>
        </row>
        <row r="157">
          <cell r="A157">
            <v>201943694</v>
          </cell>
          <cell r="B157">
            <v>1402001</v>
          </cell>
          <cell r="C157" t="str">
            <v>Colocacion de Valores</v>
          </cell>
        </row>
        <row r="158">
          <cell r="A158">
            <v>201943695</v>
          </cell>
          <cell r="B158">
            <v>1402002</v>
          </cell>
          <cell r="C158" t="str">
            <v>Emprestitos</v>
          </cell>
        </row>
        <row r="159">
          <cell r="A159">
            <v>201943696</v>
          </cell>
          <cell r="B159">
            <v>1402003</v>
          </cell>
          <cell r="C159" t="str">
            <v>Creditos de Proveedores</v>
          </cell>
        </row>
        <row r="160">
          <cell r="A160">
            <v>201943697</v>
          </cell>
          <cell r="B160">
            <v>15</v>
          </cell>
          <cell r="C160" t="str">
            <v>SALDO INICIAL DE CAJA</v>
          </cell>
        </row>
        <row r="161">
          <cell r="A161">
            <v>201943698</v>
          </cell>
          <cell r="B161">
            <v>21</v>
          </cell>
          <cell r="C161" t="str">
            <v>GASTOS EN PERSONAL</v>
          </cell>
        </row>
        <row r="162">
          <cell r="A162">
            <v>201943699</v>
          </cell>
          <cell r="B162">
            <v>2101</v>
          </cell>
          <cell r="C162" t="str">
            <v>Personal de Planta</v>
          </cell>
        </row>
        <row r="163">
          <cell r="A163">
            <v>201943700</v>
          </cell>
          <cell r="B163">
            <v>2101001</v>
          </cell>
          <cell r="C163" t="str">
            <v>Sueldos y Sobresueldos</v>
          </cell>
        </row>
        <row r="164">
          <cell r="A164">
            <v>201943701</v>
          </cell>
          <cell r="B164">
            <v>2101001001</v>
          </cell>
          <cell r="C164" t="str">
            <v>Sueldos Bases</v>
          </cell>
        </row>
        <row r="165">
          <cell r="A165">
            <v>201943702</v>
          </cell>
          <cell r="B165">
            <v>2101001002</v>
          </cell>
          <cell r="C165" t="str">
            <v>Asignacion de Antigedad</v>
          </cell>
        </row>
        <row r="166">
          <cell r="A166">
            <v>201943703</v>
          </cell>
          <cell r="B166">
            <v>2101001003</v>
          </cell>
          <cell r="C166" t="str">
            <v>Asignacion Profesional</v>
          </cell>
        </row>
        <row r="167">
          <cell r="A167">
            <v>201943704</v>
          </cell>
          <cell r="B167">
            <v>2101001004</v>
          </cell>
          <cell r="C167" t="str">
            <v>Asignacion de Zona</v>
          </cell>
        </row>
        <row r="168">
          <cell r="A168">
            <v>201943705</v>
          </cell>
          <cell r="B168">
            <v>2101001005</v>
          </cell>
          <cell r="C168" t="str">
            <v>Asignacion de Rancho</v>
          </cell>
        </row>
        <row r="169">
          <cell r="A169">
            <v>201943706</v>
          </cell>
          <cell r="B169">
            <v>2101001006</v>
          </cell>
          <cell r="C169" t="str">
            <v>Asignaciones del DL N 2.411, de 1978</v>
          </cell>
        </row>
        <row r="170">
          <cell r="A170">
            <v>201943707</v>
          </cell>
          <cell r="B170">
            <v>2101001007</v>
          </cell>
          <cell r="C170" t="str">
            <v>Asignaciones del DL N 3.551, de 1981</v>
          </cell>
        </row>
        <row r="171">
          <cell r="A171">
            <v>201943708</v>
          </cell>
          <cell r="B171">
            <v>2101001008</v>
          </cell>
          <cell r="C171" t="str">
            <v>Asignacion de Nivelacion</v>
          </cell>
        </row>
        <row r="172">
          <cell r="A172">
            <v>201943709</v>
          </cell>
          <cell r="B172">
            <v>2101001009</v>
          </cell>
          <cell r="C172" t="str">
            <v>Asignaciones Especiales</v>
          </cell>
        </row>
        <row r="173">
          <cell r="A173">
            <v>201943710</v>
          </cell>
          <cell r="B173">
            <v>2101001010</v>
          </cell>
          <cell r="C173" t="str">
            <v>Asignacion de Perdida de Caja</v>
          </cell>
        </row>
        <row r="174">
          <cell r="A174">
            <v>201943711</v>
          </cell>
          <cell r="B174">
            <v>2101001011</v>
          </cell>
          <cell r="C174" t="str">
            <v>Asignacion de Movilizacion</v>
          </cell>
        </row>
        <row r="175">
          <cell r="A175">
            <v>201943712</v>
          </cell>
          <cell r="B175">
            <v>2101001012</v>
          </cell>
          <cell r="C175" t="str">
            <v>Gastos de Representacion</v>
          </cell>
        </row>
        <row r="176">
          <cell r="A176">
            <v>201943713</v>
          </cell>
          <cell r="B176">
            <v>2101001013</v>
          </cell>
          <cell r="C176" t="str">
            <v>Asignacion de Direccion Superior</v>
          </cell>
        </row>
        <row r="177">
          <cell r="A177">
            <v>201943714</v>
          </cell>
          <cell r="B177">
            <v>2101001014</v>
          </cell>
          <cell r="C177" t="str">
            <v>Asignaciones Compensatorias</v>
          </cell>
        </row>
        <row r="178">
          <cell r="A178">
            <v>201943715</v>
          </cell>
          <cell r="B178">
            <v>2101001015</v>
          </cell>
          <cell r="C178" t="str">
            <v>Asignaciones Sustitutivas</v>
          </cell>
        </row>
        <row r="179">
          <cell r="A179">
            <v>201943716</v>
          </cell>
          <cell r="B179">
            <v>2101001016</v>
          </cell>
          <cell r="C179" t="str">
            <v>Asignacion de Dedicacion Exclusiva</v>
          </cell>
        </row>
        <row r="180">
          <cell r="A180">
            <v>201943717</v>
          </cell>
          <cell r="B180">
            <v>2101001017</v>
          </cell>
          <cell r="C180" t="str">
            <v>Asignacion para Operador de Maquinaria Pesada</v>
          </cell>
        </row>
        <row r="181">
          <cell r="A181">
            <v>201943718</v>
          </cell>
          <cell r="B181">
            <v>2101001018</v>
          </cell>
          <cell r="C181" t="str">
            <v>Asignacion de Defensa Judicial Estatal</v>
          </cell>
        </row>
        <row r="182">
          <cell r="A182">
            <v>201943719</v>
          </cell>
          <cell r="B182">
            <v>2101001019</v>
          </cell>
          <cell r="C182" t="str">
            <v>Asignacion de Responsabilidad</v>
          </cell>
        </row>
        <row r="183">
          <cell r="A183">
            <v>201943720</v>
          </cell>
          <cell r="B183">
            <v>2101001020</v>
          </cell>
          <cell r="C183" t="str">
            <v>Asignacion por Turno</v>
          </cell>
        </row>
        <row r="184">
          <cell r="A184">
            <v>201943721</v>
          </cell>
          <cell r="B184">
            <v>2101001021</v>
          </cell>
          <cell r="C184" t="str">
            <v>Asignacion Articulo 1 Ley N 19.264</v>
          </cell>
        </row>
        <row r="185">
          <cell r="A185">
            <v>201943722</v>
          </cell>
          <cell r="B185">
            <v>2101001022</v>
          </cell>
          <cell r="C185" t="str">
            <v>Componente Base Asignacion de Desempeno</v>
          </cell>
        </row>
        <row r="186">
          <cell r="A186">
            <v>201943723</v>
          </cell>
          <cell r="B186">
            <v>2101001023</v>
          </cell>
          <cell r="C186" t="str">
            <v>Asignacion de Control</v>
          </cell>
        </row>
        <row r="187">
          <cell r="A187">
            <v>201943724</v>
          </cell>
          <cell r="B187">
            <v>2101001024</v>
          </cell>
          <cell r="C187" t="str">
            <v>Asignacion de Defensa Penal Publica</v>
          </cell>
        </row>
        <row r="188">
          <cell r="A188">
            <v>201943725</v>
          </cell>
          <cell r="B188">
            <v>2101001025</v>
          </cell>
          <cell r="C188" t="str">
            <v>Asignacion Articulo 1 Ley N 19. 112</v>
          </cell>
        </row>
        <row r="189">
          <cell r="A189">
            <v>201943726</v>
          </cell>
          <cell r="B189">
            <v>2101001026</v>
          </cell>
          <cell r="C189" t="str">
            <v>Asignacion Articulo 1 Ley N 19.432</v>
          </cell>
        </row>
        <row r="190">
          <cell r="A190">
            <v>201943727</v>
          </cell>
          <cell r="B190">
            <v>2101001027</v>
          </cell>
          <cell r="C190" t="str">
            <v>Asignacion de Estimulo Personal Medico Diurno</v>
          </cell>
        </row>
        <row r="191">
          <cell r="A191">
            <v>201943728</v>
          </cell>
          <cell r="B191">
            <v>2101001028</v>
          </cell>
          <cell r="C191" t="str">
            <v>Asignacion de Estimulo Personal Medico y Profesores</v>
          </cell>
        </row>
        <row r="192">
          <cell r="A192">
            <v>201943729</v>
          </cell>
          <cell r="B192">
            <v>2101001029</v>
          </cell>
          <cell r="C192" t="str">
            <v>Aplicacion Articulo 7 Ley N 19.112</v>
          </cell>
        </row>
        <row r="193">
          <cell r="A193">
            <v>201943730</v>
          </cell>
          <cell r="B193">
            <v>2101001030</v>
          </cell>
          <cell r="C193" t="str">
            <v>Asignacion de Estimulo por Falencia</v>
          </cell>
        </row>
        <row r="194">
          <cell r="A194">
            <v>201943731</v>
          </cell>
          <cell r="B194">
            <v>2101001031</v>
          </cell>
          <cell r="C194" t="str">
            <v>Asignacion de Experiencia Calificada</v>
          </cell>
        </row>
        <row r="195">
          <cell r="A195">
            <v>201943732</v>
          </cell>
          <cell r="B195">
            <v>2101001032</v>
          </cell>
          <cell r="C195" t="str">
            <v>Asignacion de Reforzamiento Profesional Diurno</v>
          </cell>
        </row>
        <row r="196">
          <cell r="A196">
            <v>201943733</v>
          </cell>
          <cell r="B196">
            <v>2101001033</v>
          </cell>
          <cell r="C196" t="str">
            <v>Asignacion Judicial</v>
          </cell>
        </row>
        <row r="197">
          <cell r="A197">
            <v>201943734</v>
          </cell>
          <cell r="B197">
            <v>2101001034</v>
          </cell>
          <cell r="C197" t="str">
            <v>Asignacion de Casa</v>
          </cell>
        </row>
        <row r="198">
          <cell r="A198">
            <v>201943735</v>
          </cell>
          <cell r="B198">
            <v>2101001035</v>
          </cell>
          <cell r="C198" t="str">
            <v>Asignacion Legislativa</v>
          </cell>
        </row>
        <row r="199">
          <cell r="A199">
            <v>201943736</v>
          </cell>
          <cell r="B199">
            <v>2101001036</v>
          </cell>
          <cell r="C199" t="str">
            <v>Asignacion Articulo 11 Ley N 19.041</v>
          </cell>
        </row>
        <row r="200">
          <cell r="A200">
            <v>201943737</v>
          </cell>
          <cell r="B200">
            <v>2101001037</v>
          </cell>
          <cell r="C200" t="str">
            <v>Asignacion nica</v>
          </cell>
        </row>
        <row r="201">
          <cell r="A201">
            <v>201943738</v>
          </cell>
          <cell r="B201">
            <v>2101001038</v>
          </cell>
          <cell r="C201" t="str">
            <v>Asignacion Zonas Extremas</v>
          </cell>
        </row>
        <row r="202">
          <cell r="A202">
            <v>201943739</v>
          </cell>
          <cell r="B202">
            <v>2101001039</v>
          </cell>
          <cell r="C202" t="str">
            <v>Asignacion de Responsabilidad Superior</v>
          </cell>
        </row>
        <row r="203">
          <cell r="A203">
            <v>201943740</v>
          </cell>
          <cell r="B203">
            <v>2101001040</v>
          </cell>
          <cell r="C203" t="str">
            <v>Asignacion Familiar en el Exterior</v>
          </cell>
        </row>
        <row r="204">
          <cell r="A204">
            <v>201943741</v>
          </cell>
          <cell r="B204">
            <v>2101001041</v>
          </cell>
          <cell r="C204" t="str">
            <v>Asignaciones Exclusivas de las Fuerzas Armadas y de Orden</v>
          </cell>
        </row>
        <row r="205">
          <cell r="A205">
            <v>201943742</v>
          </cell>
          <cell r="B205">
            <v>2101001042</v>
          </cell>
          <cell r="C205" t="str">
            <v>Asignaciones por Desempeno en el Exterior</v>
          </cell>
        </row>
        <row r="206">
          <cell r="A206">
            <v>201943743</v>
          </cell>
          <cell r="B206">
            <v>2101001043</v>
          </cell>
          <cell r="C206" t="str">
            <v>Asignacion Inherente al Cargo Ley N 18.695</v>
          </cell>
        </row>
        <row r="207">
          <cell r="A207">
            <v>201943744</v>
          </cell>
          <cell r="B207">
            <v>2101001999</v>
          </cell>
          <cell r="C207" t="str">
            <v>Otras Asignaciones</v>
          </cell>
        </row>
        <row r="208">
          <cell r="A208">
            <v>201943745</v>
          </cell>
          <cell r="B208">
            <v>2101002</v>
          </cell>
          <cell r="C208" t="str">
            <v>Aportes del Empleador</v>
          </cell>
        </row>
        <row r="209">
          <cell r="A209">
            <v>201943746</v>
          </cell>
          <cell r="B209">
            <v>2101002001</v>
          </cell>
          <cell r="C209" t="str">
            <v>A Servicios de Bienestar</v>
          </cell>
        </row>
        <row r="210">
          <cell r="A210">
            <v>201943747</v>
          </cell>
          <cell r="B210">
            <v>2101002002</v>
          </cell>
          <cell r="C210" t="str">
            <v>Otras Cotizaciones Previsionales</v>
          </cell>
        </row>
        <row r="211">
          <cell r="A211">
            <v>201943748</v>
          </cell>
          <cell r="B211">
            <v>2101002003</v>
          </cell>
          <cell r="C211" t="str">
            <v>Cotizacion Adicional, Articulo 8 Ley N 18.566</v>
          </cell>
        </row>
        <row r="212">
          <cell r="A212">
            <v>201943749</v>
          </cell>
          <cell r="B212">
            <v>2101003</v>
          </cell>
          <cell r="C212" t="str">
            <v>Asignaciones por Desempeno</v>
          </cell>
        </row>
        <row r="213">
          <cell r="A213">
            <v>201943750</v>
          </cell>
          <cell r="B213">
            <v>2101003001</v>
          </cell>
          <cell r="C213" t="str">
            <v>Desempeno Institucional</v>
          </cell>
        </row>
        <row r="214">
          <cell r="A214">
            <v>201943751</v>
          </cell>
          <cell r="B214">
            <v>2101003002</v>
          </cell>
          <cell r="C214" t="str">
            <v>Desempeno Colectivo</v>
          </cell>
        </row>
        <row r="215">
          <cell r="A215">
            <v>201943752</v>
          </cell>
          <cell r="B215">
            <v>2101003003</v>
          </cell>
          <cell r="C215" t="str">
            <v>Desempeno Individual</v>
          </cell>
        </row>
        <row r="216">
          <cell r="A216">
            <v>201947065</v>
          </cell>
          <cell r="B216">
            <v>2101003004</v>
          </cell>
          <cell r="C216" t="str">
            <v>Asignacion por Produccion</v>
          </cell>
        </row>
        <row r="217">
          <cell r="A217">
            <v>201947066</v>
          </cell>
          <cell r="B217">
            <v>2101003005</v>
          </cell>
          <cell r="C217" t="str">
            <v>Asignacion Mejoramiento de Trato a los Usuarios</v>
          </cell>
        </row>
        <row r="218">
          <cell r="A218">
            <v>201943753</v>
          </cell>
          <cell r="B218">
            <v>2101004</v>
          </cell>
          <cell r="C218" t="str">
            <v>Remuneraciones Variables</v>
          </cell>
        </row>
        <row r="219">
          <cell r="A219">
            <v>201943754</v>
          </cell>
          <cell r="B219">
            <v>2101004001</v>
          </cell>
          <cell r="C219" t="str">
            <v>Asignacion Articulo 12 Ley N 19.041</v>
          </cell>
        </row>
        <row r="220">
          <cell r="A220">
            <v>201943755</v>
          </cell>
          <cell r="B220">
            <v>2101004002</v>
          </cell>
          <cell r="C220" t="str">
            <v>Asignacion de Estimulo Jornadas Prioritarias</v>
          </cell>
        </row>
        <row r="221">
          <cell r="A221">
            <v>201943756</v>
          </cell>
          <cell r="B221">
            <v>2101004003</v>
          </cell>
          <cell r="C221" t="str">
            <v>Asignacion Articulo 3 Ley N 19.264</v>
          </cell>
        </row>
        <row r="222">
          <cell r="A222">
            <v>201943757</v>
          </cell>
          <cell r="B222">
            <v>2101004004</v>
          </cell>
          <cell r="C222" t="str">
            <v>Asignacion por Desempeno de Funciones Criticas</v>
          </cell>
        </row>
        <row r="223">
          <cell r="A223">
            <v>201943758</v>
          </cell>
          <cell r="B223">
            <v>2101004005</v>
          </cell>
          <cell r="C223" t="str">
            <v>Trabajos Extraordinarios</v>
          </cell>
        </row>
        <row r="224">
          <cell r="A224">
            <v>201943759</v>
          </cell>
          <cell r="B224">
            <v>2101004006</v>
          </cell>
          <cell r="C224" t="str">
            <v>Comisiones de Servicios en el Pais</v>
          </cell>
        </row>
        <row r="225">
          <cell r="A225">
            <v>201943760</v>
          </cell>
          <cell r="B225">
            <v>2101004007</v>
          </cell>
          <cell r="C225" t="str">
            <v>Comisiones de Servicios en el Exterior</v>
          </cell>
        </row>
        <row r="226">
          <cell r="A226">
            <v>201943761</v>
          </cell>
          <cell r="B226">
            <v>2101005</v>
          </cell>
          <cell r="C226" t="str">
            <v>Aguinaldos y Bonos</v>
          </cell>
        </row>
        <row r="227">
          <cell r="A227">
            <v>201943762</v>
          </cell>
          <cell r="B227">
            <v>2101005001</v>
          </cell>
          <cell r="C227" t="str">
            <v>Aguinaldos</v>
          </cell>
        </row>
        <row r="228">
          <cell r="A228">
            <v>201943763</v>
          </cell>
          <cell r="B228">
            <v>2101005002</v>
          </cell>
          <cell r="C228" t="str">
            <v>Bono de Escolaridad</v>
          </cell>
        </row>
        <row r="229">
          <cell r="A229">
            <v>201943764</v>
          </cell>
          <cell r="B229">
            <v>2101005003</v>
          </cell>
          <cell r="C229" t="str">
            <v>Bonos Especiales</v>
          </cell>
        </row>
        <row r="230">
          <cell r="A230">
            <v>201943765</v>
          </cell>
          <cell r="B230">
            <v>2101005004</v>
          </cell>
          <cell r="C230" t="str">
            <v>Bonificacion Adicional al Bono de Escolaridad</v>
          </cell>
        </row>
        <row r="231">
          <cell r="A231">
            <v>201943766</v>
          </cell>
          <cell r="B231">
            <v>2102</v>
          </cell>
          <cell r="C231" t="str">
            <v>Personal a Contrata</v>
          </cell>
        </row>
        <row r="232">
          <cell r="A232">
            <v>201943767</v>
          </cell>
          <cell r="B232">
            <v>2102001</v>
          </cell>
          <cell r="C232" t="str">
            <v>Sueldos y Sobresueldos</v>
          </cell>
        </row>
        <row r="233">
          <cell r="A233">
            <v>201943768</v>
          </cell>
          <cell r="B233">
            <v>2102001001</v>
          </cell>
          <cell r="C233" t="str">
            <v>Sueldos Bases</v>
          </cell>
        </row>
        <row r="234">
          <cell r="A234">
            <v>201943769</v>
          </cell>
          <cell r="B234">
            <v>2102001002</v>
          </cell>
          <cell r="C234" t="str">
            <v>Asignacion de Antigedad</v>
          </cell>
        </row>
        <row r="235">
          <cell r="A235">
            <v>201943770</v>
          </cell>
          <cell r="B235">
            <v>2102001003</v>
          </cell>
          <cell r="C235" t="str">
            <v>Asignacion Profesional</v>
          </cell>
        </row>
        <row r="236">
          <cell r="A236">
            <v>201943771</v>
          </cell>
          <cell r="B236">
            <v>2102001004</v>
          </cell>
          <cell r="C236" t="str">
            <v>Asignacion de Zona</v>
          </cell>
        </row>
        <row r="237">
          <cell r="A237">
            <v>201943772</v>
          </cell>
          <cell r="B237">
            <v>2102001005</v>
          </cell>
          <cell r="C237" t="str">
            <v>Asignacion de Rancho</v>
          </cell>
        </row>
        <row r="238">
          <cell r="A238">
            <v>201943773</v>
          </cell>
          <cell r="B238">
            <v>2102001006</v>
          </cell>
          <cell r="C238" t="str">
            <v>Asignaciones del DL N 2.411, de 1978</v>
          </cell>
        </row>
        <row r="239">
          <cell r="A239">
            <v>201943774</v>
          </cell>
          <cell r="B239">
            <v>2102001007</v>
          </cell>
          <cell r="C239" t="str">
            <v>Asignaciones del DL N 3.551, de 1981</v>
          </cell>
        </row>
        <row r="240">
          <cell r="A240">
            <v>201943775</v>
          </cell>
          <cell r="B240">
            <v>2102001008</v>
          </cell>
          <cell r="C240" t="str">
            <v>Asignacion de Nivelacion</v>
          </cell>
        </row>
        <row r="241">
          <cell r="A241">
            <v>201943776</v>
          </cell>
          <cell r="B241">
            <v>2102001009</v>
          </cell>
          <cell r="C241" t="str">
            <v>Asignaciones Especiales</v>
          </cell>
        </row>
        <row r="242">
          <cell r="A242">
            <v>201943777</v>
          </cell>
          <cell r="B242">
            <v>2102001010</v>
          </cell>
          <cell r="C242" t="str">
            <v>Asignacion de Perdida de Caja</v>
          </cell>
        </row>
        <row r="243">
          <cell r="A243">
            <v>201943778</v>
          </cell>
          <cell r="B243">
            <v>2102001011</v>
          </cell>
          <cell r="C243" t="str">
            <v>Asignacion de Movilizacion</v>
          </cell>
        </row>
        <row r="244">
          <cell r="A244">
            <v>201943779</v>
          </cell>
          <cell r="B244">
            <v>2102001012</v>
          </cell>
          <cell r="C244" t="str">
            <v>Gastos de Representacion</v>
          </cell>
        </row>
        <row r="245">
          <cell r="A245">
            <v>201943780</v>
          </cell>
          <cell r="B245">
            <v>2102001013</v>
          </cell>
          <cell r="C245" t="str">
            <v>Asignaciones Compensatorias</v>
          </cell>
        </row>
        <row r="246">
          <cell r="A246">
            <v>201943781</v>
          </cell>
          <cell r="B246">
            <v>2102001014</v>
          </cell>
          <cell r="C246" t="str">
            <v>Asignaciones Sustitutivas</v>
          </cell>
        </row>
        <row r="247">
          <cell r="A247">
            <v>201943782</v>
          </cell>
          <cell r="B247">
            <v>2102001015</v>
          </cell>
          <cell r="C247" t="str">
            <v>Asignacion de Dedicacion Exclusiva</v>
          </cell>
        </row>
        <row r="248">
          <cell r="A248">
            <v>201943783</v>
          </cell>
          <cell r="B248">
            <v>2102001016</v>
          </cell>
          <cell r="C248" t="str">
            <v>Asignacion para Operador de Maquinaria Pesada</v>
          </cell>
        </row>
        <row r="249">
          <cell r="A249">
            <v>201943784</v>
          </cell>
          <cell r="B249">
            <v>2102001017</v>
          </cell>
          <cell r="C249" t="str">
            <v>Asignacion de Defensa Judicial Estatal</v>
          </cell>
        </row>
        <row r="250">
          <cell r="A250">
            <v>201943785</v>
          </cell>
          <cell r="B250">
            <v>2102001018</v>
          </cell>
          <cell r="C250" t="str">
            <v>Asignacion de Responsabilidad</v>
          </cell>
        </row>
        <row r="251">
          <cell r="A251">
            <v>201943786</v>
          </cell>
          <cell r="B251">
            <v>2102001019</v>
          </cell>
          <cell r="C251" t="str">
            <v>Asignacion por Turno</v>
          </cell>
        </row>
        <row r="252">
          <cell r="A252">
            <v>201943787</v>
          </cell>
          <cell r="B252">
            <v>2102001020</v>
          </cell>
          <cell r="C252" t="str">
            <v>Asignacion Articulo 1 Ley N 19.264</v>
          </cell>
        </row>
        <row r="253">
          <cell r="A253">
            <v>201943788</v>
          </cell>
          <cell r="B253">
            <v>2102001021</v>
          </cell>
          <cell r="C253" t="str">
            <v>Componente Base Asignacion de Desempeno</v>
          </cell>
        </row>
        <row r="254">
          <cell r="A254">
            <v>201943789</v>
          </cell>
          <cell r="B254">
            <v>2102001022</v>
          </cell>
          <cell r="C254" t="str">
            <v>Asignacion de Control</v>
          </cell>
        </row>
        <row r="255">
          <cell r="A255">
            <v>201943790</v>
          </cell>
          <cell r="B255">
            <v>2102001023</v>
          </cell>
          <cell r="C255" t="str">
            <v>Asignacion de Defensa Penal Publica</v>
          </cell>
        </row>
        <row r="256">
          <cell r="A256">
            <v>201943791</v>
          </cell>
          <cell r="B256">
            <v>2102001024</v>
          </cell>
          <cell r="C256" t="str">
            <v>Asignacion Articulo 1 Ley N 19. 112</v>
          </cell>
        </row>
        <row r="257">
          <cell r="A257">
            <v>201943792</v>
          </cell>
          <cell r="B257">
            <v>2102001025</v>
          </cell>
          <cell r="C257" t="str">
            <v>Asignacion Articulo 1 Ley N 19.432</v>
          </cell>
        </row>
        <row r="258">
          <cell r="A258">
            <v>201943793</v>
          </cell>
          <cell r="B258">
            <v>2102001026</v>
          </cell>
          <cell r="C258" t="str">
            <v>Asignacion de Estimulo Personal Medico Diurno</v>
          </cell>
        </row>
        <row r="259">
          <cell r="A259">
            <v>201943794</v>
          </cell>
          <cell r="B259">
            <v>2102001027</v>
          </cell>
          <cell r="C259" t="str">
            <v>Asignacion de Estimulo Personal Medico y Profesores</v>
          </cell>
        </row>
        <row r="260">
          <cell r="A260">
            <v>201943795</v>
          </cell>
          <cell r="B260">
            <v>2102001028</v>
          </cell>
          <cell r="C260" t="str">
            <v>Aplicacion Articulo 7 Ley N 19.112</v>
          </cell>
        </row>
        <row r="261">
          <cell r="A261">
            <v>201943796</v>
          </cell>
          <cell r="B261">
            <v>2102001029</v>
          </cell>
          <cell r="C261" t="str">
            <v>Asignacion de Estimulo por Falencia</v>
          </cell>
        </row>
        <row r="262">
          <cell r="A262">
            <v>201943797</v>
          </cell>
          <cell r="B262">
            <v>2102001030</v>
          </cell>
          <cell r="C262" t="str">
            <v>Asignacion de Experiencia Calificada</v>
          </cell>
        </row>
        <row r="263">
          <cell r="A263">
            <v>201943798</v>
          </cell>
          <cell r="B263">
            <v>2102001031</v>
          </cell>
          <cell r="C263" t="str">
            <v>Asignacion de Reforzamiento Profesional Diurno</v>
          </cell>
        </row>
        <row r="264">
          <cell r="A264">
            <v>201943799</v>
          </cell>
          <cell r="B264">
            <v>2102001032</v>
          </cell>
          <cell r="C264" t="str">
            <v>Asignacion Judicial</v>
          </cell>
        </row>
        <row r="265">
          <cell r="A265">
            <v>201943800</v>
          </cell>
          <cell r="B265">
            <v>2102001033</v>
          </cell>
          <cell r="C265" t="str">
            <v>Asignacion de Casa</v>
          </cell>
        </row>
        <row r="266">
          <cell r="A266">
            <v>201943801</v>
          </cell>
          <cell r="B266">
            <v>2102001034</v>
          </cell>
          <cell r="C266" t="str">
            <v>Asignacion Legislativa</v>
          </cell>
        </row>
        <row r="267">
          <cell r="A267">
            <v>201943802</v>
          </cell>
          <cell r="B267">
            <v>2102001035</v>
          </cell>
          <cell r="C267" t="str">
            <v>Asignacion Articulo 11 Ley N 19.041</v>
          </cell>
        </row>
        <row r="268">
          <cell r="A268">
            <v>201943803</v>
          </cell>
          <cell r="B268">
            <v>2102001036</v>
          </cell>
          <cell r="C268" t="str">
            <v>Asignacion nica</v>
          </cell>
        </row>
        <row r="269">
          <cell r="A269">
            <v>201943804</v>
          </cell>
          <cell r="B269">
            <v>2102001037</v>
          </cell>
          <cell r="C269" t="str">
            <v>Asignacion Zonas Extremas</v>
          </cell>
        </row>
        <row r="270">
          <cell r="A270">
            <v>201943805</v>
          </cell>
          <cell r="B270">
            <v>2102001038</v>
          </cell>
          <cell r="C270" t="str">
            <v>Asignacion de Responsabilidad Superior</v>
          </cell>
        </row>
        <row r="271">
          <cell r="A271">
            <v>201943806</v>
          </cell>
          <cell r="B271">
            <v>2102001039</v>
          </cell>
          <cell r="C271" t="str">
            <v>Asignacion Familiar en el Exterior</v>
          </cell>
        </row>
        <row r="272">
          <cell r="A272">
            <v>201943807</v>
          </cell>
          <cell r="B272">
            <v>2102001040</v>
          </cell>
          <cell r="C272" t="str">
            <v>Asignaciones Exclusivas de las Fuerzas Armadas y de Orden</v>
          </cell>
        </row>
        <row r="273">
          <cell r="A273">
            <v>201943808</v>
          </cell>
          <cell r="B273">
            <v>2102001041</v>
          </cell>
          <cell r="C273" t="str">
            <v>Asignaciones por Desempeno en el Exterior</v>
          </cell>
        </row>
        <row r="274">
          <cell r="A274">
            <v>201943809</v>
          </cell>
          <cell r="B274">
            <v>2102001999</v>
          </cell>
          <cell r="C274" t="str">
            <v>Otras Asignaciones</v>
          </cell>
        </row>
        <row r="275">
          <cell r="A275">
            <v>201943810</v>
          </cell>
          <cell r="B275">
            <v>2102002</v>
          </cell>
          <cell r="C275" t="str">
            <v>Aportes del Empleador</v>
          </cell>
        </row>
        <row r="276">
          <cell r="A276">
            <v>201943811</v>
          </cell>
          <cell r="B276">
            <v>2102002001</v>
          </cell>
          <cell r="C276" t="str">
            <v>A Servicios de Bienestar</v>
          </cell>
        </row>
        <row r="277">
          <cell r="A277">
            <v>201943812</v>
          </cell>
          <cell r="B277">
            <v>2102002002</v>
          </cell>
          <cell r="C277" t="str">
            <v>Otras Cotizaciones Previsionales</v>
          </cell>
        </row>
        <row r="278">
          <cell r="A278">
            <v>201943813</v>
          </cell>
          <cell r="B278">
            <v>2102002003</v>
          </cell>
          <cell r="C278" t="str">
            <v>Cotizacion Adicional, Articulo 8 Ley N 18.566</v>
          </cell>
        </row>
        <row r="279">
          <cell r="A279">
            <v>201943814</v>
          </cell>
          <cell r="B279">
            <v>2102003</v>
          </cell>
          <cell r="C279" t="str">
            <v>Asignaciones por Desempeno</v>
          </cell>
        </row>
        <row r="280">
          <cell r="A280">
            <v>201943815</v>
          </cell>
          <cell r="B280">
            <v>2102003001</v>
          </cell>
          <cell r="C280" t="str">
            <v>Desempeno Institucional</v>
          </cell>
        </row>
        <row r="281">
          <cell r="A281">
            <v>201943816</v>
          </cell>
          <cell r="B281">
            <v>2102003002</v>
          </cell>
          <cell r="C281" t="str">
            <v>Desempeno Colectivo</v>
          </cell>
        </row>
        <row r="282">
          <cell r="A282">
            <v>201943817</v>
          </cell>
          <cell r="B282">
            <v>2102003003</v>
          </cell>
          <cell r="C282" t="str">
            <v>Desempeno Individual</v>
          </cell>
        </row>
        <row r="283">
          <cell r="A283">
            <v>201947067</v>
          </cell>
          <cell r="B283">
            <v>2102003004</v>
          </cell>
          <cell r="C283" t="str">
            <v>Asignacion por Produccion</v>
          </cell>
        </row>
        <row r="284">
          <cell r="A284">
            <v>201947068</v>
          </cell>
          <cell r="B284">
            <v>2102003005</v>
          </cell>
          <cell r="C284" t="str">
            <v>Asignacion Mejoramiento de Trato a los Usuarios</v>
          </cell>
        </row>
        <row r="285">
          <cell r="A285">
            <v>201943818</v>
          </cell>
          <cell r="B285">
            <v>2102004</v>
          </cell>
          <cell r="C285" t="str">
            <v>Remuneraciones Variables</v>
          </cell>
        </row>
        <row r="286">
          <cell r="A286">
            <v>201943819</v>
          </cell>
          <cell r="B286">
            <v>2102004001</v>
          </cell>
          <cell r="C286" t="str">
            <v>Asignacion Articulo 12 Ley N 19.041</v>
          </cell>
        </row>
        <row r="287">
          <cell r="A287">
            <v>201943820</v>
          </cell>
          <cell r="B287">
            <v>2102004002</v>
          </cell>
          <cell r="C287" t="str">
            <v>Asignacion de Estimulo Jornadas Prioritarias</v>
          </cell>
        </row>
        <row r="288">
          <cell r="A288">
            <v>201943821</v>
          </cell>
          <cell r="B288">
            <v>2102004003</v>
          </cell>
          <cell r="C288" t="str">
            <v>Asignacion Articulo 3 Ley N 19.264</v>
          </cell>
        </row>
        <row r="289">
          <cell r="A289">
            <v>201943822</v>
          </cell>
          <cell r="B289">
            <v>2102004004</v>
          </cell>
          <cell r="C289" t="str">
            <v>Asignacion por Desempeno de Funciones Criticas</v>
          </cell>
        </row>
        <row r="290">
          <cell r="A290">
            <v>201943823</v>
          </cell>
          <cell r="B290">
            <v>2102004005</v>
          </cell>
          <cell r="C290" t="str">
            <v>Trabajos Extraordinarios</v>
          </cell>
        </row>
        <row r="291">
          <cell r="A291">
            <v>201943824</v>
          </cell>
          <cell r="B291">
            <v>2102004006</v>
          </cell>
          <cell r="C291" t="str">
            <v>Comisiones de Servicios en el Pais</v>
          </cell>
        </row>
        <row r="292">
          <cell r="A292">
            <v>201943825</v>
          </cell>
          <cell r="B292">
            <v>2102004007</v>
          </cell>
          <cell r="C292" t="str">
            <v>Comisiones de Servicios en el Exterior</v>
          </cell>
        </row>
        <row r="293">
          <cell r="A293">
            <v>201943826</v>
          </cell>
          <cell r="B293">
            <v>2102005</v>
          </cell>
          <cell r="C293" t="str">
            <v>Aguinaldos y Bonos</v>
          </cell>
        </row>
        <row r="294">
          <cell r="A294">
            <v>201943827</v>
          </cell>
          <cell r="B294">
            <v>2102005001</v>
          </cell>
          <cell r="C294" t="str">
            <v>Aguinaldos</v>
          </cell>
        </row>
        <row r="295">
          <cell r="A295">
            <v>201943828</v>
          </cell>
          <cell r="B295">
            <v>2102005002</v>
          </cell>
          <cell r="C295" t="str">
            <v>Bono de Escolaridad</v>
          </cell>
        </row>
        <row r="296">
          <cell r="A296">
            <v>201943829</v>
          </cell>
          <cell r="B296">
            <v>2102005003</v>
          </cell>
          <cell r="C296" t="str">
            <v>Bonos Especiales</v>
          </cell>
        </row>
        <row r="297">
          <cell r="A297">
            <v>201943830</v>
          </cell>
          <cell r="B297">
            <v>2102005004</v>
          </cell>
          <cell r="C297" t="str">
            <v>Bonificacion Adicional al Bono de Escolaridad</v>
          </cell>
        </row>
        <row r="298">
          <cell r="A298">
            <v>201943831</v>
          </cell>
          <cell r="B298">
            <v>2103</v>
          </cell>
          <cell r="C298" t="str">
            <v>Otras Remuneraciones</v>
          </cell>
        </row>
        <row r="299">
          <cell r="A299">
            <v>201943832</v>
          </cell>
          <cell r="B299">
            <v>2103001</v>
          </cell>
          <cell r="C299" t="str">
            <v>Honorarios a Suma Alzada - Personas Naturales</v>
          </cell>
        </row>
        <row r="300">
          <cell r="A300">
            <v>201944570</v>
          </cell>
          <cell r="B300">
            <v>2103001001</v>
          </cell>
          <cell r="C300" t="str">
            <v>Honorarios a Suma Alzada-Honorarios</v>
          </cell>
        </row>
        <row r="301">
          <cell r="A301">
            <v>201944569</v>
          </cell>
          <cell r="B301">
            <v>2103001002</v>
          </cell>
          <cell r="C301" t="str">
            <v>Honorarios a Suma Alzada-Viaticos</v>
          </cell>
        </row>
        <row r="302">
          <cell r="A302">
            <v>201944561</v>
          </cell>
          <cell r="B302">
            <v>2103001111</v>
          </cell>
          <cell r="C302" t="str">
            <v>Honorarios AGES</v>
          </cell>
        </row>
        <row r="303">
          <cell r="A303">
            <v>201943833</v>
          </cell>
          <cell r="B303">
            <v>2103002</v>
          </cell>
          <cell r="C303" t="str">
            <v>Honorarios Asimilados a Grados</v>
          </cell>
        </row>
        <row r="304">
          <cell r="A304">
            <v>201943834</v>
          </cell>
          <cell r="B304">
            <v>2103003</v>
          </cell>
          <cell r="C304" t="str">
            <v>Jornales</v>
          </cell>
        </row>
        <row r="305">
          <cell r="A305">
            <v>201943835</v>
          </cell>
          <cell r="B305">
            <v>2103004</v>
          </cell>
          <cell r="C305" t="str">
            <v>Remuneraciones Reguladas por el Codigo del Trabajo</v>
          </cell>
        </row>
        <row r="306">
          <cell r="A306">
            <v>201943836</v>
          </cell>
          <cell r="B306">
            <v>2103005</v>
          </cell>
          <cell r="C306" t="str">
            <v>Suplencias y Reemplazos</v>
          </cell>
        </row>
        <row r="307">
          <cell r="A307">
            <v>201943837</v>
          </cell>
          <cell r="B307">
            <v>2103006</v>
          </cell>
          <cell r="C307" t="str">
            <v>Personal a Trato y/o Temporal</v>
          </cell>
        </row>
        <row r="308">
          <cell r="A308">
            <v>201943838</v>
          </cell>
          <cell r="B308">
            <v>2103007</v>
          </cell>
          <cell r="C308" t="str">
            <v>Alumnos en Practica</v>
          </cell>
        </row>
        <row r="309">
          <cell r="A309">
            <v>201943839</v>
          </cell>
          <cell r="B309">
            <v>2103999</v>
          </cell>
          <cell r="C309" t="str">
            <v>Otras</v>
          </cell>
        </row>
        <row r="310">
          <cell r="A310">
            <v>201943840</v>
          </cell>
          <cell r="B310">
            <v>2104</v>
          </cell>
          <cell r="C310" t="str">
            <v>Otros Gastos en Personal</v>
          </cell>
        </row>
        <row r="311">
          <cell r="A311">
            <v>201943841</v>
          </cell>
          <cell r="B311">
            <v>2104001</v>
          </cell>
          <cell r="C311" t="str">
            <v>Asignacion de Traslado</v>
          </cell>
        </row>
        <row r="312">
          <cell r="A312">
            <v>201943842</v>
          </cell>
          <cell r="B312">
            <v>2104002</v>
          </cell>
          <cell r="C312" t="str">
            <v>Dieta Parlamentaria</v>
          </cell>
        </row>
        <row r="313">
          <cell r="A313">
            <v>201943843</v>
          </cell>
          <cell r="B313">
            <v>2104003</v>
          </cell>
          <cell r="C313" t="str">
            <v>Dietas a Juntas, Consejos y Comisiones</v>
          </cell>
        </row>
        <row r="314">
          <cell r="A314">
            <v>201943844</v>
          </cell>
          <cell r="B314">
            <v>22</v>
          </cell>
          <cell r="C314" t="str">
            <v>BIENES Y SERVICIOS DE CONSUMO</v>
          </cell>
        </row>
        <row r="315">
          <cell r="A315">
            <v>201943845</v>
          </cell>
          <cell r="B315">
            <v>2201</v>
          </cell>
          <cell r="C315" t="str">
            <v>Alimentos y Bebidas</v>
          </cell>
        </row>
        <row r="316">
          <cell r="A316">
            <v>201943846</v>
          </cell>
          <cell r="B316">
            <v>2201001</v>
          </cell>
          <cell r="C316" t="str">
            <v>Para Personas</v>
          </cell>
        </row>
        <row r="317">
          <cell r="A317">
            <v>201943847</v>
          </cell>
          <cell r="B317">
            <v>2201002</v>
          </cell>
          <cell r="C317" t="str">
            <v>Para Animales</v>
          </cell>
        </row>
        <row r="318">
          <cell r="A318">
            <v>201943848</v>
          </cell>
          <cell r="B318">
            <v>2202</v>
          </cell>
          <cell r="C318" t="str">
            <v>Textiles, Vestuario y Calzado</v>
          </cell>
        </row>
        <row r="319">
          <cell r="A319">
            <v>201943849</v>
          </cell>
          <cell r="B319">
            <v>2202001</v>
          </cell>
          <cell r="C319" t="str">
            <v>Textiles y Acabados Textiles</v>
          </cell>
        </row>
        <row r="320">
          <cell r="A320">
            <v>201943850</v>
          </cell>
          <cell r="B320">
            <v>2202002</v>
          </cell>
          <cell r="C320" t="str">
            <v>Vestuario, Accesorios y Prendas Diversas</v>
          </cell>
        </row>
        <row r="321">
          <cell r="A321">
            <v>201943851</v>
          </cell>
          <cell r="B321">
            <v>2202003</v>
          </cell>
          <cell r="C321" t="str">
            <v>Calzado</v>
          </cell>
        </row>
        <row r="322">
          <cell r="A322">
            <v>201943852</v>
          </cell>
          <cell r="B322">
            <v>2203</v>
          </cell>
          <cell r="C322" t="str">
            <v>Combustibles y Lubricantes</v>
          </cell>
        </row>
        <row r="323">
          <cell r="A323">
            <v>201943853</v>
          </cell>
          <cell r="B323">
            <v>2203001</v>
          </cell>
          <cell r="C323" t="str">
            <v>Para Vehiculos</v>
          </cell>
        </row>
        <row r="324">
          <cell r="A324">
            <v>201943854</v>
          </cell>
          <cell r="B324">
            <v>2203002</v>
          </cell>
          <cell r="C324" t="str">
            <v>Para Maquinarias, Equipos de Produccion, Traccion y Elevacion</v>
          </cell>
        </row>
        <row r="325">
          <cell r="A325">
            <v>201943855</v>
          </cell>
          <cell r="B325">
            <v>2203003</v>
          </cell>
          <cell r="C325" t="str">
            <v>Para Calefaccion</v>
          </cell>
        </row>
        <row r="326">
          <cell r="A326">
            <v>201943856</v>
          </cell>
          <cell r="B326">
            <v>2203999</v>
          </cell>
          <cell r="C326" t="str">
            <v>Para Otros</v>
          </cell>
        </row>
        <row r="327">
          <cell r="A327">
            <v>201943952</v>
          </cell>
          <cell r="B327">
            <v>2204</v>
          </cell>
          <cell r="C327" t="str">
            <v>Materiales de Uso o Consumo</v>
          </cell>
        </row>
        <row r="328">
          <cell r="A328">
            <v>201943953</v>
          </cell>
          <cell r="B328">
            <v>2204001</v>
          </cell>
          <cell r="C328" t="str">
            <v>Materiales de Oficina</v>
          </cell>
        </row>
        <row r="329">
          <cell r="A329">
            <v>201943954</v>
          </cell>
          <cell r="B329">
            <v>2204002</v>
          </cell>
          <cell r="C329" t="str">
            <v>Textos y Otros Materiales de Ensenanza</v>
          </cell>
        </row>
        <row r="330">
          <cell r="A330">
            <v>201943955</v>
          </cell>
          <cell r="B330">
            <v>2204003</v>
          </cell>
          <cell r="C330" t="str">
            <v>Productos Quimicos</v>
          </cell>
        </row>
        <row r="331">
          <cell r="A331">
            <v>201943956</v>
          </cell>
          <cell r="B331">
            <v>2204004</v>
          </cell>
          <cell r="C331" t="str">
            <v>Productos Farmaceuticos</v>
          </cell>
        </row>
        <row r="332">
          <cell r="A332">
            <v>201943957</v>
          </cell>
          <cell r="B332">
            <v>2204005</v>
          </cell>
          <cell r="C332" t="str">
            <v>Materiales y tiles Quirurgicos</v>
          </cell>
        </row>
        <row r="333">
          <cell r="A333">
            <v>201943958</v>
          </cell>
          <cell r="B333">
            <v>2204006</v>
          </cell>
          <cell r="C333" t="str">
            <v>Fertilizantes, Insecticidas, Fungicidas y Otros</v>
          </cell>
        </row>
        <row r="334">
          <cell r="A334">
            <v>201943959</v>
          </cell>
          <cell r="B334">
            <v>2204007</v>
          </cell>
          <cell r="C334" t="str">
            <v>Materiales y tiles de Aseo</v>
          </cell>
        </row>
        <row r="335">
          <cell r="A335">
            <v>201943960</v>
          </cell>
          <cell r="B335">
            <v>2204008</v>
          </cell>
          <cell r="C335" t="str">
            <v>Menaje para Oficina, Casino y Otros</v>
          </cell>
        </row>
        <row r="336">
          <cell r="A336">
            <v>201943961</v>
          </cell>
          <cell r="B336">
            <v>2204009</v>
          </cell>
          <cell r="C336" t="str">
            <v>Insumos, Repuestos y Accesorios Computacionales</v>
          </cell>
        </row>
        <row r="337">
          <cell r="A337">
            <v>201943962</v>
          </cell>
          <cell r="B337">
            <v>2204010</v>
          </cell>
          <cell r="C337" t="str">
            <v>Materiales para Mantenimiento y Reparaciones de Inmuebles</v>
          </cell>
        </row>
        <row r="338">
          <cell r="A338">
            <v>201943963</v>
          </cell>
          <cell r="B338">
            <v>2204011</v>
          </cell>
          <cell r="C338" t="str">
            <v>Repuestos y Accesorios para Mantenimiento y Reparaciones de Vehiculos</v>
          </cell>
        </row>
        <row r="339">
          <cell r="A339">
            <v>201943964</v>
          </cell>
          <cell r="B339">
            <v>2204012</v>
          </cell>
          <cell r="C339" t="str">
            <v>Otros Materiales, Repuestos y tiles Diversos para Mantenimiento y Reparaciones</v>
          </cell>
        </row>
        <row r="340">
          <cell r="A340">
            <v>201943965</v>
          </cell>
          <cell r="B340">
            <v>2204013</v>
          </cell>
          <cell r="C340" t="str">
            <v>Equipos Menores</v>
          </cell>
        </row>
        <row r="341">
          <cell r="A341">
            <v>201943966</v>
          </cell>
          <cell r="B341">
            <v>2204014</v>
          </cell>
          <cell r="C341" t="str">
            <v>Productos Elaborados de Cuero, Caucho y Plasticos</v>
          </cell>
        </row>
        <row r="342">
          <cell r="A342">
            <v>201943967</v>
          </cell>
          <cell r="B342">
            <v>2204015</v>
          </cell>
          <cell r="C342" t="str">
            <v>Productos Agropecuarios y Forestales</v>
          </cell>
        </row>
        <row r="343">
          <cell r="A343">
            <v>201943968</v>
          </cell>
          <cell r="B343">
            <v>2204016</v>
          </cell>
          <cell r="C343" t="str">
            <v>Materias Primas y Semielaboradas</v>
          </cell>
        </row>
        <row r="344">
          <cell r="A344">
            <v>201943969</v>
          </cell>
          <cell r="B344">
            <v>2204999</v>
          </cell>
          <cell r="C344" t="str">
            <v>Otros</v>
          </cell>
        </row>
        <row r="345">
          <cell r="A345">
            <v>201943970</v>
          </cell>
          <cell r="B345">
            <v>2205</v>
          </cell>
          <cell r="C345" t="str">
            <v>Servicios Basicos</v>
          </cell>
        </row>
        <row r="346">
          <cell r="A346">
            <v>201943971</v>
          </cell>
          <cell r="B346">
            <v>2205001</v>
          </cell>
          <cell r="C346" t="str">
            <v>Electricidad</v>
          </cell>
        </row>
        <row r="347">
          <cell r="A347">
            <v>201943972</v>
          </cell>
          <cell r="B347">
            <v>2205002</v>
          </cell>
          <cell r="C347" t="str">
            <v>Agua</v>
          </cell>
        </row>
        <row r="348">
          <cell r="A348">
            <v>201943973</v>
          </cell>
          <cell r="B348">
            <v>2205003</v>
          </cell>
          <cell r="C348" t="str">
            <v>Gas</v>
          </cell>
        </row>
        <row r="349">
          <cell r="A349">
            <v>201943974</v>
          </cell>
          <cell r="B349">
            <v>2205004</v>
          </cell>
          <cell r="C349" t="str">
            <v>Correo</v>
          </cell>
        </row>
        <row r="350">
          <cell r="A350">
            <v>201943975</v>
          </cell>
          <cell r="B350">
            <v>2205005</v>
          </cell>
          <cell r="C350" t="str">
            <v>Telefonia Fija</v>
          </cell>
        </row>
        <row r="351">
          <cell r="A351">
            <v>201943976</v>
          </cell>
          <cell r="B351">
            <v>2205006</v>
          </cell>
          <cell r="C351" t="str">
            <v>Telefonia Celular</v>
          </cell>
        </row>
        <row r="352">
          <cell r="A352">
            <v>201943977</v>
          </cell>
          <cell r="B352">
            <v>2205007</v>
          </cell>
          <cell r="C352" t="str">
            <v>Acceso a Internet</v>
          </cell>
        </row>
        <row r="353">
          <cell r="A353">
            <v>201943978</v>
          </cell>
          <cell r="B353">
            <v>2205008</v>
          </cell>
          <cell r="C353" t="str">
            <v>Enlaces de Telecomunicaciones</v>
          </cell>
        </row>
        <row r="354">
          <cell r="A354">
            <v>201943979</v>
          </cell>
          <cell r="B354">
            <v>2205999</v>
          </cell>
          <cell r="C354" t="str">
            <v>Otros</v>
          </cell>
        </row>
        <row r="355">
          <cell r="A355">
            <v>201943980</v>
          </cell>
          <cell r="B355">
            <v>2206</v>
          </cell>
          <cell r="C355" t="str">
            <v>Mantenimiento y Reparaciones</v>
          </cell>
        </row>
        <row r="356">
          <cell r="A356">
            <v>201943981</v>
          </cell>
          <cell r="B356">
            <v>2206001</v>
          </cell>
          <cell r="C356" t="str">
            <v>Mantenimiento y Reparacion de Edificaciones</v>
          </cell>
        </row>
        <row r="357">
          <cell r="A357">
            <v>201943982</v>
          </cell>
          <cell r="B357">
            <v>2206002</v>
          </cell>
          <cell r="C357" t="str">
            <v>Mantenimiento y Reparacion de Vehiculos</v>
          </cell>
        </row>
        <row r="358">
          <cell r="A358">
            <v>201943983</v>
          </cell>
          <cell r="B358">
            <v>2206003</v>
          </cell>
          <cell r="C358" t="str">
            <v>Mantenimiento y Reparacion de Mobiliarios y Otros</v>
          </cell>
        </row>
        <row r="359">
          <cell r="A359">
            <v>201943984</v>
          </cell>
          <cell r="B359">
            <v>2206004</v>
          </cell>
          <cell r="C359" t="str">
            <v>Mantenimiento y Reparacion de Maquinas y Equipos de Oficina</v>
          </cell>
        </row>
        <row r="360">
          <cell r="A360">
            <v>201943985</v>
          </cell>
          <cell r="B360">
            <v>2206005</v>
          </cell>
          <cell r="C360" t="str">
            <v>Mantenimiento y Reparaciones de Maquinarias y Equipos de Produccion</v>
          </cell>
        </row>
        <row r="361">
          <cell r="A361">
            <v>201943986</v>
          </cell>
          <cell r="B361">
            <v>2206006</v>
          </cell>
          <cell r="C361" t="str">
            <v>Mantenimiento y Reparacion de Otras Maquinarias y Equipos</v>
          </cell>
        </row>
        <row r="362">
          <cell r="A362">
            <v>201943987</v>
          </cell>
          <cell r="B362">
            <v>2206007</v>
          </cell>
          <cell r="C362" t="str">
            <v>Mantenimiento y Reparacion de Equipos Informaticos</v>
          </cell>
        </row>
        <row r="363">
          <cell r="A363">
            <v>201943988</v>
          </cell>
          <cell r="B363">
            <v>2206999</v>
          </cell>
          <cell r="C363" t="str">
            <v>Otros</v>
          </cell>
        </row>
        <row r="364">
          <cell r="A364">
            <v>201943989</v>
          </cell>
          <cell r="B364">
            <v>2207</v>
          </cell>
          <cell r="C364" t="str">
            <v>Publicidad y Difusion</v>
          </cell>
        </row>
        <row r="365">
          <cell r="A365">
            <v>201943990</v>
          </cell>
          <cell r="B365">
            <v>2207001</v>
          </cell>
          <cell r="C365" t="str">
            <v>Servicios de Publicidad</v>
          </cell>
        </row>
        <row r="366">
          <cell r="A366">
            <v>201943991</v>
          </cell>
          <cell r="B366">
            <v>2207002</v>
          </cell>
          <cell r="C366" t="str">
            <v>Servicios de Impresion</v>
          </cell>
        </row>
        <row r="367">
          <cell r="A367">
            <v>201943992</v>
          </cell>
          <cell r="B367">
            <v>2207003</v>
          </cell>
          <cell r="C367" t="str">
            <v>Servicios de Encuadernacion y Empaste</v>
          </cell>
        </row>
        <row r="368">
          <cell r="A368">
            <v>201943993</v>
          </cell>
          <cell r="B368">
            <v>2207999</v>
          </cell>
          <cell r="C368" t="str">
            <v>Otros</v>
          </cell>
        </row>
        <row r="369">
          <cell r="A369">
            <v>201943994</v>
          </cell>
          <cell r="B369">
            <v>2208</v>
          </cell>
          <cell r="C369" t="str">
            <v>Servicios Generales</v>
          </cell>
        </row>
        <row r="370">
          <cell r="A370">
            <v>201943995</v>
          </cell>
          <cell r="B370">
            <v>2208001</v>
          </cell>
          <cell r="C370" t="str">
            <v>Servicios de Aseo</v>
          </cell>
        </row>
        <row r="371">
          <cell r="A371">
            <v>201943996</v>
          </cell>
          <cell r="B371">
            <v>2208002</v>
          </cell>
          <cell r="C371" t="str">
            <v>Servicios de Vigilancia</v>
          </cell>
        </row>
        <row r="372">
          <cell r="A372">
            <v>201943997</v>
          </cell>
          <cell r="B372">
            <v>2208003</v>
          </cell>
          <cell r="C372" t="str">
            <v>Servicios de Mantencion de Jardines</v>
          </cell>
        </row>
        <row r="373">
          <cell r="A373">
            <v>201943998</v>
          </cell>
          <cell r="B373">
            <v>2208007</v>
          </cell>
          <cell r="C373" t="str">
            <v>Pasajes, Fletes y Bodegajes</v>
          </cell>
        </row>
        <row r="374">
          <cell r="A374">
            <v>201943999</v>
          </cell>
          <cell r="B374">
            <v>2208008</v>
          </cell>
          <cell r="C374" t="str">
            <v>Salas Cunas y/o Jardines Infantiles</v>
          </cell>
        </row>
        <row r="375">
          <cell r="A375">
            <v>201944000</v>
          </cell>
          <cell r="B375">
            <v>2208009</v>
          </cell>
          <cell r="C375" t="str">
            <v>Servicios de Pago y Cobranza</v>
          </cell>
        </row>
        <row r="376">
          <cell r="A376">
            <v>201944001</v>
          </cell>
          <cell r="B376">
            <v>2208010</v>
          </cell>
          <cell r="C376" t="str">
            <v>Servicios de Suscripcion y Similares</v>
          </cell>
        </row>
        <row r="377">
          <cell r="A377">
            <v>201944002</v>
          </cell>
          <cell r="B377">
            <v>2208011</v>
          </cell>
          <cell r="C377" t="str">
            <v>Servicios de Produccion y Desarrollo de Eventos</v>
          </cell>
        </row>
        <row r="378">
          <cell r="A378">
            <v>201944003</v>
          </cell>
          <cell r="B378">
            <v>2208999</v>
          </cell>
          <cell r="C378" t="str">
            <v>Otros</v>
          </cell>
        </row>
        <row r="379">
          <cell r="A379">
            <v>201944004</v>
          </cell>
          <cell r="B379">
            <v>2209</v>
          </cell>
          <cell r="C379" t="str">
            <v>Arriendos</v>
          </cell>
        </row>
        <row r="380">
          <cell r="A380">
            <v>201944005</v>
          </cell>
          <cell r="B380">
            <v>2209001</v>
          </cell>
          <cell r="C380" t="str">
            <v>Arriendo de Terrenos</v>
          </cell>
        </row>
        <row r="381">
          <cell r="A381">
            <v>201944006</v>
          </cell>
          <cell r="B381">
            <v>2209002</v>
          </cell>
          <cell r="C381" t="str">
            <v>Arriendo de Edificios</v>
          </cell>
        </row>
        <row r="382">
          <cell r="A382">
            <v>201944007</v>
          </cell>
          <cell r="B382">
            <v>2209003</v>
          </cell>
          <cell r="C382" t="str">
            <v>Arriendo de Vehiculos</v>
          </cell>
        </row>
        <row r="383">
          <cell r="A383">
            <v>201944008</v>
          </cell>
          <cell r="B383">
            <v>2209004</v>
          </cell>
          <cell r="C383" t="str">
            <v>Arriendo de Mobiliario y Otros</v>
          </cell>
        </row>
        <row r="384">
          <cell r="A384">
            <v>201944009</v>
          </cell>
          <cell r="B384">
            <v>2209005</v>
          </cell>
          <cell r="C384" t="str">
            <v>Arriendo de Maquinas y Equipos</v>
          </cell>
        </row>
        <row r="385">
          <cell r="A385">
            <v>201944010</v>
          </cell>
          <cell r="B385">
            <v>2209006</v>
          </cell>
          <cell r="C385" t="str">
            <v>Arriendo de Equipos Informaticos</v>
          </cell>
        </row>
        <row r="386">
          <cell r="A386">
            <v>201944011</v>
          </cell>
          <cell r="B386">
            <v>2209999</v>
          </cell>
          <cell r="C386" t="str">
            <v>Otros</v>
          </cell>
        </row>
        <row r="387">
          <cell r="A387">
            <v>201944012</v>
          </cell>
          <cell r="B387">
            <v>2210</v>
          </cell>
          <cell r="C387" t="str">
            <v>Servicios Financieros y de Seguros</v>
          </cell>
        </row>
        <row r="388">
          <cell r="A388">
            <v>201944013</v>
          </cell>
          <cell r="B388">
            <v>2210001</v>
          </cell>
          <cell r="C388" t="str">
            <v>Gastos Financieros por Compra y Venta de Titulos y Valores</v>
          </cell>
        </row>
        <row r="389">
          <cell r="A389">
            <v>201944014</v>
          </cell>
          <cell r="B389">
            <v>2210002</v>
          </cell>
          <cell r="C389" t="str">
            <v>Primas y Gastos de Seguros</v>
          </cell>
        </row>
        <row r="390">
          <cell r="A390">
            <v>201944015</v>
          </cell>
          <cell r="B390">
            <v>2210003</v>
          </cell>
          <cell r="C390" t="str">
            <v>Servicios de Giros y Remesas</v>
          </cell>
        </row>
        <row r="391">
          <cell r="A391">
            <v>201944016</v>
          </cell>
          <cell r="B391">
            <v>2210004</v>
          </cell>
          <cell r="C391" t="str">
            <v>Gastos Bancarios</v>
          </cell>
        </row>
        <row r="392">
          <cell r="A392">
            <v>201944017</v>
          </cell>
          <cell r="B392">
            <v>2210999</v>
          </cell>
          <cell r="C392" t="str">
            <v>Otros</v>
          </cell>
        </row>
        <row r="393">
          <cell r="A393">
            <v>201944018</v>
          </cell>
          <cell r="B393">
            <v>2211</v>
          </cell>
          <cell r="C393" t="str">
            <v>Servicios Tecnicos y Profesionales</v>
          </cell>
        </row>
        <row r="394">
          <cell r="A394">
            <v>201944019</v>
          </cell>
          <cell r="B394">
            <v>2211001</v>
          </cell>
          <cell r="C394" t="str">
            <v>Estudios e Investigaciones</v>
          </cell>
        </row>
        <row r="395">
          <cell r="A395">
            <v>201944020</v>
          </cell>
          <cell r="B395">
            <v>2211002</v>
          </cell>
          <cell r="C395" t="str">
            <v>Cursos de Capacitacion</v>
          </cell>
        </row>
        <row r="396">
          <cell r="A396">
            <v>201944021</v>
          </cell>
          <cell r="B396">
            <v>2211003</v>
          </cell>
          <cell r="C396" t="str">
            <v>Servicios Informaticos</v>
          </cell>
        </row>
        <row r="397">
          <cell r="A397">
            <v>201944022</v>
          </cell>
          <cell r="B397">
            <v>2211999</v>
          </cell>
          <cell r="C397" t="str">
            <v>Otros</v>
          </cell>
        </row>
        <row r="398">
          <cell r="A398">
            <v>201944023</v>
          </cell>
          <cell r="B398">
            <v>2212</v>
          </cell>
          <cell r="C398" t="str">
            <v>Otros Gastos en Bienes y Servicios de Consumo</v>
          </cell>
        </row>
        <row r="399">
          <cell r="A399">
            <v>201944024</v>
          </cell>
          <cell r="B399">
            <v>2212001</v>
          </cell>
          <cell r="C399" t="str">
            <v>Gastos Reservados</v>
          </cell>
        </row>
        <row r="400">
          <cell r="A400">
            <v>201944025</v>
          </cell>
          <cell r="B400">
            <v>2212002</v>
          </cell>
          <cell r="C400" t="str">
            <v>Gastos Menores</v>
          </cell>
        </row>
        <row r="401">
          <cell r="A401">
            <v>201944026</v>
          </cell>
          <cell r="B401">
            <v>2212003</v>
          </cell>
          <cell r="C401" t="str">
            <v>Gastos de Representacion, Protocolo y Ceremonial</v>
          </cell>
        </row>
        <row r="402">
          <cell r="A402">
            <v>201944027</v>
          </cell>
          <cell r="B402">
            <v>2212004</v>
          </cell>
          <cell r="C402" t="str">
            <v>Intereses, Multas y Recargos</v>
          </cell>
        </row>
        <row r="403">
          <cell r="A403">
            <v>201944028</v>
          </cell>
          <cell r="B403">
            <v>2212005</v>
          </cell>
          <cell r="C403" t="str">
            <v>Derechos y Tasas</v>
          </cell>
        </row>
        <row r="404">
          <cell r="A404">
            <v>201944029</v>
          </cell>
          <cell r="B404">
            <v>2212006</v>
          </cell>
          <cell r="C404" t="str">
            <v>Contribuciones</v>
          </cell>
        </row>
        <row r="405">
          <cell r="A405">
            <v>201944030</v>
          </cell>
          <cell r="B405">
            <v>2212999</v>
          </cell>
          <cell r="C405" t="str">
            <v>Otros</v>
          </cell>
        </row>
        <row r="406">
          <cell r="A406">
            <v>201944031</v>
          </cell>
          <cell r="B406">
            <v>2215</v>
          </cell>
          <cell r="C406" t="str">
            <v>Material Policial y Militar</v>
          </cell>
        </row>
        <row r="407">
          <cell r="A407">
            <v>201944032</v>
          </cell>
          <cell r="B407">
            <v>23</v>
          </cell>
          <cell r="C407" t="str">
            <v>PRESTACIONES DE SEGURIDAD SOCIAL</v>
          </cell>
        </row>
        <row r="408">
          <cell r="A408">
            <v>201944033</v>
          </cell>
          <cell r="B408">
            <v>2301</v>
          </cell>
          <cell r="C408" t="str">
            <v>Prestaciones Previsionales</v>
          </cell>
        </row>
        <row r="409">
          <cell r="A409">
            <v>201944034</v>
          </cell>
          <cell r="B409">
            <v>2301001</v>
          </cell>
          <cell r="C409" t="str">
            <v>Jubilaciones, Pensiones y Montepios</v>
          </cell>
        </row>
        <row r="410">
          <cell r="A410">
            <v>201944035</v>
          </cell>
          <cell r="B410">
            <v>2301002</v>
          </cell>
          <cell r="C410" t="str">
            <v>Bonificaciones</v>
          </cell>
        </row>
        <row r="411">
          <cell r="A411">
            <v>201944036</v>
          </cell>
          <cell r="B411">
            <v>2301003</v>
          </cell>
          <cell r="C411" t="str">
            <v>Bono de Reconocimiento</v>
          </cell>
        </row>
        <row r="412">
          <cell r="A412">
            <v>201944037</v>
          </cell>
          <cell r="B412">
            <v>2301004</v>
          </cell>
          <cell r="C412" t="str">
            <v>Desahucios e Indemnizaciones</v>
          </cell>
        </row>
        <row r="413">
          <cell r="A413">
            <v>201944038</v>
          </cell>
          <cell r="B413">
            <v>2301005</v>
          </cell>
          <cell r="C413" t="str">
            <v>Fondo de Seguro Social de los Empleados Publicos</v>
          </cell>
        </row>
        <row r="414">
          <cell r="A414">
            <v>201944039</v>
          </cell>
          <cell r="B414">
            <v>2301006</v>
          </cell>
          <cell r="C414" t="str">
            <v>Asignacion por Muerte</v>
          </cell>
        </row>
        <row r="415">
          <cell r="A415">
            <v>201944040</v>
          </cell>
          <cell r="B415">
            <v>2301007</v>
          </cell>
          <cell r="C415" t="str">
            <v>Seguro de Vida</v>
          </cell>
        </row>
        <row r="416">
          <cell r="A416">
            <v>201944041</v>
          </cell>
          <cell r="B416">
            <v>2301008</v>
          </cell>
          <cell r="C416" t="str">
            <v>Devolucion de Imposiciones</v>
          </cell>
        </row>
        <row r="417">
          <cell r="A417">
            <v>201944042</v>
          </cell>
          <cell r="B417">
            <v>2301009</v>
          </cell>
          <cell r="C417" t="str">
            <v>Bonificaciones de Salud</v>
          </cell>
        </row>
        <row r="418">
          <cell r="A418">
            <v>201944043</v>
          </cell>
          <cell r="B418">
            <v>2301010</v>
          </cell>
          <cell r="C418" t="str">
            <v>Subsidios de Reposo Preventivo</v>
          </cell>
        </row>
        <row r="419">
          <cell r="A419">
            <v>201944044</v>
          </cell>
          <cell r="B419">
            <v>2301011</v>
          </cell>
          <cell r="C419" t="str">
            <v>Subsidio de Enfermedad y Medicina Curativa</v>
          </cell>
        </row>
        <row r="420">
          <cell r="A420">
            <v>201944045</v>
          </cell>
          <cell r="B420">
            <v>2301012</v>
          </cell>
          <cell r="C420" t="str">
            <v>Subsidios por Accidentes del Trabajo</v>
          </cell>
        </row>
        <row r="421">
          <cell r="A421">
            <v>201944046</v>
          </cell>
          <cell r="B421">
            <v>2301013</v>
          </cell>
          <cell r="C421" t="str">
            <v>Subsidios de Reposo Maternal, Articulo 196 Codigo del Trabajo</v>
          </cell>
        </row>
        <row r="422">
          <cell r="A422">
            <v>201944047</v>
          </cell>
          <cell r="B422">
            <v>2301014</v>
          </cell>
          <cell r="C422" t="str">
            <v>Subsidio Cajas de Compensacion de Asignacion Familiar</v>
          </cell>
        </row>
        <row r="423">
          <cell r="A423">
            <v>201944048</v>
          </cell>
          <cell r="B423">
            <v>2301015</v>
          </cell>
          <cell r="C423" t="str">
            <v>Aporte Fondo de Cesantia Solidario Ley N 19.728</v>
          </cell>
        </row>
        <row r="424">
          <cell r="A424">
            <v>201944150</v>
          </cell>
          <cell r="B424">
            <v>2301016</v>
          </cell>
          <cell r="C424" t="str">
            <v>Bonificacion por Hijo para las Mujeres</v>
          </cell>
        </row>
        <row r="425">
          <cell r="A425">
            <v>201944151</v>
          </cell>
          <cell r="B425">
            <v>2301017</v>
          </cell>
          <cell r="C425" t="str">
            <v>Fondo Bono Laboral Ley N 20.305</v>
          </cell>
        </row>
        <row r="426">
          <cell r="A426">
            <v>201944152</v>
          </cell>
          <cell r="B426">
            <v>2302</v>
          </cell>
          <cell r="C426" t="str">
            <v>Prestaciones de Asistencia Social</v>
          </cell>
        </row>
        <row r="427">
          <cell r="A427">
            <v>201944153</v>
          </cell>
          <cell r="B427">
            <v>2302001</v>
          </cell>
          <cell r="C427" t="str">
            <v>Asignacion Familiar</v>
          </cell>
        </row>
        <row r="428">
          <cell r="A428">
            <v>201944154</v>
          </cell>
          <cell r="B428">
            <v>2302002</v>
          </cell>
          <cell r="C428" t="str">
            <v>Pensiones Asistenciales</v>
          </cell>
        </row>
        <row r="429">
          <cell r="A429">
            <v>201944155</v>
          </cell>
          <cell r="B429">
            <v>2302003</v>
          </cell>
          <cell r="C429" t="str">
            <v>Garantia Estatal Pensiones Minimas</v>
          </cell>
        </row>
        <row r="430">
          <cell r="A430">
            <v>201944156</v>
          </cell>
          <cell r="B430">
            <v>2302004</v>
          </cell>
          <cell r="C430" t="str">
            <v>Ayudas Economicas y Otros Pagos Preventivos</v>
          </cell>
        </row>
        <row r="431">
          <cell r="A431">
            <v>201944157</v>
          </cell>
          <cell r="B431">
            <v>2302005</v>
          </cell>
          <cell r="C431" t="str">
            <v>Subsidios de Reposo Maternal y Cuidado del Nino</v>
          </cell>
        </row>
        <row r="432">
          <cell r="A432">
            <v>201944158</v>
          </cell>
          <cell r="B432">
            <v>2302006</v>
          </cell>
          <cell r="C432" t="str">
            <v>Subsidio de Cesantia</v>
          </cell>
        </row>
        <row r="433">
          <cell r="A433">
            <v>201944159</v>
          </cell>
          <cell r="B433">
            <v>2302007</v>
          </cell>
          <cell r="C433" t="str">
            <v>Pensiones Basicas Solidarias de Vejez</v>
          </cell>
        </row>
        <row r="434">
          <cell r="A434">
            <v>201944160</v>
          </cell>
          <cell r="B434">
            <v>2302008</v>
          </cell>
          <cell r="C434" t="str">
            <v>Pensiones Basicas Solidarias de Invalidez</v>
          </cell>
        </row>
        <row r="435">
          <cell r="A435">
            <v>201944161</v>
          </cell>
          <cell r="B435">
            <v>2302009</v>
          </cell>
          <cell r="C435" t="str">
            <v>Subsidio de Discapacidad Mental</v>
          </cell>
        </row>
        <row r="436">
          <cell r="A436">
            <v>201944162</v>
          </cell>
          <cell r="B436">
            <v>2302010</v>
          </cell>
          <cell r="C436" t="str">
            <v>Bono para Conyuges que cumplan Cincuenta Anos de Matrimonio</v>
          </cell>
        </row>
        <row r="437">
          <cell r="A437">
            <v>201944163</v>
          </cell>
          <cell r="B437">
            <v>2302011</v>
          </cell>
          <cell r="C437" t="str">
            <v>Bonificacion Ley N20.531</v>
          </cell>
        </row>
        <row r="438">
          <cell r="A438">
            <v>201947140</v>
          </cell>
          <cell r="B438">
            <v>2302012</v>
          </cell>
          <cell r="C438" t="str">
            <v>Aporte Familiar Permanente de Marzo</v>
          </cell>
        </row>
        <row r="439">
          <cell r="A439">
            <v>201944164</v>
          </cell>
          <cell r="B439">
            <v>2303</v>
          </cell>
          <cell r="C439" t="str">
            <v>Prestaciones Sociales del Empleador</v>
          </cell>
        </row>
        <row r="440">
          <cell r="A440">
            <v>201944165</v>
          </cell>
          <cell r="B440">
            <v>2303001</v>
          </cell>
          <cell r="C440" t="str">
            <v>Indemnizacion de Cargo Fiscal</v>
          </cell>
        </row>
        <row r="441">
          <cell r="A441">
            <v>201944166</v>
          </cell>
          <cell r="B441">
            <v>2303002</v>
          </cell>
          <cell r="C441" t="str">
            <v>Beneficios Medicos</v>
          </cell>
        </row>
        <row r="442">
          <cell r="A442">
            <v>201944167</v>
          </cell>
          <cell r="B442">
            <v>2303003</v>
          </cell>
          <cell r="C442" t="str">
            <v>Fondo Retiro Funcionarios Publicos Ley N 19.882</v>
          </cell>
        </row>
        <row r="443">
          <cell r="A443">
            <v>201944168</v>
          </cell>
          <cell r="B443">
            <v>2303004</v>
          </cell>
          <cell r="C443" t="str">
            <v>Otras Indemnizaciones</v>
          </cell>
        </row>
        <row r="444">
          <cell r="A444">
            <v>201944169</v>
          </cell>
          <cell r="B444">
            <v>24</v>
          </cell>
          <cell r="C444" t="str">
            <v>TRANSFERENCIAS CORRIENTES</v>
          </cell>
        </row>
        <row r="445">
          <cell r="A445">
            <v>201944170</v>
          </cell>
          <cell r="B445">
            <v>2401</v>
          </cell>
          <cell r="C445" t="str">
            <v>Al Sector Privado</v>
          </cell>
        </row>
        <row r="446">
          <cell r="A446">
            <v>201944171</v>
          </cell>
          <cell r="B446">
            <v>2402</v>
          </cell>
          <cell r="C446" t="str">
            <v>Al Gobierno Central</v>
          </cell>
        </row>
        <row r="447">
          <cell r="A447">
            <v>201944663</v>
          </cell>
          <cell r="B447">
            <v>2402005</v>
          </cell>
          <cell r="C447" t="str">
            <v>A la Direccion de Bibliotecas Archivos y Museos</v>
          </cell>
        </row>
        <row r="448">
          <cell r="A448">
            <v>201947087</v>
          </cell>
          <cell r="B448">
            <v>2402010</v>
          </cell>
          <cell r="C448" t="str">
            <v>Programa Inversion Regional Region X</v>
          </cell>
        </row>
        <row r="449">
          <cell r="A449">
            <v>201947083</v>
          </cell>
          <cell r="B449">
            <v>2402016</v>
          </cell>
          <cell r="C449" t="str">
            <v>Subsecretaria de Desarrollo Regional y Administrativo - Programa 01</v>
          </cell>
        </row>
        <row r="450">
          <cell r="A450">
            <v>201947143</v>
          </cell>
          <cell r="B450">
            <v>2402017</v>
          </cell>
          <cell r="C450" t="str">
            <v>Subsecretaria de Desarollo Regional y Administrativo - Programa 02</v>
          </cell>
        </row>
        <row r="451">
          <cell r="A451">
            <v>201947088</v>
          </cell>
          <cell r="B451">
            <v>2402018</v>
          </cell>
          <cell r="C451" t="str">
            <v>Subsecretaria del Interior - Programa 01</v>
          </cell>
        </row>
        <row r="452">
          <cell r="A452">
            <v>201947089</v>
          </cell>
          <cell r="B452">
            <v>2402101</v>
          </cell>
          <cell r="C452" t="str">
            <v>Programa Gastos de Funcionamiento Region I</v>
          </cell>
        </row>
        <row r="453">
          <cell r="A453">
            <v>201947090</v>
          </cell>
          <cell r="B453">
            <v>2402102</v>
          </cell>
          <cell r="C453" t="str">
            <v>Programa Gastos de Funcionamiento Region II</v>
          </cell>
        </row>
        <row r="454">
          <cell r="A454">
            <v>201947091</v>
          </cell>
          <cell r="B454">
            <v>2402103</v>
          </cell>
          <cell r="C454" t="str">
            <v>Programa Gastos de Funcionamiento Region III</v>
          </cell>
        </row>
        <row r="455">
          <cell r="A455">
            <v>201947092</v>
          </cell>
          <cell r="B455">
            <v>2402104</v>
          </cell>
          <cell r="C455" t="str">
            <v>Programa Gastos de Funcionamiento Region IV</v>
          </cell>
        </row>
        <row r="456">
          <cell r="A456">
            <v>201947093</v>
          </cell>
          <cell r="B456">
            <v>2402105</v>
          </cell>
          <cell r="C456" t="str">
            <v>Programa Gastos de Funcionamiento Region V</v>
          </cell>
        </row>
        <row r="457">
          <cell r="A457">
            <v>201947094</v>
          </cell>
          <cell r="B457">
            <v>2402106</v>
          </cell>
          <cell r="C457" t="str">
            <v>Programa Gastos de Funcionamiento Region VI</v>
          </cell>
        </row>
        <row r="458">
          <cell r="A458">
            <v>201947095</v>
          </cell>
          <cell r="B458">
            <v>2402107</v>
          </cell>
          <cell r="C458" t="str">
            <v>Programa Gastos de Funcionamiento Region VII</v>
          </cell>
        </row>
        <row r="459">
          <cell r="A459">
            <v>201947096</v>
          </cell>
          <cell r="B459">
            <v>2402108</v>
          </cell>
          <cell r="C459" t="str">
            <v>Programa Gastos de Funcionamiento Region VIII</v>
          </cell>
        </row>
        <row r="460">
          <cell r="A460">
            <v>201947097</v>
          </cell>
          <cell r="B460">
            <v>2402109</v>
          </cell>
          <cell r="C460" t="str">
            <v>Programa Gastos de Funcionamiento Region IX</v>
          </cell>
        </row>
        <row r="461">
          <cell r="A461">
            <v>201947098</v>
          </cell>
          <cell r="B461">
            <v>2402110</v>
          </cell>
          <cell r="C461" t="str">
            <v>Programa Gastos de Funcionamiento Region X</v>
          </cell>
        </row>
        <row r="462">
          <cell r="A462">
            <v>201947099</v>
          </cell>
          <cell r="B462">
            <v>2402111</v>
          </cell>
          <cell r="C462" t="str">
            <v>Programa Gastos de Funcionamiento Region XI</v>
          </cell>
        </row>
        <row r="463">
          <cell r="A463">
            <v>201947100</v>
          </cell>
          <cell r="B463">
            <v>2402112</v>
          </cell>
          <cell r="C463" t="str">
            <v>Programa Gastos de Funcionamiento Region XII</v>
          </cell>
        </row>
        <row r="464">
          <cell r="A464">
            <v>201947101</v>
          </cell>
          <cell r="B464">
            <v>2402113</v>
          </cell>
          <cell r="C464" t="str">
            <v>Programa Gastos de Funcionamiento Region Metropolitana</v>
          </cell>
        </row>
        <row r="465">
          <cell r="A465">
            <v>201947102</v>
          </cell>
          <cell r="B465">
            <v>2402114</v>
          </cell>
          <cell r="C465" t="str">
            <v>Programa Gastos de Funcionamiento Region XIV</v>
          </cell>
        </row>
        <row r="466">
          <cell r="A466">
            <v>201947103</v>
          </cell>
          <cell r="B466">
            <v>2402115</v>
          </cell>
          <cell r="C466" t="str">
            <v>Programa Gastos de Funcionamiento Region XV</v>
          </cell>
        </row>
        <row r="467">
          <cell r="A467">
            <v>201944172</v>
          </cell>
          <cell r="B467">
            <v>2403</v>
          </cell>
          <cell r="C467" t="str">
            <v>A Otras Entidades Publicas</v>
          </cell>
        </row>
        <row r="468">
          <cell r="A468">
            <v>201944560</v>
          </cell>
          <cell r="B468">
            <v>2403024</v>
          </cell>
          <cell r="C468" t="str">
            <v>Capacitacion en Desarrollo Regional y Comunal</v>
          </cell>
        </row>
        <row r="469">
          <cell r="A469">
            <v>201944664</v>
          </cell>
          <cell r="B469">
            <v>2403026</v>
          </cell>
          <cell r="C469" t="str">
            <v>Programa Academia Capacitacion Municipal y Regional</v>
          </cell>
        </row>
        <row r="470">
          <cell r="A470">
            <v>201944577</v>
          </cell>
          <cell r="B470">
            <v>2403029</v>
          </cell>
          <cell r="C470" t="str">
            <v>Municipalidades</v>
          </cell>
        </row>
        <row r="471">
          <cell r="A471">
            <v>201944573</v>
          </cell>
          <cell r="B471">
            <v>2403031</v>
          </cell>
          <cell r="C471" t="str">
            <v>Programa de Apoyo a la Acreditacion de Calidad de Servicios Municipales</v>
          </cell>
        </row>
        <row r="472">
          <cell r="A472">
            <v>201944559</v>
          </cell>
          <cell r="B472">
            <v>2403032</v>
          </cell>
          <cell r="C472" t="str">
            <v>Programa de Mejoramiento de la Gestion Municipal</v>
          </cell>
        </row>
        <row r="473">
          <cell r="A473">
            <v>201944665</v>
          </cell>
          <cell r="B473">
            <v>2403112</v>
          </cell>
          <cell r="C473" t="str">
            <v>Oficina Fondo Recuperacion de Ciudades</v>
          </cell>
        </row>
        <row r="474">
          <cell r="A474">
            <v>201944653</v>
          </cell>
          <cell r="B474">
            <v>2403399</v>
          </cell>
          <cell r="C474" t="str">
            <v>Oficina Credito de Apoyo a la Gestion Subnacional</v>
          </cell>
        </row>
        <row r="475">
          <cell r="A475">
            <v>201944568</v>
          </cell>
          <cell r="B475">
            <v>2403403</v>
          </cell>
          <cell r="C475" t="str">
            <v>Municipalidades (Compensacion por Predios Exentos)</v>
          </cell>
        </row>
        <row r="476">
          <cell r="A476">
            <v>201944572</v>
          </cell>
          <cell r="B476">
            <v>2403405</v>
          </cell>
          <cell r="C476" t="str">
            <v>Oficina Credito Puesta en Valor del Patrimonio</v>
          </cell>
        </row>
        <row r="477">
          <cell r="A477">
            <v>201947169</v>
          </cell>
          <cell r="B477">
            <v>2403406</v>
          </cell>
          <cell r="C477" t="str">
            <v>Municipalidades (Programa Esterilizacion y Atencion Sanitaria de Animales de Compania)</v>
          </cell>
        </row>
        <row r="478">
          <cell r="A478">
            <v>201947156</v>
          </cell>
          <cell r="B478">
            <v>2403408</v>
          </cell>
          <cell r="C478" t="str">
            <v>Programa de Buenas Practicas para el Desarrollo de los Territorios</v>
          </cell>
        </row>
        <row r="479">
          <cell r="A479">
            <v>201944173</v>
          </cell>
          <cell r="B479">
            <v>2404</v>
          </cell>
          <cell r="C479" t="str">
            <v>A Empresas Publicas no Financieras</v>
          </cell>
        </row>
        <row r="480">
          <cell r="A480">
            <v>201944174</v>
          </cell>
          <cell r="B480">
            <v>2405</v>
          </cell>
          <cell r="C480" t="str">
            <v>A Empresas Publicas Financieras</v>
          </cell>
        </row>
        <row r="481">
          <cell r="A481">
            <v>201944175</v>
          </cell>
          <cell r="B481">
            <v>2406</v>
          </cell>
          <cell r="C481" t="str">
            <v>A Gobiernos Extranjeros</v>
          </cell>
        </row>
        <row r="482">
          <cell r="A482">
            <v>201944176</v>
          </cell>
          <cell r="B482">
            <v>2407</v>
          </cell>
          <cell r="C482" t="str">
            <v>A Organismos Internacionales</v>
          </cell>
        </row>
        <row r="483">
          <cell r="A483">
            <v>201947123</v>
          </cell>
          <cell r="B483">
            <v>2407001</v>
          </cell>
          <cell r="C483" t="str">
            <v>A Organizacion para la Cooperacion y Desarrollo Economico</v>
          </cell>
        </row>
        <row r="484">
          <cell r="A484">
            <v>201947124</v>
          </cell>
          <cell r="B484">
            <v>2407002</v>
          </cell>
          <cell r="C484" t="str">
            <v>A Comision Economica Para America Latina y el Caribe de las Naciones Unidas</v>
          </cell>
        </row>
        <row r="485">
          <cell r="A485">
            <v>201944177</v>
          </cell>
          <cell r="B485">
            <v>25</v>
          </cell>
          <cell r="C485" t="str">
            <v>INTEGROS AL FISCO</v>
          </cell>
        </row>
        <row r="486">
          <cell r="A486">
            <v>201944178</v>
          </cell>
          <cell r="B486">
            <v>2501</v>
          </cell>
          <cell r="C486" t="str">
            <v>Impuestos</v>
          </cell>
        </row>
        <row r="487">
          <cell r="A487">
            <v>201944179</v>
          </cell>
          <cell r="B487">
            <v>2502</v>
          </cell>
          <cell r="C487" t="str">
            <v>Anticipos y/o Utilidades</v>
          </cell>
        </row>
        <row r="488">
          <cell r="A488">
            <v>201944180</v>
          </cell>
          <cell r="B488">
            <v>2503</v>
          </cell>
          <cell r="C488" t="str">
            <v>Excedentes de Caja</v>
          </cell>
        </row>
        <row r="489">
          <cell r="A489">
            <v>201944181</v>
          </cell>
          <cell r="B489">
            <v>2599</v>
          </cell>
          <cell r="C489" t="str">
            <v>Otros ntegros al Fisco</v>
          </cell>
        </row>
        <row r="490">
          <cell r="A490">
            <v>201944182</v>
          </cell>
          <cell r="B490">
            <v>26</v>
          </cell>
          <cell r="C490" t="str">
            <v>OTROS GASTOS CORRIENTES</v>
          </cell>
        </row>
        <row r="491">
          <cell r="A491">
            <v>201944183</v>
          </cell>
          <cell r="B491">
            <v>2601</v>
          </cell>
          <cell r="C491" t="str">
            <v>Devoluciones</v>
          </cell>
        </row>
        <row r="492">
          <cell r="A492">
            <v>201944184</v>
          </cell>
          <cell r="B492">
            <v>2602</v>
          </cell>
          <cell r="C492" t="str">
            <v>Compensaciones por Danos a Terceros y/o a la Propiedad</v>
          </cell>
        </row>
        <row r="493">
          <cell r="A493">
            <v>201944185</v>
          </cell>
          <cell r="B493">
            <v>2603</v>
          </cell>
          <cell r="C493" t="str">
            <v>2% Constitucional</v>
          </cell>
        </row>
        <row r="494">
          <cell r="A494">
            <v>201944186</v>
          </cell>
          <cell r="B494">
            <v>2604</v>
          </cell>
          <cell r="C494" t="str">
            <v>Aplicacion Fondos de Terceros</v>
          </cell>
        </row>
        <row r="495">
          <cell r="A495">
            <v>201944187</v>
          </cell>
          <cell r="B495">
            <v>27</v>
          </cell>
          <cell r="C495" t="str">
            <v>APORTE FISCAL LIBRE</v>
          </cell>
        </row>
        <row r="496">
          <cell r="A496">
            <v>201944188</v>
          </cell>
          <cell r="B496">
            <v>28</v>
          </cell>
          <cell r="C496" t="str">
            <v>APORTE FISCAL PARA SERVICIO DE LA DEUDA</v>
          </cell>
        </row>
        <row r="497">
          <cell r="A497">
            <v>201944189</v>
          </cell>
          <cell r="B497">
            <v>29</v>
          </cell>
          <cell r="C497" t="str">
            <v>ADQUISICION DE ACTIVOS NO FINANCIEROS</v>
          </cell>
        </row>
        <row r="498">
          <cell r="A498">
            <v>201944190</v>
          </cell>
          <cell r="B498">
            <v>2901</v>
          </cell>
          <cell r="C498" t="str">
            <v>Terrenos</v>
          </cell>
        </row>
        <row r="499">
          <cell r="A499">
            <v>201944191</v>
          </cell>
          <cell r="B499">
            <v>2902</v>
          </cell>
          <cell r="C499" t="str">
            <v>Edificios</v>
          </cell>
        </row>
        <row r="500">
          <cell r="A500">
            <v>201944192</v>
          </cell>
          <cell r="B500">
            <v>2903</v>
          </cell>
          <cell r="C500" t="str">
            <v>Vehiculos</v>
          </cell>
        </row>
        <row r="501">
          <cell r="A501">
            <v>201944193</v>
          </cell>
          <cell r="B501">
            <v>2904</v>
          </cell>
          <cell r="C501" t="str">
            <v>Mobiliario y Otros</v>
          </cell>
        </row>
        <row r="502">
          <cell r="A502">
            <v>201944194</v>
          </cell>
          <cell r="B502">
            <v>2905</v>
          </cell>
          <cell r="C502" t="str">
            <v>Maquinas y Equipos</v>
          </cell>
        </row>
        <row r="503">
          <cell r="A503">
            <v>201944195</v>
          </cell>
          <cell r="B503">
            <v>2905001</v>
          </cell>
          <cell r="C503" t="str">
            <v>Maquinas y Equipos de Oficina</v>
          </cell>
        </row>
        <row r="504">
          <cell r="A504">
            <v>201944196</v>
          </cell>
          <cell r="B504">
            <v>2905002</v>
          </cell>
          <cell r="C504" t="str">
            <v>Maquinarias y Equipos para la Produccion</v>
          </cell>
        </row>
        <row r="505">
          <cell r="A505">
            <v>201944197</v>
          </cell>
          <cell r="B505">
            <v>2905999</v>
          </cell>
          <cell r="C505" t="str">
            <v>Otras</v>
          </cell>
        </row>
        <row r="506">
          <cell r="A506">
            <v>201944198</v>
          </cell>
          <cell r="B506">
            <v>2906</v>
          </cell>
          <cell r="C506" t="str">
            <v>Equipos Informaticos</v>
          </cell>
        </row>
        <row r="507">
          <cell r="A507">
            <v>201944199</v>
          </cell>
          <cell r="B507">
            <v>2906001</v>
          </cell>
          <cell r="C507" t="str">
            <v>Equipos Computacionales y Perifericos</v>
          </cell>
        </row>
        <row r="508">
          <cell r="A508">
            <v>201944441</v>
          </cell>
          <cell r="B508">
            <v>2906002</v>
          </cell>
          <cell r="C508" t="str">
            <v>Equipos de Comunicaciones para Redes Informaticas</v>
          </cell>
        </row>
        <row r="509">
          <cell r="A509">
            <v>201944442</v>
          </cell>
          <cell r="B509">
            <v>2907</v>
          </cell>
          <cell r="C509" t="str">
            <v>Programas Informaticos</v>
          </cell>
        </row>
        <row r="510">
          <cell r="A510">
            <v>201944443</v>
          </cell>
          <cell r="B510">
            <v>2907001</v>
          </cell>
          <cell r="C510" t="str">
            <v>Programas Computacionales</v>
          </cell>
        </row>
        <row r="511">
          <cell r="A511">
            <v>201944444</v>
          </cell>
          <cell r="B511">
            <v>2907002</v>
          </cell>
          <cell r="C511" t="str">
            <v>Sistemas de Informacion</v>
          </cell>
        </row>
        <row r="512">
          <cell r="A512">
            <v>201944445</v>
          </cell>
          <cell r="B512">
            <v>2999</v>
          </cell>
          <cell r="C512" t="str">
            <v>Otros Activos no Financieros</v>
          </cell>
        </row>
        <row r="513">
          <cell r="A513">
            <v>201944446</v>
          </cell>
          <cell r="B513">
            <v>30</v>
          </cell>
          <cell r="C513" t="str">
            <v>ADQUISICION DE ACTIVOS FINANCIEROS</v>
          </cell>
        </row>
        <row r="514">
          <cell r="A514">
            <v>201944447</v>
          </cell>
          <cell r="B514">
            <v>3001</v>
          </cell>
          <cell r="C514" t="str">
            <v>Compra de Titulos y Valores</v>
          </cell>
        </row>
        <row r="515">
          <cell r="A515">
            <v>201944448</v>
          </cell>
          <cell r="B515">
            <v>3001001</v>
          </cell>
          <cell r="C515" t="str">
            <v>Depositos a Plazo</v>
          </cell>
        </row>
        <row r="516">
          <cell r="A516">
            <v>201944449</v>
          </cell>
          <cell r="B516">
            <v>3001002</v>
          </cell>
          <cell r="C516" t="str">
            <v>Pactos de Retrocompra</v>
          </cell>
        </row>
        <row r="517">
          <cell r="A517">
            <v>201944450</v>
          </cell>
          <cell r="B517">
            <v>3001003</v>
          </cell>
          <cell r="C517" t="str">
            <v>Cuotas de Fondos Mutuos</v>
          </cell>
        </row>
        <row r="518">
          <cell r="A518">
            <v>201944451</v>
          </cell>
          <cell r="B518">
            <v>3001004</v>
          </cell>
          <cell r="C518" t="str">
            <v>Bonos o Pagares</v>
          </cell>
        </row>
        <row r="519">
          <cell r="A519">
            <v>201944452</v>
          </cell>
          <cell r="B519">
            <v>3001005</v>
          </cell>
          <cell r="C519" t="str">
            <v>Letras Hipotecarias</v>
          </cell>
        </row>
        <row r="520">
          <cell r="A520">
            <v>201944453</v>
          </cell>
          <cell r="B520">
            <v>3001999</v>
          </cell>
          <cell r="C520" t="str">
            <v>Otros</v>
          </cell>
        </row>
        <row r="521">
          <cell r="A521">
            <v>201944454</v>
          </cell>
          <cell r="B521">
            <v>3002</v>
          </cell>
          <cell r="C521" t="str">
            <v>Compra de Acciones y Participaciones de Capital</v>
          </cell>
        </row>
        <row r="522">
          <cell r="A522">
            <v>201944455</v>
          </cell>
          <cell r="B522">
            <v>3003</v>
          </cell>
          <cell r="C522" t="str">
            <v>Operaciones de Cambio</v>
          </cell>
        </row>
        <row r="523">
          <cell r="A523">
            <v>201944456</v>
          </cell>
          <cell r="B523">
            <v>3099</v>
          </cell>
          <cell r="C523" t="str">
            <v>Otros Activos Financieros</v>
          </cell>
        </row>
        <row r="524">
          <cell r="A524">
            <v>201944457</v>
          </cell>
          <cell r="B524">
            <v>31</v>
          </cell>
          <cell r="C524" t="str">
            <v>INICIATIVAS DE INVERSION</v>
          </cell>
        </row>
        <row r="525">
          <cell r="A525">
            <v>201944458</v>
          </cell>
          <cell r="B525">
            <v>3101</v>
          </cell>
          <cell r="C525" t="str">
            <v>Estudios Basicos</v>
          </cell>
        </row>
        <row r="526">
          <cell r="A526">
            <v>201944459</v>
          </cell>
          <cell r="B526">
            <v>3101001</v>
          </cell>
          <cell r="C526" t="str">
            <v>Gastos Administrativos</v>
          </cell>
        </row>
        <row r="527">
          <cell r="A527">
            <v>201944460</v>
          </cell>
          <cell r="B527">
            <v>3101002</v>
          </cell>
          <cell r="C527" t="str">
            <v>Consultorias</v>
          </cell>
        </row>
        <row r="528">
          <cell r="A528">
            <v>201944461</v>
          </cell>
          <cell r="B528">
            <v>3102</v>
          </cell>
          <cell r="C528" t="str">
            <v>Proyectos</v>
          </cell>
        </row>
        <row r="529">
          <cell r="A529">
            <v>201944462</v>
          </cell>
          <cell r="B529">
            <v>3102001</v>
          </cell>
          <cell r="C529" t="str">
            <v>Gastos Administrativos</v>
          </cell>
        </row>
        <row r="530">
          <cell r="A530">
            <v>201944463</v>
          </cell>
          <cell r="B530">
            <v>3102002</v>
          </cell>
          <cell r="C530" t="str">
            <v>Consultorias</v>
          </cell>
        </row>
        <row r="531">
          <cell r="A531">
            <v>201944464</v>
          </cell>
          <cell r="B531">
            <v>3102003</v>
          </cell>
          <cell r="C531" t="str">
            <v>Terrenos</v>
          </cell>
        </row>
        <row r="532">
          <cell r="A532">
            <v>201944465</v>
          </cell>
          <cell r="B532">
            <v>3102004</v>
          </cell>
          <cell r="C532" t="str">
            <v>Obras Civiles</v>
          </cell>
        </row>
        <row r="533">
          <cell r="A533">
            <v>201944466</v>
          </cell>
          <cell r="B533">
            <v>3102005</v>
          </cell>
          <cell r="C533" t="str">
            <v>Equipamiento</v>
          </cell>
        </row>
        <row r="534">
          <cell r="A534">
            <v>201944467</v>
          </cell>
          <cell r="B534">
            <v>3102006</v>
          </cell>
          <cell r="C534" t="str">
            <v>Equipos</v>
          </cell>
        </row>
        <row r="535">
          <cell r="A535">
            <v>201944468</v>
          </cell>
          <cell r="B535">
            <v>3102007</v>
          </cell>
          <cell r="C535" t="str">
            <v>Vehiculos</v>
          </cell>
        </row>
        <row r="536">
          <cell r="A536">
            <v>201944469</v>
          </cell>
          <cell r="B536">
            <v>3102999</v>
          </cell>
          <cell r="C536" t="str">
            <v>Otros Gastos</v>
          </cell>
        </row>
        <row r="537">
          <cell r="A537">
            <v>201944470</v>
          </cell>
          <cell r="B537">
            <v>3103</v>
          </cell>
          <cell r="C537" t="str">
            <v>Programas de Inversion</v>
          </cell>
        </row>
        <row r="538">
          <cell r="A538">
            <v>201944471</v>
          </cell>
          <cell r="B538">
            <v>3103001</v>
          </cell>
          <cell r="C538" t="str">
            <v>Gastos Administrativos</v>
          </cell>
        </row>
        <row r="539">
          <cell r="A539">
            <v>201944472</v>
          </cell>
          <cell r="B539">
            <v>3103002</v>
          </cell>
          <cell r="C539" t="str">
            <v>Consultorias</v>
          </cell>
        </row>
        <row r="540">
          <cell r="A540">
            <v>201944473</v>
          </cell>
          <cell r="B540">
            <v>3103003</v>
          </cell>
          <cell r="C540" t="str">
            <v>Contratacion del Programa</v>
          </cell>
        </row>
        <row r="541">
          <cell r="A541">
            <v>201944474</v>
          </cell>
          <cell r="B541">
            <v>32</v>
          </cell>
          <cell r="C541" t="str">
            <v>PRESTAMOS</v>
          </cell>
        </row>
        <row r="542">
          <cell r="A542">
            <v>201944475</v>
          </cell>
          <cell r="B542">
            <v>3201</v>
          </cell>
          <cell r="C542" t="str">
            <v>De Asistencia Social</v>
          </cell>
        </row>
        <row r="543">
          <cell r="A543">
            <v>201944476</v>
          </cell>
          <cell r="B543">
            <v>3202</v>
          </cell>
          <cell r="C543" t="str">
            <v>Hipotecarios</v>
          </cell>
        </row>
        <row r="544">
          <cell r="A544">
            <v>201944477</v>
          </cell>
          <cell r="B544">
            <v>3203</v>
          </cell>
          <cell r="C544" t="str">
            <v>Pignoraticios</v>
          </cell>
        </row>
        <row r="545">
          <cell r="A545">
            <v>201944478</v>
          </cell>
          <cell r="B545">
            <v>3204</v>
          </cell>
          <cell r="C545" t="str">
            <v>De Fomento</v>
          </cell>
        </row>
        <row r="546">
          <cell r="A546">
            <v>201944667</v>
          </cell>
          <cell r="B546">
            <v>3204002</v>
          </cell>
          <cell r="C546" t="str">
            <v>Municipalidades</v>
          </cell>
        </row>
        <row r="547">
          <cell r="A547">
            <v>201944479</v>
          </cell>
          <cell r="B547">
            <v>3205</v>
          </cell>
          <cell r="C547" t="str">
            <v>Medicos</v>
          </cell>
        </row>
        <row r="548">
          <cell r="A548">
            <v>201944480</v>
          </cell>
          <cell r="B548">
            <v>3206</v>
          </cell>
          <cell r="C548" t="str">
            <v>Por Anticipos a Contratistas</v>
          </cell>
        </row>
        <row r="549">
          <cell r="A549">
            <v>201944481</v>
          </cell>
          <cell r="B549">
            <v>3207</v>
          </cell>
          <cell r="C549" t="str">
            <v>Por Anticipos por Cambio de Residencia</v>
          </cell>
        </row>
        <row r="550">
          <cell r="A550">
            <v>201944482</v>
          </cell>
          <cell r="B550">
            <v>3209</v>
          </cell>
          <cell r="C550" t="str">
            <v>Por Ventas a Plazo</v>
          </cell>
        </row>
        <row r="551">
          <cell r="A551">
            <v>201944483</v>
          </cell>
          <cell r="B551">
            <v>33</v>
          </cell>
          <cell r="C551" t="str">
            <v>TRANSFERENCIAS DE CAPITAL</v>
          </cell>
        </row>
        <row r="552">
          <cell r="A552">
            <v>201944484</v>
          </cell>
          <cell r="B552">
            <v>3301</v>
          </cell>
          <cell r="C552" t="str">
            <v>Al Sector Privado</v>
          </cell>
        </row>
        <row r="553">
          <cell r="A553">
            <v>201944485</v>
          </cell>
          <cell r="B553">
            <v>3302</v>
          </cell>
          <cell r="C553" t="str">
            <v>Al Gobierno Central</v>
          </cell>
        </row>
        <row r="554">
          <cell r="A554">
            <v>201944578</v>
          </cell>
          <cell r="B554">
            <v>3302001</v>
          </cell>
          <cell r="C554" t="str">
            <v>Programa Inversion Regional Region I</v>
          </cell>
        </row>
        <row r="555">
          <cell r="A555">
            <v>201944579</v>
          </cell>
          <cell r="B555">
            <v>3302002</v>
          </cell>
          <cell r="C555" t="str">
            <v>Programa Inversion Regional Region II</v>
          </cell>
        </row>
        <row r="556">
          <cell r="A556">
            <v>201944580</v>
          </cell>
          <cell r="B556">
            <v>3302003</v>
          </cell>
          <cell r="C556" t="str">
            <v>Programa Inversion Regional Region III</v>
          </cell>
        </row>
        <row r="557">
          <cell r="A557">
            <v>201944581</v>
          </cell>
          <cell r="B557">
            <v>3302004</v>
          </cell>
          <cell r="C557" t="str">
            <v>Programa Inversion Regional Region IV</v>
          </cell>
        </row>
        <row r="558">
          <cell r="A558">
            <v>201944582</v>
          </cell>
          <cell r="B558">
            <v>3302005</v>
          </cell>
          <cell r="C558" t="str">
            <v>Programa Inversion Regional Region V</v>
          </cell>
        </row>
        <row r="559">
          <cell r="A559">
            <v>201944583</v>
          </cell>
          <cell r="B559">
            <v>3302006</v>
          </cell>
          <cell r="C559" t="str">
            <v>Programa Inversion Regional Region VI</v>
          </cell>
        </row>
        <row r="560">
          <cell r="A560">
            <v>201944584</v>
          </cell>
          <cell r="B560">
            <v>3302007</v>
          </cell>
          <cell r="C560" t="str">
            <v>Programa Inversion Regional Region VII</v>
          </cell>
        </row>
        <row r="561">
          <cell r="A561">
            <v>201944585</v>
          </cell>
          <cell r="B561">
            <v>3302008</v>
          </cell>
          <cell r="C561" t="str">
            <v>Programa Inversion Regional Region VIII</v>
          </cell>
        </row>
        <row r="562">
          <cell r="A562">
            <v>201944586</v>
          </cell>
          <cell r="B562">
            <v>3302009</v>
          </cell>
          <cell r="C562" t="str">
            <v>Programa Inversion Regional Region IX</v>
          </cell>
        </row>
        <row r="563">
          <cell r="A563">
            <v>201944587</v>
          </cell>
          <cell r="B563">
            <v>3302010</v>
          </cell>
          <cell r="C563" t="str">
            <v>Programa Inversion Regional Region X</v>
          </cell>
        </row>
        <row r="564">
          <cell r="A564">
            <v>201944658</v>
          </cell>
          <cell r="B564">
            <v>3302011</v>
          </cell>
          <cell r="C564" t="str">
            <v>Programa Inversion Regional Region XI</v>
          </cell>
        </row>
        <row r="565">
          <cell r="A565">
            <v>201944588</v>
          </cell>
          <cell r="B565">
            <v>3302012</v>
          </cell>
          <cell r="C565" t="str">
            <v>Programa Inversion Regional Region XII</v>
          </cell>
        </row>
        <row r="566">
          <cell r="A566">
            <v>201944642</v>
          </cell>
          <cell r="B566">
            <v>3302013</v>
          </cell>
          <cell r="C566" t="str">
            <v>Programa Inversion Regional Region Metropolitana</v>
          </cell>
        </row>
        <row r="567">
          <cell r="A567">
            <v>201944656</v>
          </cell>
          <cell r="B567">
            <v>3302014</v>
          </cell>
          <cell r="C567" t="str">
            <v>Programa Inversion Regional Region XIV</v>
          </cell>
        </row>
        <row r="568">
          <cell r="A568">
            <v>201944657</v>
          </cell>
          <cell r="B568">
            <v>3302015</v>
          </cell>
          <cell r="C568" t="str">
            <v>Programa Inversion Regional Region XV</v>
          </cell>
        </row>
        <row r="569">
          <cell r="A569">
            <v>201946403</v>
          </cell>
          <cell r="B569">
            <v>3302016</v>
          </cell>
          <cell r="C569" t="str">
            <v>Al Consejo Nacional De La Cultura Y Las Artes</v>
          </cell>
        </row>
        <row r="570">
          <cell r="A570">
            <v>201947079</v>
          </cell>
          <cell r="B570">
            <v>3302017</v>
          </cell>
          <cell r="C570" t="str">
            <v>Subsecretaria de Desarrollo Regional y Administrativo - Programa 03</v>
          </cell>
        </row>
        <row r="571">
          <cell r="A571">
            <v>201947104</v>
          </cell>
          <cell r="B571">
            <v>3302018</v>
          </cell>
          <cell r="C571" t="str">
            <v>Subsecretaria de Desarrollo Regional y Administrativo - Programa 01</v>
          </cell>
        </row>
        <row r="572">
          <cell r="A572">
            <v>201947167</v>
          </cell>
          <cell r="B572">
            <v>3302019</v>
          </cell>
          <cell r="C572" t="str">
            <v>Subsecretaria del Interior - Programa 01</v>
          </cell>
        </row>
        <row r="573">
          <cell r="A573">
            <v>201944486</v>
          </cell>
          <cell r="B573">
            <v>3303</v>
          </cell>
          <cell r="C573" t="str">
            <v>A Otras Entidades Publicas</v>
          </cell>
        </row>
        <row r="574">
          <cell r="A574">
            <v>201944643</v>
          </cell>
          <cell r="B574">
            <v>3303001</v>
          </cell>
          <cell r="C574" t="str">
            <v>Provision Fondo Nacional de Desarrollo Regional</v>
          </cell>
        </row>
        <row r="575">
          <cell r="A575">
            <v>201944644</v>
          </cell>
          <cell r="B575">
            <v>3303003</v>
          </cell>
          <cell r="C575" t="str">
            <v>Provision Infraestructura Educacional</v>
          </cell>
        </row>
        <row r="576">
          <cell r="A576">
            <v>201944645</v>
          </cell>
          <cell r="B576">
            <v>3303005</v>
          </cell>
          <cell r="C576" t="str">
            <v>Municipalidades (Programa Mejoramiento Urbano y Equipamiento Comunal)</v>
          </cell>
        </row>
        <row r="577">
          <cell r="A577">
            <v>201944650</v>
          </cell>
          <cell r="B577">
            <v>3303005001</v>
          </cell>
          <cell r="C577" t="str">
            <v>Emergencia</v>
          </cell>
        </row>
        <row r="578">
          <cell r="A578">
            <v>201944651</v>
          </cell>
          <cell r="B578">
            <v>3303005002</v>
          </cell>
          <cell r="C578" t="str">
            <v>Tradicional</v>
          </cell>
        </row>
        <row r="579">
          <cell r="A579">
            <v>201944652</v>
          </cell>
          <cell r="B579">
            <v>3303005003</v>
          </cell>
          <cell r="C579" t="str">
            <v>Emergencia FIE</v>
          </cell>
        </row>
        <row r="580">
          <cell r="A580">
            <v>201944646</v>
          </cell>
          <cell r="B580">
            <v>3303006</v>
          </cell>
          <cell r="C580" t="str">
            <v>Municipalidades (Programa Mejoramiento de Barrios)</v>
          </cell>
        </row>
        <row r="581">
          <cell r="A581">
            <v>201944571</v>
          </cell>
          <cell r="B581">
            <v>3303016</v>
          </cell>
          <cell r="C581" t="str">
            <v>Municipalidades - Sistema Informacion Financiera Municipal</v>
          </cell>
        </row>
        <row r="582">
          <cell r="A582">
            <v>201944647</v>
          </cell>
          <cell r="B582">
            <v>3303017</v>
          </cell>
          <cell r="C582" t="str">
            <v>Provision Programa Infraestructura Rural</v>
          </cell>
        </row>
        <row r="583">
          <cell r="A583">
            <v>201944659</v>
          </cell>
          <cell r="B583">
            <v>3303021</v>
          </cell>
          <cell r="C583" t="str">
            <v>Provision Puesta en Valor del Patrimonio</v>
          </cell>
        </row>
        <row r="584">
          <cell r="A584">
            <v>201944654</v>
          </cell>
          <cell r="B584">
            <v>3303024</v>
          </cell>
          <cell r="C584" t="str">
            <v>Provision Programa Fondo de Innovacion para la Competitividad</v>
          </cell>
        </row>
        <row r="585">
          <cell r="A585">
            <v>201944655</v>
          </cell>
          <cell r="B585">
            <v>3303025</v>
          </cell>
          <cell r="C585" t="str">
            <v>Provision de Apoyo a la Gestion Subnacional</v>
          </cell>
        </row>
        <row r="586">
          <cell r="A586">
            <v>201944565</v>
          </cell>
          <cell r="B586">
            <v>3303100</v>
          </cell>
          <cell r="C586" t="str">
            <v>Municipalidades (Fondo Recuperacion de Ciudades)</v>
          </cell>
        </row>
        <row r="587">
          <cell r="A587">
            <v>201944666</v>
          </cell>
          <cell r="B587">
            <v>3303110</v>
          </cell>
          <cell r="C587" t="str">
            <v>Municipalidades (Fondo de Incentivo al Mejoramiento de la Gestion Municipal)</v>
          </cell>
        </row>
        <row r="588">
          <cell r="A588">
            <v>201944648</v>
          </cell>
          <cell r="B588">
            <v>3303130</v>
          </cell>
          <cell r="C588" t="str">
            <v>Provision Programa Saneamiento Sanitario</v>
          </cell>
        </row>
        <row r="589">
          <cell r="A589">
            <v>201944649</v>
          </cell>
          <cell r="B589">
            <v>3303190</v>
          </cell>
          <cell r="C589" t="str">
            <v>Provision Programa Residuos Solidos</v>
          </cell>
        </row>
        <row r="590">
          <cell r="A590">
            <v>201944660</v>
          </cell>
          <cell r="B590">
            <v>3303418</v>
          </cell>
          <cell r="C590" t="str">
            <v>Provision Ley N 20.378 - Fondo de Apoyo Regional (FAR)</v>
          </cell>
        </row>
        <row r="591">
          <cell r="A591">
            <v>201944564</v>
          </cell>
          <cell r="B591">
            <v>3303421</v>
          </cell>
          <cell r="C591" t="str">
            <v>Provision Incorporacion Mayores Ingresos Propios</v>
          </cell>
        </row>
        <row r="592">
          <cell r="A592">
            <v>201944563</v>
          </cell>
          <cell r="B592">
            <v>3303423</v>
          </cell>
          <cell r="C592" t="str">
            <v>Provision Recuperacion Infraestructura Local Zona Centro Sur</v>
          </cell>
        </row>
        <row r="593">
          <cell r="A593">
            <v>201944562</v>
          </cell>
          <cell r="B593">
            <v>3303426</v>
          </cell>
          <cell r="C593" t="str">
            <v>Provision Energizacion</v>
          </cell>
        </row>
        <row r="594">
          <cell r="A594">
            <v>201947134</v>
          </cell>
          <cell r="B594">
            <v>3303500</v>
          </cell>
          <cell r="C594" t="str">
            <v>Recuperacion y Desarrollo Urbano de Valparaiso</v>
          </cell>
        </row>
        <row r="595">
          <cell r="A595">
            <v>201944487</v>
          </cell>
          <cell r="B595">
            <v>3304</v>
          </cell>
          <cell r="C595" t="str">
            <v>A Empresas Publicas no Financieras</v>
          </cell>
        </row>
        <row r="596">
          <cell r="A596">
            <v>201944488</v>
          </cell>
          <cell r="B596">
            <v>3305</v>
          </cell>
          <cell r="C596" t="str">
            <v>A Empresas Publicas Financieras</v>
          </cell>
        </row>
        <row r="597">
          <cell r="A597">
            <v>201944489</v>
          </cell>
          <cell r="B597">
            <v>3306</v>
          </cell>
          <cell r="C597" t="str">
            <v>A Gobiernos Extranjeros</v>
          </cell>
        </row>
        <row r="598">
          <cell r="A598">
            <v>201944490</v>
          </cell>
          <cell r="B598">
            <v>3307</v>
          </cell>
          <cell r="C598" t="str">
            <v>A Organismos Internacionales</v>
          </cell>
        </row>
        <row r="599">
          <cell r="A599">
            <v>201944491</v>
          </cell>
          <cell r="B599">
            <v>34</v>
          </cell>
          <cell r="C599" t="str">
            <v>SERVICIO DE LA DEUDA</v>
          </cell>
        </row>
        <row r="600">
          <cell r="A600">
            <v>201944492</v>
          </cell>
          <cell r="B600">
            <v>3401</v>
          </cell>
          <cell r="C600" t="str">
            <v>Amortizacion Deuda Interna</v>
          </cell>
        </row>
        <row r="601">
          <cell r="A601">
            <v>201944589</v>
          </cell>
          <cell r="B601">
            <v>3401001</v>
          </cell>
          <cell r="C601" t="str">
            <v>Rescate de Valores</v>
          </cell>
        </row>
        <row r="602">
          <cell r="A602">
            <v>201944590</v>
          </cell>
          <cell r="B602">
            <v>3401002</v>
          </cell>
          <cell r="C602" t="str">
            <v>Emprestitos</v>
          </cell>
        </row>
        <row r="603">
          <cell r="A603">
            <v>201944591</v>
          </cell>
          <cell r="B603">
            <v>3401003</v>
          </cell>
          <cell r="C603" t="str">
            <v>Creditos de Proveedores</v>
          </cell>
        </row>
        <row r="604">
          <cell r="A604">
            <v>201944592</v>
          </cell>
          <cell r="B604">
            <v>3402</v>
          </cell>
          <cell r="C604" t="str">
            <v>Amortizacion Deuda Externa</v>
          </cell>
        </row>
        <row r="605">
          <cell r="A605">
            <v>201944593</v>
          </cell>
          <cell r="B605">
            <v>3402001</v>
          </cell>
          <cell r="C605" t="str">
            <v>Rescate de Valores</v>
          </cell>
        </row>
        <row r="606">
          <cell r="A606">
            <v>201944594</v>
          </cell>
          <cell r="B606">
            <v>3402002</v>
          </cell>
          <cell r="C606" t="str">
            <v>Emprestitos</v>
          </cell>
        </row>
        <row r="607">
          <cell r="A607">
            <v>201944595</v>
          </cell>
          <cell r="B607">
            <v>3402003</v>
          </cell>
          <cell r="C607" t="str">
            <v>Creditos de Proveedores</v>
          </cell>
        </row>
        <row r="608">
          <cell r="A608">
            <v>201944596</v>
          </cell>
          <cell r="B608">
            <v>3403</v>
          </cell>
          <cell r="C608" t="str">
            <v>Intereses Deuda Interna</v>
          </cell>
        </row>
        <row r="609">
          <cell r="A609">
            <v>201944597</v>
          </cell>
          <cell r="B609">
            <v>3403001</v>
          </cell>
          <cell r="C609" t="str">
            <v>Por Emision de Valores</v>
          </cell>
        </row>
        <row r="610">
          <cell r="A610">
            <v>201944598</v>
          </cell>
          <cell r="B610">
            <v>3403002</v>
          </cell>
          <cell r="C610" t="str">
            <v>Emprestitos</v>
          </cell>
        </row>
        <row r="611">
          <cell r="A611">
            <v>201944599</v>
          </cell>
          <cell r="B611">
            <v>3403003</v>
          </cell>
          <cell r="C611" t="str">
            <v>Creditos de Proveedores</v>
          </cell>
        </row>
        <row r="612">
          <cell r="A612">
            <v>201944600</v>
          </cell>
          <cell r="B612">
            <v>3404</v>
          </cell>
          <cell r="C612" t="str">
            <v>Intereses Deuda Externa</v>
          </cell>
        </row>
        <row r="613">
          <cell r="A613">
            <v>201944601</v>
          </cell>
          <cell r="B613">
            <v>3404001</v>
          </cell>
          <cell r="C613" t="str">
            <v>Por Emision de Valores</v>
          </cell>
        </row>
        <row r="614">
          <cell r="A614">
            <v>201944602</v>
          </cell>
          <cell r="B614">
            <v>3404002</v>
          </cell>
          <cell r="C614" t="str">
            <v>Emprestitos</v>
          </cell>
        </row>
        <row r="615">
          <cell r="A615">
            <v>201944661</v>
          </cell>
          <cell r="B615">
            <v>3404002001</v>
          </cell>
          <cell r="C615" t="str">
            <v>Intereses Deuda Publica</v>
          </cell>
        </row>
        <row r="616">
          <cell r="A616">
            <v>201944662</v>
          </cell>
          <cell r="B616">
            <v>3404002002</v>
          </cell>
          <cell r="C616" t="str">
            <v>Comisiones Deuda Publica</v>
          </cell>
        </row>
        <row r="617">
          <cell r="A617">
            <v>201944603</v>
          </cell>
          <cell r="B617">
            <v>3404003</v>
          </cell>
          <cell r="C617" t="str">
            <v>Creditos de Proveedores</v>
          </cell>
        </row>
        <row r="618">
          <cell r="A618">
            <v>201944604</v>
          </cell>
          <cell r="B618">
            <v>3405</v>
          </cell>
          <cell r="C618" t="str">
            <v>Otros Gastos Financieros Deuda Interna</v>
          </cell>
        </row>
        <row r="619">
          <cell r="A619">
            <v>201944605</v>
          </cell>
          <cell r="B619">
            <v>3405001</v>
          </cell>
          <cell r="C619" t="str">
            <v>Por Emision de Valores</v>
          </cell>
        </row>
        <row r="620">
          <cell r="A620">
            <v>201944606</v>
          </cell>
          <cell r="B620">
            <v>3405002</v>
          </cell>
          <cell r="C620" t="str">
            <v>Emprestitos</v>
          </cell>
        </row>
        <row r="621">
          <cell r="A621">
            <v>201944607</v>
          </cell>
          <cell r="B621">
            <v>3405003</v>
          </cell>
          <cell r="C621" t="str">
            <v>Creditos de Proveedores</v>
          </cell>
        </row>
        <row r="622">
          <cell r="A622">
            <v>201944608</v>
          </cell>
          <cell r="B622">
            <v>3406</v>
          </cell>
          <cell r="C622" t="str">
            <v>Otros Gastos Financieros Deuda Externa</v>
          </cell>
        </row>
        <row r="623">
          <cell r="A623">
            <v>201944609</v>
          </cell>
          <cell r="B623">
            <v>3406001</v>
          </cell>
          <cell r="C623" t="str">
            <v>Por Emision de Valores</v>
          </cell>
        </row>
        <row r="624">
          <cell r="A624">
            <v>201944610</v>
          </cell>
          <cell r="B624">
            <v>3406002</v>
          </cell>
          <cell r="C624" t="str">
            <v>Emprestitos</v>
          </cell>
        </row>
        <row r="625">
          <cell r="A625">
            <v>201944611</v>
          </cell>
          <cell r="B625">
            <v>3406003</v>
          </cell>
          <cell r="C625" t="str">
            <v>Creditos de Proveedores</v>
          </cell>
        </row>
        <row r="626">
          <cell r="A626">
            <v>201944612</v>
          </cell>
          <cell r="B626">
            <v>3407</v>
          </cell>
          <cell r="C626" t="str">
            <v>Deuda Flotante</v>
          </cell>
        </row>
        <row r="627">
          <cell r="A627">
            <v>201944613</v>
          </cell>
          <cell r="B627">
            <v>35</v>
          </cell>
          <cell r="C627" t="str">
            <v>SALDO FINAL DE CAJA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Juan Ignacio Cancino Pacheco" refreshedDate="45672.666904513891" createdVersion="6" refreshedVersion="8" minRefreshableVersion="3" recordCount="291" xr:uid="{00000000-000A-0000-FFFF-FFFF08000000}">
  <cacheSource type="worksheet">
    <worksheetSource ref="B8:R299" sheet="CONSOLIDADO"/>
  </cacheSource>
  <cacheFields count="17">
    <cacheField name="Subtitulo" numFmtId="0">
      <sharedItems containsBlank="1" containsMixedTypes="1" containsNumber="1" containsInteger="1" minValue="22" maxValue="35" count="15">
        <s v="Sub."/>
        <s v="21."/>
        <m/>
        <n v="22"/>
        <n v="23"/>
        <n v="24"/>
        <s v="  "/>
        <n v="25"/>
        <n v="26"/>
        <n v="29"/>
        <n v="30"/>
        <n v="32"/>
        <n v="33"/>
        <n v="34"/>
        <n v="35"/>
      </sharedItems>
    </cacheField>
    <cacheField name="Item." numFmtId="0">
      <sharedItems containsBlank="1" containsMixedTypes="1" containsNumber="1" containsInteger="1" minValue="1" maxValue="99"/>
    </cacheField>
    <cacheField name="Asig." numFmtId="0">
      <sharedItems containsBlank="1" containsMixedTypes="1" containsNumber="1" containsInteger="1" minValue="6" maxValue="6"/>
    </cacheField>
    <cacheField name="Sub" numFmtId="168">
      <sharedItems containsBlank="1" containsMixedTypes="1" containsNumber="1" containsInteger="1" minValue="1" maxValue="999"/>
    </cacheField>
    <cacheField name="." numFmtId="0">
      <sharedItems containsBlank="1" containsMixedTypes="1" containsNumber="1" minValue="34.06" maxValue="34.06"/>
    </cacheField>
    <cacheField name="nombre" numFmtId="0">
      <sharedItems count="264">
        <s v="CONSOLIDADO PROGRAMAS"/>
        <s v="GASTOS EN PERSONAL"/>
        <s v="Personal de Planta"/>
        <s v="Sueldos y Sobresueldos"/>
        <s v="Sueldo Bases"/>
        <s v="Asignación de Antigüedad"/>
        <s v="Asignación Profesional"/>
        <s v="Asignación de Zona"/>
        <s v="Asig. Del DL N° 3,551, de 1981"/>
        <s v="Gastos de Representación"/>
        <s v="Asignación de Dirección Superior"/>
        <s v="Asignaciones Compensatorias"/>
        <s v="Asignaciones Sustitutivas"/>
        <s v="Componente Base Asignación de Desempeño"/>
        <s v="Asignación de Responsabilidad Superior"/>
        <s v="Aplicación inciso 5to del Artículo 1 de la Ley N° "/>
        <s v="Otras Asignaciones"/>
        <s v="Aportes del Empleador"/>
        <s v="A Servicios de Bienestar"/>
        <s v="Otras Cotizaciones Previsionales"/>
        <s v="Asignaciones por Desempeño"/>
        <s v="Desempeño Institucional"/>
        <s v="Desempeño Colectivo"/>
        <s v="Desempeño Individual"/>
        <s v="Remuneraciones Variables"/>
        <s v="Asignación por Desempeño de Funciones Críticas"/>
        <s v="Trabajos Extraordinarios"/>
        <s v="Comisiones de Servicios en el País"/>
        <s v="Comisiones de Servicios en el Exterior"/>
        <s v="Aguinaldos"/>
        <s v="Bono de Escolaridad"/>
        <s v="Bonos Especiales "/>
        <s v="Personal a Contrata"/>
        <s v="sueldos base"/>
        <s v="Asignaciónes del DL N° 2.411, de 1978"/>
        <s v="Asignaciónes del DL N° 3.551, de 1981"/>
        <s v="Asignación Zonas Extremas"/>
        <s v="Asignación de Responsabilidad Superior "/>
        <s v="Otras Remuneraciones "/>
        <s v="Honorarios a Suma Alzada - Personas Naturales"/>
        <s v="Honorarios a Suma Alzada-Honorarios"/>
        <s v="Honorarios a Suma Alzada-Viaticos"/>
        <s v="Suplencias y Reemplazos"/>
        <s v="Alumnos en Práctica"/>
        <s v="Otras"/>
        <s v="BIENES Y SERVICIOS DE CONSUMO"/>
        <s v="Textiles, Vestuario y Calzado"/>
        <s v="Textiles y Acabados Textiles"/>
        <s v="Vestuario, Accesorios y Prendas Diversas"/>
        <s v="Calzado"/>
        <s v="Combustibles y Lubricantes"/>
        <s v="Para Vehículos "/>
        <s v="Materiales de Uso o Consumo"/>
        <s v="Materiales de Oficina "/>
        <s v="Textos y Otros Materiales de Enseñanza"/>
        <s v="Productos Químicos"/>
        <s v="Productos Farmacéuticos"/>
        <s v="Materiales y Útiles Quirúrgicos"/>
        <s v="Materiales y útiles de Aseo "/>
        <s v="Menaje para Oficina, Casino y Otros "/>
        <s v="Insumos, Repuestos y Accesorios Computacionales"/>
        <s v="Materiales para Mantenimiento y Reparaciones de Inmuebles"/>
        <s v="Repuestos y Accesorios para Mantenimiento y Reparaciones de Vehículos"/>
        <s v="Otros Materiales, Repuestos y Útiles Diversos para Mantenimiento "/>
        <s v="Equipos Menores "/>
        <s v="Otros "/>
        <s v="Servicios Básicos"/>
        <s v="Electricidad"/>
        <s v="Agua"/>
        <s v="Gas"/>
        <s v="Correo"/>
        <s v="Telefonía Fija"/>
        <s v="Telefonía Celular"/>
        <s v="Acceso a Internet"/>
        <s v="Enlaces de Telecomunicaciones"/>
        <s v="Mantenimiento y Reparaciones."/>
        <s v="Mantenimiento y Reparación de Edificaciones."/>
        <s v="Mantenimiento y Reparación de Vehículos"/>
        <s v="Mantenimiento y Reparación de Máquinas y Equipos d"/>
        <s v="Mantenimiento y Reparación de Mobiliarios y Otros."/>
        <s v="Mantenimiento y Reparación de Máquinas y Equipos de Oficina"/>
        <s v="Mantenimiento y Reparación de Equipos Informáticos"/>
        <s v="Otros"/>
        <s v="Publicidad y Difusión"/>
        <s v="Servicios de Publicidad"/>
        <s v="Servicios de Impresión"/>
        <s v="Servicios Generales"/>
        <s v="Servicios de Aseo"/>
        <s v="Servicios de Vigilancia"/>
        <s v="Servicios de Mantención de Jardines"/>
        <s v="Pasajes, Fletes y Bodegaje."/>
        <s v="Salas Cunas y/o Jardines Infantiles."/>
        <s v="Servicios de Suscripción y Similares"/>
        <s v="Arriendo"/>
        <s v="Arriendo de Edificios"/>
        <s v="Arriendo de Máquinas  y Equipos "/>
        <s v="Arriendo de Equipos Informaticos"/>
        <s v="Servicios Financieros y de Seguros "/>
        <s v="Primas y Gastos de Seguros "/>
        <s v="Gastos Bancarios"/>
        <s v="Servicios Técnicos y Profesionales"/>
        <s v="Estudios e Investigaciones"/>
        <s v="Cursos de Capacitación"/>
        <s v="Sercicios Informáticos"/>
        <s v="Otros Gastos en Bienes y Servicios de Consumo"/>
        <s v="Gastos Menores"/>
        <s v=" Gastos de Representación, Protocolo y Ceremonial"/>
        <s v="PRESTACIONES DE SEGURIDAD SOCIAL"/>
        <s v=" Prestaciones Sociales del Empleador"/>
        <s v="Fondo Retiro Funcionarios Públicos Ley N° 19.882"/>
        <s v="Otras Indemnizaciones"/>
        <s v="TRANSFERENCIAS CORRIENTES "/>
        <s v=" Al Sector Privado"/>
        <s v="Fundación para la Promoción y Desarrollo de la Muj"/>
        <s v="Universidad del Desarrollo"/>
        <s v="Fundación Chile Descentralizado Desarrollado"/>
        <s v="Universidad Adolfo Ibañez - Índice de bienestar "/>
        <s v="Universidad Católica-Centro Latinoamericano"/>
        <s v="Fortalecimiento y Apoyo Técnico a los Gobiernos Re"/>
        <s v="Fortalecimiento de Capacidades de Intervención en "/>
        <s v=" Al Gobierno Central "/>
        <s v="A la Dirección de Arquitectura - MOP"/>
        <s v="Al Consejo de Monumentos Nacionales"/>
        <s v="Al Servicio Nacional del Patrimonio Cultural"/>
        <s v="Programa Gastos de Funcionamiento Región de Tarapacá"/>
        <s v="Programa Gastos de Funcionamiento Región de Antofa"/>
        <s v="Programa Gastos de Funcionamiento Región de Atacama"/>
        <s v="Programa Gastos de Funcionamiento Región de Coquimbo"/>
        <s v="Programa Gasto de Funcionamiento Región de Valparaíso"/>
        <s v="Programa Gasto de Funcionamiento Región del Libertador B. O'Higgins"/>
        <s v="Programa Gasto de Funcionamiento Región del Maule"/>
        <s v="Programa Gastos de Funcionamiento Región del Bio Bio"/>
        <s v="Programa Gastos de Funcionamiento Región de La Araucanía"/>
        <s v="Programa Gasto de Funcionamiento Región de Los Lagos"/>
        <s v="Programa Gastos de Funcionamiento Región de Aysén del General Carlos Ibañez del Campo "/>
        <s v="Programa Gasto de Funcionamiento Región de Magallanes"/>
        <s v="Programa Gasto de Funcionamiento Región Metropolitana"/>
        <s v="Programa Gastos de Funcionamiento Región de Los Ríos"/>
        <s v="Programa Gastos de Funcionamiento Región de Arica Parinacota"/>
        <s v="Programa Gastos de Funcionamiento Región de Ñuble"/>
        <s v="Servicio Nacional de Prevención y Respuesta Ante D"/>
        <s v="A la Subsecretaría de Bienes Nacionales"/>
        <s v=" A Otras Entidades Públicas "/>
        <s v="Capacitacion en Desarrollo Regional y Comunal"/>
        <s v="U. de Chile, Facultad de Gobierno - Actualización "/>
        <s v="Programa Academia Capacitación Muncipal y Regional"/>
        <s v="Agencia para la Sustentabilidad y Cambio Climático"/>
        <s v="SUBPESCA - Consulta indígena área marina Rapa Nui "/>
        <s v="Fondo Concursable Becas - Ley N°20.742"/>
        <s v="Programa de Apoyo a la Acreditación de Calidad de Servicios Municipales "/>
        <s v="UFRO - Red de expertos macro zona sur"/>
        <s v="Municipalidades (Compensación por Predios Exentos) "/>
        <s v="Municipalidades (Programa Esterilización y Atención Sanitaria de Animales de Compañía)"/>
        <s v="Servicios de Asistencia Técnica Especializada SATE"/>
        <s v="Oficina Revitalización de Barrios e Infraestructural Patrimonial"/>
        <s v="Universidad de Chile - Fortalecimiento Organización"/>
        <s v="Oficina de Donación Española"/>
        <s v="Municipalidades (Prevención y Mitigación de Riesgos)"/>
        <s v="Programa de Modernización Municipal"/>
        <s v=" A Organismos Internacionales"/>
        <s v="A Comisión Económica Para América Latina y el Caribe"/>
        <s v="A Banco Interamericano de Desarrollo (BID)"/>
        <s v="A Banco Mundial"/>
        <s v="A Organización de las Naciones Unidas para la Alimentación"/>
        <s v="A Facultad Latinoamericana de Ciencias Sociales"/>
        <s v="Diálogos participativos regionales para ela"/>
        <s v="PNUD: Plan Ercilla"/>
        <s v="INGRESOS AL FISCO"/>
        <s v="Otros Ingresos al Fisco"/>
        <s v="Integros por Recuperación de Licencias Médicas"/>
        <s v="Integros por Saldos No Utilizados de Transferencia"/>
        <s v="Integros por Cobro de Pagos en Exceso"/>
        <s v="Integros por Cobro de Pagos Duplicados"/>
        <s v="OTROS GASTOS CORRIENTES"/>
        <s v="Devoluciones"/>
        <s v="ADQUISICIÓN DE ACTIVOS NO FINANCIEROS"/>
        <s v="Vehículo"/>
        <s v="Mobiliario y Otros"/>
        <s v="Máquinas y Equipos"/>
        <s v="Equipos Informáticos"/>
        <s v="Programas Informáticos"/>
        <s v="ADQUISICIÓN DE ACTIVOS FINANCIEROS "/>
        <s v="PRESTAMOS "/>
        <s v="De Fomento"/>
        <s v="Municipalidades"/>
        <s v="Aporte Reembolsable Especial a Municipalidades"/>
        <s v="Aporte Reembolsable Compensación Ingresos Propios "/>
        <s v="TRANSFERENCIAS DE CAPITAL "/>
        <s v="Al Gobierno Central"/>
        <s v="Programa Inversión Regional Región I  Tarapacá"/>
        <s v="Programa Inversión Regional Región II  Antofagasta"/>
        <s v="Programa Inversión Regional Región III Atacama"/>
        <s v="Programa Inversión Regional Región IV Coquimbo"/>
        <s v="Programa Inversión Regional Región V Valparaíso"/>
        <s v="Programa Inversión Regional Región VI del Libertador "/>
        <s v="Programa Inversión Regional Región VII  Maule"/>
        <s v="Programa Inversión Regional Región VIII  Bío Bío"/>
        <s v="Programa Inversión Regional Región IX La Araucanía"/>
        <s v="Programa Inversión Regional Región X  Los Lagos"/>
        <s v="Programa Inversión Regional Región XI  Aysén"/>
        <s v="Programa Inversión Regional Región XII Magallanes "/>
        <s v="Programa Inversión Regional Región Metropolitana"/>
        <s v="Programa Inversión Regional Región XIV Los Ríos"/>
        <s v="Programa Inversión Regional Región XV  Arica y Parinacota"/>
        <s v="Programa Inversión Regional Región XVI  Ñuble"/>
        <s v="Subsecretaría de Desarrollo Regional y Administrativo"/>
        <s v="Gobiernos Regionales - Programas de Inversión"/>
        <s v="Al Serviu VIII"/>
        <s v="Recuperación Región del Maule"/>
        <s v="Servicio Nacional del Patrimonio Cultural"/>
        <s v="Programa Financiamiento Gobiernos Regionales"/>
        <s v="A Otras Entidades Publicas"/>
        <s v="Provisión Fondo Nacional de Desarrollo Regional"/>
        <s v="Municipalidades (PMU)"/>
        <s v="Tradicional (PMU)"/>
        <s v="Emergencia (PMU)"/>
        <s v="Cuenca del Carbón (PMU)"/>
        <s v="Emergencia S.P.D."/>
        <s v="Municipalidades (PMB)"/>
        <s v="Asistencia Técnica (PMB)"/>
        <s v="Terrenos (PMB)"/>
        <s v="Otras Transferencias (PMB)"/>
        <s v="Estudios y diseños (PMB)"/>
        <s v="IRAL Inversión Regional de Asignación Local (PMB)"/>
        <s v="Obras (PMB)"/>
        <s v="3303010 Programa de Mejoramiento Urbano y Equipamiento Com"/>
        <s v="3303017 Provisión Programa Infraestructura Rural"/>
        <s v="3303020 Programa de Mejoramiento de Barrios FET-Covid-19"/>
        <s v="3303021 Provisión Puesta en Valor del Patrimonio"/>
        <s v="3303025 Provisión de Apoyo a la Gestión Subnacional"/>
        <s v="Municipalidades (Fondo Recuperación de Ciudades - FRC) "/>
        <s v="3303110 Municipalidades (Fondo de Incentivo al Mejoramient"/>
        <s v="3303111 Municipalidades (Progr. Revital de Barrios e Infra"/>
        <s v="Municipalidades (Programa Recuperación Espacios de"/>
        <s v="Provisión Programa Saneamiento Sanitario"/>
        <s v="Provisión Programa Residuos Sólidos"/>
        <s v="Provisión Ley N° 20.378 - Fondo de Apoyo Regional "/>
        <s v="Provisión Incorporación Mayores Ingresos Propios"/>
        <s v="Provisión Energización"/>
        <s v="Provisión Regiones Extremas"/>
        <s v="Provisión Territorios Rezagados"/>
        <s v="Fondo de Desarrollo Local"/>
        <s v="Provisión Programas de Apoyo al Empleo"/>
        <s v="Fondo de Apoyo Contingencia Regional"/>
        <s v="Fondo de Equidad Interregional"/>
        <s v="Municipalidades (Programa de Modernización)"/>
        <s v="Sistema Información Financiera Municipal"/>
        <s v="Unidad de Gobierno Electrónico Local"/>
        <s v="Sistema Información Municipal (SIM )"/>
        <s v="Plataforma Unidad de RRHH"/>
        <s v="Servicios SINIM"/>
        <s v="SERVICIO DE LA DEUDA"/>
        <s v="Amortizacion de la Deuda Externa"/>
        <s v="Intereses Deuda Externa"/>
        <s v="Otros Gastos Financieros Deuda Externa"/>
        <s v="Deuda Flotante"/>
        <s v="SALDO FINAL DE CAJA"/>
        <s v="Equipos Computacionales y Periféricos" u="1"/>
        <s v="Aceleración de Carteras de Planes de Zonas Rezagad" u="1"/>
        <s v="3303001 Provisión Fondo Nacional de Desarrollo Regional" u="1"/>
        <s v="Fondo Recuperación de  (FRC)" u="1"/>
        <s v="2407010 PNUD: Plan Ercilla" u="1"/>
        <s v="Programa Servicios de Asistencia Técnica Especiali" u="1"/>
        <s v="Fondo de Desarrollo Municipal (PMU - PMB - FRC)" u="1"/>
      </sharedItems>
    </cacheField>
    <cacheField name="Presupuesto Inicial 2024 M$" numFmtId="3">
      <sharedItems containsSemiMixedTypes="0" containsString="0" containsNumber="1" minValue="0" maxValue="633374794.29900002"/>
    </cacheField>
    <cacheField name="Presupuesto  Vigente 2024 M$" numFmtId="3">
      <sharedItems containsSemiMixedTypes="0" containsString="0" containsNumber="1" minValue="0" maxValue="403372351.59999996"/>
    </cacheField>
    <cacheField name="Ejecución M$" numFmtId="3">
      <sharedItems containsSemiMixedTypes="0" containsString="0" containsNumber="1" minValue="0" maxValue="402180155.58999997"/>
    </cacheField>
    <cacheField name="% de Ejecución  2024 M$" numFmtId="172">
      <sharedItems containsMixedTypes="1" containsNumber="1" minValue="0" maxValue="6.8446855070422536"/>
    </cacheField>
    <cacheField name="Presupuesto comprometido M$" numFmtId="0">
      <sharedItems containsString="0" containsBlank="1" containsNumber="1" minValue="0" maxValue="402462673.44300002"/>
    </cacheField>
    <cacheField name="% Presupuesto comprometido M$" numFmtId="172">
      <sharedItems containsSemiMixedTypes="0" containsString="0" containsNumber="1" minValue="0" maxValue="6.8446855070422528"/>
    </cacheField>
    <cacheField name="Saldo disponible M$" numFmtId="0">
      <sharedItems containsString="0" containsBlank="1" containsNumber="1" minValue="-7449553" maxValue="12675269.375"/>
    </cacheField>
    <cacheField name="% Saldo disponible " numFmtId="172">
      <sharedItems containsSemiMixedTypes="0" containsString="0" containsNumber="1" minValue="-5.8446855070422528" maxValue="1"/>
    </cacheField>
    <cacheField name="Presupuesto  Vigente 2023 M$" numFmtId="3">
      <sharedItems containsString="0" containsBlank="1" containsNumber="1" minValue="0" maxValue="466638640.64999998"/>
    </cacheField>
    <cacheField name="Ejecución  M$" numFmtId="3">
      <sharedItems containsString="0" containsBlank="1" containsNumber="1" minValue="0" maxValue="458941380.64231497"/>
    </cacheField>
    <cacheField name="%                           Ejecución 2023 M$" numFmtId="172">
      <sharedItems containsMixedTypes="1" containsNumber="1" minValue="0" maxValue="1.00950158923291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Juan Ignacio Cancino Pacheco" refreshedDate="45672.666904745369" createdVersion="6" refreshedVersion="8" minRefreshableVersion="3" recordCount="4" xr:uid="{00000000-000A-0000-FFFF-FFFF04000000}">
  <cacheSource type="worksheet">
    <worksheetSource ref="B305:S309" sheet="CONSOLIDADO"/>
  </cacheSource>
  <cacheFields count="18">
    <cacheField name="1" numFmtId="0">
      <sharedItems count="6">
        <s v="PROGRAMA 01 - SUBSECRETARIA "/>
        <s v="PROGRAMA 02 - SUBNACIONAL"/>
        <s v="PROGRAMA 03 - DESARROLLO LOCAL"/>
        <s v="PROGRAMA 05 - TRANSFERENCIA GORES"/>
        <s v="PROGRAMA 50 - FET COVID-19" u="1"/>
        <s v="PROGRAMA 06 - PROGRAMAS DE CONVERGENCIA" u="1"/>
      </sharedItems>
    </cacheField>
    <cacheField name="." numFmtId="0">
      <sharedItems containsNonDate="0" containsString="0" containsBlank="1"/>
    </cacheField>
    <cacheField name=".2" numFmtId="0">
      <sharedItems containsNonDate="0" containsString="0" containsBlank="1"/>
    </cacheField>
    <cacheField name=".3" numFmtId="0">
      <sharedItems containsNonDate="0" containsString="0" containsBlank="1"/>
    </cacheField>
    <cacheField name=".4" numFmtId="0">
      <sharedItems containsNonDate="0" containsString="0" containsBlank="1"/>
    </cacheField>
    <cacheField name=".5" numFmtId="0">
      <sharedItems containsNonDate="0" containsString="0" containsBlank="1"/>
    </cacheField>
    <cacheField name="Presupuesto Inicial 2024 M$" numFmtId="3">
      <sharedItems containsSemiMixedTypes="0" containsString="0" containsNumber="1" minValue="7376302.0999999996" maxValue="279187175.09900004"/>
    </cacheField>
    <cacheField name="Presupuesto  Vigente 2024 M$" numFmtId="3">
      <sharedItems containsSemiMixedTypes="0" containsString="0" containsNumber="1" minValue="7591101.0999999996" maxValue="336783714.20000005"/>
    </cacheField>
    <cacheField name="Ejecución M$" numFmtId="3">
      <sharedItems containsSemiMixedTypes="0" containsString="0" containsNumber="1" minValue="7317363.7690000003" maxValue="336385425.21099997"/>
    </cacheField>
    <cacheField name="% de Ejecución  2024 M$" numFmtId="172">
      <sharedItems containsSemiMixedTypes="0" containsString="0" containsNumber="1" minValue="0.96393970684964281" maxValue="0.99999997454554967"/>
    </cacheField>
    <cacheField name="Presupuesto comprometido M$" numFmtId="0">
      <sharedItems containsSemiMixedTypes="0" containsString="0" containsNumber="1" minValue="7407180.9389999993" maxValue="336542610.60699999"/>
    </cacheField>
    <cacheField name="% Presupuesto comprometido M$" numFmtId="172">
      <sharedItems containsSemiMixedTypes="0" containsString="0" containsNumber="1" minValue="0.97577160960219589" maxValue="0.99999997454554967"/>
    </cacheField>
    <cacheField name="Saldo disponible M$" numFmtId="41">
      <sharedItems containsSemiMixedTypes="0" containsString="0" containsNumber="1" minValue="0.19999999925494194" maxValue="484654.20300000056"/>
    </cacheField>
    <cacheField name="% Saldo disponible " numFmtId="172">
      <sharedItems containsSemiMixedTypes="0" containsString="0" containsNumber="1" minValue="2.5454450298918224E-8" maxValue="2.4228390397804125E-2"/>
    </cacheField>
    <cacheField name="Presupuesto  Vigente 2023 M$" numFmtId="3">
      <sharedItems containsSemiMixedTypes="0" containsString="0" containsNumber="1" minValue="7518548.4300000006" maxValue="382757222.97000009"/>
    </cacheField>
    <cacheField name="Ejecución  M$" numFmtId="3">
      <sharedItems containsSemiMixedTypes="0" containsString="0" containsNumber="1" minValue="6720739.1761050001" maxValue="379246334.52374995"/>
    </cacheField>
    <cacheField name="%                           Ejecución 2023 M$" numFmtId="172">
      <sharedItems containsSemiMixedTypes="0" containsString="0" containsNumber="1" minValue="0.89388786129093267" maxValue="0.99082737506817653"/>
    </cacheField>
    <cacheField name="Saldo por ejecutar M$" numFmtId="41">
      <sharedItems containsSemiMixedTypes="0" containsString="0" containsNumber="1" minValue="0" maxValue="157185.396000027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">
  <r>
    <x v="0"/>
    <s v="Item."/>
    <s v="Asig."/>
    <s v="Sub"/>
    <s v="."/>
    <x v="0"/>
    <n v="633374794.29900002"/>
    <n v="403372351.59999996"/>
    <n v="402180155.58999997"/>
    <n v="0.99704442804453242"/>
    <n v="402462673.44300002"/>
    <n v="0.99774481777595403"/>
    <n v="909678.15699998988"/>
    <n v="2.2551822240460912E-3"/>
    <n v="466638640.64999998"/>
    <n v="458941380.64231497"/>
    <n v="0.98350488078534781"/>
  </r>
  <r>
    <x v="1"/>
    <m/>
    <m/>
    <m/>
    <m/>
    <x v="1"/>
    <n v="19060021"/>
    <n v="20131855"/>
    <n v="19587000.348999996"/>
    <n v="0.97293569564255233"/>
    <n v="19587000.348999996"/>
    <n v="0.97293569564255233"/>
    <n v="544854.6510000003"/>
    <n v="2.7064304357447454E-2"/>
    <n v="19883636.504999995"/>
    <n v="19097810.873369996"/>
    <n v="0.96047877703696738"/>
  </r>
  <r>
    <x v="2"/>
    <s v="01."/>
    <m/>
    <m/>
    <m/>
    <x v="2"/>
    <n v="980243.5"/>
    <n v="886446.17999999993"/>
    <n v="803354.05499999993"/>
    <n v="0.90626376775632334"/>
    <n v="803354.05499999993"/>
    <n v="0.90626376775632334"/>
    <n v="83092.125000000015"/>
    <n v="9.3736232243676679E-2"/>
    <n v="908724.01666499989"/>
    <n v="871453.35202500003"/>
    <n v="0.95898571628294527"/>
  </r>
  <r>
    <x v="2"/>
    <m/>
    <s v="001."/>
    <m/>
    <m/>
    <x v="3"/>
    <n v="689990"/>
    <n v="628990.02500000002"/>
    <n v="628974.6449999999"/>
    <n v="0.99997554810189537"/>
    <n v="628974.6449999999"/>
    <n v="0.99997554810189537"/>
    <n v="15.380000000004202"/>
    <n v="2.4451898104432105E-5"/>
    <n v="656986.65191999997"/>
    <n v="656819.43111000012"/>
    <n v="0.99974547304802741"/>
  </r>
  <r>
    <x v="2"/>
    <m/>
    <m/>
    <n v="1"/>
    <s v="21.01.001.001"/>
    <x v="4"/>
    <n v="154140"/>
    <n v="116011.474"/>
    <n v="116009.936"/>
    <n v="0.99998674269064114"/>
    <n v="116009.936"/>
    <n v="0.99998674269064114"/>
    <n v="1.5380000000004657"/>
    <n v="1.3257309358904152E-5"/>
    <n v="116992.94309999999"/>
    <n v="116992.94309999997"/>
    <n v="0.99999999999999989"/>
  </r>
  <r>
    <x v="2"/>
    <m/>
    <m/>
    <n v="2"/>
    <s v="21.01.001.002"/>
    <x v="5"/>
    <n v="16600"/>
    <n v="16073.669"/>
    <n v="16072.130999999998"/>
    <n v="0.99990431556105819"/>
    <n v="16072.130999999999"/>
    <n v="0.9999043155610583"/>
    <n v="1.5380000000004657"/>
    <n v="9.5684438941754093E-5"/>
    <n v="16726.056434999999"/>
    <n v="16726.056434999999"/>
    <n v="1"/>
  </r>
  <r>
    <x v="2"/>
    <m/>
    <m/>
    <n v="3"/>
    <s v="21.01.001.003"/>
    <x v="6"/>
    <n v="88270"/>
    <n v="85149.134999999995"/>
    <n v="85147.596999999994"/>
    <n v="0.99998193757341158"/>
    <n v="85147.596999999994"/>
    <n v="0.99998193757341158"/>
    <n v="1.5380000000004657"/>
    <n v="1.8062426588367171E-5"/>
    <n v="88954.247654999999"/>
    <n v="88954.247655000014"/>
    <n v="1.0000000000000002"/>
  </r>
  <r>
    <x v="2"/>
    <m/>
    <m/>
    <n v="4"/>
    <s v="21.01.001.004"/>
    <x v="7"/>
    <n v="0"/>
    <n v="163.035"/>
    <n v="163.035"/>
    <n v="1"/>
    <n v="163.035"/>
    <n v="1"/>
    <n v="0"/>
    <n v="0"/>
    <n v="0"/>
    <n v="0"/>
    <s v="0.00%"/>
  </r>
  <r>
    <x v="2"/>
    <m/>
    <m/>
    <n v="7"/>
    <s v="21.01.001.007"/>
    <x v="8"/>
    <n v="9630"/>
    <n v="9786.4390000000003"/>
    <n v="9784.9009999999998"/>
    <n v="0.99984284375552734"/>
    <n v="9784.9009999999998"/>
    <n v="0.99984284375552734"/>
    <n v="1.5380000000004657"/>
    <n v="1.5715624447262846E-4"/>
    <n v="9702.5081399999999"/>
    <n v="9702.5081399999981"/>
    <n v="0.99999999999999978"/>
  </r>
  <r>
    <x v="2"/>
    <m/>
    <m/>
    <n v="12"/>
    <s v="21.01.001.012"/>
    <x v="9"/>
    <n v="2200"/>
    <n v="2224.8789999999999"/>
    <n v="2223.3410000000003"/>
    <n v="0.99930872645209046"/>
    <n v="2223.3409999999999"/>
    <n v="0.99930872645209023"/>
    <n v="1.5380000000000109"/>
    <n v="6.9127354790980136E-4"/>
    <n v="2212.9438500000001"/>
    <n v="2212.9438500000001"/>
    <n v="1"/>
  </r>
  <r>
    <x v="2"/>
    <m/>
    <m/>
    <n v="13"/>
    <s v="21.01.001.013"/>
    <x v="10"/>
    <n v="51980"/>
    <n v="53254.192000000003"/>
    <n v="53252.654000000002"/>
    <n v="0.99997111964444041"/>
    <n v="53252.654000000002"/>
    <n v="0.99997111964444041"/>
    <n v="1.5380000000004657"/>
    <n v="2.8880355559623656E-5"/>
    <n v="52379.526329999993"/>
    <n v="52379.526329999993"/>
    <n v="1"/>
  </r>
  <r>
    <x v="2"/>
    <m/>
    <m/>
    <n v="14"/>
    <s v="21.01.001.014"/>
    <x v="11"/>
    <n v="79670"/>
    <n v="78237.198999999993"/>
    <n v="78235.661000000007"/>
    <n v="0.99998034183202311"/>
    <n v="78235.660999999993"/>
    <n v="0.99998034183202289"/>
    <n v="1.5380000000004657"/>
    <n v="1.9658167977108508E-5"/>
    <n v="80287.572689999986"/>
    <n v="80287.572689999986"/>
    <n v="1"/>
  </r>
  <r>
    <x v="2"/>
    <m/>
    <m/>
    <n v="15"/>
    <s v="21.01.001.015"/>
    <x v="12"/>
    <n v="195840"/>
    <n v="193572.617"/>
    <n v="193571.079"/>
    <n v="0.99999205466132635"/>
    <n v="193571.079"/>
    <n v="0.99999205466132635"/>
    <n v="1.5380000000004657"/>
    <n v="7.9453386736020913E-6"/>
    <n v="197359.63532999999"/>
    <n v="197359.63532999996"/>
    <n v="0.99999999999999989"/>
  </r>
  <r>
    <x v="2"/>
    <m/>
    <m/>
    <n v="22"/>
    <s v="21.01.001.022"/>
    <x v="13"/>
    <n v="63130"/>
    <n v="62483.360999999997"/>
    <n v="62481.822999999997"/>
    <n v="0.99997538544701525"/>
    <n v="62481.822999999997"/>
    <n v="0.99997538544701525"/>
    <n v="1.5380000000004657"/>
    <n v="2.4614552984761265E-5"/>
    <n v="63617.09161499999"/>
    <n v="63617.091614999998"/>
    <n v="1.0000000000000002"/>
  </r>
  <r>
    <x v="2"/>
    <m/>
    <m/>
    <n v="39"/>
    <s v="21.01.001.039"/>
    <x v="14"/>
    <n v="11180"/>
    <n v="12034.025"/>
    <n v="12032.487000000001"/>
    <n v="0.99987219571174246"/>
    <n v="12032.486999999999"/>
    <n v="0.99987219571174224"/>
    <n v="1.5380000000004657"/>
    <n v="1.2780428825770809E-4"/>
    <n v="11266.766774999998"/>
    <n v="11099.545964999999"/>
    <n v="0.98515804814820096"/>
  </r>
  <r>
    <x v="2"/>
    <m/>
    <m/>
    <n v="998"/>
    <s v="21.01.001.0998"/>
    <x v="15"/>
    <n v="17350"/>
    <n v="0"/>
    <n v="0"/>
    <s v="0.00%"/>
    <n v="0"/>
    <n v="0"/>
    <n v="0"/>
    <n v="0"/>
    <n v="17487.359999999997"/>
    <n v="17487.359999999997"/>
    <n v="1"/>
  </r>
  <r>
    <x v="2"/>
    <m/>
    <m/>
    <n v="999"/>
    <s v="21.01.001.0999"/>
    <x v="16"/>
    <n v="0"/>
    <n v="0"/>
    <n v="0"/>
    <s v="0.00%"/>
    <n v="0"/>
    <n v="0"/>
    <n v="0"/>
    <n v="0"/>
    <n v="0"/>
    <n v="0"/>
    <s v="0.00%"/>
  </r>
  <r>
    <x v="2"/>
    <m/>
    <s v="002."/>
    <m/>
    <m/>
    <x v="17"/>
    <n v="21740"/>
    <n v="19540.34"/>
    <n v="19538.802000000003"/>
    <n v="0.99992129103178362"/>
    <n v="19538.802000000003"/>
    <n v="0.99992129103178362"/>
    <n v="1.5379999999968277"/>
    <n v="7.8708968216357938E-5"/>
    <n v="21901.359689999994"/>
    <n v="21901.359689999997"/>
    <n v="1.0000000000000002"/>
  </r>
  <r>
    <x v="2"/>
    <m/>
    <m/>
    <n v="1"/>
    <s v="21.01.002.001"/>
    <x v="18"/>
    <n v="1570"/>
    <n v="1667.615"/>
    <n v="1667.615"/>
    <n v="1"/>
    <n v="1667.615"/>
    <n v="1"/>
    <n v="0"/>
    <n v="0"/>
    <n v="1579.2133499999998"/>
    <n v="1579.21335"/>
    <n v="1.0000000000000002"/>
  </r>
  <r>
    <x v="2"/>
    <m/>
    <m/>
    <n v="2"/>
    <s v="21.01.002.002"/>
    <x v="19"/>
    <n v="20170"/>
    <n v="17872.724999999999"/>
    <n v="17871.187000000002"/>
    <n v="0.99991394708976966"/>
    <n v="17871.187000000002"/>
    <n v="0.99991394708976966"/>
    <n v="1.5379999999968277"/>
    <n v="8.6052910230355345E-5"/>
    <n v="20322.146339999996"/>
    <n v="20322.146339999999"/>
    <n v="1.0000000000000002"/>
  </r>
  <r>
    <x v="2"/>
    <m/>
    <s v="003."/>
    <m/>
    <m/>
    <x v="20"/>
    <n v="58750"/>
    <n v="56619.78"/>
    <n v="56616.704000000005"/>
    <n v="0.99994567269600843"/>
    <n v="56616.703999999998"/>
    <n v="0.99994567269600831"/>
    <n v="3.0760000000009313"/>
    <n v="5.4327303991660359E-5"/>
    <n v="59208.661259999993"/>
    <n v="59208.661259999993"/>
    <n v="1"/>
  </r>
  <r>
    <x v="2"/>
    <m/>
    <m/>
    <n v="1"/>
    <s v="21.01.003.001"/>
    <x v="21"/>
    <n v="30600"/>
    <n v="30187.928"/>
    <n v="30186.390000000003"/>
    <n v="0.99994905248217114"/>
    <n v="30186.39"/>
    <n v="0.99994905248217103"/>
    <n v="1.5380000000004657"/>
    <n v="5.09475178289966E-5"/>
    <n v="30839.359904999998"/>
    <n v="30839.359904999998"/>
    <n v="1"/>
  </r>
  <r>
    <x v="2"/>
    <m/>
    <m/>
    <n v="2"/>
    <s v="21.01.003.002"/>
    <x v="22"/>
    <n v="28150"/>
    <n v="26431.851999999999"/>
    <n v="26430.314000000002"/>
    <n v="0.99994181262818826"/>
    <n v="26430.313999999998"/>
    <n v="0.99994181262818815"/>
    <n v="1.5380000000004657"/>
    <n v="5.8187371811875522E-5"/>
    <n v="28369.301355"/>
    <n v="28369.301354999996"/>
    <n v="0.99999999999999989"/>
  </r>
  <r>
    <x v="2"/>
    <m/>
    <m/>
    <n v="3"/>
    <s v="21.01.003.003"/>
    <x v="23"/>
    <n v="0"/>
    <n v="0"/>
    <n v="0"/>
    <s v="0.00%"/>
    <n v="0"/>
    <n v="0"/>
    <n v="0"/>
    <n v="0"/>
    <n v="0"/>
    <n v="0"/>
    <s v="0.00%"/>
  </r>
  <r>
    <x v="2"/>
    <m/>
    <s v="004."/>
    <m/>
    <m/>
    <x v="24"/>
    <n v="208653.5"/>
    <n v="180085.484"/>
    <n v="97014.88999999997"/>
    <n v="0.53871576900667895"/>
    <n v="97014.89"/>
    <n v="0.53871576900667906"/>
    <n v="83070.594000000012"/>
    <n v="0.461284230993321"/>
    <n v="169134.09133499998"/>
    <n v="132030.64750499997"/>
    <n v="0.78062705432632107"/>
  </r>
  <r>
    <x v="2"/>
    <m/>
    <m/>
    <n v="4"/>
    <s v="21.01.004.004"/>
    <x v="25"/>
    <n v="203143.5"/>
    <n v="169031.554"/>
    <n v="89787.677999999971"/>
    <n v="0.53118885719999931"/>
    <n v="89787.678"/>
    <n v="0.53118885719999942"/>
    <n v="79243.876000000004"/>
    <n v="0.46881114280000052"/>
    <n v="157032.12509999998"/>
    <n v="121641.99128999999"/>
    <n v="0.77463124957735163"/>
  </r>
  <r>
    <x v="2"/>
    <m/>
    <m/>
    <n v="5"/>
    <s v="21.01.004.005"/>
    <x v="26"/>
    <n v="600"/>
    <n v="600"/>
    <n v="138.19999999999999"/>
    <n v="0.23033333333333331"/>
    <n v="138.19999999999999"/>
    <n v="0.23033333333333331"/>
    <n v="461.8"/>
    <n v="0.76966666666666672"/>
    <n v="583.63132499999995"/>
    <n v="583.63132499999995"/>
    <n v="1"/>
  </r>
  <r>
    <x v="2"/>
    <m/>
    <m/>
    <n v="6"/>
    <s v="21.01.004.006"/>
    <x v="27"/>
    <n v="2910"/>
    <n v="8453.93"/>
    <n v="7089.0120000000006"/>
    <n v="0.83854633288896407"/>
    <n v="7089.0119999999997"/>
    <n v="0.83854633288896396"/>
    <n v="1364.9180000000006"/>
    <n v="0.16145366711103598"/>
    <n v="8930.8349099999978"/>
    <n v="8930.8349099999996"/>
    <n v="1.0000000000000002"/>
  </r>
  <r>
    <x v="2"/>
    <m/>
    <m/>
    <n v="7"/>
    <s v="21.01.004.007"/>
    <x v="28"/>
    <n v="2000"/>
    <n v="2000"/>
    <n v="0"/>
    <n v="0"/>
    <n v="0"/>
    <n v="0"/>
    <n v="2000"/>
    <n v="1"/>
    <n v="2587.5"/>
    <n v="874.18997999999988"/>
    <n v="0.33785119999999996"/>
  </r>
  <r>
    <x v="2"/>
    <m/>
    <s v="005."/>
    <m/>
    <m/>
    <x v="24"/>
    <n v="1110"/>
    <n v="1210.5509999999999"/>
    <n v="1209.0140000000001"/>
    <n v="0.9987303302380488"/>
    <n v="1209.0139999999999"/>
    <n v="0.99873033023804858"/>
    <n v="1.5370000000000346"/>
    <n v="1.2696697619514045E-3"/>
    <n v="1493.2524599999997"/>
    <n v="1493.2524599999997"/>
    <n v="1"/>
  </r>
  <r>
    <x v="2"/>
    <m/>
    <m/>
    <n v="1"/>
    <s v="21.01.005.001"/>
    <x v="29"/>
    <n v="10"/>
    <n v="344.95400000000001"/>
    <n v="343.41700000000003"/>
    <n v="0.99554433344735827"/>
    <n v="343.41699999999997"/>
    <n v="0.99554433344735804"/>
    <n v="1.5370000000000346"/>
    <n v="4.4556665526419015E-3"/>
    <n v="377.66321999999997"/>
    <n v="377.66321999999997"/>
    <n v="1"/>
  </r>
  <r>
    <x v="2"/>
    <m/>
    <m/>
    <n v="2"/>
    <s v="21.01.005.002"/>
    <x v="30"/>
    <n v="320"/>
    <n v="326.529"/>
    <n v="326.529"/>
    <n v="1"/>
    <n v="326.529"/>
    <n v="1"/>
    <n v="0"/>
    <n v="0"/>
    <n v="326.91923999999995"/>
    <n v="326.91923999999995"/>
    <n v="1"/>
  </r>
  <r>
    <x v="2"/>
    <m/>
    <m/>
    <n v="3"/>
    <s v="21.01.005.003"/>
    <x v="31"/>
    <n v="780"/>
    <n v="539.06799999999998"/>
    <n v="539.06799999999998"/>
    <n v="1"/>
    <n v="539.06799999999998"/>
    <n v="1"/>
    <n v="0"/>
    <n v="0"/>
    <n v="788.67"/>
    <n v="788.67"/>
    <n v="1"/>
  </r>
  <r>
    <x v="2"/>
    <s v="02."/>
    <m/>
    <m/>
    <m/>
    <x v="32"/>
    <n v="17005520.5"/>
    <n v="18111575.655000001"/>
    <n v="17698427.835999995"/>
    <n v="0.97718874233419062"/>
    <n v="17698427.835999995"/>
    <n v="0.97718874233419062"/>
    <n v="413147.81900000031"/>
    <n v="2.2811257665809104E-2"/>
    <n v="17362559.036564995"/>
    <n v="16988725.682954997"/>
    <n v="0.97846899452881819"/>
  </r>
  <r>
    <x v="2"/>
    <m/>
    <s v="001."/>
    <m/>
    <m/>
    <x v="3"/>
    <n v="14581439.994000001"/>
    <n v="15374928.512"/>
    <n v="15005106.896999998"/>
    <n v="0.97594644978600331"/>
    <n v="15005106.896999998"/>
    <n v="0.97594644978600331"/>
    <n v="369821.61500000034"/>
    <n v="2.4053550213996619E-2"/>
    <n v="14754991.546799997"/>
    <n v="14387576.618385"/>
    <n v="0.97509894009429776"/>
  </r>
  <r>
    <x v="2"/>
    <m/>
    <m/>
    <n v="1"/>
    <s v="21.02.001.001"/>
    <x v="33"/>
    <n v="3314312.128"/>
    <n v="3479080.4939999999"/>
    <n v="3111828.4709999994"/>
    <n v="0.89443991777903353"/>
    <n v="3111828.4709999999"/>
    <n v="0.89443991777903376"/>
    <n v="367252.02300000004"/>
    <n v="0.1055600822209663"/>
    <n v="3349757.9850749997"/>
    <n v="2982343.0566599998"/>
    <n v="0.89031597803422391"/>
  </r>
  <r>
    <x v="2"/>
    <m/>
    <m/>
    <n v="2"/>
    <s v="21.02.001.002"/>
    <x v="5"/>
    <n v="131240"/>
    <n v="144871.696"/>
    <n v="144870.15899999999"/>
    <n v="0.99998939061222825"/>
    <n v="144870.15900000001"/>
    <n v="0.99998939061222847"/>
    <n v="1.536999999982072"/>
    <n v="1.0609387771522133E-5"/>
    <n v="132252.83923499999"/>
    <n v="132252.83923500002"/>
    <n v="1.0000000000000002"/>
  </r>
  <r>
    <x v="2"/>
    <m/>
    <m/>
    <n v="3"/>
    <s v="21.02.001.003"/>
    <x v="6"/>
    <n v="2083110"/>
    <n v="2214371.923"/>
    <n v="2213984.4750000001"/>
    <n v="0.99982503029596093"/>
    <n v="2213984.4750000001"/>
    <n v="0.99982503029596093"/>
    <n v="387.44799999985844"/>
    <n v="1.7496970403912515E-4"/>
    <n v="2099243.6186399995"/>
    <n v="2099243.61864"/>
    <n v="1.0000000000000002"/>
  </r>
  <r>
    <x v="2"/>
    <m/>
    <m/>
    <n v="4"/>
    <s v="21.02.001.004"/>
    <x v="7"/>
    <n v="277100"/>
    <n v="289402.63799999998"/>
    <n v="289401.09999999998"/>
    <n v="0.99999468560476634"/>
    <n v="289401.09999999998"/>
    <n v="0.99999468560476634"/>
    <n v="1.5380000000004657"/>
    <n v="5.3143952336760173E-6"/>
    <n v="279244.39621499996"/>
    <n v="279244.39621499996"/>
    <n v="1"/>
  </r>
  <r>
    <x v="2"/>
    <m/>
    <m/>
    <n v="6"/>
    <s v="21.02.001.006"/>
    <x v="34"/>
    <n v="0"/>
    <n v="0"/>
    <n v="0"/>
    <s v="0.00%"/>
    <n v="0"/>
    <n v="0"/>
    <n v="0"/>
    <n v="0"/>
    <n v="0"/>
    <n v="0"/>
    <s v="0.00%"/>
  </r>
  <r>
    <x v="2"/>
    <m/>
    <m/>
    <n v="7"/>
    <s v="21.02.001.007"/>
    <x v="35"/>
    <n v="141610"/>
    <n v="149822.50099999999"/>
    <n v="149820.96299999999"/>
    <n v="0.99998973451924955"/>
    <n v="149820.96299999999"/>
    <n v="0.99998973451924955"/>
    <n v="1.5380000000004657"/>
    <n v="1.0265480750454605E-5"/>
    <n v="142709.15029499997"/>
    <n v="142709.150295"/>
    <n v="1.0000000000000002"/>
  </r>
  <r>
    <x v="2"/>
    <m/>
    <m/>
    <n v="13"/>
    <s v="21.02.001.013"/>
    <x v="11"/>
    <n v="2325100"/>
    <n v="2483922.1260000002"/>
    <n v="2483422.747"/>
    <n v="0.99979895545243824"/>
    <n v="2483422.747"/>
    <n v="0.99979895545243824"/>
    <n v="499.37900000018999"/>
    <n v="2.0104454756170965E-4"/>
    <n v="2343098.0362949995"/>
    <n v="2343098.036295"/>
    <n v="1.0000000000000002"/>
  </r>
  <r>
    <x v="2"/>
    <m/>
    <m/>
    <n v="14"/>
    <s v="21.02.001.014"/>
    <x v="12"/>
    <n v="4714310"/>
    <n v="4986993.8190000001"/>
    <n v="4985975.2149999999"/>
    <n v="0.99979574789202275"/>
    <n v="4985975.2149999999"/>
    <n v="0.99979574789202275"/>
    <n v="1018.6040000002831"/>
    <n v="2.0425210797725337E-4"/>
    <n v="4750813.7690849993"/>
    <n v="4750813.7690850003"/>
    <n v="1.0000000000000002"/>
  </r>
  <r>
    <x v="2"/>
    <m/>
    <m/>
    <n v="21"/>
    <s v="21.02.001.021"/>
    <x v="13"/>
    <n v="1484240"/>
    <n v="1570241.26"/>
    <n v="1569584.7860000001"/>
    <n v="0.99958192793889522"/>
    <n v="1569584.7860000001"/>
    <n v="0.99958192793889522"/>
    <n v="656.47399999992922"/>
    <n v="4.1807206110475609E-4"/>
    <n v="1495734.2026649998"/>
    <n v="1495734.202665"/>
    <n v="1.0000000000000002"/>
  </r>
  <r>
    <x v="2"/>
    <m/>
    <m/>
    <n v="37"/>
    <s v="21.02.001.037"/>
    <x v="36"/>
    <n v="0"/>
    <n v="52034.044999999998"/>
    <n v="52032.508000000002"/>
    <n v="0.99997046164679304"/>
    <n v="52032.508000000002"/>
    <n v="0.99997046164679304"/>
    <n v="1.536999999996624"/>
    <n v="2.9538353206955638E-5"/>
    <n v="51211.217294999995"/>
    <n v="51211.217294999995"/>
    <n v="1"/>
  </r>
  <r>
    <x v="2"/>
    <m/>
    <m/>
    <n v="38"/>
    <s v="21.02.001.038"/>
    <x v="37"/>
    <n v="347.86599999999999"/>
    <n v="4188.01"/>
    <n v="4186.473"/>
    <n v="0.99963299992120358"/>
    <n v="4186.473"/>
    <n v="0.99963299992120358"/>
    <n v="1.5370000000002619"/>
    <n v="3.6700007879643599E-4"/>
    <n v="0"/>
    <n v="0"/>
    <s v="0.00%"/>
  </r>
  <r>
    <x v="2"/>
    <m/>
    <m/>
    <n v="998"/>
    <s v="21.02.001.0998"/>
    <x v="15"/>
    <n v="110070"/>
    <n v="0"/>
    <n v="0"/>
    <s v="0.00%"/>
    <n v="0"/>
    <n v="0"/>
    <n v="0"/>
    <n v="0"/>
    <n v="110926.33199999999"/>
    <n v="110926.33200000001"/>
    <n v="1.0000000000000002"/>
  </r>
  <r>
    <x v="2"/>
    <m/>
    <m/>
    <n v="999"/>
    <s v="21.02.001.0999"/>
    <x v="16"/>
    <n v="0"/>
    <n v="0"/>
    <n v="0"/>
    <s v="0.00%"/>
    <n v="0"/>
    <n v="0"/>
    <n v="0"/>
    <n v="0"/>
    <n v="0"/>
    <n v="0"/>
    <s v="0.00%"/>
  </r>
  <r>
    <x v="2"/>
    <m/>
    <s v="002."/>
    <m/>
    <m/>
    <x v="17"/>
    <n v="578580"/>
    <n v="611430.83899999992"/>
    <n v="611340.54200000002"/>
    <n v="0.99985231853835244"/>
    <n v="611340.5419999999"/>
    <n v="0.99985231853835221"/>
    <n v="90.297000000020489"/>
    <n v="1.4768146164773429E-4"/>
    <n v="583058.02504500002"/>
    <n v="583044.97369500005"/>
    <n v="0.99997761569271093"/>
  </r>
  <r>
    <x v="2"/>
    <m/>
    <m/>
    <n v="1"/>
    <s v="21.02.002.001"/>
    <x v="18"/>
    <n v="42160"/>
    <n v="45228.618999999999"/>
    <n v="45228.618999999992"/>
    <n v="0.99999999999999989"/>
    <n v="45228.618999999999"/>
    <n v="1"/>
    <n v="0"/>
    <n v="0"/>
    <n v="42482.144249999998"/>
    <n v="42469.092899999996"/>
    <n v="0.99969278033794162"/>
  </r>
  <r>
    <x v="2"/>
    <m/>
    <m/>
    <n v="2"/>
    <s v="21.02.002.002"/>
    <x v="19"/>
    <n v="536420"/>
    <n v="566202.22"/>
    <n v="566111.92300000007"/>
    <n v="0.9998405216426034"/>
    <n v="566111.92299999995"/>
    <n v="0.99984052164260317"/>
    <n v="90.297000000020489"/>
    <n v="1.5947835739679809E-4"/>
    <n v="540575.880795"/>
    <n v="540575.880795"/>
    <n v="1"/>
  </r>
  <r>
    <x v="2"/>
    <m/>
    <s v="003."/>
    <m/>
    <m/>
    <x v="20"/>
    <n v="1425280"/>
    <n v="1544745.5889999999"/>
    <n v="1544362.406"/>
    <n v="0.9997519442665973"/>
    <n v="1544362.406"/>
    <n v="0.9997519442665973"/>
    <n v="383.18299999996088"/>
    <n v="2.4805573340268711E-4"/>
    <n v="1436310.1558349999"/>
    <n v="1436310.1558349999"/>
    <n v="1"/>
  </r>
  <r>
    <x v="2"/>
    <m/>
    <m/>
    <n v="1"/>
    <s v="21.02.003.001"/>
    <x v="21"/>
    <n v="752020"/>
    <n v="795588.66299999994"/>
    <n v="795263.25800000003"/>
    <n v="0.99959098838993898"/>
    <n v="795263.25800000003"/>
    <n v="0.99959098838993898"/>
    <n v="325.40499999991152"/>
    <n v="4.0901161006100402E-4"/>
    <n v="757838.20283999993"/>
    <n v="757838.20284000004"/>
    <n v="1.0000000000000002"/>
  </r>
  <r>
    <x v="2"/>
    <m/>
    <m/>
    <n v="2"/>
    <s v="21.02.003.002"/>
    <x v="22"/>
    <n v="673260"/>
    <n v="749155.19200000004"/>
    <n v="749097.41399999999"/>
    <n v="0.99992287579313732"/>
    <n v="749097.41399999999"/>
    <n v="0.99992287579313732"/>
    <n v="57.77800000004936"/>
    <n v="7.712420686266746E-5"/>
    <n v="678471.95299500006"/>
    <n v="678471.95299499994"/>
    <n v="0.99999999999999978"/>
  </r>
  <r>
    <x v="2"/>
    <m/>
    <m/>
    <n v="3"/>
    <s v="21.02.003.003"/>
    <x v="23"/>
    <n v="0"/>
    <n v="1.734"/>
    <n v="1.734"/>
    <n v="1"/>
    <n v="1.734"/>
    <n v="1"/>
    <n v="0"/>
    <n v="0"/>
    <n v="0"/>
    <n v="0"/>
    <s v="0.00%"/>
  </r>
  <r>
    <x v="2"/>
    <m/>
    <s v="004."/>
    <m/>
    <m/>
    <x v="24"/>
    <n v="333870.50599999999"/>
    <n v="452399.516"/>
    <n v="418262.13699999999"/>
    <n v="0.92454152183487304"/>
    <n v="418262.13699999999"/>
    <n v="0.92454152183487304"/>
    <n v="34137.379000000008"/>
    <n v="7.5458478165126963E-2"/>
    <n v="463198.94441999996"/>
    <n v="456793.57057500002"/>
    <n v="0.98617144118706812"/>
  </r>
  <r>
    <x v="2"/>
    <m/>
    <m/>
    <n v="4"/>
    <s v="21.02.004.004"/>
    <x v="25"/>
    <n v="203143.5"/>
    <n v="241369.446"/>
    <n v="241367.90800000002"/>
    <n v="0.99999362802531366"/>
    <n v="241367.908"/>
    <n v="0.99999362802531355"/>
    <n v="1.5380000000004657"/>
    <n v="6.3719746864748806E-6"/>
    <n v="251674.8849"/>
    <n v="251674.88489999998"/>
    <n v="0.99999999999999989"/>
  </r>
  <r>
    <x v="2"/>
    <m/>
    <m/>
    <n v="5"/>
    <s v="21.02.004.005"/>
    <x v="26"/>
    <n v="56034"/>
    <n v="56607"/>
    <n v="55479.834999999999"/>
    <n v="0.98008788665712721"/>
    <n v="55479.834999999999"/>
    <n v="0.98008788665712721"/>
    <n v="1127.1650000000009"/>
    <n v="1.9912113342872805E-2"/>
    <n v="70511.339429999993"/>
    <n v="70511.339430000007"/>
    <n v="1.0000000000000002"/>
  </r>
  <r>
    <x v="2"/>
    <m/>
    <m/>
    <n v="6"/>
    <s v="21.02.004.006"/>
    <x v="27"/>
    <n v="73993.005999999994"/>
    <n v="153723.07"/>
    <n v="121414.39399999997"/>
    <n v="0.78982545690767147"/>
    <n v="121414.394"/>
    <n v="0.7898254569076717"/>
    <n v="32308.676000000007"/>
    <n v="0.21017454309232833"/>
    <n v="140495.22008999999"/>
    <n v="134607.34624499999"/>
    <n v="0.95809199885072049"/>
  </r>
  <r>
    <x v="2"/>
    <m/>
    <m/>
    <n v="7"/>
    <s v="21.02.004.007"/>
    <x v="28"/>
    <n v="700"/>
    <n v="700"/>
    <n v="0"/>
    <n v="0"/>
    <n v="0"/>
    <n v="0"/>
    <n v="700"/>
    <n v="1"/>
    <n v="517.5"/>
    <n v="0"/>
    <n v="0"/>
  </r>
  <r>
    <x v="2"/>
    <m/>
    <s v="005."/>
    <m/>
    <m/>
    <x v="24"/>
    <n v="86350"/>
    <n v="128071.19899999999"/>
    <n v="119355.85399999999"/>
    <n v="0.93194921990228263"/>
    <n v="119355.85399999999"/>
    <n v="0.93194921990228263"/>
    <n v="8715.3449999999975"/>
    <n v="6.8050780097717353E-2"/>
    <n v="125000.36446499999"/>
    <n v="125000.36446499999"/>
    <n v="1"/>
  </r>
  <r>
    <x v="2"/>
    <m/>
    <m/>
    <n v="1"/>
    <s v="21.02.005.001"/>
    <x v="29"/>
    <n v="10"/>
    <n v="38806.478999999999"/>
    <n v="38804.941999999995"/>
    <n v="0.99996039321165919"/>
    <n v="38804.942000000003"/>
    <n v="0.99996039321165942"/>
    <n v="1.536999999996624"/>
    <n v="3.9606788340591889E-5"/>
    <n v="37996.464599999992"/>
    <n v="37996.464599999992"/>
    <n v="1"/>
  </r>
  <r>
    <x v="2"/>
    <m/>
    <m/>
    <n v="2"/>
    <s v="21.02.005.002"/>
    <x v="30"/>
    <n v="17560"/>
    <n v="27159.696"/>
    <n v="18445.887999999999"/>
    <n v="0.67916400831585155"/>
    <n v="18445.887999999999"/>
    <n v="0.67916400831585155"/>
    <n v="8713.8080000000009"/>
    <n v="0.3208359916841485"/>
    <n v="17694.503864999999"/>
    <n v="17694.503864999999"/>
    <n v="1"/>
  </r>
  <r>
    <x v="2"/>
    <m/>
    <m/>
    <n v="3"/>
    <s v="21.02.005.003"/>
    <x v="31"/>
    <n v="68780"/>
    <n v="62105.023999999998"/>
    <n v="62105.023999999998"/>
    <n v="1"/>
    <n v="62105.023999999998"/>
    <n v="1"/>
    <n v="0"/>
    <n v="0"/>
    <n v="69309.396000000008"/>
    <n v="69309.396000000008"/>
    <n v="1"/>
  </r>
  <r>
    <x v="2"/>
    <s v="03."/>
    <m/>
    <m/>
    <m/>
    <x v="38"/>
    <n v="1074257"/>
    <n v="1133833.165"/>
    <n v="1085218.4580000001"/>
    <n v="0.95712357999335829"/>
    <n v="1085218.4579999999"/>
    <n v="0.95712357999335806"/>
    <n v="48614.707000000017"/>
    <n v="4.2876420006641817E-2"/>
    <n v="1612353.4517699997"/>
    <n v="1237631.8383899999"/>
    <n v="0.76759338160709112"/>
  </r>
  <r>
    <x v="2"/>
    <m/>
    <s v="001."/>
    <m/>
    <m/>
    <x v="39"/>
    <n v="1009080"/>
    <n v="1037602"/>
    <n v="990871.1320000001"/>
    <n v="0.95496262728869075"/>
    <n v="990871.13199999998"/>
    <n v="0.95496262728869064"/>
    <n v="46730.868000000009"/>
    <n v="4.5037372711309358E-2"/>
    <n v="1545183.5849999997"/>
    <n v="1171870.7660099999"/>
    <n v="0.75840228784853425"/>
  </r>
  <r>
    <x v="2"/>
    <m/>
    <m/>
    <n v="1"/>
    <s v="21.03.001.001"/>
    <x v="40"/>
    <n v="984080"/>
    <n v="1018851.951"/>
    <n v="975611.03900000011"/>
    <n v="0.95755918025424691"/>
    <n v="975611.03899999999"/>
    <n v="0.9575591802542468"/>
    <n v="43240.912000000011"/>
    <n v="4.2440819745753242E-2"/>
    <n v="1528590.7558349997"/>
    <n v="1157331.8043"/>
    <n v="0.7571233830128733"/>
  </r>
  <r>
    <x v="2"/>
    <m/>
    <m/>
    <n v="2"/>
    <s v="21.03.001.002"/>
    <x v="41"/>
    <n v="25000"/>
    <n v="18750.048999999999"/>
    <n v="15260.093000000001"/>
    <n v="0.81386949975437406"/>
    <n v="15260.093000000001"/>
    <n v="0.81386949975437406"/>
    <n v="3489.9559999999983"/>
    <n v="0.18613050024562594"/>
    <n v="16592.829164999999"/>
    <n v="14538.961709999998"/>
    <n v="0.87621957445736154"/>
  </r>
  <r>
    <x v="2"/>
    <m/>
    <s v="005"/>
    <m/>
    <s v="21.03.005"/>
    <x v="42"/>
    <n v="65177"/>
    <n v="95805.864000000001"/>
    <n v="93922.025000000009"/>
    <n v="0.98033691340646967"/>
    <n v="93922.024999999994"/>
    <n v="0.98033691340646945"/>
    <n v="1883.8390000000072"/>
    <n v="1.9663086593530509E-2"/>
    <n v="65658.766769999987"/>
    <n v="65326.372379999993"/>
    <n v="0.99493754746926089"/>
  </r>
  <r>
    <x v="2"/>
    <m/>
    <m/>
    <m/>
    <s v="21.03.007"/>
    <x v="43"/>
    <n v="0"/>
    <n v="0"/>
    <n v="0"/>
    <s v="0.00%"/>
    <n v="0"/>
    <n v="0"/>
    <n v="0"/>
    <n v="0"/>
    <n v="1511.1"/>
    <n v="434.7"/>
    <n v="0.28767123287671231"/>
  </r>
  <r>
    <x v="2"/>
    <m/>
    <s v=".999"/>
    <m/>
    <s v="21.03.999"/>
    <x v="44"/>
    <n v="0"/>
    <n v="425.30099999999999"/>
    <n v="425.30099999999999"/>
    <n v="1"/>
    <n v="425.30099999999999"/>
    <n v="1"/>
    <n v="0"/>
    <n v="0"/>
    <n v="0"/>
    <n v="0"/>
    <s v="0.00%"/>
  </r>
  <r>
    <x v="3"/>
    <m/>
    <m/>
    <m/>
    <m/>
    <x v="45"/>
    <n v="2404066"/>
    <n v="4415851"/>
    <n v="4176196.0870000003"/>
    <n v="0.94572848744217142"/>
    <n v="4204420.5149999997"/>
    <n v="0.95212010436946348"/>
    <n v="211430.48499999987"/>
    <n v="4.787989563053642E-2"/>
    <n v="4120064.8649999993"/>
    <n v="3690648.1529099997"/>
    <n v="0.89577428361919742"/>
  </r>
  <r>
    <x v="2"/>
    <s v=".02"/>
    <m/>
    <m/>
    <m/>
    <x v="46"/>
    <n v="20565"/>
    <n v="28101.623"/>
    <n v="28101.623"/>
    <n v="1"/>
    <n v="28101.623"/>
    <n v="1"/>
    <n v="0"/>
    <n v="0"/>
    <n v="32055.746760000002"/>
    <n v="32055.746759999998"/>
    <n v="0.99999999999999989"/>
  </r>
  <r>
    <x v="2"/>
    <m/>
    <s v=".001"/>
    <m/>
    <s v="22.02.001"/>
    <x v="47"/>
    <n v="0"/>
    <n v="0"/>
    <n v="0"/>
    <s v="0.00%"/>
    <n v="0"/>
    <n v="0"/>
    <n v="0"/>
    <n v="0"/>
    <n v="0"/>
    <n v="0"/>
    <s v="0.00%"/>
  </r>
  <r>
    <x v="2"/>
    <m/>
    <s v=".002"/>
    <m/>
    <s v="22.02.002"/>
    <x v="48"/>
    <n v="17115"/>
    <n v="19036.675999999999"/>
    <n v="19036.675999999999"/>
    <n v="1"/>
    <n v="19036.675999999999"/>
    <n v="1"/>
    <n v="0"/>
    <n v="0"/>
    <n v="22819.5144"/>
    <n v="22819.5144"/>
    <n v="1"/>
  </r>
  <r>
    <x v="2"/>
    <m/>
    <s v=".003"/>
    <m/>
    <s v="22.02.003"/>
    <x v="49"/>
    <n v="3450"/>
    <n v="9064.9470000000001"/>
    <n v="9064.9470000000001"/>
    <n v="1"/>
    <n v="9064.9470000000001"/>
    <n v="1"/>
    <n v="0"/>
    <n v="0"/>
    <n v="9236.23236"/>
    <n v="9236.2323599999982"/>
    <n v="0.99999999999999978"/>
  </r>
  <r>
    <x v="2"/>
    <s v=".03"/>
    <m/>
    <m/>
    <m/>
    <x v="50"/>
    <n v="30000"/>
    <n v="60000"/>
    <n v="60000"/>
    <n v="1"/>
    <n v="60000"/>
    <n v="1"/>
    <n v="0"/>
    <n v="0"/>
    <n v="72450"/>
    <n v="72450"/>
    <n v="1"/>
  </r>
  <r>
    <x v="2"/>
    <m/>
    <s v=".001"/>
    <m/>
    <s v="22.03.001"/>
    <x v="51"/>
    <n v="30000"/>
    <n v="60000"/>
    <n v="60000"/>
    <n v="1"/>
    <n v="60000"/>
    <n v="1"/>
    <n v="0"/>
    <n v="0"/>
    <n v="72450"/>
    <n v="72450"/>
    <n v="1"/>
  </r>
  <r>
    <x v="2"/>
    <s v=".04"/>
    <m/>
    <m/>
    <m/>
    <x v="52"/>
    <n v="58934.061000000002"/>
    <n v="96978.515000000014"/>
    <n v="82607.721000000005"/>
    <n v="0.85181466224761215"/>
    <n v="83214.696000000011"/>
    <n v="0.85807352277976212"/>
    <n v="13763.819"/>
    <n v="0.14192647722023788"/>
    <n v="101029.08550499998"/>
    <n v="99118.422719999988"/>
    <n v="0.98108799287403792"/>
  </r>
  <r>
    <x v="2"/>
    <m/>
    <s v=".001"/>
    <m/>
    <s v="22.04.001"/>
    <x v="53"/>
    <n v="12000"/>
    <n v="13774.159"/>
    <n v="13774.159"/>
    <n v="1"/>
    <n v="13774.159"/>
    <n v="1"/>
    <n v="0"/>
    <n v="0"/>
    <n v="19471.197284999998"/>
    <n v="17704.369484999999"/>
    <n v="0.90925941665841437"/>
  </r>
  <r>
    <x v="2"/>
    <m/>
    <s v=".002"/>
    <m/>
    <s v="22.04.002"/>
    <x v="54"/>
    <n v="0"/>
    <n v="391.07499999999999"/>
    <n v="0"/>
    <n v="0"/>
    <n v="0"/>
    <n v="0"/>
    <n v="391.07499999999999"/>
    <n v="1"/>
    <n v="0"/>
    <n v="0"/>
    <s v="0.00%"/>
  </r>
  <r>
    <x v="2"/>
    <m/>
    <s v=".003"/>
    <m/>
    <s v="22.04.003"/>
    <x v="55"/>
    <n v="0"/>
    <n v="159.04"/>
    <n v="159.04"/>
    <n v="1"/>
    <n v="159.04"/>
    <n v="1"/>
    <n v="0"/>
    <n v="0"/>
    <n v="118.47438"/>
    <n v="118.47438"/>
    <n v="1"/>
  </r>
  <r>
    <x v="2"/>
    <m/>
    <s v=".004"/>
    <m/>
    <s v="22.04.004"/>
    <x v="56"/>
    <n v="314.16000000000003"/>
    <n v="969.73099999999999"/>
    <n v="969.73099999999999"/>
    <n v="1"/>
    <n v="969.73099999999999"/>
    <n v="1"/>
    <n v="0"/>
    <n v="0"/>
    <n v="0"/>
    <n v="0"/>
    <s v="0.00%"/>
  </r>
  <r>
    <x v="2"/>
    <m/>
    <s v=".005"/>
    <m/>
    <s v="22.04.005"/>
    <x v="57"/>
    <n v="685.84"/>
    <n v="0"/>
    <n v="0"/>
    <s v="0.00%"/>
    <n v="0"/>
    <n v="0"/>
    <n v="0"/>
    <n v="0"/>
    <n v="2594.7936449999997"/>
    <n v="2594.7936449999997"/>
    <n v="1"/>
  </r>
  <r>
    <x v="2"/>
    <m/>
    <s v=".007"/>
    <m/>
    <s v="22.04.007"/>
    <x v="58"/>
    <n v="15000"/>
    <n v="28121.006000000001"/>
    <n v="28121.006000000001"/>
    <n v="1"/>
    <n v="28121.006000000001"/>
    <n v="1"/>
    <n v="0"/>
    <n v="0"/>
    <n v="33927.441794999999"/>
    <n v="33927.441795000006"/>
    <n v="1.0000000000000002"/>
  </r>
  <r>
    <x v="2"/>
    <m/>
    <s v=".008"/>
    <m/>
    <s v="22.04.008"/>
    <x v="59"/>
    <n v="0"/>
    <n v="384.98200000000003"/>
    <n v="384.98200000000003"/>
    <n v="1"/>
    <n v="384.98200000000003"/>
    <n v="1"/>
    <n v="0"/>
    <n v="0"/>
    <n v="602.646345"/>
    <n v="602.646345"/>
    <n v="1"/>
  </r>
  <r>
    <x v="2"/>
    <m/>
    <s v=".009"/>
    <m/>
    <s v="22.04.009"/>
    <x v="60"/>
    <n v="10075"/>
    <n v="21543.996999999999"/>
    <n v="8171.2529999999997"/>
    <n v="0.37928212671028499"/>
    <n v="8171.2529999999997"/>
    <n v="0.37928212671028499"/>
    <n v="13372.743999999999"/>
    <n v="0.62071787328971495"/>
    <n v="16418.354039999998"/>
    <n v="16418.354039999998"/>
    <n v="1"/>
  </r>
  <r>
    <x v="2"/>
    <m/>
    <s v=".010"/>
    <m/>
    <s v="22.04.010"/>
    <x v="61"/>
    <n v="10000"/>
    <n v="5287.5169999999998"/>
    <n v="4830.4580000000005"/>
    <n v="0.91355885947978999"/>
    <n v="5287.5169999999998"/>
    <n v="1"/>
    <n v="0"/>
    <n v="0"/>
    <n v="501.85390499999994"/>
    <n v="501.85390499999994"/>
    <n v="1"/>
  </r>
  <r>
    <x v="2"/>
    <m/>
    <s v=".011"/>
    <m/>
    <s v="22.04.011"/>
    <x v="62"/>
    <n v="5000"/>
    <n v="2898.7269999999999"/>
    <n v="2748.8109999999997"/>
    <n v="0.94828212522255451"/>
    <n v="2898.7269999999999"/>
    <n v="1"/>
    <n v="0"/>
    <n v="0"/>
    <n v="5394.0132449999992"/>
    <n v="5394.0132450000001"/>
    <n v="1.0000000000000002"/>
  </r>
  <r>
    <x v="2"/>
    <m/>
    <s v=".012"/>
    <m/>
    <s v="22.04.012"/>
    <x v="63"/>
    <n v="70"/>
    <n v="2466.0970000000002"/>
    <n v="2466.0970000000002"/>
    <n v="1"/>
    <n v="2466.0970000000002"/>
    <n v="1"/>
    <n v="0"/>
    <n v="0"/>
    <n v="740.4679799999999"/>
    <n v="740.4679799999999"/>
    <n v="1"/>
  </r>
  <r>
    <x v="2"/>
    <m/>
    <s v=".013"/>
    <m/>
    <s v="22.04.013"/>
    <x v="64"/>
    <n v="5789.0609999999997"/>
    <n v="17101.746999999999"/>
    <n v="17101.746999999999"/>
    <n v="1"/>
    <n v="17101.746999999999"/>
    <n v="1"/>
    <n v="0"/>
    <n v="0"/>
    <n v="20740.086584999997"/>
    <n v="20596.251599999996"/>
    <n v="0.99306488020623651"/>
  </r>
  <r>
    <x v="2"/>
    <m/>
    <s v=".999"/>
    <m/>
    <s v="22.04.999"/>
    <x v="65"/>
    <n v="0"/>
    <n v="3880.4369999999999"/>
    <n v="3880.4369999999999"/>
    <n v="1"/>
    <n v="3880.4369999999999"/>
    <n v="1"/>
    <n v="0"/>
    <n v="0"/>
    <n v="519.75630000000001"/>
    <n v="519.75630000000001"/>
    <n v="1"/>
  </r>
  <r>
    <x v="2"/>
    <s v=".05"/>
    <m/>
    <m/>
    <m/>
    <x v="66"/>
    <n v="168085"/>
    <n v="162839.56800000003"/>
    <n v="136984.16499999998"/>
    <n v="0.84122161881441471"/>
    <n v="159106.23500000002"/>
    <n v="0.9770735513127865"/>
    <n v="3733.3329999999987"/>
    <n v="2.2926448687213406E-2"/>
    <n v="209023.943535"/>
    <n v="172965.99356999999"/>
    <n v="0.82749368634430009"/>
  </r>
  <r>
    <x v="2"/>
    <m/>
    <s v=".001"/>
    <m/>
    <s v="22.05.001"/>
    <x v="67"/>
    <n v="12410"/>
    <n v="14941.402"/>
    <n v="14941.402"/>
    <n v="1"/>
    <n v="14941.402"/>
    <n v="1"/>
    <n v="0"/>
    <n v="0"/>
    <n v="11382.929999999998"/>
    <n v="11164.704389999997"/>
    <n v="0.98082869612656831"/>
  </r>
  <r>
    <x v="2"/>
    <m/>
    <s v=".002"/>
    <m/>
    <s v="22.05.002"/>
    <x v="68"/>
    <n v="16715"/>
    <n v="13509.245000000001"/>
    <n v="13509.244999999999"/>
    <n v="0.99999999999999989"/>
    <n v="13509.245000000001"/>
    <n v="1"/>
    <n v="0"/>
    <n v="0"/>
    <n v="16428.920354999998"/>
    <n v="15177.601214999997"/>
    <n v="0.92383436568190713"/>
  </r>
  <r>
    <x v="2"/>
    <m/>
    <s v=".003"/>
    <m/>
    <s v="22.05.003"/>
    <x v="69"/>
    <n v="2300"/>
    <n v="2287.547"/>
    <n v="2287.5469999999996"/>
    <n v="0.99999999999999978"/>
    <n v="2287.547"/>
    <n v="1"/>
    <n v="0"/>
    <n v="0"/>
    <n v="2108.55375"/>
    <n v="1756.2914999999998"/>
    <n v="0.8329365566327156"/>
  </r>
  <r>
    <x v="2"/>
    <m/>
    <s v=".004"/>
    <m/>
    <s v="22.05.004"/>
    <x v="70"/>
    <n v="18000"/>
    <n v="13896.315000000001"/>
    <n v="13896.314"/>
    <n v="0.99999992803847637"/>
    <n v="13896.315000000001"/>
    <n v="1"/>
    <n v="0"/>
    <n v="0"/>
    <n v="19981.885949999996"/>
    <n v="19438.647569999997"/>
    <n v="0.97281345808101771"/>
  </r>
  <r>
    <x v="2"/>
    <m/>
    <s v=".005"/>
    <m/>
    <s v="22.05.005"/>
    <x v="71"/>
    <n v="66000"/>
    <n v="65843.267000000007"/>
    <n v="43721.197999999997"/>
    <n v="0.66401926866721228"/>
    <n v="65843.267000000007"/>
    <n v="1"/>
    <n v="0"/>
    <n v="0"/>
    <n v="101570.01790499999"/>
    <n v="67877.113319999989"/>
    <n v="0.66827903273076616"/>
  </r>
  <r>
    <x v="2"/>
    <m/>
    <s v=".006"/>
    <m/>
    <s v="22.05.006"/>
    <x v="72"/>
    <n v="8500"/>
    <n v="3923.0050000000001"/>
    <n v="3923.0050000000001"/>
    <n v="1"/>
    <n v="3923.0050000000001"/>
    <n v="1"/>
    <n v="0"/>
    <n v="0"/>
    <n v="7996.7029050000001"/>
    <n v="7996.7029049999983"/>
    <n v="0.99999999999999978"/>
  </r>
  <r>
    <x v="2"/>
    <m/>
    <s v=".007"/>
    <m/>
    <s v="22.05.007"/>
    <x v="73"/>
    <n v="5760"/>
    <n v="4268.8530000000001"/>
    <n v="4268.8530000000001"/>
    <n v="1"/>
    <n v="4268.8530000000001"/>
    <n v="1"/>
    <n v="0"/>
    <n v="0"/>
    <n v="7363.7714249999999"/>
    <n v="7363.7714249999999"/>
    <n v="1"/>
  </r>
  <r>
    <x v="2"/>
    <m/>
    <s v=".008"/>
    <m/>
    <s v="22.05.008"/>
    <x v="74"/>
    <n v="38400"/>
    <n v="44169.934000000001"/>
    <n v="40436.600999999995"/>
    <n v="0.9154779583777507"/>
    <n v="40436.601000000002"/>
    <n v="0.91547795837775081"/>
    <n v="3733.3329999999987"/>
    <n v="8.4522041622249161E-2"/>
    <n v="42191.161244999996"/>
    <n v="42191.161244999996"/>
    <n v="1"/>
  </r>
  <r>
    <x v="2"/>
    <s v=".06"/>
    <m/>
    <m/>
    <m/>
    <x v="75"/>
    <n v="50902.635000000002"/>
    <n v="77970.163"/>
    <n v="62462.52199999999"/>
    <n v="0.80110800845702979"/>
    <n v="62970.162999999993"/>
    <n v="0.80761871691867559"/>
    <n v="14999.999999999996"/>
    <n v="0.19238128308132427"/>
    <n v="88480.332539999989"/>
    <n v="84861.386729999984"/>
    <n v="0.95909886744193729"/>
  </r>
  <r>
    <x v="2"/>
    <m/>
    <s v=".001"/>
    <m/>
    <s v="22.06.001"/>
    <x v="76"/>
    <n v="16061.79"/>
    <n v="44395.271999999997"/>
    <n v="29395.271999999997"/>
    <n v="0.66212618316653171"/>
    <n v="29395.272000000001"/>
    <n v="0.66212618316653182"/>
    <n v="14999.999999999996"/>
    <n v="0.33787381683346818"/>
    <n v="59805.231119999997"/>
    <n v="59805.231119999989"/>
    <n v="0.99999999999999989"/>
  </r>
  <r>
    <x v="2"/>
    <m/>
    <s v=".002"/>
    <m/>
    <s v="22.06.002"/>
    <x v="77"/>
    <n v="20579.900000000001"/>
    <n v="11969.397999999999"/>
    <n v="11681.669000000002"/>
    <n v="0.97596128059239085"/>
    <n v="11969.397999999999"/>
    <n v="1"/>
    <n v="0"/>
    <n v="0"/>
    <n v="17157.856365"/>
    <n v="16913.98863"/>
    <n v="0.98578681801431434"/>
  </r>
  <r>
    <x v="2"/>
    <m/>
    <s v=".004"/>
    <m/>
    <s v="22.06.004"/>
    <x v="78"/>
    <n v="0"/>
    <n v="6151.7709999999997"/>
    <n v="5931.8589999999995"/>
    <n v="0.96425224541030541"/>
    <n v="0"/>
    <n v="0"/>
    <n v="0"/>
    <n v="0"/>
    <n v="1662.7275"/>
    <n v="1662.7274999999997"/>
    <n v="0.99999999999999989"/>
  </r>
  <r>
    <x v="2"/>
    <m/>
    <s v=".003"/>
    <m/>
    <s v="22.06.003"/>
    <x v="79"/>
    <n v="3000"/>
    <n v="0"/>
    <n v="0"/>
    <s v="0.00%"/>
    <n v="6151.7709999999997"/>
    <n v="0"/>
    <n v="0"/>
    <n v="0"/>
    <n v="468.02699999999993"/>
    <n v="468.02699999999993"/>
    <n v="1"/>
  </r>
  <r>
    <x v="2"/>
    <m/>
    <s v=".006"/>
    <m/>
    <s v="22.06.006"/>
    <x v="80"/>
    <n v="0"/>
    <n v="0"/>
    <n v="0"/>
    <s v="0.00%"/>
    <n v="0"/>
    <n v="0"/>
    <n v="0"/>
    <n v="0"/>
    <n v="0"/>
    <n v="0"/>
    <s v="0.00%"/>
  </r>
  <r>
    <x v="2"/>
    <m/>
    <s v=".007"/>
    <m/>
    <s v="22.06.007"/>
    <x v="81"/>
    <n v="11260.945"/>
    <n v="15168.121999999999"/>
    <n v="15168.121999999999"/>
    <n v="1"/>
    <n v="15168.121999999999"/>
    <n v="1"/>
    <n v="0"/>
    <n v="0"/>
    <n v="9386.4905550000003"/>
    <n v="6011.4124800000009"/>
    <n v="0.64043237936225683"/>
  </r>
  <r>
    <x v="2"/>
    <m/>
    <s v=".999"/>
    <m/>
    <s v="22.06.999"/>
    <x v="82"/>
    <n v="0"/>
    <n v="285.60000000000002"/>
    <n v="285.60000000000002"/>
    <n v="1"/>
    <n v="285.60000000000002"/>
    <n v="1"/>
    <n v="0"/>
    <n v="0"/>
    <n v="0"/>
    <n v="0"/>
    <s v="0.00%"/>
  </r>
  <r>
    <x v="2"/>
    <s v=".07"/>
    <m/>
    <m/>
    <m/>
    <x v="83"/>
    <n v="10237.405000000001"/>
    <n v="120014.886"/>
    <n v="120014.88600000001"/>
    <n v="1.0000000000000002"/>
    <n v="120014.886"/>
    <n v="1"/>
    <n v="0"/>
    <n v="0"/>
    <n v="19454.78529"/>
    <n v="18963.356939999998"/>
    <n v="0.97473997565768034"/>
  </r>
  <r>
    <x v="2"/>
    <m/>
    <s v=".001"/>
    <m/>
    <s v="22.07.001"/>
    <x v="84"/>
    <n v="10000"/>
    <n v="112636.82399999999"/>
    <n v="112636.82400000001"/>
    <n v="1.0000000000000002"/>
    <n v="112636.82399999999"/>
    <n v="1"/>
    <n v="0"/>
    <n v="0"/>
    <n v="13279.269419999999"/>
    <n v="13279.269419999999"/>
    <n v="1"/>
  </r>
  <r>
    <x v="2"/>
    <m/>
    <s v=".002"/>
    <m/>
    <s v="22.07.002"/>
    <x v="85"/>
    <n v="237.405"/>
    <n v="7378.0619999999999"/>
    <n v="7378.0619999999999"/>
    <n v="1"/>
    <n v="7378.0619999999999"/>
    <n v="1"/>
    <n v="0"/>
    <n v="0"/>
    <n v="6175.5158699999993"/>
    <n v="5684.0875199999991"/>
    <n v="0.92042310952720452"/>
  </r>
  <r>
    <x v="2"/>
    <s v=".08"/>
    <m/>
    <m/>
    <m/>
    <x v="86"/>
    <n v="389984.93199999997"/>
    <n v="838487.30799999996"/>
    <n v="833660.78900000011"/>
    <n v="0.99424377810617992"/>
    <n v="836325.64099999995"/>
    <n v="0.99742194428064024"/>
    <n v="2161.6670000000013"/>
    <n v="2.5780557193597988E-3"/>
    <n v="717987.16831500002"/>
    <n v="631636.09055999992"/>
    <n v="0.87973172562728086"/>
  </r>
  <r>
    <x v="2"/>
    <m/>
    <s v=".001"/>
    <m/>
    <s v="22.08.001"/>
    <x v="87"/>
    <n v="105261.03200000001"/>
    <n v="91480.436000000002"/>
    <n v="90075.968000000008"/>
    <n v="0.98464734033405799"/>
    <n v="90813.769"/>
    <n v="0.99271246367911936"/>
    <n v="666.66700000000128"/>
    <n v="7.2875363208806882E-3"/>
    <n v="114563.48759999999"/>
    <n v="94585.916565000007"/>
    <n v="0.82562008670029363"/>
  </r>
  <r>
    <x v="2"/>
    <m/>
    <s v=".002"/>
    <m/>
    <s v="22.08.002"/>
    <x v="88"/>
    <n v="31888.991999999998"/>
    <n v="25602.094000000001"/>
    <n v="25602.093999999997"/>
    <n v="0.99999999999999989"/>
    <n v="25602.094000000001"/>
    <n v="1"/>
    <n v="0"/>
    <n v="0"/>
    <n v="46096.079624999998"/>
    <n v="10078.958339999999"/>
    <n v="0.21865109618852971"/>
  </r>
  <r>
    <x v="2"/>
    <m/>
    <s v=".003"/>
    <m/>
    <s v="22.08.003"/>
    <x v="89"/>
    <n v="0"/>
    <n v="100"/>
    <n v="100"/>
    <n v="1"/>
    <n v="100"/>
    <n v="1"/>
    <n v="0"/>
    <n v="0"/>
    <n v="0"/>
    <n v="0"/>
    <s v="0.00%"/>
  </r>
  <r>
    <x v="2"/>
    <m/>
    <s v=".007"/>
    <m/>
    <s v="22.08.007"/>
    <x v="90"/>
    <n v="144529.40599999999"/>
    <n v="171384.52"/>
    <n v="169838.269"/>
    <n v="0.99097788411695531"/>
    <n v="171384.52"/>
    <n v="1"/>
    <n v="0"/>
    <n v="0"/>
    <n v="177734.03363999998"/>
    <n v="168741.05733000001"/>
    <n v="0.94940205808744971"/>
  </r>
  <r>
    <x v="2"/>
    <m/>
    <s v=".008"/>
    <m/>
    <s v="22.08.008"/>
    <x v="91"/>
    <n v="77010.001999999993"/>
    <n v="75160.490000000005"/>
    <n v="73665.490000000005"/>
    <n v="0.98010923026180374"/>
    <n v="73665.490000000005"/>
    <n v="0.98010923026180374"/>
    <n v="1495"/>
    <n v="1.9890769738196225E-2"/>
    <n v="80556.497774999996"/>
    <n v="76724.410275000002"/>
    <n v="0.95242981502617841"/>
  </r>
  <r>
    <x v="2"/>
    <m/>
    <s v=".010"/>
    <m/>
    <s v="22.08.010"/>
    <x v="92"/>
    <n v="3000"/>
    <n v="2504.1039999999998"/>
    <n v="2504.1039999999998"/>
    <n v="1"/>
    <n v="2504.1039999999998"/>
    <n v="1"/>
    <n v="0"/>
    <n v="0"/>
    <n v="2670.6715649999996"/>
    <n v="2670.6715649999996"/>
    <n v="1"/>
  </r>
  <r>
    <x v="2"/>
    <m/>
    <s v=".999"/>
    <m/>
    <s v="22.08.999"/>
    <x v="65"/>
    <n v="28295.5"/>
    <n v="472255.66399999999"/>
    <n v="471874.86400000006"/>
    <n v="0.9991936571034965"/>
    <n v="472255.66399999999"/>
    <n v="1"/>
    <n v="0"/>
    <n v="0"/>
    <n v="296366.39811000001"/>
    <n v="278835.07648499997"/>
    <n v="0.94084578502555782"/>
  </r>
  <r>
    <x v="2"/>
    <s v=".09"/>
    <m/>
    <m/>
    <m/>
    <x v="93"/>
    <n v="1017256"/>
    <n v="949173.33499999996"/>
    <n v="949173.33499999996"/>
    <n v="1"/>
    <n v="949173.33499999996"/>
    <n v="1"/>
    <n v="0"/>
    <n v="0"/>
    <n v="933073.02301499993"/>
    <n v="904208.96475000016"/>
    <n v="0.96906559556107141"/>
  </r>
  <r>
    <x v="2"/>
    <m/>
    <s v=".002"/>
    <m/>
    <s v="22.09.002"/>
    <x v="94"/>
    <n v="881850"/>
    <n v="778475.16299999994"/>
    <n v="778475.16299999994"/>
    <n v="1"/>
    <n v="778475.16299999994"/>
    <n v="1"/>
    <n v="0"/>
    <n v="0"/>
    <n v="800100.845325"/>
    <n v="776034.90837000008"/>
    <n v="0.96992137041771986"/>
  </r>
  <r>
    <x v="2"/>
    <m/>
    <s v=".005"/>
    <m/>
    <s v="22.09.005"/>
    <x v="95"/>
    <n v="27000"/>
    <n v="26232.208999999999"/>
    <n v="26232.208999999999"/>
    <n v="1"/>
    <n v="26232.208999999999"/>
    <n v="1"/>
    <n v="0"/>
    <n v="0"/>
    <n v="22721.181119999997"/>
    <n v="20872.032524999999"/>
    <n v="0.91861564831362086"/>
  </r>
  <r>
    <x v="2"/>
    <m/>
    <s v=".006"/>
    <m/>
    <s v="22.09.006"/>
    <x v="96"/>
    <n v="79738"/>
    <n v="115442.667"/>
    <n v="115442.66699999997"/>
    <n v="0.99999999999999978"/>
    <n v="115442.667"/>
    <n v="1"/>
    <n v="0"/>
    <n v="0"/>
    <n v="84887.027820000003"/>
    <n v="84606.278894999996"/>
    <n v="0.99669267575729803"/>
  </r>
  <r>
    <x v="2"/>
    <m/>
    <s v=".999"/>
    <m/>
    <s v="22.09.999"/>
    <x v="65"/>
    <n v="28668"/>
    <n v="29023.295999999998"/>
    <n v="29023.296000000002"/>
    <n v="1.0000000000000002"/>
    <n v="29023.295999999998"/>
    <n v="1"/>
    <n v="0"/>
    <n v="0"/>
    <n v="25363.968749999996"/>
    <n v="22695.74496"/>
    <n v="0.89480259117572059"/>
  </r>
  <r>
    <x v="2"/>
    <s v=".10"/>
    <m/>
    <m/>
    <m/>
    <x v="97"/>
    <n v="19009.563999999998"/>
    <n v="14062.228999999999"/>
    <n v="14062.229000000001"/>
    <n v="1.0000000000000002"/>
    <n v="14062.228999999999"/>
    <n v="1"/>
    <n v="0"/>
    <n v="0"/>
    <n v="40048.592220000006"/>
    <n v="40048.592220000006"/>
    <n v="1"/>
  </r>
  <r>
    <x v="2"/>
    <m/>
    <s v=".002"/>
    <m/>
    <s v="22.10.002"/>
    <x v="98"/>
    <n v="19000"/>
    <n v="14014.633"/>
    <n v="14014.633000000002"/>
    <n v="1.0000000000000002"/>
    <n v="14014.633"/>
    <n v="1"/>
    <n v="0"/>
    <n v="0"/>
    <n v="40024.407375000003"/>
    <n v="40024.407375000003"/>
    <n v="1"/>
  </r>
  <r>
    <x v="2"/>
    <m/>
    <s v=".004"/>
    <m/>
    <s v="22.10.004"/>
    <x v="99"/>
    <n v="9.5640000000000001"/>
    <n v="47.595999999999997"/>
    <n v="47.595999999999997"/>
    <n v="1"/>
    <n v="47.595999999999997"/>
    <n v="1"/>
    <n v="0"/>
    <n v="0"/>
    <n v="24.184844999999999"/>
    <n v="24.184844999999999"/>
    <n v="1"/>
  </r>
  <r>
    <x v="2"/>
    <s v=".11"/>
    <m/>
    <m/>
    <m/>
    <x v="100"/>
    <n v="630844.91499999992"/>
    <n v="2050533.1850000001"/>
    <n v="1871617.1850000003"/>
    <n v="0.91274659619810061"/>
    <n v="1873867.1850000001"/>
    <n v="0.91384387178303583"/>
    <n v="176665.99999999988"/>
    <n v="8.6156128216964153E-2"/>
    <n v="1791796.4070299999"/>
    <n v="1611883.5897149998"/>
    <n v="0.8995908147772127"/>
  </r>
  <r>
    <x v="2"/>
    <m/>
    <s v=".001"/>
    <m/>
    <s v="22.11.001"/>
    <x v="101"/>
    <n v="163658.48499999999"/>
    <n v="1171096.0789999999"/>
    <n v="1003096.0790000001"/>
    <n v="0.85654464820388165"/>
    <n v="1003096.079"/>
    <n v="0.85654464820388154"/>
    <n v="167999.99999999988"/>
    <n v="0.14345535179611843"/>
    <n v="628835.36399999994"/>
    <n v="628835.36399999994"/>
    <n v="1"/>
  </r>
  <r>
    <x v="2"/>
    <m/>
    <s v=".002"/>
    <m/>
    <s v="22.11.002"/>
    <x v="102"/>
    <n v="49056"/>
    <n v="49056"/>
    <n v="38140"/>
    <n v="0.77747879973907374"/>
    <n v="40390"/>
    <n v="0.82334474885844744"/>
    <n v="8666"/>
    <n v="0.17665525114155251"/>
    <n v="54506.204999999994"/>
    <n v="50764.341554999992"/>
    <n v="0.93134977118660156"/>
  </r>
  <r>
    <x v="2"/>
    <m/>
    <s v=".003"/>
    <m/>
    <s v="22.11.003"/>
    <x v="103"/>
    <n v="347665.34"/>
    <n v="736432.75899999996"/>
    <n v="736432.75900000008"/>
    <n v="1.0000000000000002"/>
    <n v="736432.75899999996"/>
    <n v="1"/>
    <n v="0"/>
    <n v="0"/>
    <n v="990046.60694999993"/>
    <n v="844603.40479499975"/>
    <n v="0.85309459056370918"/>
  </r>
  <r>
    <x v="2"/>
    <m/>
    <s v=".999"/>
    <m/>
    <s v="22.11.999"/>
    <x v="65"/>
    <n v="70465.09"/>
    <n v="93948.346999999994"/>
    <n v="93948.347000000009"/>
    <n v="1.0000000000000002"/>
    <n v="93948.346999999994"/>
    <n v="1"/>
    <n v="0"/>
    <n v="0"/>
    <n v="118408.23108"/>
    <n v="87680.479364999992"/>
    <n v="0.74049311070072943"/>
  </r>
  <r>
    <x v="2"/>
    <s v=".12"/>
    <m/>
    <m/>
    <m/>
    <x v="104"/>
    <n v="8246.4879999999994"/>
    <n v="17690.188000000002"/>
    <n v="17511.632000000001"/>
    <n v="0.98990649505816442"/>
    <n v="17584.522000000001"/>
    <n v="0.99402685827872483"/>
    <n v="105.66600000000017"/>
    <n v="5.9731417212751025E-3"/>
    <n v="114665.78078999999"/>
    <n v="22456.008944999994"/>
    <n v="0.19583880029671749"/>
  </r>
  <r>
    <x v="2"/>
    <m/>
    <s v=".002"/>
    <m/>
    <s v="22.12.002"/>
    <x v="105"/>
    <n v="8158"/>
    <n v="12285.536"/>
    <n v="12212.646000000002"/>
    <n v="0.99406700692586814"/>
    <n v="12285.536"/>
    <n v="1"/>
    <n v="0"/>
    <n v="0"/>
    <n v="13450.996619999998"/>
    <n v="13295.344004999997"/>
    <n v="0.98842817232081048"/>
  </r>
  <r>
    <x v="2"/>
    <m/>
    <s v=".003"/>
    <m/>
    <s v="22.12.003"/>
    <x v="106"/>
    <n v="0"/>
    <n v="0"/>
    <n v="0"/>
    <s v="0.00%"/>
    <n v="0"/>
    <n v="0"/>
    <n v="0"/>
    <n v="0"/>
    <n v="5727.1724999999997"/>
    <n v="5727.1724999999997"/>
    <n v="1"/>
  </r>
  <r>
    <x v="2"/>
    <m/>
    <s v=".999"/>
    <m/>
    <s v="22.12.999"/>
    <x v="82"/>
    <n v="88.488"/>
    <n v="5404.652"/>
    <n v="5298.9859999999999"/>
    <n v="0.98044906499067841"/>
    <n v="5298.9859999999999"/>
    <n v="0.98044906499067841"/>
    <n v="105.66600000000017"/>
    <n v="1.9550935009321629E-2"/>
    <n v="95487.611669999998"/>
    <n v="3433.49244"/>
    <n v="3.5957464847544446E-2"/>
  </r>
  <r>
    <x v="4"/>
    <m/>
    <m/>
    <m/>
    <m/>
    <x v="107"/>
    <n v="10"/>
    <n v="585380"/>
    <n v="585116.30300000007"/>
    <n v="0.99954952851139445"/>
    <n v="585370.51899999997"/>
    <n v="0.9999838036830776"/>
    <n v="9.481000000028871"/>
    <n v="1.6196316922390365E-5"/>
    <n v="189578.87999999998"/>
    <n v="189578.87999999998"/>
    <n v="1"/>
  </r>
  <r>
    <x v="2"/>
    <s v="03."/>
    <m/>
    <m/>
    <s v="23.03"/>
    <x v="108"/>
    <n v="10"/>
    <n v="585380"/>
    <n v="585116.30300000007"/>
    <n v="0.99954952851139445"/>
    <n v="585370.51899999997"/>
    <n v="0.9999838036830776"/>
    <n v="9.481000000028871"/>
    <n v="1.6196316922390365E-5"/>
    <n v="189578.87999999998"/>
    <n v="189578.87999999998"/>
    <n v="1"/>
  </r>
  <r>
    <x v="2"/>
    <m/>
    <s v=".003"/>
    <m/>
    <s v="23.03.003"/>
    <x v="109"/>
    <n v="10"/>
    <n v="585380"/>
    <n v="585116.30300000007"/>
    <n v="0.99954952851139445"/>
    <n v="585370.51899999997"/>
    <n v="0.9999838036830776"/>
    <n v="9.481000000028871"/>
    <n v="1.6196316922390365E-5"/>
    <n v="189578.87999999998"/>
    <n v="189578.87999999998"/>
    <n v="1"/>
  </r>
  <r>
    <x v="2"/>
    <m/>
    <m/>
    <m/>
    <s v="23.03.004"/>
    <x v="110"/>
    <n v="0"/>
    <n v="0"/>
    <n v="0"/>
    <s v="0.00%"/>
    <n v="0"/>
    <n v="0"/>
    <n v="0"/>
    <n v="0"/>
    <n v="0"/>
    <n v="0"/>
    <s v="0.00%"/>
  </r>
  <r>
    <x v="5"/>
    <s v="  "/>
    <m/>
    <m/>
    <m/>
    <x v="111"/>
    <n v="85908502"/>
    <n v="87681066"/>
    <n v="87254665.976999998"/>
    <n v="0.99513692017613009"/>
    <n v="87329524.659000024"/>
    <n v="0.99599068126065005"/>
    <n v="351541.34099999402"/>
    <n v="4.0093187393501128E-3"/>
    <n v="87822206.055000007"/>
    <n v="87036262.348499998"/>
    <n v="0.99105074056090325"/>
  </r>
  <r>
    <x v="6"/>
    <s v=".01"/>
    <m/>
    <m/>
    <m/>
    <x v="112"/>
    <n v="0"/>
    <n v="0"/>
    <n v="0"/>
    <s v="0.00%"/>
    <n v="0"/>
    <n v="0"/>
    <n v="0"/>
    <n v="0"/>
    <n v="93150"/>
    <n v="93150"/>
    <n v="1"/>
  </r>
  <r>
    <x v="2"/>
    <m/>
    <m/>
    <m/>
    <s v="24.01.010"/>
    <x v="113"/>
    <n v="0"/>
    <n v="0"/>
    <n v="0"/>
    <s v="0.00%"/>
    <n v="0"/>
    <n v="0"/>
    <n v="0"/>
    <n v="0"/>
    <n v="93150"/>
    <n v="93150"/>
    <n v="1"/>
  </r>
  <r>
    <x v="2"/>
    <m/>
    <m/>
    <m/>
    <s v="24.01.100"/>
    <x v="114"/>
    <n v="0"/>
    <n v="0"/>
    <n v="0"/>
    <s v="0.00%"/>
    <n v="0"/>
    <n v="0"/>
    <n v="0"/>
    <n v="0"/>
    <n v="0"/>
    <n v="0"/>
    <s v="0.00%"/>
  </r>
  <r>
    <x v="2"/>
    <m/>
    <m/>
    <m/>
    <s v="24.01.101"/>
    <x v="115"/>
    <n v="0"/>
    <n v="0"/>
    <n v="0"/>
    <s v="0.00%"/>
    <n v="0"/>
    <n v="0"/>
    <n v="0"/>
    <n v="0"/>
    <n v="0"/>
    <n v="0"/>
    <s v="0.00%"/>
  </r>
  <r>
    <x v="2"/>
    <m/>
    <m/>
    <m/>
    <s v="24.01.102"/>
    <x v="116"/>
    <n v="0"/>
    <n v="0"/>
    <n v="0"/>
    <s v="0.00%"/>
    <n v="0"/>
    <n v="0"/>
    <n v="0"/>
    <n v="0"/>
    <n v="0"/>
    <n v="0"/>
    <s v="0.00%"/>
  </r>
  <r>
    <x v="2"/>
    <m/>
    <m/>
    <m/>
    <s v="24.01.103"/>
    <x v="117"/>
    <n v="0"/>
    <n v="0"/>
    <n v="0"/>
    <s v="0.00%"/>
    <n v="0"/>
    <n v="0"/>
    <n v="0"/>
    <n v="0"/>
    <n v="0"/>
    <n v="0"/>
    <s v="0.00%"/>
  </r>
  <r>
    <x v="2"/>
    <m/>
    <m/>
    <m/>
    <s v="24.01.104"/>
    <x v="118"/>
    <n v="0"/>
    <n v="0"/>
    <n v="0"/>
    <s v="0.00%"/>
    <n v="0"/>
    <n v="0"/>
    <n v="0"/>
    <n v="0"/>
    <n v="0"/>
    <n v="0"/>
    <s v="0.00%"/>
  </r>
  <r>
    <x v="2"/>
    <m/>
    <m/>
    <m/>
    <s v="24.01.105"/>
    <x v="119"/>
    <n v="0"/>
    <n v="0"/>
    <n v="0"/>
    <s v="0.00%"/>
    <n v="0"/>
    <n v="0"/>
    <n v="0"/>
    <n v="0"/>
    <n v="0"/>
    <n v="0"/>
    <s v="0.00%"/>
  </r>
  <r>
    <x v="6"/>
    <s v=".02"/>
    <m/>
    <m/>
    <m/>
    <x v="120"/>
    <n v="0"/>
    <n v="0"/>
    <n v="0"/>
    <s v="0.00%"/>
    <n v="0"/>
    <n v="0"/>
    <n v="0"/>
    <n v="0"/>
    <n v="199657.71"/>
    <n v="199657.71"/>
    <n v="1"/>
  </r>
  <r>
    <x v="2"/>
    <m/>
    <m/>
    <m/>
    <s v="24.02.004"/>
    <x v="121"/>
    <n v="0"/>
    <n v="0"/>
    <n v="0"/>
    <s v="0.00%"/>
    <n v="0"/>
    <n v="0"/>
    <n v="0"/>
    <n v="0"/>
    <n v="0"/>
    <n v="0"/>
    <s v="0.00%"/>
  </r>
  <r>
    <x v="2"/>
    <m/>
    <m/>
    <m/>
    <s v="24.02.006"/>
    <x v="122"/>
    <n v="0"/>
    <n v="0"/>
    <n v="0"/>
    <s v="0.00%"/>
    <n v="0"/>
    <n v="0"/>
    <n v="0"/>
    <n v="0"/>
    <n v="0"/>
    <n v="0"/>
    <s v="0.00%"/>
  </r>
  <r>
    <x v="2"/>
    <m/>
    <m/>
    <m/>
    <s v="24.02.007"/>
    <x v="123"/>
    <n v="0"/>
    <n v="0"/>
    <n v="0"/>
    <s v="0.00%"/>
    <n v="0"/>
    <n v="0"/>
    <n v="0"/>
    <n v="0"/>
    <n v="0"/>
    <n v="0"/>
    <s v="0.00%"/>
  </r>
  <r>
    <x v="2"/>
    <m/>
    <m/>
    <m/>
    <s v="24.02.101"/>
    <x v="124"/>
    <n v="0"/>
    <n v="0"/>
    <n v="0"/>
    <s v="0.00%"/>
    <n v="0"/>
    <n v="0"/>
    <n v="0"/>
    <n v="0"/>
    <n v="0"/>
    <n v="0"/>
    <s v="0.00%"/>
  </r>
  <r>
    <x v="2"/>
    <m/>
    <m/>
    <m/>
    <s v="24.02.102"/>
    <x v="125"/>
    <n v="0"/>
    <n v="0"/>
    <n v="0"/>
    <s v="0.00%"/>
    <n v="0"/>
    <n v="0"/>
    <n v="0"/>
    <n v="0"/>
    <n v="0"/>
    <n v="0"/>
    <s v="0.00%"/>
  </r>
  <r>
    <x v="2"/>
    <m/>
    <m/>
    <m/>
    <s v="24.02.103"/>
    <x v="126"/>
    <n v="0"/>
    <n v="0"/>
    <n v="0"/>
    <s v="0.00%"/>
    <n v="0"/>
    <n v="0"/>
    <n v="0"/>
    <n v="0"/>
    <n v="0"/>
    <n v="0"/>
    <s v="0.00%"/>
  </r>
  <r>
    <x v="2"/>
    <m/>
    <m/>
    <m/>
    <s v="24.02.104"/>
    <x v="127"/>
    <n v="0"/>
    <n v="0"/>
    <n v="0"/>
    <s v="0.00%"/>
    <n v="0"/>
    <n v="0"/>
    <n v="0"/>
    <n v="0"/>
    <n v="0"/>
    <n v="0"/>
    <s v="0.00%"/>
  </r>
  <r>
    <x v="2"/>
    <m/>
    <m/>
    <m/>
    <s v="24.02.105"/>
    <x v="128"/>
    <n v="0"/>
    <n v="0"/>
    <n v="0"/>
    <s v="0.00%"/>
    <n v="0"/>
    <n v="0"/>
    <n v="0"/>
    <n v="0"/>
    <n v="0"/>
    <n v="0"/>
    <s v="0.00%"/>
  </r>
  <r>
    <x v="2"/>
    <m/>
    <m/>
    <m/>
    <s v="24.02.106"/>
    <x v="129"/>
    <n v="0"/>
    <n v="0"/>
    <n v="0"/>
    <s v="0.00%"/>
    <n v="0"/>
    <n v="0"/>
    <n v="0"/>
    <n v="0"/>
    <n v="0"/>
    <n v="0"/>
    <s v="0.00%"/>
  </r>
  <r>
    <x v="2"/>
    <m/>
    <m/>
    <m/>
    <s v="24.02.107"/>
    <x v="130"/>
    <n v="0"/>
    <n v="0"/>
    <n v="0"/>
    <s v="0.00%"/>
    <n v="0"/>
    <n v="0"/>
    <n v="0"/>
    <n v="0"/>
    <n v="0"/>
    <n v="0"/>
    <s v="0.00%"/>
  </r>
  <r>
    <x v="2"/>
    <m/>
    <m/>
    <m/>
    <s v="24.02.108"/>
    <x v="131"/>
    <n v="0"/>
    <n v="0"/>
    <n v="0"/>
    <s v="0.00%"/>
    <n v="0"/>
    <n v="0"/>
    <n v="0"/>
    <n v="0"/>
    <n v="0"/>
    <n v="0"/>
    <s v="0.00%"/>
  </r>
  <r>
    <x v="2"/>
    <m/>
    <m/>
    <m/>
    <s v="24.02.109"/>
    <x v="132"/>
    <n v="0"/>
    <n v="0"/>
    <n v="0"/>
    <s v="0.00%"/>
    <n v="0"/>
    <n v="0"/>
    <n v="0"/>
    <n v="0"/>
    <n v="0"/>
    <n v="0"/>
    <s v="0.00%"/>
  </r>
  <r>
    <x v="2"/>
    <m/>
    <m/>
    <m/>
    <s v="24.02.110"/>
    <x v="133"/>
    <n v="0"/>
    <n v="0"/>
    <n v="0"/>
    <s v="0.00%"/>
    <n v="0"/>
    <n v="0"/>
    <n v="0"/>
    <n v="0"/>
    <n v="0"/>
    <n v="0"/>
    <s v="0.00%"/>
  </r>
  <r>
    <x v="2"/>
    <m/>
    <m/>
    <m/>
    <s v="24.02.111"/>
    <x v="134"/>
    <n v="0"/>
    <n v="0"/>
    <n v="0"/>
    <s v="0.00%"/>
    <n v="0"/>
    <n v="0"/>
    <n v="0"/>
    <n v="0"/>
    <n v="0"/>
    <n v="0"/>
    <s v="0.00%"/>
  </r>
  <r>
    <x v="2"/>
    <m/>
    <m/>
    <m/>
    <s v="24.02.112"/>
    <x v="135"/>
    <n v="0"/>
    <n v="0"/>
    <n v="0"/>
    <s v="0.00%"/>
    <n v="0"/>
    <n v="0"/>
    <n v="0"/>
    <n v="0"/>
    <n v="0"/>
    <n v="0"/>
    <s v="0.00%"/>
  </r>
  <r>
    <x v="2"/>
    <m/>
    <m/>
    <m/>
    <s v="24.02.113"/>
    <x v="136"/>
    <n v="0"/>
    <n v="0"/>
    <n v="0"/>
    <s v="0.00%"/>
    <n v="0"/>
    <n v="0"/>
    <n v="0"/>
    <n v="0"/>
    <n v="0"/>
    <n v="0"/>
    <s v="0.00%"/>
  </r>
  <r>
    <x v="2"/>
    <m/>
    <m/>
    <m/>
    <s v="24.02.114"/>
    <x v="137"/>
    <n v="0"/>
    <n v="0"/>
    <n v="0"/>
    <s v="0.00%"/>
    <n v="0"/>
    <n v="0"/>
    <n v="0"/>
    <n v="0"/>
    <n v="0"/>
    <n v="0"/>
    <s v="0.00%"/>
  </r>
  <r>
    <x v="2"/>
    <m/>
    <m/>
    <m/>
    <s v="24.02.115"/>
    <x v="138"/>
    <n v="0"/>
    <n v="0"/>
    <n v="0"/>
    <s v="0.00%"/>
    <n v="0"/>
    <n v="0"/>
    <n v="0"/>
    <n v="0"/>
    <n v="0"/>
    <n v="0"/>
    <s v="0.00%"/>
  </r>
  <r>
    <x v="2"/>
    <m/>
    <m/>
    <m/>
    <s v="24.02.116"/>
    <x v="139"/>
    <n v="0"/>
    <n v="0"/>
    <n v="0"/>
    <s v="0.00%"/>
    <n v="0"/>
    <n v="0"/>
    <n v="0"/>
    <n v="0"/>
    <n v="0"/>
    <n v="0"/>
    <s v="0.00%"/>
  </r>
  <r>
    <x v="2"/>
    <m/>
    <m/>
    <m/>
    <s v="24.02.500"/>
    <x v="140"/>
    <n v="0"/>
    <n v="0"/>
    <n v="0"/>
    <s v="0.00%"/>
    <n v="0"/>
    <n v="0"/>
    <n v="0"/>
    <n v="0"/>
    <n v="199657.71"/>
    <n v="199657.71"/>
    <n v="1"/>
  </r>
  <r>
    <x v="2"/>
    <m/>
    <m/>
    <m/>
    <s v="24.02.914"/>
    <x v="141"/>
    <n v="0"/>
    <n v="0"/>
    <n v="0"/>
    <s v="0.00%"/>
    <n v="0"/>
    <n v="0"/>
    <n v="0"/>
    <n v="0"/>
    <n v="0"/>
    <n v="0"/>
    <s v="0.00%"/>
  </r>
  <r>
    <x v="6"/>
    <s v=".03"/>
    <m/>
    <m/>
    <m/>
    <x v="142"/>
    <n v="85908502"/>
    <n v="86623974"/>
    <n v="86239779.988999993"/>
    <n v="0.99556480737076314"/>
    <n v="86314638.671000019"/>
    <n v="0.99642898709542027"/>
    <n v="309335.32899999403"/>
    <n v="3.5710129045799033E-3"/>
    <n v="87284332.080000013"/>
    <n v="86610952.903500006"/>
    <n v="0.99228522278336473"/>
  </r>
  <r>
    <x v="2"/>
    <m/>
    <s v=".024"/>
    <m/>
    <s v="24.03.024"/>
    <x v="143"/>
    <n v="10"/>
    <n v="10"/>
    <n v="0"/>
    <n v="0"/>
    <n v="0"/>
    <n v="0"/>
    <n v="10"/>
    <n v="1"/>
    <n v="10.35"/>
    <n v="0"/>
    <n v="0"/>
  </r>
  <r>
    <x v="2"/>
    <m/>
    <s v=".025"/>
    <m/>
    <s v="24.03.025"/>
    <x v="144"/>
    <n v="0"/>
    <n v="150000"/>
    <n v="150000"/>
    <n v="1"/>
    <n v="0"/>
    <n v="0"/>
    <n v="0"/>
    <n v="0"/>
    <n v="82800"/>
    <n v="82800"/>
    <n v="1"/>
  </r>
  <r>
    <x v="2"/>
    <m/>
    <s v=".026"/>
    <m/>
    <s v="24.03.026"/>
    <x v="145"/>
    <n v="1548000"/>
    <n v="1512000"/>
    <n v="1490189.8770000001"/>
    <n v="0.98557531547619059"/>
    <n v="1491498.8770000001"/>
    <n v="0.98644105621693123"/>
    <n v="20501.122999999905"/>
    <n v="1.355894378306872E-2"/>
    <n v="1533872.0699999998"/>
    <n v="1325734.0543800001"/>
    <n v="0.86430549216532793"/>
  </r>
  <r>
    <x v="2"/>
    <m/>
    <s v=".027"/>
    <m/>
    <s v="24.03.027"/>
    <x v="146"/>
    <n v="0"/>
    <n v="55000"/>
    <n v="55000"/>
    <n v="1"/>
    <n v="150000"/>
    <n v="2.7272727272727271"/>
    <n v="0"/>
    <n v="0"/>
    <n v="41400"/>
    <n v="41400"/>
    <n v="1"/>
  </r>
  <r>
    <x v="2"/>
    <m/>
    <s v=".030"/>
    <m/>
    <s v="24.03.030"/>
    <x v="147"/>
    <n v="0"/>
    <n v="0"/>
    <n v="0"/>
    <s v="0.00%"/>
    <n v="55000"/>
    <n v="0"/>
    <n v="0"/>
    <n v="0"/>
    <n v="51749.999999999993"/>
    <n v="51749.999999999993"/>
    <n v="1"/>
  </r>
  <r>
    <x v="2"/>
    <m/>
    <s v=".033"/>
    <m/>
    <s v="24.03.033"/>
    <x v="148"/>
    <n v="2639109"/>
    <n v="2610289"/>
    <n v="2470149.5439999998"/>
    <n v="0.94631266652849544"/>
    <n v="2530262.929"/>
    <n v="0.96934206480585106"/>
    <n v="80026.070999999996"/>
    <n v="3.0657935194149E-2"/>
    <n v="2153566.9350000001"/>
    <n v="1780048.0702800003"/>
    <n v="0.82655804254349785"/>
  </r>
  <r>
    <x v="2"/>
    <m/>
    <s v=".034"/>
    <m/>
    <s v="24.03.034"/>
    <x v="149"/>
    <n v="42435"/>
    <n v="42435"/>
    <n v="17434.689999999999"/>
    <n v="0.41085636856368563"/>
    <n v="26434.69"/>
    <n v="0.62294544597619883"/>
    <n v="16000.310000000001"/>
    <n v="0.37705455402380111"/>
    <n v="60441.929999999993"/>
    <n v="60277.205609999997"/>
    <n v="0.9972746669406487"/>
  </r>
  <r>
    <x v="2"/>
    <m/>
    <s v=".043"/>
    <m/>
    <s v="24.03.043"/>
    <x v="150"/>
    <n v="0"/>
    <n v="400000"/>
    <n v="400000"/>
    <n v="1"/>
    <n v="400000"/>
    <n v="1"/>
    <n v="0"/>
    <n v="0"/>
    <m/>
    <m/>
    <s v="0.00%"/>
  </r>
  <r>
    <x v="2"/>
    <m/>
    <s v=".015"/>
    <m/>
    <s v="24.03.015"/>
    <x v="119"/>
    <n v="0"/>
    <n v="0"/>
    <n v="0"/>
    <s v="0.00%"/>
    <n v="0"/>
    <n v="0"/>
    <n v="0"/>
    <n v="0"/>
    <n v="0"/>
    <n v="0"/>
    <s v="0.00%"/>
  </r>
  <r>
    <x v="2"/>
    <m/>
    <s v=".403"/>
    <m/>
    <s v="24.03.403"/>
    <x v="151"/>
    <n v="75558251"/>
    <n v="75612923"/>
    <n v="75612907.193999991"/>
    <n v="0.9999997909616587"/>
    <n v="75612907.194000006"/>
    <n v="0.99999979096165881"/>
    <n v="15.805999994277954"/>
    <n v="2.0903834116131119E-7"/>
    <n v="77527708.965000004"/>
    <n v="77527708.162874997"/>
    <n v="0.99999998965369907"/>
  </r>
  <r>
    <x v="6"/>
    <m/>
    <s v=".406"/>
    <m/>
    <s v="24.03.406"/>
    <x v="152"/>
    <n v="3793923"/>
    <n v="4013401"/>
    <n v="4004181.2490000008"/>
    <n v="0.99770275858305735"/>
    <n v="4004181.2490000003"/>
    <n v="0.99770275858305724"/>
    <n v="9219.7509999996983"/>
    <n v="2.2972414169428121E-3"/>
    <n v="3929143.5899999994"/>
    <n v="3859230.5499149999"/>
    <n v="0.98220654489112236"/>
  </r>
  <r>
    <x v="2"/>
    <m/>
    <s v=".407"/>
    <m/>
    <s v="24.03.407"/>
    <x v="153"/>
    <n v="464198"/>
    <n v="464198"/>
    <n v="307140.58199999999"/>
    <n v="0.66165856380251531"/>
    <n v="311140.58199999999"/>
    <n v="0.67027557637042812"/>
    <n v="153057.41800000001"/>
    <n v="0.32972442362957188"/>
    <n v="0"/>
    <n v="0"/>
    <s v="0.00%"/>
  </r>
  <r>
    <x v="6"/>
    <m/>
    <s v=".409"/>
    <m/>
    <s v="24.03.409"/>
    <x v="154"/>
    <n v="112749"/>
    <n v="113891"/>
    <n v="85087.256000000008"/>
    <n v="0.74709376509118375"/>
    <n v="85523.553"/>
    <n v="0.75092459456849092"/>
    <n v="28367.447"/>
    <n v="0.24907540543150908"/>
    <n v="90927.854999999996"/>
    <n v="90795.954599999983"/>
    <n v="0.99854939501212236"/>
  </r>
  <r>
    <x v="2"/>
    <m/>
    <s v=".410"/>
    <m/>
    <s v="24.03.410"/>
    <x v="155"/>
    <n v="0"/>
    <n v="0"/>
    <n v="0"/>
    <s v="0.00%"/>
    <n v="0"/>
    <n v="0"/>
    <m/>
    <n v="0"/>
    <n v="0"/>
    <n v="0"/>
    <s v="0.00%"/>
  </r>
  <r>
    <x v="6"/>
    <m/>
    <s v=".415"/>
    <m/>
    <s v="24.03.415"/>
    <x v="156"/>
    <n v="0"/>
    <n v="0"/>
    <n v="0"/>
    <s v="0.00%"/>
    <n v="0"/>
    <n v="0"/>
    <n v="0"/>
    <n v="0"/>
    <n v="0"/>
    <n v="0"/>
    <s v="0.00%"/>
  </r>
  <r>
    <x v="6"/>
    <m/>
    <s v=".500"/>
    <m/>
    <s v="24.03.500"/>
    <x v="157"/>
    <n v="0"/>
    <n v="0"/>
    <n v="0"/>
    <s v="0.00%"/>
    <n v="0"/>
    <n v="0"/>
    <n v="0"/>
    <n v="0"/>
    <n v="0"/>
    <n v="0"/>
    <s v="0.00%"/>
  </r>
  <r>
    <x v="6"/>
    <m/>
    <s v=".602"/>
    <m/>
    <s v="24.03.602"/>
    <x v="158"/>
    <n v="1749827"/>
    <n v="1649827"/>
    <n v="1647689.5970000001"/>
    <n v="0.99870446840789973"/>
    <n v="1647689.5969999998"/>
    <n v="0.99870446840789961"/>
    <n v="2137.4030000001658"/>
    <n v="1.295531592100363E-3"/>
    <n v="1812710.3849999998"/>
    <n v="1791208.9058399999"/>
    <n v="0.98813849176464008"/>
  </r>
  <r>
    <x v="6"/>
    <s v=".07"/>
    <m/>
    <m/>
    <m/>
    <x v="159"/>
    <n v="0"/>
    <n v="1057092"/>
    <n v="1014885.988"/>
    <n v="0.96007347326438952"/>
    <n v="1014885.988"/>
    <n v="0.96007347326438952"/>
    <n v="42206.011999999988"/>
    <n v="3.9926526735610514E-2"/>
    <n v="245066.26499999998"/>
    <n v="132501.73499999999"/>
    <n v="0.54067717153970574"/>
  </r>
  <r>
    <x v="2"/>
    <m/>
    <m/>
    <m/>
    <s v="24.07.002"/>
    <x v="160"/>
    <n v="0"/>
    <n v="0"/>
    <n v="0"/>
    <s v="0.00%"/>
    <n v="0"/>
    <n v="0"/>
    <n v="0"/>
    <n v="0"/>
    <n v="0"/>
    <n v="0"/>
    <s v="0.00%"/>
  </r>
  <r>
    <x v="2"/>
    <m/>
    <m/>
    <m/>
    <s v="24.07.003"/>
    <x v="161"/>
    <n v="0"/>
    <n v="468334"/>
    <n v="435527.98800000001"/>
    <n v="0.92995167551362923"/>
    <n v="435527.98800000001"/>
    <n v="0.92995167551362923"/>
    <n v="32806.011999999988"/>
    <n v="7.0048324486370814E-2"/>
    <n v="132501.73499999999"/>
    <n v="132501.73499999999"/>
    <n v="1"/>
  </r>
  <r>
    <x v="2"/>
    <m/>
    <m/>
    <m/>
    <s v="24.07.006"/>
    <x v="162"/>
    <n v="0"/>
    <n v="0"/>
    <n v="0"/>
    <s v="0.00%"/>
    <n v="0"/>
    <n v="0"/>
    <n v="0"/>
    <n v="0"/>
    <n v="0"/>
    <n v="0"/>
    <s v="0.00%"/>
  </r>
  <r>
    <x v="2"/>
    <m/>
    <m/>
    <m/>
    <s v="24.07.007"/>
    <x v="163"/>
    <n v="0"/>
    <n v="108758"/>
    <n v="108758"/>
    <n v="1"/>
    <n v="108758"/>
    <n v="1"/>
    <n v="0"/>
    <n v="0"/>
    <n v="78409.53"/>
    <n v="0"/>
    <n v="0"/>
  </r>
  <r>
    <x v="2"/>
    <m/>
    <m/>
    <m/>
    <s v="24.07.008 "/>
    <x v="164"/>
    <n v="0"/>
    <n v="0"/>
    <n v="0"/>
    <s v="0.00%"/>
    <n v="0"/>
    <n v="0"/>
    <n v="0"/>
    <n v="0"/>
    <n v="34155"/>
    <n v="0"/>
    <n v="0"/>
  </r>
  <r>
    <x v="2"/>
    <m/>
    <m/>
    <m/>
    <s v="24.07.009"/>
    <x v="165"/>
    <n v="0"/>
    <n v="260000"/>
    <n v="260000"/>
    <n v="1"/>
    <n v="260000"/>
    <n v="1"/>
    <n v="0"/>
    <n v="0"/>
    <n v="0"/>
    <n v="0"/>
    <s v="0.00%"/>
  </r>
  <r>
    <x v="2"/>
    <m/>
    <m/>
    <m/>
    <s v="24.07.010"/>
    <x v="166"/>
    <n v="0"/>
    <n v="220000"/>
    <n v="210600"/>
    <n v="0.95727272727272728"/>
    <n v="210600"/>
    <n v="0.95727272727272728"/>
    <n v="9400"/>
    <n v="4.2727272727272725E-2"/>
    <n v="0"/>
    <n v="0"/>
    <s v="0.00%"/>
  </r>
  <r>
    <x v="7"/>
    <m/>
    <m/>
    <m/>
    <m/>
    <x v="167"/>
    <n v="171198"/>
    <n v="6917606.1999999993"/>
    <n v="7270424.1129999999"/>
    <n v="1.0510028907109514"/>
    <n v="7270424.1129999999"/>
    <n v="1.0510028907109514"/>
    <n v="-352817.91300000058"/>
    <n v="-5.1002890710951515E-2"/>
    <n v="14559514.74"/>
    <n v="14697853.26849"/>
    <n v="1.0095015892329113"/>
  </r>
  <r>
    <x v="2"/>
    <n v="99"/>
    <m/>
    <m/>
    <m/>
    <x v="168"/>
    <n v="171198"/>
    <n v="6917606.1999999993"/>
    <n v="7270424.1129999999"/>
    <n v="1.0510028907109514"/>
    <n v="7270424.1129999999"/>
    <n v="1.0510028907109514"/>
    <n v="-352817.91300000058"/>
    <n v="-5.1002890710951515E-2"/>
    <n v="14559514.74"/>
    <n v="14697853.26849"/>
    <n v="1.0095015892329113"/>
  </r>
  <r>
    <x v="2"/>
    <m/>
    <m/>
    <m/>
    <s v="25.99.001"/>
    <x v="169"/>
    <n v="71000"/>
    <n v="71000"/>
    <n v="485972.67100000003"/>
    <n v="6.8446855070422536"/>
    <n v="485972.67099999997"/>
    <n v="6.8446855070422528"/>
    <n v="-414972.67099999997"/>
    <n v="-5.8446855070422528"/>
    <n v="0"/>
    <n v="0"/>
    <s v="0.00%"/>
  </r>
  <r>
    <x v="2"/>
    <m/>
    <m/>
    <m/>
    <s v="25.99.002"/>
    <x v="170"/>
    <n v="1"/>
    <n v="363838.25"/>
    <n v="366427.39299999998"/>
    <n v="1.0071161924289158"/>
    <n v="366427.39299999998"/>
    <n v="1.0071161924289158"/>
    <n v="-2589.1429999999818"/>
    <n v="-7.1161924289158216E-3"/>
    <n v="0"/>
    <n v="0"/>
    <s v="0.00%"/>
  </r>
  <r>
    <x v="2"/>
    <m/>
    <m/>
    <m/>
    <s v="25.99.201"/>
    <x v="171"/>
    <n v="100"/>
    <n v="5238.7710000000006"/>
    <n v="5238.7709999999997"/>
    <n v="0.99999999999999978"/>
    <n v="5238.7710000000006"/>
    <n v="1"/>
    <n v="0"/>
    <n v="0"/>
    <n v="0"/>
    <n v="0"/>
    <s v="0.00%"/>
  </r>
  <r>
    <x v="2"/>
    <m/>
    <m/>
    <m/>
    <s v="25.99.202"/>
    <x v="172"/>
    <n v="78"/>
    <n v="78"/>
    <n v="0"/>
    <n v="0"/>
    <n v="0"/>
    <n v="0"/>
    <n v="78"/>
    <n v="1"/>
    <n v="0"/>
    <n v="0"/>
    <s v="0.00%"/>
  </r>
  <r>
    <x v="2"/>
    <m/>
    <m/>
    <m/>
    <s v="25.99.999"/>
    <x v="82"/>
    <n v="100009"/>
    <n v="6444646.1749999989"/>
    <n v="6379980.2740000002"/>
    <n v="0.9899659501477599"/>
    <n v="6379980.2740000002"/>
    <n v="0.9899659501477599"/>
    <n v="64654.974999999999"/>
    <n v="1.003235449151714E-2"/>
    <n v="0"/>
    <n v="0"/>
    <s v="0.00%"/>
  </r>
  <r>
    <x v="8"/>
    <m/>
    <m/>
    <m/>
    <m/>
    <x v="173"/>
    <n v="0"/>
    <n v="0"/>
    <n v="0"/>
    <s v="0.00%"/>
    <n v="0"/>
    <n v="0"/>
    <n v="0"/>
    <n v="0"/>
    <n v="0"/>
    <n v="0"/>
    <s v="0.00%"/>
  </r>
  <r>
    <x v="2"/>
    <n v="1"/>
    <m/>
    <m/>
    <s v="26.01"/>
    <x v="174"/>
    <n v="0"/>
    <n v="0"/>
    <n v="0"/>
    <s v="0.00%"/>
    <n v="0"/>
    <n v="0"/>
    <n v="0"/>
    <n v="0"/>
    <n v="0"/>
    <n v="0"/>
    <s v="0.00%"/>
  </r>
  <r>
    <x v="9"/>
    <s v="  "/>
    <m/>
    <m/>
    <m/>
    <x v="175"/>
    <n v="262003"/>
    <n v="275928"/>
    <n v="261409.027"/>
    <n v="0.94738129874460009"/>
    <n v="268009.027"/>
    <n v="0.97130058203589342"/>
    <n v="7918.9730000000018"/>
    <n v="2.8699417964106584E-2"/>
    <n v="387268.01999999996"/>
    <n v="343353.15940499993"/>
    <n v="0.88660344173267902"/>
  </r>
  <r>
    <x v="2"/>
    <n v="3"/>
    <m/>
    <m/>
    <s v="29.03"/>
    <x v="176"/>
    <n v="33120"/>
    <n v="22457"/>
    <n v="22456.598999999998"/>
    <n v="0.99998214365231319"/>
    <n v="22456.598999999998"/>
    <n v="0.99998214365231319"/>
    <n v="0.40100000000165892"/>
    <n v="1.7856347686763989E-5"/>
    <n v="79067.789999999994"/>
    <n v="79067.585070000001"/>
    <n v="0.99999740817341687"/>
  </r>
  <r>
    <x v="2"/>
    <n v="4"/>
    <m/>
    <m/>
    <s v="29.04"/>
    <x v="177"/>
    <n v="0"/>
    <n v="16462"/>
    <n v="16461.165000000001"/>
    <n v="0.99994927712307136"/>
    <n v="16461.165000000001"/>
    <n v="0.99994927712307136"/>
    <n v="0.83499999999912689"/>
    <n v="5.0722876928631205E-5"/>
    <n v="16750.439999999999"/>
    <n v="16750.439999999999"/>
    <n v="1"/>
  </r>
  <r>
    <x v="2"/>
    <n v="5"/>
    <m/>
    <m/>
    <s v="29.05"/>
    <x v="178"/>
    <n v="0"/>
    <n v="0"/>
    <n v="0"/>
    <s v="0.00%"/>
    <n v="0"/>
    <n v="0"/>
    <n v="0"/>
    <n v="0"/>
    <n v="25150.499999999996"/>
    <n v="21402.729809999997"/>
    <n v="0.85098625514403292"/>
  </r>
  <r>
    <x v="2"/>
    <s v="06    "/>
    <m/>
    <m/>
    <s v="29.06"/>
    <x v="179"/>
    <n v="0"/>
    <n v="38271"/>
    <n v="38269.722000000002"/>
    <n v="0.99996660656894254"/>
    <n v="38269.722000000002"/>
    <n v="0.99996660656894254"/>
    <n v="1.2779999999984284"/>
    <n v="3.3393431057417588E-5"/>
    <n v="20700"/>
    <n v="19806.620084999995"/>
    <n v="0.95684154999999971"/>
  </r>
  <r>
    <x v="6"/>
    <s v="07    "/>
    <m/>
    <m/>
    <s v="29.07"/>
    <x v="180"/>
    <n v="228883"/>
    <n v="198738"/>
    <n v="184221.541"/>
    <n v="0.92695680242329093"/>
    <n v="190821.541"/>
    <n v="0.96016635469814526"/>
    <n v="7916.4590000000026"/>
    <n v="3.9833645301854716E-2"/>
    <n v="245599.28999999998"/>
    <n v="206325.78443999996"/>
    <n v="0.84009112746213543"/>
  </r>
  <r>
    <x v="10"/>
    <m/>
    <m/>
    <m/>
    <m/>
    <x v="181"/>
    <n v="0"/>
    <n v="0"/>
    <n v="0"/>
    <s v="0.00%"/>
    <n v="0"/>
    <n v="0"/>
    <n v="0"/>
    <n v="0"/>
    <n v="0"/>
    <n v="0"/>
    <s v="0.00%"/>
  </r>
  <r>
    <x v="11"/>
    <s v="  "/>
    <m/>
    <m/>
    <m/>
    <x v="182"/>
    <n v="7570484"/>
    <n v="6435885"/>
    <n v="6435884.7570000002"/>
    <n v="0.99999996224295495"/>
    <n v="6435884.7570000002"/>
    <n v="0.99999996224295495"/>
    <n v="0.24299999978393316"/>
    <n v="3.7757045034821653E-8"/>
    <n v="5241135.4649999999"/>
    <n v="4078110.1060349997"/>
    <n v="0.77809668024579481"/>
  </r>
  <r>
    <x v="6"/>
    <n v="4"/>
    <m/>
    <m/>
    <s v="32.04.002"/>
    <x v="183"/>
    <n v="7570484"/>
    <n v="6435885"/>
    <n v="6435884.7570000002"/>
    <n v="0.99999996224295495"/>
    <n v="6435884.7570000002"/>
    <n v="0.99999996224295495"/>
    <n v="0.24299999978393316"/>
    <n v="3.7757045034821653E-8"/>
    <n v="5241135.4649999999"/>
    <n v="4078110.1060349997"/>
    <n v="0.77809668024579481"/>
  </r>
  <r>
    <x v="2"/>
    <m/>
    <m/>
    <m/>
    <m/>
    <x v="184"/>
    <n v="7570484"/>
    <n v="6435885"/>
    <n v="6435884.7570000002"/>
    <n v="0.99999996224295495"/>
    <m/>
    <n v="0"/>
    <n v="0.24299999978393316"/>
    <n v="3.7757045034821653E-8"/>
    <n v="5241135.4649999999"/>
    <n v="4078110.1060349997"/>
    <n v="0.77809668024579481"/>
  </r>
  <r>
    <x v="2"/>
    <m/>
    <m/>
    <m/>
    <s v="32.04.003"/>
    <x v="185"/>
    <n v="0"/>
    <n v="0"/>
    <n v="0"/>
    <s v="0.00%"/>
    <n v="0"/>
    <n v="0"/>
    <n v="0"/>
    <n v="0"/>
    <n v="0"/>
    <n v="0"/>
    <s v="0.00%"/>
  </r>
  <r>
    <x v="2"/>
    <m/>
    <m/>
    <m/>
    <s v="32.04.004"/>
    <x v="186"/>
    <n v="0"/>
    <n v="0"/>
    <n v="0"/>
    <s v="0.00%"/>
    <n v="0"/>
    <n v="0"/>
    <n v="0"/>
    <n v="0"/>
    <n v="0"/>
    <n v="0"/>
    <s v="0.00%"/>
  </r>
  <r>
    <x v="12"/>
    <s v="  "/>
    <m/>
    <m/>
    <m/>
    <x v="187"/>
    <n v="502749445.99900001"/>
    <n v="237187857"/>
    <n v="236868633.52700001"/>
    <n v="0.99865413231082911"/>
    <n v="237041213.708"/>
    <n v="0.99938174199196039"/>
    <n v="146643.2919999978"/>
    <n v="6.1825800803958441E-4"/>
    <n v="313390854.35999995"/>
    <n v="308794561.08151495"/>
    <n v="0.98533367130999583"/>
  </r>
  <r>
    <x v="2"/>
    <s v=".02"/>
    <m/>
    <m/>
    <m/>
    <x v="188"/>
    <n v="192052970"/>
    <n v="7449553"/>
    <n v="7449553"/>
    <n v="1"/>
    <n v="7449553"/>
    <n v="1"/>
    <n v="0"/>
    <n v="0"/>
    <n v="29762649.404999997"/>
    <n v="28361018.25"/>
    <n v="0.95290637147496249"/>
  </r>
  <r>
    <x v="2"/>
    <m/>
    <s v=".001"/>
    <m/>
    <s v="33.02.001"/>
    <x v="189"/>
    <n v="0"/>
    <n v="0"/>
    <n v="0"/>
    <s v="0.00%"/>
    <n v="0"/>
    <n v="0"/>
    <n v="0"/>
    <n v="0"/>
    <n v="0"/>
    <n v="0"/>
    <s v="0.00%"/>
  </r>
  <r>
    <x v="2"/>
    <m/>
    <s v=".002"/>
    <m/>
    <s v="33.02.002"/>
    <x v="190"/>
    <n v="0"/>
    <n v="0"/>
    <n v="0"/>
    <s v="0.00%"/>
    <n v="0"/>
    <n v="0"/>
    <n v="0"/>
    <n v="0"/>
    <n v="0"/>
    <n v="0"/>
    <s v="0.00%"/>
  </r>
  <r>
    <x v="2"/>
    <m/>
    <s v=".003"/>
    <m/>
    <s v="33.02.003"/>
    <x v="191"/>
    <n v="0"/>
    <n v="0"/>
    <n v="0"/>
    <s v="0.00%"/>
    <n v="0"/>
    <n v="0"/>
    <n v="0"/>
    <n v="0"/>
    <n v="0"/>
    <n v="0"/>
    <s v="0.00%"/>
  </r>
  <r>
    <x v="2"/>
    <m/>
    <s v=".004"/>
    <m/>
    <s v="33.02.004"/>
    <x v="192"/>
    <n v="0"/>
    <n v="0"/>
    <n v="0"/>
    <s v="0.00%"/>
    <n v="0"/>
    <n v="0"/>
    <n v="0"/>
    <n v="0"/>
    <n v="0"/>
    <n v="0"/>
    <s v="0.00%"/>
  </r>
  <r>
    <x v="2"/>
    <m/>
    <s v=".005"/>
    <m/>
    <s v="33.02.005"/>
    <x v="193"/>
    <n v="0"/>
    <n v="0"/>
    <n v="0"/>
    <s v="0.00%"/>
    <n v="0"/>
    <n v="0"/>
    <n v="0"/>
    <n v="0"/>
    <n v="0"/>
    <n v="0"/>
    <s v="0.00%"/>
  </r>
  <r>
    <x v="2"/>
    <m/>
    <s v=".006"/>
    <m/>
    <s v="33.02.006"/>
    <x v="194"/>
    <n v="0"/>
    <n v="0"/>
    <n v="0"/>
    <s v="0.00%"/>
    <n v="0"/>
    <n v="0"/>
    <n v="0"/>
    <n v="0"/>
    <n v="0"/>
    <n v="0"/>
    <s v="0.00%"/>
  </r>
  <r>
    <x v="2"/>
    <m/>
    <s v=".007"/>
    <m/>
    <s v="33.02.007"/>
    <x v="195"/>
    <n v="0"/>
    <n v="0"/>
    <n v="0"/>
    <s v="0.00%"/>
    <n v="0"/>
    <n v="0"/>
    <n v="0"/>
    <n v="0"/>
    <n v="0"/>
    <n v="0"/>
    <s v="0.00%"/>
  </r>
  <r>
    <x v="2"/>
    <m/>
    <s v=".008"/>
    <m/>
    <s v="33.02.008"/>
    <x v="196"/>
    <n v="0"/>
    <n v="0"/>
    <n v="0"/>
    <s v="0.00%"/>
    <n v="0"/>
    <n v="0"/>
    <n v="0"/>
    <n v="0"/>
    <n v="0"/>
    <n v="0"/>
    <s v="0.00%"/>
  </r>
  <r>
    <x v="2"/>
    <m/>
    <s v=".009"/>
    <m/>
    <s v="33.02.009"/>
    <x v="197"/>
    <n v="0"/>
    <n v="0"/>
    <n v="0"/>
    <s v="0.00%"/>
    <n v="0"/>
    <n v="0"/>
    <n v="0"/>
    <n v="0"/>
    <n v="0"/>
    <n v="0"/>
    <s v="0.00%"/>
  </r>
  <r>
    <x v="2"/>
    <m/>
    <s v=".010"/>
    <m/>
    <s v="33.02.010"/>
    <x v="198"/>
    <n v="0"/>
    <n v="0"/>
    <n v="0"/>
    <s v="0.00%"/>
    <n v="0"/>
    <n v="0"/>
    <n v="0"/>
    <n v="0"/>
    <n v="0"/>
    <n v="0"/>
    <s v="0.00%"/>
  </r>
  <r>
    <x v="2"/>
    <m/>
    <s v=".011"/>
    <m/>
    <s v="33.02.011"/>
    <x v="199"/>
    <n v="0"/>
    <n v="0"/>
    <n v="0"/>
    <s v="0.00%"/>
    <n v="0"/>
    <n v="0"/>
    <n v="0"/>
    <n v="0"/>
    <n v="0"/>
    <n v="0"/>
    <s v="0.00%"/>
  </r>
  <r>
    <x v="2"/>
    <m/>
    <s v=".012"/>
    <m/>
    <s v="33.02.012"/>
    <x v="200"/>
    <n v="0"/>
    <n v="0"/>
    <n v="0"/>
    <s v="0.00%"/>
    <n v="0"/>
    <n v="0"/>
    <n v="0"/>
    <n v="0"/>
    <n v="0"/>
    <n v="0"/>
    <s v="0.00%"/>
  </r>
  <r>
    <x v="2"/>
    <m/>
    <s v=".013"/>
    <m/>
    <s v="33.02.013"/>
    <x v="201"/>
    <n v="0"/>
    <n v="0"/>
    <n v="0"/>
    <s v="0.00%"/>
    <n v="0"/>
    <n v="0"/>
    <n v="0"/>
    <n v="0"/>
    <n v="0"/>
    <n v="0"/>
    <s v="0.00%"/>
  </r>
  <r>
    <x v="2"/>
    <m/>
    <s v=".014"/>
    <m/>
    <s v="33.02.014"/>
    <x v="202"/>
    <n v="0"/>
    <n v="0"/>
    <n v="0"/>
    <s v="0.00%"/>
    <n v="0"/>
    <n v="0"/>
    <n v="0"/>
    <n v="0"/>
    <n v="0"/>
    <n v="0"/>
    <s v="0.00%"/>
  </r>
  <r>
    <x v="2"/>
    <m/>
    <s v=".015"/>
    <m/>
    <s v="33.02.015"/>
    <x v="203"/>
    <n v="0"/>
    <n v="0"/>
    <n v="0"/>
    <s v="0.00%"/>
    <n v="0"/>
    <n v="0"/>
    <n v="0"/>
    <n v="0"/>
    <n v="0"/>
    <n v="0"/>
    <s v="0.00%"/>
  </r>
  <r>
    <x v="2"/>
    <m/>
    <s v=".016"/>
    <m/>
    <s v="33.02.016"/>
    <x v="204"/>
    <n v="0"/>
    <n v="0"/>
    <n v="0"/>
    <s v="0.00%"/>
    <n v="0"/>
    <n v="0"/>
    <n v="0"/>
    <n v="0"/>
    <n v="0"/>
    <n v="0"/>
    <s v="0.00%"/>
  </r>
  <r>
    <x v="2"/>
    <m/>
    <s v=".017"/>
    <m/>
    <s v="33.02.017"/>
    <x v="205"/>
    <n v="0"/>
    <n v="0"/>
    <n v="0"/>
    <s v="0.00%"/>
    <n v="0"/>
    <n v="0"/>
    <n v="0"/>
    <n v="0"/>
    <n v="0"/>
    <n v="0"/>
    <s v="0.00%"/>
  </r>
  <r>
    <x v="2"/>
    <m/>
    <s v=".025"/>
    <m/>
    <s v="33.02.025"/>
    <x v="206"/>
    <n v="0"/>
    <n v="0"/>
    <n v="0"/>
    <s v="0.00%"/>
    <n v="0"/>
    <n v="0"/>
    <n v="0"/>
    <n v="0"/>
    <n v="29762649.404999997"/>
    <n v="28361018.25"/>
    <n v="0.95290637147496249"/>
  </r>
  <r>
    <x v="2"/>
    <m/>
    <s v=".018"/>
    <m/>
    <s v="33.02.018"/>
    <x v="207"/>
    <n v="0"/>
    <n v="0"/>
    <n v="0"/>
    <s v="0.00%"/>
    <n v="0"/>
    <n v="0"/>
    <n v="0"/>
    <n v="0"/>
    <n v="0"/>
    <n v="0"/>
    <s v="0.00%"/>
  </r>
  <r>
    <x v="2"/>
    <m/>
    <s v=".100"/>
    <m/>
    <s v="33.02.100"/>
    <x v="208"/>
    <n v="192052970"/>
    <n v="7449553"/>
    <n v="7449553"/>
    <n v="1"/>
    <n v="7449553"/>
    <n v="1"/>
    <n v="0"/>
    <n v="0"/>
    <n v="0"/>
    <n v="0"/>
    <s v="0.00%"/>
  </r>
  <r>
    <x v="2"/>
    <m/>
    <s v=".107"/>
    <m/>
    <s v="33.02.107"/>
    <x v="209"/>
    <n v="0"/>
    <n v="0"/>
    <n v="0"/>
    <s v="0.00%"/>
    <n v="0"/>
    <n v="0"/>
    <n v="0"/>
    <n v="0"/>
    <n v="0"/>
    <n v="0"/>
    <s v="0.00%"/>
  </r>
  <r>
    <x v="2"/>
    <m/>
    <s v=".914"/>
    <m/>
    <s v="33.02.914"/>
    <x v="141"/>
    <n v="0"/>
    <n v="0"/>
    <n v="0"/>
    <s v="0.00%"/>
    <n v="0"/>
    <n v="0"/>
    <n v="0"/>
    <n v="0"/>
    <n v="0"/>
    <n v="0"/>
    <s v="0.00%"/>
  </r>
  <r>
    <x v="2"/>
    <m/>
    <s v=".916"/>
    <m/>
    <s v="33.02.916"/>
    <x v="122"/>
    <n v="0"/>
    <n v="0"/>
    <n v="0"/>
    <s v="0.00%"/>
    <n v="0"/>
    <n v="0"/>
    <n v="0"/>
    <n v="0"/>
    <n v="0"/>
    <n v="0"/>
    <s v="0.00%"/>
  </r>
  <r>
    <x v="2"/>
    <m/>
    <s v=".020"/>
    <m/>
    <s v="33.02.020"/>
    <x v="210"/>
    <n v="0"/>
    <n v="0"/>
    <n v="0"/>
    <s v="0.00%"/>
    <n v="0"/>
    <n v="0"/>
    <n v="0"/>
    <n v="0"/>
    <n v="0"/>
    <n v="0"/>
    <s v="0.00%"/>
  </r>
  <r>
    <x v="2"/>
    <s v=".03"/>
    <m/>
    <m/>
    <m/>
    <x v="211"/>
    <n v="310696475.99900001"/>
    <n v="229738304"/>
    <n v="229419080.52700001"/>
    <n v="0.99861049086094067"/>
    <n v="229591660.708"/>
    <n v="0.99936169419967513"/>
    <n v="146643.2919999978"/>
    <n v="6.3830580032486794E-4"/>
    <n v="283628204.95499998"/>
    <n v="280433542.83151495"/>
    <n v="0.98873644416290729"/>
  </r>
  <r>
    <x v="2"/>
    <m/>
    <s v=".001"/>
    <m/>
    <s v="33.03.001"/>
    <x v="212"/>
    <n v="79217505"/>
    <n v="0"/>
    <n v="0"/>
    <s v="0.00%"/>
    <n v="0"/>
    <n v="0"/>
    <n v="0"/>
    <n v="0"/>
    <n v="0"/>
    <n v="0"/>
    <s v="0.00%"/>
  </r>
  <r>
    <x v="2"/>
    <m/>
    <s v=".005"/>
    <m/>
    <m/>
    <x v="213"/>
    <n v="94992333"/>
    <n v="119137246.00000001"/>
    <n v="118984060.604"/>
    <n v="0.99871421070116051"/>
    <n v="119137246.00000001"/>
    <n v="1"/>
    <n v="0"/>
    <n v="0"/>
    <n v="154812482.72999999"/>
    <n v="152961874.52625"/>
    <n v="0.98804613057606261"/>
  </r>
  <r>
    <x v="2"/>
    <m/>
    <m/>
    <m/>
    <s v="33.03.120.005.01"/>
    <x v="214"/>
    <n v="43586656.5"/>
    <n v="34254412.718000002"/>
    <n v="34241842.377999999"/>
    <n v="0.99963303005357329"/>
    <n v="34254412.718000002"/>
    <n v="1"/>
    <n v="0"/>
    <n v="0"/>
    <n v="32220464.059214998"/>
    <n v="32220464.059214994"/>
    <n v="0.99999999999999989"/>
  </r>
  <r>
    <x v="2"/>
    <m/>
    <m/>
    <m/>
    <s v="33.03.120.005.02"/>
    <x v="215"/>
    <n v="31528885.5"/>
    <n v="66022870.991999999"/>
    <n v="65899712.336000003"/>
    <n v="0.99813460617283789"/>
    <n v="66022870.991999999"/>
    <n v="1"/>
    <n v="0"/>
    <n v="0"/>
    <n v="94563510.02595"/>
    <n v="92712901.8222"/>
    <n v="0.98042999669489683"/>
  </r>
  <r>
    <x v="2"/>
    <m/>
    <m/>
    <m/>
    <s v="33.03.120.005.05"/>
    <x v="216"/>
    <n v="17225780"/>
    <n v="18111122.129000001"/>
    <n v="18094665.729000002"/>
    <n v="0.99909136496994588"/>
    <n v="18111122.129000001"/>
    <n v="1"/>
    <n v="0"/>
    <n v="0"/>
    <n v="17809537.795290001"/>
    <n v="17809537.795290001"/>
    <n v="1"/>
  </r>
  <r>
    <x v="2"/>
    <m/>
    <m/>
    <m/>
    <s v="33.03.120.005.05"/>
    <x v="217"/>
    <n v="2651011"/>
    <n v="748840.16099999996"/>
    <n v="747840.16099999996"/>
    <n v="0.99866460153704284"/>
    <n v="748840.16099999996"/>
    <n v="1"/>
    <n v="0"/>
    <n v="0"/>
    <n v="10218970.849545"/>
    <n v="10218970.849545"/>
    <n v="1"/>
  </r>
  <r>
    <x v="2"/>
    <m/>
    <n v="6"/>
    <m/>
    <m/>
    <x v="218"/>
    <n v="57128757.998999998"/>
    <n v="69784610"/>
    <n v="69781681.185000002"/>
    <n v="0.99995803064601207"/>
    <n v="69781681.185000002"/>
    <n v="0.99995803064601207"/>
    <n v="2928.8149999976158"/>
    <n v="4.1969353987900994E-5"/>
    <n v="91713599.054999992"/>
    <n v="91711506.424724996"/>
    <n v="0.99997718298816574"/>
  </r>
  <r>
    <x v="2"/>
    <m/>
    <m/>
    <m/>
    <s v="33.03.120.006.01"/>
    <x v="219"/>
    <n v="7099380.1940000001"/>
    <n v="7583567.392"/>
    <n v="7583567.3919999991"/>
    <n v="0.99999999999999989"/>
    <n v="7583567.392"/>
    <n v="1"/>
    <n v="0"/>
    <n v="0"/>
    <n v="16012976.520465"/>
    <n v="16012976.520464996"/>
    <n v="0.99999999999999978"/>
  </r>
  <r>
    <x v="2"/>
    <m/>
    <m/>
    <m/>
    <s v="33.03.120.006.03"/>
    <x v="220"/>
    <n v="3167999.2140000002"/>
    <n v="6096884.2769999998"/>
    <n v="6096884.2769999998"/>
    <n v="1"/>
    <n v="6096884.2769999998"/>
    <n v="1"/>
    <n v="0"/>
    <n v="0"/>
    <n v="7186781.0512799993"/>
    <n v="7186781.0512799993"/>
    <n v="1"/>
  </r>
  <r>
    <x v="2"/>
    <m/>
    <m/>
    <m/>
    <s v="33.03.120.006.04"/>
    <x v="221"/>
    <n v="2690153.1310000001"/>
    <n v="2826341.2930000001"/>
    <n v="2826341.2930000001"/>
    <n v="1"/>
    <n v="2826341.2930000001"/>
    <n v="1"/>
    <n v="0"/>
    <n v="0"/>
    <n v="5986375.1789849997"/>
    <n v="5986375.1789849997"/>
    <n v="1"/>
  </r>
  <r>
    <x v="2"/>
    <m/>
    <m/>
    <m/>
    <s v="33.03.120.006.05"/>
    <x v="222"/>
    <n v="1767372.8019999999"/>
    <n v="2820166.52"/>
    <n v="2820166.52"/>
    <n v="1"/>
    <n v="2820166.52"/>
    <n v="1"/>
    <n v="0"/>
    <n v="0"/>
    <n v="3671552.7134099999"/>
    <n v="3671552.7134099999"/>
    <n v="1"/>
  </r>
  <r>
    <x v="2"/>
    <m/>
    <m/>
    <m/>
    <s v="33.03.120.006.06"/>
    <x v="223"/>
    <n v="20808775"/>
    <n v="9619759.034"/>
    <n v="9619759.034"/>
    <n v="1"/>
    <n v="9619759.034"/>
    <n v="1"/>
    <n v="0"/>
    <n v="0"/>
    <n v="9318626.4661199991"/>
    <n v="9318626.4661199991"/>
    <n v="1"/>
  </r>
  <r>
    <x v="2"/>
    <m/>
    <m/>
    <m/>
    <s v="33.03.120.006.07"/>
    <x v="224"/>
    <n v="21595077.658"/>
    <n v="40837891.483999997"/>
    <n v="40834962.669"/>
    <n v="0.99992828192412564"/>
    <n v="40834962.669"/>
    <n v="0.99992828192412564"/>
    <n v="2928.8149999976158"/>
    <n v="7.1718075874340997E-5"/>
    <n v="49537287.12473999"/>
    <n v="49535194.494464993"/>
    <n v="0.99995775646192075"/>
  </r>
  <r>
    <x v="2"/>
    <m/>
    <s v=".010"/>
    <m/>
    <s v="33.03.010"/>
    <x v="225"/>
    <n v="0"/>
    <n v="0"/>
    <n v="0"/>
    <s v="0.00%"/>
    <n v="0"/>
    <n v="0"/>
    <n v="0"/>
    <n v="0"/>
    <n v="0"/>
    <n v="0"/>
    <s v="0.00%"/>
  </r>
  <r>
    <x v="2"/>
    <m/>
    <s v=".017"/>
    <m/>
    <s v="33.03.017"/>
    <x v="226"/>
    <n v="0"/>
    <n v="0"/>
    <n v="0"/>
    <s v="0.00%"/>
    <n v="0"/>
    <n v="0"/>
    <n v="0"/>
    <n v="0"/>
    <n v="0"/>
    <n v="0"/>
    <s v="0.00%"/>
  </r>
  <r>
    <x v="2"/>
    <m/>
    <s v=".020"/>
    <m/>
    <s v="33.03.020"/>
    <x v="227"/>
    <n v="0"/>
    <n v="0"/>
    <n v="0"/>
    <s v="0.00%"/>
    <n v="0"/>
    <n v="0"/>
    <n v="0"/>
    <n v="0"/>
    <n v="0"/>
    <n v="0"/>
    <s v="0.00%"/>
  </r>
  <r>
    <x v="2"/>
    <m/>
    <s v=".021"/>
    <m/>
    <s v="33.03.021"/>
    <x v="228"/>
    <n v="0"/>
    <n v="0"/>
    <n v="0"/>
    <s v="0.00%"/>
    <n v="0"/>
    <n v="0"/>
    <n v="0"/>
    <n v="0"/>
    <n v="0"/>
    <n v="0"/>
    <s v="0.00%"/>
  </r>
  <r>
    <x v="2"/>
    <m/>
    <s v=".025"/>
    <m/>
    <s v="33.03.025"/>
    <x v="229"/>
    <n v="0"/>
    <n v="0"/>
    <n v="0"/>
    <s v="0.00%"/>
    <n v="0"/>
    <n v="0"/>
    <n v="0"/>
    <n v="0"/>
    <n v="0"/>
    <n v="0"/>
    <s v="0.00%"/>
  </r>
  <r>
    <x v="2"/>
    <m/>
    <s v=".100"/>
    <m/>
    <s v="33.03.120.100"/>
    <x v="230"/>
    <n v="9719640"/>
    <n v="9719640"/>
    <n v="9719640"/>
    <n v="1"/>
    <n v="9719640"/>
    <n v="1"/>
    <n v="0"/>
    <n v="0"/>
    <n v="8502382.1699999999"/>
    <n v="8502382.1699999981"/>
    <n v="0.99999999999999978"/>
  </r>
  <r>
    <x v="2"/>
    <m/>
    <s v=".110"/>
    <m/>
    <s v="33.03.110"/>
    <x v="231"/>
    <n v="17089021"/>
    <n v="17089021"/>
    <n v="17089021"/>
    <n v="1"/>
    <n v="17089021"/>
    <n v="1"/>
    <n v="0"/>
    <n v="0"/>
    <n v="17527200.254999999"/>
    <n v="17527200.254999995"/>
    <n v="0.99999999999999978"/>
  </r>
  <r>
    <x v="2"/>
    <m/>
    <s v=".111"/>
    <m/>
    <s v="33.03.111"/>
    <x v="232"/>
    <n v="8937547"/>
    <n v="8937547"/>
    <n v="8937547"/>
    <n v="1"/>
    <n v="8937547"/>
    <n v="1"/>
    <n v="0"/>
    <n v="0"/>
    <n v="8937546.8849999998"/>
    <n v="8937546.8849999979"/>
    <n v="0.99999999999999978"/>
  </r>
  <r>
    <x v="2"/>
    <m/>
    <s v=".112"/>
    <m/>
    <s v="33.03.112"/>
    <x v="233"/>
    <n v="3933000"/>
    <n v="3933000"/>
    <n v="3857129.7630000003"/>
    <n v="0.9807093218916858"/>
    <n v="3857129.7629999998"/>
    <n v="0.98070932189168569"/>
    <n v="75870.237000000197"/>
    <n v="1.9290678108314314E-2"/>
    <n v="413999.99999999994"/>
    <n v="0"/>
    <n v="0"/>
  </r>
  <r>
    <x v="2"/>
    <m/>
    <s v=".130"/>
    <m/>
    <s v="33.03.130"/>
    <x v="234"/>
    <n v="0"/>
    <n v="0"/>
    <n v="0"/>
    <s v="0.00%"/>
    <n v="0"/>
    <n v="0"/>
    <n v="0"/>
    <n v="0"/>
    <n v="0"/>
    <n v="0"/>
    <s v="0.00%"/>
  </r>
  <r>
    <x v="2"/>
    <m/>
    <s v=".190"/>
    <m/>
    <s v="33.03.190"/>
    <x v="235"/>
    <n v="0"/>
    <n v="0"/>
    <n v="0"/>
    <s v="0.00%"/>
    <n v="0"/>
    <n v="0"/>
    <n v="0"/>
    <n v="0"/>
    <n v="0"/>
    <n v="0"/>
    <s v="0.00%"/>
  </r>
  <r>
    <x v="2"/>
    <m/>
    <s v=".418"/>
    <m/>
    <s v="33.03.418"/>
    <x v="236"/>
    <n v="0"/>
    <n v="0"/>
    <n v="0"/>
    <s v="0.00%"/>
    <n v="0"/>
    <n v="0"/>
    <n v="0"/>
    <n v="0"/>
    <n v="0"/>
    <n v="0"/>
    <s v="0.00%"/>
  </r>
  <r>
    <x v="2"/>
    <m/>
    <s v=".421"/>
    <m/>
    <s v="33.03.421"/>
    <x v="237"/>
    <n v="0"/>
    <n v="0"/>
    <n v="0"/>
    <s v="0.00%"/>
    <n v="0"/>
    <n v="0"/>
    <n v="0"/>
    <n v="0"/>
    <n v="0"/>
    <n v="0"/>
    <s v="0.00%"/>
  </r>
  <r>
    <x v="2"/>
    <m/>
    <s v=".426"/>
    <m/>
    <s v="33.03.426"/>
    <x v="238"/>
    <n v="0"/>
    <n v="0"/>
    <n v="0"/>
    <s v="0.00%"/>
    <n v="0"/>
    <n v="0"/>
    <n v="0"/>
    <n v="0"/>
    <n v="0"/>
    <n v="0"/>
    <s v="0.00%"/>
  </r>
  <r>
    <x v="2"/>
    <m/>
    <s v=".427"/>
    <m/>
    <s v="33.03.427"/>
    <x v="239"/>
    <n v="0"/>
    <n v="0"/>
    <n v="0"/>
    <s v="0.00%"/>
    <n v="0"/>
    <n v="0"/>
    <n v="0"/>
    <n v="0"/>
    <n v="0"/>
    <n v="0"/>
    <s v="0.00%"/>
  </r>
  <r>
    <x v="2"/>
    <m/>
    <s v=".428"/>
    <m/>
    <s v="33.03.428"/>
    <x v="240"/>
    <n v="0"/>
    <n v="0"/>
    <n v="0"/>
    <s v="0.00%"/>
    <n v="0"/>
    <n v="0"/>
    <n v="0"/>
    <n v="0"/>
    <n v="0"/>
    <n v="0"/>
    <s v="0.00%"/>
  </r>
  <r>
    <x v="2"/>
    <m/>
    <s v=".429"/>
    <m/>
    <s v="33.03.429"/>
    <x v="241"/>
    <n v="0"/>
    <n v="0"/>
    <n v="0"/>
    <s v="0.00%"/>
    <n v="0"/>
    <n v="0"/>
    <n v="0"/>
    <n v="0"/>
    <n v="0"/>
    <n v="0"/>
    <s v="0.00%"/>
  </r>
  <r>
    <x v="2"/>
    <m/>
    <s v=".431"/>
    <m/>
    <s v="33.03.431"/>
    <x v="242"/>
    <n v="0"/>
    <n v="0"/>
    <n v="0"/>
    <s v="0.00%"/>
    <n v="0"/>
    <n v="0"/>
    <n v="0"/>
    <n v="0"/>
    <n v="0"/>
    <n v="0"/>
    <s v="0.00%"/>
  </r>
  <r>
    <x v="2"/>
    <m/>
    <s v=".432"/>
    <m/>
    <s v="33.03.432"/>
    <x v="243"/>
    <n v="38281761"/>
    <n v="0"/>
    <n v="0"/>
    <s v="0.00%"/>
    <n v="0"/>
    <n v="0"/>
    <n v="0"/>
    <n v="0"/>
    <n v="732996.31499999994"/>
    <n v="0"/>
    <n v="0"/>
  </r>
  <r>
    <x v="2"/>
    <m/>
    <s v=".433"/>
    <m/>
    <s v="33.03.433"/>
    <x v="244"/>
    <n v="0"/>
    <n v="0"/>
    <n v="0"/>
    <s v="0.00%"/>
    <n v="0"/>
    <n v="0"/>
    <n v="0"/>
    <n v="0"/>
    <n v="0"/>
    <n v="0"/>
    <s v="0.00%"/>
  </r>
  <r>
    <x v="2"/>
    <m/>
    <s v=".602"/>
    <m/>
    <s v="33.03.602"/>
    <x v="245"/>
    <n v="1396911"/>
    <n v="1137240"/>
    <n v="1050000.9750000001"/>
    <n v="0.92328881766381776"/>
    <n v="1069395.76"/>
    <n v="0.94034307621961943"/>
    <n v="67844.239999999991"/>
    <n v="5.9656923780380559E-2"/>
    <n v="987997.54499999993"/>
    <n v="793032.57053999999"/>
    <n v="0.80266653956108769"/>
  </r>
  <r>
    <x v="2"/>
    <m/>
    <s v=".001"/>
    <m/>
    <s v="33.03.001"/>
    <x v="246"/>
    <n v="613392"/>
    <n v="624155.424"/>
    <n v="597014.22699999996"/>
    <n v="0.95651532301672337"/>
    <n v="616409.01199999999"/>
    <n v="0.98758896950641573"/>
    <n v="7746.4120000000112"/>
    <n v="1.2411030493584257E-2"/>
    <n v="409432.54499999998"/>
    <n v="284460.18970499997"/>
    <n v="0.69476692358444536"/>
  </r>
  <r>
    <x v="2"/>
    <m/>
    <s v=".002"/>
    <m/>
    <s v="33.03.002"/>
    <x v="247"/>
    <n v="354224"/>
    <n v="289348.076"/>
    <n v="232164.67100000003"/>
    <n v="0.80237157339867715"/>
    <n v="232164.671"/>
    <n v="0.80237157339867715"/>
    <n v="57183.404999999999"/>
    <n v="0.1976284266013229"/>
    <n v="291870"/>
    <n v="225768.895965"/>
    <n v="0.77352552836879429"/>
  </r>
  <r>
    <x v="2"/>
    <m/>
    <s v=".003"/>
    <m/>
    <s v="33.03.003"/>
    <x v="248"/>
    <n v="329029"/>
    <n v="149940"/>
    <n v="149940"/>
    <n v="1"/>
    <n v="149940"/>
    <n v="1"/>
    <n v="0"/>
    <n v="0"/>
    <n v="286695"/>
    <n v="282803.48486999999"/>
    <n v="0.98642628880866423"/>
  </r>
  <r>
    <x v="2"/>
    <m/>
    <s v=".004"/>
    <m/>
    <s v="33.03.004"/>
    <x v="249"/>
    <n v="41286"/>
    <n v="32196.5"/>
    <n v="29597.740999999998"/>
    <n v="0.91928442532573407"/>
    <n v="29597.741000000002"/>
    <n v="0.91928442532573418"/>
    <n v="2598.7589999999982"/>
    <n v="8.071557467426578E-2"/>
    <n v="0"/>
    <n v="0"/>
    <s v="0.00%"/>
  </r>
  <r>
    <x v="2"/>
    <m/>
    <s v=".005"/>
    <m/>
    <s v="33.03.005"/>
    <x v="250"/>
    <n v="58980"/>
    <n v="41600"/>
    <n v="41284.336000000003"/>
    <n v="0.99241192307692316"/>
    <n v="41284.336000000003"/>
    <n v="0.99241192307692316"/>
    <n v="315.66399999999703"/>
    <n v="7.588076923076852E-3"/>
    <n v="0"/>
    <n v="0"/>
    <s v="0.00%"/>
  </r>
  <r>
    <x v="13"/>
    <m/>
    <m/>
    <m/>
    <m/>
    <x v="251"/>
    <n v="15249064.299999999"/>
    <n v="39740923.399999999"/>
    <n v="39740825.450000003"/>
    <n v="0.99999753528625868"/>
    <n v="39740825.796000004"/>
    <n v="0.99999754399264928"/>
    <n v="97.603999998711515"/>
    <n v="2.4560073508184139E-6"/>
    <n v="21044381.759999998"/>
    <n v="21013202.772089999"/>
    <n v="0.99851841749187131"/>
  </r>
  <r>
    <x v="2"/>
    <s v="02            "/>
    <m/>
    <m/>
    <s v="34.02"/>
    <x v="252"/>
    <n v="12687731"/>
    <n v="12687731"/>
    <n v="12687731"/>
    <n v="1"/>
    <n v="12461.625"/>
    <n v="9.8217916190057944E-4"/>
    <n v="12675269.375"/>
    <n v="0.99901782083809942"/>
    <n v="16274513.879999999"/>
    <n v="16244041.115024999"/>
    <n v="0.99812757756086046"/>
  </r>
  <r>
    <x v="2"/>
    <s v="04            "/>
    <m/>
    <m/>
    <s v="34.04"/>
    <x v="253"/>
    <n v="2561303"/>
    <n v="2561303"/>
    <n v="2561303"/>
    <n v="1"/>
    <n v="7449553"/>
    <n v="2.9085012589295371"/>
    <n v="-4888250"/>
    <n v="-1.9085012589295369"/>
    <n v="3556536.3449999997"/>
    <n v="3555832.6588499998"/>
    <n v="0.99980214284862035"/>
  </r>
  <r>
    <x v="2"/>
    <n v="6"/>
    <m/>
    <m/>
    <n v="34.06"/>
    <x v="254"/>
    <n v="0"/>
    <n v="0"/>
    <n v="0"/>
    <s v="0.00%"/>
    <n v="7449553"/>
    <n v="0"/>
    <n v="-7449553"/>
    <n v="0"/>
    <n v="0"/>
    <n v="0"/>
    <s v="0.00%"/>
  </r>
  <r>
    <x v="2"/>
    <n v="7"/>
    <m/>
    <m/>
    <s v="34.07"/>
    <x v="255"/>
    <n v="30.4"/>
    <n v="24491889.399999999"/>
    <n v="24491791.796"/>
    <n v="0.9999960148439998"/>
    <n v="30855849.546"/>
    <n v="1.2598394938856781"/>
    <n v="-6363960.1460000016"/>
    <n v="-0.25983949388567801"/>
    <n v="1213331.5349999999"/>
    <n v="1213328.9982149999"/>
    <n v="0.99999790924003307"/>
  </r>
  <r>
    <x v="14"/>
    <m/>
    <m/>
    <m/>
    <m/>
    <x v="256"/>
    <n v="0"/>
    <n v="0"/>
    <n v="0"/>
    <s v="0.00%"/>
    <n v="0"/>
    <n v="0"/>
    <n v="0"/>
    <n v="0"/>
    <n v="0"/>
    <n v="0"/>
    <s v="0.00%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x v="0"/>
    <m/>
    <m/>
    <m/>
    <m/>
    <m/>
    <n v="229312051.09999999"/>
    <n v="51140364.100000001"/>
    <n v="50620194.956"/>
    <n v="0.98982859912802224"/>
    <n v="50655709.897"/>
    <n v="0.99052305920129335"/>
    <n v="484654.20300000056"/>
    <n v="9.476940798706604E-3"/>
    <n v="45867223.529999986"/>
    <n v="44613288.692459986"/>
    <n v="0.97266163632686753"/>
    <n v="35514.940999999642"/>
  </r>
  <r>
    <x v="1"/>
    <m/>
    <m/>
    <m/>
    <m/>
    <m/>
    <n v="7376302.0999999996"/>
    <n v="7591101.0999999996"/>
    <n v="7317363.7690000003"/>
    <n v="0.96393970684964281"/>
    <n v="7407180.9389999993"/>
    <n v="0.97577160960219589"/>
    <n v="183920.16100000031"/>
    <n v="2.4228390397804125E-2"/>
    <n v="7518548.4300000006"/>
    <n v="6720739.1761050001"/>
    <n v="0.89388786129093267"/>
    <n v="89817.169999998994"/>
  </r>
  <r>
    <x v="2"/>
    <m/>
    <m/>
    <m/>
    <m/>
    <m/>
    <n v="279187175.09900004"/>
    <n v="336783714.20000005"/>
    <n v="336385425.21099997"/>
    <n v="0.99881737455759645"/>
    <n v="336542610.60699999"/>
    <n v="0.99928409960804432"/>
    <n v="241103.59300005436"/>
    <n v="7.1590039195563429E-4"/>
    <n v="382757222.97000009"/>
    <n v="379246334.52374995"/>
    <n v="0.99082737506817653"/>
    <n v="157185.39600002766"/>
  </r>
  <r>
    <x v="3"/>
    <m/>
    <m/>
    <m/>
    <m/>
    <m/>
    <n v="117499266"/>
    <n v="7857172.1999999993"/>
    <n v="7857172"/>
    <n v="0.99999997454554967"/>
    <n v="7857172"/>
    <n v="0.99999997454554967"/>
    <n v="0.19999999925494194"/>
    <n v="2.5454450298918224E-8"/>
    <n v="30495645.719999999"/>
    <n v="28361018.25"/>
    <n v="0.9300022209859277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6000000}" name="TablaDinámica8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showHeaders="0" outline="1" outlineData="1" multipleFieldFilters="0" chartFormat="1">
  <location ref="B3:D15" firstHeaderRow="0" firstDataRow="1" firstDataCol="1" rowPageCount="1" colPageCount="1"/>
  <pivotFields count="17">
    <pivotField axis="axisPage" multipleItemSelectionAllowed="1" showAll="0">
      <items count="16">
        <item x="3"/>
        <item x="4"/>
        <item x="5"/>
        <item x="7"/>
        <item x="9"/>
        <item x="10"/>
        <item x="11"/>
        <item x="12"/>
        <item x="13"/>
        <item x="14"/>
        <item h="1" x="6"/>
        <item x="1"/>
        <item h="1" x="0"/>
        <item h="1" x="2"/>
        <item h="1" x="8"/>
        <item t="default"/>
      </items>
    </pivotField>
    <pivotField showAll="0"/>
    <pivotField showAll="0"/>
    <pivotField showAll="0"/>
    <pivotField showAll="0"/>
    <pivotField axis="axisRow" showAll="0" defaultSubtotal="0">
      <items count="264">
        <item x="106"/>
        <item x="108"/>
        <item x="159"/>
        <item x="142"/>
        <item x="120"/>
        <item x="112"/>
        <item m="1" x="259"/>
        <item x="225"/>
        <item x="226"/>
        <item x="227"/>
        <item x="228"/>
        <item x="229"/>
        <item x="231"/>
        <item x="232"/>
        <item x="161"/>
        <item x="162"/>
        <item x="160"/>
        <item x="121"/>
        <item x="141"/>
        <item x="163"/>
        <item x="211"/>
        <item x="18"/>
        <item x="73"/>
        <item x="181"/>
        <item x="175"/>
        <item x="68"/>
        <item x="29"/>
        <item x="122"/>
        <item x="188"/>
        <item x="123"/>
        <item x="252"/>
        <item x="186"/>
        <item x="185"/>
        <item x="17"/>
        <item x="93"/>
        <item x="94"/>
        <item x="96"/>
        <item x="95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19"/>
        <item x="45"/>
        <item x="30"/>
        <item x="31"/>
        <item x="49"/>
        <item x="143"/>
        <item x="50"/>
        <item x="28"/>
        <item x="27"/>
        <item x="13"/>
        <item x="0"/>
        <item x="70"/>
        <item x="216"/>
        <item x="102"/>
        <item x="183"/>
        <item x="22"/>
        <item x="21"/>
        <item x="255"/>
        <item x="67"/>
        <item x="215"/>
        <item x="74"/>
        <item m="1" x="257"/>
        <item x="64"/>
        <item x="101"/>
        <item x="222"/>
        <item x="148"/>
        <item x="243"/>
        <item x="241"/>
        <item m="1" x="263"/>
        <item x="244"/>
        <item m="1" x="260"/>
        <item x="109"/>
        <item x="115"/>
        <item x="69"/>
        <item x="99"/>
        <item x="9"/>
        <item x="1"/>
        <item x="105"/>
        <item x="39"/>
        <item x="40"/>
        <item x="41"/>
        <item x="167"/>
        <item x="60"/>
        <item x="253"/>
        <item x="223"/>
        <item x="76"/>
        <item x="81"/>
        <item x="80"/>
        <item x="79"/>
        <item x="77"/>
        <item x="75"/>
        <item x="53"/>
        <item x="52"/>
        <item x="61"/>
        <item x="58"/>
        <item x="57"/>
        <item x="59"/>
        <item x="151"/>
        <item x="157"/>
        <item x="245"/>
        <item x="152"/>
        <item x="224"/>
        <item x="156"/>
        <item x="154"/>
        <item x="19"/>
        <item x="38"/>
        <item x="221"/>
        <item x="82"/>
        <item x="65"/>
        <item x="104"/>
        <item x="254"/>
        <item x="168"/>
        <item x="63"/>
        <item x="51"/>
        <item x="90"/>
        <item x="32"/>
        <item x="2"/>
        <item x="249"/>
        <item x="107"/>
        <item x="182"/>
        <item x="98"/>
        <item x="55"/>
        <item x="145"/>
        <item x="149"/>
        <item x="158"/>
        <item x="210"/>
        <item x="133"/>
        <item x="135"/>
        <item x="128"/>
        <item x="129"/>
        <item x="130"/>
        <item x="136"/>
        <item x="138"/>
        <item x="126"/>
        <item x="134"/>
        <item x="127"/>
        <item x="132"/>
        <item x="137"/>
        <item x="139"/>
        <item x="124"/>
        <item x="131"/>
        <item x="189"/>
        <item x="190"/>
        <item x="191"/>
        <item x="192"/>
        <item x="197"/>
        <item x="201"/>
        <item x="193"/>
        <item x="194"/>
        <item x="195"/>
        <item x="196"/>
        <item x="198"/>
        <item x="199"/>
        <item x="200"/>
        <item x="202"/>
        <item x="203"/>
        <item x="204"/>
        <item x="180"/>
        <item x="238"/>
        <item x="237"/>
        <item x="236"/>
        <item x="235"/>
        <item x="234"/>
        <item x="242"/>
        <item x="239"/>
        <item x="240"/>
        <item x="83"/>
        <item x="24"/>
        <item x="62"/>
        <item x="91"/>
        <item x="256"/>
        <item x="103"/>
        <item x="251"/>
        <item x="209"/>
        <item x="66"/>
        <item x="87"/>
        <item x="85"/>
        <item x="84"/>
        <item x="92"/>
        <item x="88"/>
        <item x="97"/>
        <item x="86"/>
        <item x="250"/>
        <item x="100"/>
        <item x="246"/>
        <item x="248"/>
        <item x="205"/>
        <item x="4"/>
        <item x="33"/>
        <item x="3"/>
        <item x="42"/>
        <item x="72"/>
        <item x="71"/>
        <item x="220"/>
        <item x="47"/>
        <item x="46"/>
        <item x="26"/>
        <item x="214"/>
        <item x="111"/>
        <item x="187"/>
        <item x="247"/>
        <item x="116"/>
        <item x="117"/>
        <item x="114"/>
        <item x="48"/>
        <item x="43"/>
        <item x="118"/>
        <item x="119"/>
        <item x="184"/>
        <item x="56"/>
        <item x="78"/>
        <item x="217"/>
        <item x="164"/>
        <item x="125"/>
        <item x="207"/>
        <item x="155"/>
        <item x="173"/>
        <item x="174"/>
        <item x="16"/>
        <item x="23"/>
        <item x="176"/>
        <item m="1" x="258"/>
        <item x="213"/>
        <item x="218"/>
        <item x="15"/>
        <item x="212"/>
        <item x="177"/>
        <item x="140"/>
        <item x="206"/>
        <item x="113"/>
        <item x="233"/>
        <item x="169"/>
        <item x="144"/>
        <item x="147"/>
        <item x="178"/>
        <item x="110"/>
        <item x="171"/>
        <item x="172"/>
        <item x="170"/>
        <item m="1" x="262"/>
        <item x="208"/>
        <item x="146"/>
        <item x="150"/>
        <item x="165"/>
        <item x="153"/>
        <item x="230"/>
        <item m="1" x="261"/>
        <item x="166"/>
        <item x="179"/>
        <item x="44"/>
        <item x="54"/>
        <item x="89"/>
      </items>
    </pivotField>
    <pivotField dataField="1" numFmtId="3" showAll="0" defaultSubtotal="0"/>
    <pivotField dataField="1" showAll="0" defaultSubtotal="0"/>
    <pivotField numFmtId="3" showAll="0" defaultSubtotal="0"/>
    <pivotField showAll="0" defaultSubtotal="0"/>
    <pivotField showAll="0"/>
    <pivotField showAll="0"/>
    <pivotField showAll="0"/>
    <pivotField numFmtId="172" showAll="0"/>
    <pivotField numFmtId="3" showAll="0" defaultSubtotal="0"/>
    <pivotField numFmtId="3" showAll="0" defaultSubtotal="0"/>
    <pivotField showAll="0" defaultSubtotal="0"/>
  </pivotFields>
  <rowFields count="1">
    <field x="5"/>
  </rowFields>
  <rowItems count="12">
    <i>
      <x v="23"/>
    </i>
    <i>
      <x v="24"/>
    </i>
    <i>
      <x v="53"/>
    </i>
    <i>
      <x v="88"/>
    </i>
    <i>
      <x v="93"/>
    </i>
    <i>
      <x v="130"/>
    </i>
    <i>
      <x v="131"/>
    </i>
    <i>
      <x v="182"/>
    </i>
    <i>
      <x v="184"/>
    </i>
    <i>
      <x v="210"/>
    </i>
    <i>
      <x v="2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Presupuesto Inicial 2024 M$." fld="6" baseField="5" baseItem="23" numFmtId="3"/>
    <dataField name="Presupuesto Vigente 2024 M$." fld="7" baseField="5" baseItem="23" numFmtId="3"/>
  </dataFields>
  <chartFormats count="4">
    <chartFormat chart="0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31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84"/>
          </reference>
        </references>
      </pivotArea>
    </chartFormat>
    <chartFormat chart="0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4000000}" name="TablaDinámica23" cacheId="1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>
  <location ref="B327:C330" firstHeaderRow="1" firstDataRow="1" firstDataCol="1" rowPageCount="1" colPageCount="1"/>
  <pivotFields count="18">
    <pivotField axis="axisPage" multipleItemSelectionAllowed="1" showAll="0">
      <items count="7">
        <item x="0"/>
        <item h="1" x="1"/>
        <item h="1" x="2"/>
        <item h="1"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 numFmtId="175"/>
    <dataField name="Saldo por ejecutar." fld="17" baseField="0" baseItem="1041228240"/>
    <dataField name="Saldo disponible." fld="12" baseField="0" baseItem="1041228240"/>
  </dataFields>
  <chartFormats count="4"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0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3000000}" name="TablaDinámica7" cacheId="6" applyNumberFormats="0" applyBorderFormats="0" applyFontFormats="0" applyPatternFormats="0" applyAlignmentFormats="0" applyWidthHeightFormats="1" dataCaption="Valores" updatedVersion="8" minRefreshableVersion="3" showDrill="0" useAutoFormatting="1" itemPrintTitles="1" createdVersion="6" indent="0" outline="1" outlineData="1" multipleFieldFilters="0" chartFormat="1">
  <location ref="B136:D146" firstHeaderRow="0" firstDataRow="1" firstDataCol="1" rowPageCount="1" colPageCount="1"/>
  <pivotFields count="17">
    <pivotField axis="axisPage" multipleItemSelectionAllowed="1" showAll="0" defaultSubtotal="0">
      <items count="15">
        <item x="3"/>
        <item x="4"/>
        <item x="5"/>
        <item x="7"/>
        <item x="9"/>
        <item h="1" x="10"/>
        <item x="11"/>
        <item x="12"/>
        <item x="13"/>
        <item h="1" x="14"/>
        <item h="1" x="6"/>
        <item x="1"/>
        <item h="1" x="0"/>
        <item h="1" x="2"/>
        <item h="1" x="8"/>
      </items>
    </pivotField>
    <pivotField showAll="0"/>
    <pivotField showAll="0"/>
    <pivotField showAll="0"/>
    <pivotField showAll="0"/>
    <pivotField axis="axisRow" showAll="0" defaultSubtotal="0">
      <items count="264">
        <item x="106"/>
        <item x="108"/>
        <item x="159"/>
        <item x="142"/>
        <item x="120"/>
        <item x="112"/>
        <item m="1" x="259"/>
        <item x="225"/>
        <item x="226"/>
        <item x="227"/>
        <item x="228"/>
        <item x="229"/>
        <item x="231"/>
        <item x="232"/>
        <item x="161"/>
        <item x="162"/>
        <item x="160"/>
        <item x="121"/>
        <item x="141"/>
        <item x="163"/>
        <item x="211"/>
        <item x="18"/>
        <item x="73"/>
        <item x="181"/>
        <item x="175"/>
        <item x="68"/>
        <item x="29"/>
        <item x="122"/>
        <item x="188"/>
        <item x="123"/>
        <item x="252"/>
        <item x="186"/>
        <item x="185"/>
        <item x="17"/>
        <item x="93"/>
        <item x="94"/>
        <item x="96"/>
        <item x="95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19"/>
        <item x="45"/>
        <item x="30"/>
        <item x="31"/>
        <item x="49"/>
        <item x="143"/>
        <item x="50"/>
        <item x="28"/>
        <item x="27"/>
        <item x="13"/>
        <item x="0"/>
        <item x="70"/>
        <item x="216"/>
        <item x="102"/>
        <item x="183"/>
        <item x="22"/>
        <item x="21"/>
        <item x="255"/>
        <item x="67"/>
        <item x="215"/>
        <item x="74"/>
        <item m="1" x="257"/>
        <item x="64"/>
        <item x="101"/>
        <item x="222"/>
        <item x="148"/>
        <item x="243"/>
        <item x="241"/>
        <item m="1" x="263"/>
        <item x="244"/>
        <item m="1" x="260"/>
        <item x="109"/>
        <item x="115"/>
        <item x="69"/>
        <item x="99"/>
        <item x="9"/>
        <item x="1"/>
        <item x="105"/>
        <item x="39"/>
        <item x="40"/>
        <item x="41"/>
        <item x="167"/>
        <item x="60"/>
        <item x="253"/>
        <item x="223"/>
        <item x="76"/>
        <item x="81"/>
        <item x="80"/>
        <item x="79"/>
        <item x="77"/>
        <item x="75"/>
        <item x="53"/>
        <item x="52"/>
        <item x="61"/>
        <item x="58"/>
        <item x="57"/>
        <item x="59"/>
        <item x="151"/>
        <item x="157"/>
        <item x="245"/>
        <item x="152"/>
        <item x="224"/>
        <item x="156"/>
        <item x="154"/>
        <item x="19"/>
        <item x="38"/>
        <item x="221"/>
        <item x="82"/>
        <item x="65"/>
        <item x="104"/>
        <item x="254"/>
        <item x="168"/>
        <item x="63"/>
        <item x="51"/>
        <item x="90"/>
        <item x="32"/>
        <item x="2"/>
        <item x="249"/>
        <item x="107"/>
        <item x="182"/>
        <item x="98"/>
        <item x="55"/>
        <item x="145"/>
        <item x="149"/>
        <item x="158"/>
        <item x="210"/>
        <item x="133"/>
        <item x="135"/>
        <item x="128"/>
        <item x="129"/>
        <item x="130"/>
        <item x="136"/>
        <item x="138"/>
        <item x="126"/>
        <item x="134"/>
        <item x="127"/>
        <item x="132"/>
        <item x="137"/>
        <item x="139"/>
        <item x="124"/>
        <item x="131"/>
        <item x="189"/>
        <item x="190"/>
        <item x="191"/>
        <item x="192"/>
        <item x="197"/>
        <item x="201"/>
        <item x="193"/>
        <item x="194"/>
        <item x="195"/>
        <item x="196"/>
        <item x="198"/>
        <item x="199"/>
        <item x="200"/>
        <item x="202"/>
        <item x="203"/>
        <item x="204"/>
        <item x="180"/>
        <item x="238"/>
        <item x="237"/>
        <item x="236"/>
        <item x="235"/>
        <item x="234"/>
        <item x="242"/>
        <item x="239"/>
        <item x="240"/>
        <item x="83"/>
        <item x="24"/>
        <item x="62"/>
        <item x="91"/>
        <item x="256"/>
        <item x="103"/>
        <item x="251"/>
        <item x="209"/>
        <item x="66"/>
        <item x="87"/>
        <item x="85"/>
        <item x="84"/>
        <item x="92"/>
        <item x="88"/>
        <item x="97"/>
        <item x="86"/>
        <item x="250"/>
        <item x="100"/>
        <item x="246"/>
        <item x="248"/>
        <item x="205"/>
        <item x="4"/>
        <item x="33"/>
        <item x="3"/>
        <item x="42"/>
        <item x="72"/>
        <item x="71"/>
        <item x="220"/>
        <item x="47"/>
        <item x="46"/>
        <item x="26"/>
        <item x="214"/>
        <item x="111"/>
        <item x="187"/>
        <item x="247"/>
        <item x="116"/>
        <item x="117"/>
        <item x="114"/>
        <item x="48"/>
        <item x="43"/>
        <item x="118"/>
        <item x="119"/>
        <item x="184"/>
        <item x="56"/>
        <item x="78"/>
        <item x="217"/>
        <item x="164"/>
        <item x="125"/>
        <item x="207"/>
        <item x="155"/>
        <item x="173"/>
        <item x="174"/>
        <item x="16"/>
        <item x="23"/>
        <item x="176"/>
        <item m="1" x="258"/>
        <item x="213"/>
        <item x="218"/>
        <item x="15"/>
        <item x="212"/>
        <item x="177"/>
        <item x="140"/>
        <item x="206"/>
        <item x="113"/>
        <item x="233"/>
        <item x="169"/>
        <item x="144"/>
        <item x="147"/>
        <item x="178"/>
        <item x="110"/>
        <item x="171"/>
        <item x="172"/>
        <item x="170"/>
        <item m="1" x="262"/>
        <item x="208"/>
        <item x="146"/>
        <item x="150"/>
        <item x="165"/>
        <item x="153"/>
        <item x="230"/>
        <item m="1" x="261"/>
        <item x="166"/>
        <item x="179"/>
        <item x="44"/>
        <item x="54"/>
        <item x="89"/>
      </items>
    </pivotField>
    <pivotField numFmtId="3" showAll="0" defaultSubtotal="0"/>
    <pivotField showAll="0" defaultSubtotal="0"/>
    <pivotField numFmtId="3" showAll="0" defaultSubtotal="0"/>
    <pivotField dataField="1" showAll="0" defaultSubtotal="0"/>
    <pivotField showAll="0"/>
    <pivotField showAll="0"/>
    <pivotField showAll="0"/>
    <pivotField numFmtId="172" showAll="0"/>
    <pivotField numFmtId="3" showAll="0" defaultSubtotal="0"/>
    <pivotField numFmtId="3" showAll="0" defaultSubtotal="0"/>
    <pivotField dataField="1" showAll="0" defaultSubtotal="0"/>
  </pivotFields>
  <rowFields count="1">
    <field x="5"/>
  </rowFields>
  <rowItems count="10">
    <i>
      <x v="24"/>
    </i>
    <i>
      <x v="53"/>
    </i>
    <i>
      <x v="88"/>
    </i>
    <i>
      <x v="93"/>
    </i>
    <i>
      <x v="130"/>
    </i>
    <i>
      <x v="131"/>
    </i>
    <i>
      <x v="184"/>
    </i>
    <i>
      <x v="210"/>
    </i>
    <i>
      <x v="2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% de Ejecución  2024 M$." fld="9" baseField="5" baseItem="24"/>
    <dataField name="% Ejecución 2023 M$," fld="16" baseField="5" baseItem="24" numFmtId="172"/>
  </dataFields>
  <formats count="2">
    <format dxfId="63">
      <pivotArea outline="0" collapsedLevelsAreSubtotals="1" fieldPosition="0"/>
    </format>
    <format dxfId="62">
      <pivotArea outline="0" fieldPosition="0">
        <references count="1">
          <reference field="4294967294" count="1">
            <x v="1"/>
          </reference>
        </references>
      </pivotArea>
    </format>
  </formats>
  <chartFormats count="2">
    <chartFormat chart="0" format="3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5000000}" name="TablaDinámica24" cacheId="1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>
  <location ref="B349:C352" firstHeaderRow="1" firstDataRow="1" firstDataCol="1" rowPageCount="1" colPageCount="1"/>
  <pivotFields count="18">
    <pivotField axis="axisPage" multipleItemSelectionAllowed="1" showAll="0">
      <items count="7">
        <item h="1" x="0"/>
        <item x="1"/>
        <item h="1" x="2"/>
        <item h="1"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/>
    <dataField name="Saldo por ejecutar." fld="17" baseField="0" baseItem="1041228240"/>
    <dataField name="Saldo disponible." fld="12" baseField="0" baseItem="1041228240"/>
  </dataFields>
  <formats count="1">
    <format dxfId="64">
      <pivotArea outline="0" collapsedLevelsAreSubtotals="1" fieldPosition="0"/>
    </format>
  </formats>
  <chartFormats count="5">
    <chartFormat chart="0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2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3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Dinámica26" cacheId="1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>
  <location ref="B410:C413" firstHeaderRow="1" firstDataRow="1" firstDataCol="1" rowPageCount="1" colPageCount="1"/>
  <pivotFields count="18">
    <pivotField axis="axisPage" multipleItemSelectionAllowed="1" showAll="0">
      <items count="7">
        <item h="1" x="0"/>
        <item h="1" x="1"/>
        <item h="1" x="2"/>
        <item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/>
    <dataField name="Saldo por ejecutar." fld="17" baseField="0" baseItem="1041228240"/>
    <dataField name="Saldo disponible M$." fld="12" baseField="0" baseItem="1041228240"/>
  </dataFields>
  <formats count="1">
    <format dxfId="65">
      <pivotArea outline="0" collapsedLevelsAreSubtotals="1" fieldPosition="0"/>
    </format>
  </formats>
  <chartFormats count="4">
    <chartFormat chart="0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2000000}" name="TablaDinámica10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>
  <location ref="B287:D292" firstHeaderRow="0" firstDataRow="1" firstDataCol="1"/>
  <pivotFields count="18">
    <pivotField axis="axisRow" showAll="0">
      <items count="7">
        <item x="0"/>
        <item x="1"/>
        <item x="2"/>
        <item x="3"/>
        <item m="1" x="5"/>
        <item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numFmtId="3" showAll="0" defaultSubtotal="0"/>
    <pivotField dataField="1" numFmtId="172" showAll="0" defaultSubtotal="0"/>
    <pivotField numFmtId="41" showAll="0"/>
    <pivotField numFmtId="172" showAll="0"/>
    <pivotField numFmtId="41" showAll="0"/>
    <pivotField numFmtId="172" showAll="0"/>
    <pivotField numFmtId="3" showAll="0" defaultSubtotal="0"/>
    <pivotField numFmtId="3" showAll="0" defaultSubtotal="0"/>
    <pivotField dataField="1" numFmtId="172" showAll="0" defaultSubtotal="0"/>
    <pivotField numFmtId="4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% de Ejecución 2024 M$." fld="9" baseField="0" baseItem="1"/>
    <dataField name="% Ejecución 2023 M$." fld="16" baseField="0" baseItem="1"/>
  </dataFields>
  <formats count="1">
    <format dxfId="66">
      <pivotArea outline="0" collapsedLevelsAreSubtotals="1" fieldPosition="0"/>
    </format>
  </formats>
  <chartFormats count="2">
    <chartFormat chart="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1000000}" name="TablaDinámica25" cacheId="10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>
  <location ref="B376:C379" firstHeaderRow="1" firstDataRow="1" firstDataCol="1" rowPageCount="1" colPageCount="1"/>
  <pivotFields count="18">
    <pivotField axis="axisPage" multipleItemSelectionAllowed="1" showAll="0">
      <items count="7">
        <item h="1" x="0"/>
        <item h="1" x="1"/>
        <item x="2"/>
        <item h="1"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 defaultSubtotal="0"/>
    <pivotField numFmtId="3" showAll="0" defaultSubtota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/>
    <dataField name="Saldo por ejecutar." fld="17" baseField="0" baseItem="1041228240"/>
    <dataField name="Saldo disponible." fld="12" baseField="0" baseItem="1041228240"/>
  </dataFields>
  <chartFormats count="4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667"/>
  <sheetViews>
    <sheetView showGridLines="0" topLeftCell="B401" zoomScale="80" zoomScaleNormal="80" workbookViewId="0">
      <selection activeCell="H438" sqref="H438"/>
    </sheetView>
  </sheetViews>
  <sheetFormatPr baseColWidth="10" defaultColWidth="11.42578125" defaultRowHeight="15" x14ac:dyDescent="0.25"/>
  <cols>
    <col min="1" max="1" width="0" style="214" hidden="1" customWidth="1"/>
    <col min="2" max="2" width="19.5703125" style="67" bestFit="1" customWidth="1"/>
    <col min="3" max="3" width="38" style="67" bestFit="1" customWidth="1"/>
    <col min="4" max="4" width="20.5703125" style="67" bestFit="1" customWidth="1"/>
    <col min="5" max="5" width="27.85546875" style="67" customWidth="1"/>
    <col min="6" max="9" width="13" style="67" customWidth="1"/>
    <col min="10" max="10" width="11.5703125" style="67" customWidth="1"/>
    <col min="11" max="11" width="8.140625" style="67" customWidth="1"/>
    <col min="12" max="12" width="11.5703125" style="67" customWidth="1"/>
    <col min="13" max="13" width="8.140625" style="67" customWidth="1"/>
    <col min="14" max="14" width="11.5703125" style="67" customWidth="1"/>
    <col min="15" max="15" width="14.140625" style="67" customWidth="1"/>
    <col min="16" max="16" width="11.42578125" style="67" customWidth="1"/>
    <col min="17" max="17" width="40.7109375" style="67" bestFit="1" customWidth="1"/>
    <col min="18" max="18" width="16" style="67" bestFit="1" customWidth="1"/>
    <col min="19" max="19" width="50.140625" style="67" bestFit="1" customWidth="1"/>
    <col min="20" max="20" width="34.28515625" style="67" bestFit="1" customWidth="1"/>
    <col min="21" max="21" width="37.140625" style="67" bestFit="1" customWidth="1"/>
    <col min="22" max="22" width="55.28515625" style="67" bestFit="1" customWidth="1"/>
    <col min="23" max="23" width="25" style="67" bestFit="1" customWidth="1"/>
    <col min="24" max="24" width="22.7109375" style="67" bestFit="1" customWidth="1"/>
    <col min="25" max="25" width="16.42578125" style="67" bestFit="1" customWidth="1"/>
    <col min="26" max="26" width="38.5703125" style="67" bestFit="1" customWidth="1"/>
    <col min="27" max="27" width="41.5703125" style="67" bestFit="1" customWidth="1"/>
    <col min="28" max="28" width="5.7109375" style="67" customWidth="1"/>
    <col min="29" max="29" width="10.85546875" style="67" customWidth="1"/>
    <col min="30" max="30" width="36.28515625" style="67" bestFit="1" customWidth="1"/>
    <col min="31" max="31" width="18.7109375" style="67" bestFit="1" customWidth="1"/>
    <col min="32" max="32" width="40.28515625" style="67" bestFit="1" customWidth="1"/>
    <col min="33" max="33" width="31.7109375" style="67" bestFit="1" customWidth="1"/>
    <col min="34" max="34" width="50.140625" style="67" bestFit="1" customWidth="1"/>
    <col min="35" max="35" width="45.28515625" style="67" bestFit="1" customWidth="1"/>
    <col min="36" max="36" width="21.5703125" style="67" bestFit="1" customWidth="1"/>
    <col min="37" max="37" width="8.85546875" style="67" customWidth="1"/>
    <col min="38" max="38" width="19.5703125" style="67" bestFit="1" customWidth="1"/>
    <col min="39" max="40" width="31" style="67" bestFit="1" customWidth="1"/>
    <col min="41" max="41" width="28.5703125" style="67" bestFit="1" customWidth="1"/>
    <col min="42" max="42" width="24.28515625" style="67" bestFit="1" customWidth="1"/>
    <col min="43" max="43" width="30.5703125" style="67" bestFit="1" customWidth="1"/>
    <col min="44" max="44" width="37" style="67" bestFit="1" customWidth="1"/>
    <col min="45" max="45" width="37.42578125" style="67" bestFit="1" customWidth="1"/>
    <col min="46" max="46" width="18.42578125" style="67" bestFit="1" customWidth="1"/>
    <col min="47" max="47" width="45.140625" style="67" bestFit="1" customWidth="1"/>
    <col min="48" max="48" width="21.42578125" style="67" bestFit="1" customWidth="1"/>
    <col min="49" max="49" width="25.7109375" style="67" bestFit="1" customWidth="1"/>
    <col min="50" max="50" width="27.7109375" style="67" bestFit="1" customWidth="1"/>
    <col min="51" max="52" width="35.5703125" style="67" bestFit="1" customWidth="1"/>
    <col min="53" max="53" width="27.5703125" style="67" bestFit="1" customWidth="1"/>
    <col min="54" max="54" width="23.85546875" style="67" bestFit="1" customWidth="1"/>
    <col min="55" max="55" width="23.7109375" style="67" bestFit="1" customWidth="1"/>
    <col min="56" max="56" width="32.85546875" style="67" bestFit="1" customWidth="1"/>
    <col min="57" max="57" width="19.140625" style="67" bestFit="1" customWidth="1"/>
    <col min="58" max="58" width="16.7109375" style="67" bestFit="1" customWidth="1"/>
    <col min="59" max="59" width="8" style="67" customWidth="1"/>
    <col min="60" max="60" width="43.5703125" style="67" bestFit="1" customWidth="1"/>
    <col min="61" max="61" width="25.5703125" style="67" bestFit="1" customWidth="1"/>
    <col min="62" max="62" width="35.28515625" style="67" bestFit="1" customWidth="1"/>
    <col min="63" max="63" width="31.7109375" style="67" bestFit="1" customWidth="1"/>
    <col min="64" max="64" width="41.85546875" style="67" bestFit="1" customWidth="1"/>
    <col min="65" max="65" width="27.28515625" style="67" bestFit="1" customWidth="1"/>
    <col min="66" max="66" width="7" style="67" customWidth="1"/>
    <col min="67" max="67" width="24" style="67" bestFit="1" customWidth="1"/>
    <col min="68" max="68" width="21.42578125" style="67" bestFit="1" customWidth="1"/>
    <col min="69" max="69" width="12.140625" style="67" bestFit="1" customWidth="1"/>
    <col min="70" max="70" width="20.5703125" style="67" bestFit="1" customWidth="1"/>
    <col min="71" max="71" width="23.42578125" style="67" bestFit="1" customWidth="1"/>
    <col min="72" max="72" width="14.85546875" style="67" bestFit="1" customWidth="1"/>
    <col min="73" max="73" width="11.42578125" style="67"/>
    <col min="74" max="74" width="18" style="67" bestFit="1" customWidth="1"/>
    <col min="75" max="75" width="29.28515625" style="67" bestFit="1" customWidth="1"/>
    <col min="76" max="76" width="35.7109375" style="67" bestFit="1" customWidth="1"/>
    <col min="77" max="77" width="17" style="67" bestFit="1" customWidth="1"/>
    <col min="78" max="78" width="24.5703125" style="67" bestFit="1" customWidth="1"/>
    <col min="79" max="79" width="23.7109375" style="67" bestFit="1" customWidth="1"/>
    <col min="80" max="80" width="37.42578125" style="67" bestFit="1" customWidth="1"/>
    <col min="81" max="81" width="36.140625" style="67" bestFit="1" customWidth="1"/>
    <col min="82" max="82" width="24.28515625" style="67" bestFit="1" customWidth="1"/>
    <col min="83" max="83" width="46.42578125" style="67" bestFit="1" customWidth="1"/>
    <col min="84" max="84" width="29.28515625" style="67" bestFit="1" customWidth="1"/>
    <col min="85" max="85" width="27.85546875" style="67" bestFit="1" customWidth="1"/>
    <col min="86" max="86" width="45.5703125" style="67" bestFit="1" customWidth="1"/>
    <col min="87" max="87" width="42.28515625" style="67" bestFit="1" customWidth="1"/>
    <col min="88" max="88" width="4.5703125" style="67" customWidth="1"/>
    <col min="89" max="89" width="16.42578125" style="67" bestFit="1" customWidth="1"/>
    <col min="90" max="90" width="24.42578125" style="67" bestFit="1" customWidth="1"/>
    <col min="91" max="91" width="21.7109375" style="67" bestFit="1" customWidth="1"/>
    <col min="92" max="92" width="15.5703125" style="67" bestFit="1" customWidth="1"/>
    <col min="93" max="93" width="44.140625" style="67" bestFit="1" customWidth="1"/>
    <col min="94" max="94" width="35.5703125" style="67" bestFit="1" customWidth="1"/>
    <col min="95" max="95" width="32.7109375" style="67" bestFit="1" customWidth="1"/>
    <col min="96" max="96" width="19.140625" style="67" bestFit="1" customWidth="1"/>
    <col min="97" max="97" width="46.7109375" style="67" bestFit="1" customWidth="1"/>
    <col min="98" max="98" width="23.140625" style="67" bestFit="1" customWidth="1"/>
    <col min="99" max="99" width="46.7109375" style="67" bestFit="1" customWidth="1"/>
    <col min="100" max="100" width="42.85546875" style="67" bestFit="1" customWidth="1"/>
    <col min="101" max="101" width="49.42578125" style="67" bestFit="1" customWidth="1"/>
    <col min="102" max="102" width="58.42578125" style="67" bestFit="1" customWidth="1"/>
    <col min="103" max="103" width="48.42578125" style="67" bestFit="1" customWidth="1"/>
    <col min="104" max="104" width="39.28515625" style="67" bestFit="1" customWidth="1"/>
    <col min="105" max="105" width="29.85546875" style="67" bestFit="1" customWidth="1"/>
    <col min="106" max="106" width="20.85546875" style="67" bestFit="1" customWidth="1"/>
    <col min="107" max="107" width="27.85546875" style="67" bestFit="1" customWidth="1"/>
    <col min="108" max="108" width="57" style="67" bestFit="1" customWidth="1"/>
    <col min="109" max="109" width="26" style="67" bestFit="1" customWidth="1"/>
    <col min="110" max="110" width="29.140625" style="67" bestFit="1" customWidth="1"/>
    <col min="111" max="111" width="34.140625" style="67" bestFit="1" customWidth="1"/>
    <col min="112" max="112" width="50" style="67" bestFit="1" customWidth="1"/>
    <col min="113" max="113" width="49.7109375" style="67" bestFit="1" customWidth="1"/>
    <col min="114" max="114" width="43.28515625" style="67" bestFit="1" customWidth="1"/>
    <col min="115" max="115" width="82" style="67" bestFit="1" customWidth="1"/>
    <col min="116" max="116" width="12.42578125" style="67" bestFit="1" customWidth="1"/>
    <col min="117" max="117" width="27.7109375" style="67" bestFit="1" customWidth="1"/>
    <col min="118" max="118" width="57.7109375" style="67" bestFit="1" customWidth="1"/>
    <col min="119" max="119" width="30.140625" style="67" bestFit="1" customWidth="1"/>
    <col min="120" max="120" width="22" style="67" bestFit="1" customWidth="1"/>
    <col min="121" max="121" width="25.85546875" style="67" bestFit="1" customWidth="1"/>
    <col min="122" max="122" width="6" style="67" customWidth="1"/>
    <col min="123" max="123" width="6.5703125" style="67" customWidth="1"/>
    <col min="124" max="124" width="43.85546875" style="67" bestFit="1" customWidth="1"/>
    <col min="125" max="125" width="37.42578125" style="67" bestFit="1" customWidth="1"/>
    <col min="126" max="126" width="21.28515625" style="67" bestFit="1" customWidth="1"/>
    <col min="127" max="127" width="62.42578125" style="67" bestFit="1" customWidth="1"/>
    <col min="128" max="128" width="14.5703125" style="67" bestFit="1" customWidth="1"/>
    <col min="129" max="129" width="25.5703125" style="67" bestFit="1" customWidth="1"/>
    <col min="130" max="130" width="18.5703125" style="67" bestFit="1" customWidth="1"/>
    <col min="131" max="131" width="17.7109375" style="67" bestFit="1" customWidth="1"/>
    <col min="132" max="132" width="26.7109375" style="67" bestFit="1" customWidth="1"/>
    <col min="133" max="133" width="36.5703125" style="67" bestFit="1" customWidth="1"/>
    <col min="134" max="134" width="12.85546875" style="67" bestFit="1" customWidth="1"/>
    <col min="135" max="135" width="26.5703125" style="67" bestFit="1" customWidth="1"/>
    <col min="136" max="136" width="18.7109375" style="67" bestFit="1" customWidth="1"/>
    <col min="137" max="137" width="50.140625" style="67" bestFit="1" customWidth="1"/>
    <col min="138" max="138" width="67.85546875" style="67" bestFit="1" customWidth="1"/>
    <col min="139" max="139" width="35.7109375" style="67" bestFit="1" customWidth="1"/>
    <col min="140" max="140" width="44.42578125" style="67" bestFit="1" customWidth="1"/>
    <col min="141" max="141" width="52.28515625" style="67" bestFit="1" customWidth="1"/>
    <col min="142" max="142" width="54.140625" style="67" bestFit="1" customWidth="1"/>
    <col min="143" max="143" width="53.140625" style="67" bestFit="1" customWidth="1"/>
    <col min="144" max="144" width="65.140625" style="67" bestFit="1" customWidth="1"/>
    <col min="145" max="145" width="49.85546875" style="67" bestFit="1" customWidth="1"/>
    <col min="146" max="146" width="53.7109375" style="67" bestFit="1" customWidth="1"/>
    <col min="147" max="147" width="59.28515625" style="67" bestFit="1" customWidth="1"/>
    <col min="148" max="148" width="52.7109375" style="67" bestFit="1" customWidth="1"/>
    <col min="149" max="149" width="84.42578125" style="67" bestFit="1" customWidth="1"/>
    <col min="150" max="150" width="53.5703125" style="67" bestFit="1" customWidth="1"/>
    <col min="151" max="151" width="56.28515625" style="67" bestFit="1" customWidth="1"/>
    <col min="152" max="152" width="52" style="67" bestFit="1" customWidth="1"/>
    <col min="153" max="153" width="49.85546875" style="67" bestFit="1" customWidth="1"/>
    <col min="154" max="154" width="52.85546875" style="67" bestFit="1" customWidth="1"/>
    <col min="155" max="155" width="51.5703125" style="67" bestFit="1" customWidth="1"/>
    <col min="156" max="156" width="44.28515625" style="67" bestFit="1" customWidth="1"/>
    <col min="157" max="157" width="47.7109375" style="67" bestFit="1" customWidth="1"/>
    <col min="158" max="158" width="44.5703125" style="67" bestFit="1" customWidth="1"/>
    <col min="159" max="159" width="45.85546875" style="67" bestFit="1" customWidth="1"/>
    <col min="160" max="160" width="48.42578125" style="67" bestFit="1" customWidth="1"/>
    <col min="161" max="161" width="47.28515625" style="67" bestFit="1" customWidth="1"/>
    <col min="162" max="162" width="45.85546875" style="67" bestFit="1" customWidth="1"/>
    <col min="163" max="163" width="49.85546875" style="67" bestFit="1" customWidth="1"/>
    <col min="164" max="164" width="43.5703125" style="67" bestFit="1" customWidth="1"/>
    <col min="165" max="165" width="44.85546875" style="67" bestFit="1" customWidth="1"/>
    <col min="166" max="166" width="45.5703125" style="67" bestFit="1" customWidth="1"/>
    <col min="167" max="167" width="42.85546875" style="67" bestFit="1" customWidth="1"/>
    <col min="168" max="168" width="48.42578125" style="67" bestFit="1" customWidth="1"/>
    <col min="169" max="169" width="45.5703125" style="67" bestFit="1" customWidth="1"/>
    <col min="170" max="170" width="54.42578125" style="67" bestFit="1" customWidth="1"/>
    <col min="171" max="171" width="43.85546875" style="67" bestFit="1" customWidth="1"/>
    <col min="172" max="172" width="22.42578125" style="67" bestFit="1" customWidth="1"/>
    <col min="173" max="173" width="21" style="67" bestFit="1" customWidth="1"/>
    <col min="174" max="174" width="45.85546875" style="67" bestFit="1" customWidth="1"/>
    <col min="175" max="175" width="47.7109375" style="67" bestFit="1" customWidth="1"/>
    <col min="176" max="176" width="34.28515625" style="67" bestFit="1" customWidth="1"/>
    <col min="177" max="177" width="39.85546875" style="67" bestFit="1" customWidth="1"/>
    <col min="178" max="178" width="38" style="67" bestFit="1" customWidth="1"/>
    <col min="179" max="179" width="27.140625" style="67" bestFit="1" customWidth="1"/>
    <col min="180" max="180" width="29.42578125" style="67" bestFit="1" customWidth="1"/>
    <col min="181" max="181" width="19.85546875" style="67" bestFit="1" customWidth="1"/>
    <col min="182" max="182" width="25" style="67" bestFit="1" customWidth="1"/>
    <col min="183" max="183" width="67.7109375" style="67" bestFit="1" customWidth="1"/>
    <col min="184" max="184" width="32.7109375" style="67" bestFit="1" customWidth="1"/>
    <col min="185" max="185" width="21" style="67" bestFit="1" customWidth="1"/>
    <col min="186" max="186" width="20.7109375" style="67" bestFit="1" customWidth="1"/>
    <col min="187" max="187" width="22.42578125" style="67" bestFit="1" customWidth="1"/>
    <col min="188" max="188" width="37.85546875" style="67" bestFit="1" customWidth="1"/>
    <col min="189" max="189" width="16.28515625" style="67" bestFit="1" customWidth="1"/>
    <col min="190" max="190" width="16.5703125" style="67" bestFit="1" customWidth="1"/>
    <col min="191" max="191" width="21.28515625" style="67" bestFit="1" customWidth="1"/>
    <col min="192" max="192" width="21.5703125" style="67" bestFit="1" customWidth="1"/>
    <col min="193" max="193" width="33" style="67" bestFit="1" customWidth="1"/>
    <col min="194" max="194" width="21" style="67" bestFit="1" customWidth="1"/>
    <col min="195" max="195" width="32.42578125" style="67" bestFit="1" customWidth="1"/>
    <col min="196" max="196" width="18.7109375" style="67" bestFit="1" customWidth="1"/>
    <col min="197" max="197" width="15" style="67" bestFit="1" customWidth="1"/>
    <col min="198" max="198" width="31.5703125" style="67" bestFit="1" customWidth="1"/>
    <col min="199" max="199" width="38.85546875" style="67" bestFit="1" customWidth="1"/>
    <col min="200" max="200" width="35.140625" style="67" bestFit="1" customWidth="1"/>
    <col min="201" max="201" width="50" style="67" bestFit="1" customWidth="1"/>
    <col min="202" max="202" width="12.85546875" style="67" bestFit="1" customWidth="1"/>
    <col min="203" max="203" width="12.42578125" style="67" bestFit="1" customWidth="1"/>
    <col min="204" max="204" width="22.140625" style="67" bestFit="1" customWidth="1"/>
    <col min="205" max="205" width="23.7109375" style="67" bestFit="1" customWidth="1"/>
    <col min="206" max="206" width="16.28515625" style="67" bestFit="1" customWidth="1"/>
    <col min="207" max="207" width="13.140625" style="67" bestFit="1" customWidth="1"/>
    <col min="208" max="208" width="15" style="67" bestFit="1" customWidth="1"/>
    <col min="209" max="209" width="26.5703125" style="67" bestFit="1" customWidth="1"/>
    <col min="210" max="210" width="27" style="67" bestFit="1" customWidth="1"/>
    <col min="211" max="211" width="23" style="67" bestFit="1" customWidth="1"/>
    <col min="212" max="212" width="17.140625" style="67" bestFit="1" customWidth="1"/>
    <col min="213" max="213" width="30" style="67" bestFit="1" customWidth="1"/>
    <col min="214" max="214" width="28.85546875" style="67" bestFit="1" customWidth="1"/>
    <col min="215" max="215" width="34.7109375" style="67" bestFit="1" customWidth="1"/>
    <col min="216" max="216" width="44.28515625" style="67" bestFit="1" customWidth="1"/>
    <col min="217" max="217" width="41.85546875" style="67" bestFit="1" customWidth="1"/>
    <col min="218" max="218" width="25" style="67" bestFit="1" customWidth="1"/>
    <col min="219" max="219" width="38" style="67" bestFit="1" customWidth="1"/>
    <col min="220" max="220" width="12.85546875" style="67" bestFit="1" customWidth="1"/>
    <col min="221" max="16384" width="11.42578125" style="67"/>
  </cols>
  <sheetData>
    <row r="1" spans="1:4" x14ac:dyDescent="0.25">
      <c r="B1" s="123" t="s">
        <v>753</v>
      </c>
      <c r="C1" t="s">
        <v>755</v>
      </c>
      <c r="D1"/>
    </row>
    <row r="2" spans="1:4" x14ac:dyDescent="0.25">
      <c r="A2" s="214">
        <v>1</v>
      </c>
      <c r="B2"/>
      <c r="C2"/>
      <c r="D2"/>
    </row>
    <row r="3" spans="1:4" x14ac:dyDescent="0.25">
      <c r="A3" s="214">
        <v>2</v>
      </c>
      <c r="B3"/>
      <c r="C3" t="s">
        <v>972</v>
      </c>
      <c r="D3" t="s">
        <v>973</v>
      </c>
    </row>
    <row r="4" spans="1:4" x14ac:dyDescent="0.25">
      <c r="A4" s="214">
        <v>3</v>
      </c>
      <c r="B4" s="30" t="s">
        <v>618</v>
      </c>
      <c r="C4" s="421">
        <v>0</v>
      </c>
      <c r="D4" s="421">
        <v>0</v>
      </c>
    </row>
    <row r="5" spans="1:4" x14ac:dyDescent="0.25">
      <c r="A5" s="214">
        <v>4</v>
      </c>
      <c r="B5" s="30" t="s">
        <v>306</v>
      </c>
      <c r="C5" s="421">
        <v>262003</v>
      </c>
      <c r="D5" s="421">
        <v>275928</v>
      </c>
    </row>
    <row r="6" spans="1:4" x14ac:dyDescent="0.25">
      <c r="A6" s="214">
        <v>5</v>
      </c>
      <c r="B6" s="30" t="s">
        <v>15</v>
      </c>
      <c r="C6" s="421">
        <v>2404066</v>
      </c>
      <c r="D6" s="421">
        <v>4415851</v>
      </c>
    </row>
    <row r="7" spans="1:4" x14ac:dyDescent="0.25">
      <c r="A7" s="214">
        <v>6</v>
      </c>
      <c r="B7" s="30" t="s">
        <v>16</v>
      </c>
      <c r="C7" s="421">
        <v>19060021</v>
      </c>
      <c r="D7" s="421">
        <v>20131855</v>
      </c>
    </row>
    <row r="8" spans="1:4" x14ac:dyDescent="0.25">
      <c r="A8" s="214">
        <v>7</v>
      </c>
      <c r="B8" s="30" t="s">
        <v>516</v>
      </c>
      <c r="C8" s="421">
        <v>171198</v>
      </c>
      <c r="D8" s="421">
        <v>6917606.1999999993</v>
      </c>
    </row>
    <row r="9" spans="1:4" x14ac:dyDescent="0.25">
      <c r="A9" s="214">
        <v>8</v>
      </c>
      <c r="B9" s="30" t="s">
        <v>273</v>
      </c>
      <c r="C9" s="421">
        <v>10</v>
      </c>
      <c r="D9" s="421">
        <v>585380</v>
      </c>
    </row>
    <row r="10" spans="1:4" x14ac:dyDescent="0.25">
      <c r="A10" s="214">
        <v>9</v>
      </c>
      <c r="B10" s="30" t="s">
        <v>148</v>
      </c>
      <c r="C10" s="421">
        <v>7570484</v>
      </c>
      <c r="D10" s="421">
        <v>6435885</v>
      </c>
    </row>
    <row r="11" spans="1:4" x14ac:dyDescent="0.25">
      <c r="A11" s="214">
        <v>10</v>
      </c>
      <c r="B11" s="30" t="s">
        <v>124</v>
      </c>
      <c r="C11" s="421">
        <v>0</v>
      </c>
      <c r="D11" s="421">
        <v>0</v>
      </c>
    </row>
    <row r="12" spans="1:4" x14ac:dyDescent="0.25">
      <c r="A12" s="214">
        <v>11</v>
      </c>
      <c r="B12" s="30" t="s">
        <v>83</v>
      </c>
      <c r="C12" s="421">
        <v>15249064.299999999</v>
      </c>
      <c r="D12" s="421">
        <v>39740923.399999999</v>
      </c>
    </row>
    <row r="13" spans="1:4" x14ac:dyDescent="0.25">
      <c r="A13" s="214">
        <v>12</v>
      </c>
      <c r="B13" s="30" t="s">
        <v>147</v>
      </c>
      <c r="C13" s="421">
        <v>85908502</v>
      </c>
      <c r="D13" s="421">
        <v>87681066</v>
      </c>
    </row>
    <row r="14" spans="1:4" x14ac:dyDescent="0.25">
      <c r="A14" s="214">
        <v>13</v>
      </c>
      <c r="B14" s="30" t="s">
        <v>149</v>
      </c>
      <c r="C14" s="421">
        <v>502749445.99900001</v>
      </c>
      <c r="D14" s="421">
        <v>237187857</v>
      </c>
    </row>
    <row r="15" spans="1:4" x14ac:dyDescent="0.25">
      <c r="A15" s="214">
        <v>14</v>
      </c>
      <c r="B15" s="30" t="s">
        <v>717</v>
      </c>
      <c r="C15" s="421">
        <v>633374794.29900002</v>
      </c>
      <c r="D15" s="421">
        <v>403372351.60000002</v>
      </c>
    </row>
    <row r="16" spans="1:4" x14ac:dyDescent="0.25">
      <c r="A16" s="214">
        <v>15</v>
      </c>
      <c r="B16"/>
      <c r="C16"/>
      <c r="D16"/>
    </row>
    <row r="17" spans="1:4" x14ac:dyDescent="0.25">
      <c r="A17" s="214">
        <v>16</v>
      </c>
      <c r="B17"/>
      <c r="C17"/>
      <c r="D17"/>
    </row>
    <row r="18" spans="1:4" x14ac:dyDescent="0.25">
      <c r="A18" s="214">
        <v>17</v>
      </c>
      <c r="B18"/>
      <c r="C18"/>
      <c r="D18"/>
    </row>
    <row r="19" spans="1:4" x14ac:dyDescent="0.25">
      <c r="A19" s="214">
        <v>18</v>
      </c>
    </row>
    <row r="20" spans="1:4" x14ac:dyDescent="0.25">
      <c r="A20" s="214">
        <v>19</v>
      </c>
    </row>
    <row r="21" spans="1:4" x14ac:dyDescent="0.25">
      <c r="A21" s="214">
        <v>20</v>
      </c>
    </row>
    <row r="22" spans="1:4" x14ac:dyDescent="0.25">
      <c r="A22" s="214">
        <v>21</v>
      </c>
    </row>
    <row r="23" spans="1:4" x14ac:dyDescent="0.25">
      <c r="A23" s="214">
        <v>22</v>
      </c>
    </row>
    <row r="24" spans="1:4" x14ac:dyDescent="0.25">
      <c r="A24" s="214">
        <v>23</v>
      </c>
    </row>
    <row r="25" spans="1:4" x14ac:dyDescent="0.25">
      <c r="A25" s="214">
        <v>24</v>
      </c>
    </row>
    <row r="26" spans="1:4" x14ac:dyDescent="0.25">
      <c r="A26" s="214">
        <v>25</v>
      </c>
    </row>
    <row r="27" spans="1:4" x14ac:dyDescent="0.25">
      <c r="A27" s="214">
        <v>26</v>
      </c>
    </row>
    <row r="28" spans="1:4" x14ac:dyDescent="0.25">
      <c r="A28" s="214">
        <v>27</v>
      </c>
    </row>
    <row r="29" spans="1:4" x14ac:dyDescent="0.25">
      <c r="A29" s="214">
        <v>28</v>
      </c>
    </row>
    <row r="30" spans="1:4" x14ac:dyDescent="0.25">
      <c r="A30" s="214">
        <v>29</v>
      </c>
    </row>
    <row r="31" spans="1:4" x14ac:dyDescent="0.25">
      <c r="A31" s="214">
        <v>30</v>
      </c>
    </row>
    <row r="32" spans="1:4" x14ac:dyDescent="0.25">
      <c r="A32" s="214">
        <v>31</v>
      </c>
    </row>
    <row r="33" spans="1:1" x14ac:dyDescent="0.25">
      <c r="A33" s="214">
        <v>32</v>
      </c>
    </row>
    <row r="34" spans="1:1" x14ac:dyDescent="0.25">
      <c r="A34" s="214">
        <v>33</v>
      </c>
    </row>
    <row r="35" spans="1:1" x14ac:dyDescent="0.25">
      <c r="A35" s="214">
        <v>34</v>
      </c>
    </row>
    <row r="36" spans="1:1" x14ac:dyDescent="0.25">
      <c r="A36" s="214">
        <v>35</v>
      </c>
    </row>
    <row r="37" spans="1:1" ht="15" hidden="1" customHeight="1" x14ac:dyDescent="0.25">
      <c r="A37" s="214">
        <v>36</v>
      </c>
    </row>
    <row r="38" spans="1:1" hidden="1" x14ac:dyDescent="0.25">
      <c r="A38" s="214">
        <v>37</v>
      </c>
    </row>
    <row r="39" spans="1:1" hidden="1" x14ac:dyDescent="0.25">
      <c r="A39" s="214">
        <v>38</v>
      </c>
    </row>
    <row r="40" spans="1:1" hidden="1" x14ac:dyDescent="0.25">
      <c r="A40" s="214">
        <v>39</v>
      </c>
    </row>
    <row r="41" spans="1:1" hidden="1" x14ac:dyDescent="0.25">
      <c r="A41" s="214">
        <v>40</v>
      </c>
    </row>
    <row r="42" spans="1:1" hidden="1" x14ac:dyDescent="0.25">
      <c r="A42" s="214">
        <v>41</v>
      </c>
    </row>
    <row r="43" spans="1:1" hidden="1" x14ac:dyDescent="0.25">
      <c r="A43" s="214">
        <v>42</v>
      </c>
    </row>
    <row r="44" spans="1:1" hidden="1" x14ac:dyDescent="0.25">
      <c r="A44" s="214">
        <v>43</v>
      </c>
    </row>
    <row r="45" spans="1:1" hidden="1" x14ac:dyDescent="0.25">
      <c r="A45" s="214">
        <v>44</v>
      </c>
    </row>
    <row r="46" spans="1:1" hidden="1" x14ac:dyDescent="0.25">
      <c r="A46" s="214">
        <v>45</v>
      </c>
    </row>
    <row r="47" spans="1:1" hidden="1" x14ac:dyDescent="0.25">
      <c r="A47" s="214">
        <v>46</v>
      </c>
    </row>
    <row r="48" spans="1:1" hidden="1" x14ac:dyDescent="0.25">
      <c r="A48" s="214">
        <v>47</v>
      </c>
    </row>
    <row r="49" spans="1:1" hidden="1" x14ac:dyDescent="0.25">
      <c r="A49" s="214">
        <v>48</v>
      </c>
    </row>
    <row r="50" spans="1:1" hidden="1" x14ac:dyDescent="0.25">
      <c r="A50" s="214">
        <v>49</v>
      </c>
    </row>
    <row r="51" spans="1:1" hidden="1" x14ac:dyDescent="0.25">
      <c r="A51" s="214">
        <v>50</v>
      </c>
    </row>
    <row r="52" spans="1:1" hidden="1" x14ac:dyDescent="0.25">
      <c r="A52" s="214">
        <v>51</v>
      </c>
    </row>
    <row r="53" spans="1:1" hidden="1" x14ac:dyDescent="0.25">
      <c r="A53" s="214">
        <v>52</v>
      </c>
    </row>
    <row r="54" spans="1:1" hidden="1" x14ac:dyDescent="0.25">
      <c r="A54" s="214">
        <v>53</v>
      </c>
    </row>
    <row r="55" spans="1:1" hidden="1" x14ac:dyDescent="0.25">
      <c r="A55" s="214">
        <v>54</v>
      </c>
    </row>
    <row r="56" spans="1:1" hidden="1" x14ac:dyDescent="0.25">
      <c r="A56" s="214">
        <v>55</v>
      </c>
    </row>
    <row r="57" spans="1:1" hidden="1" x14ac:dyDescent="0.25">
      <c r="A57" s="214">
        <v>56</v>
      </c>
    </row>
    <row r="58" spans="1:1" hidden="1" x14ac:dyDescent="0.25">
      <c r="A58" s="214">
        <v>57</v>
      </c>
    </row>
    <row r="59" spans="1:1" hidden="1" x14ac:dyDescent="0.25">
      <c r="A59" s="214">
        <v>58</v>
      </c>
    </row>
    <row r="60" spans="1:1" hidden="1" x14ac:dyDescent="0.25">
      <c r="A60" s="214">
        <v>59</v>
      </c>
    </row>
    <row r="61" spans="1:1" hidden="1" x14ac:dyDescent="0.25">
      <c r="A61" s="214">
        <v>60</v>
      </c>
    </row>
    <row r="62" spans="1:1" hidden="1" x14ac:dyDescent="0.25">
      <c r="A62" s="214">
        <v>61</v>
      </c>
    </row>
    <row r="63" spans="1:1" hidden="1" x14ac:dyDescent="0.25">
      <c r="A63" s="214">
        <v>62</v>
      </c>
    </row>
    <row r="64" spans="1:1" hidden="1" x14ac:dyDescent="0.25">
      <c r="A64" s="214">
        <v>63</v>
      </c>
    </row>
    <row r="65" spans="1:1" hidden="1" x14ac:dyDescent="0.25">
      <c r="A65" s="214">
        <v>64</v>
      </c>
    </row>
    <row r="66" spans="1:1" hidden="1" x14ac:dyDescent="0.25">
      <c r="A66" s="214">
        <v>65</v>
      </c>
    </row>
    <row r="67" spans="1:1" hidden="1" x14ac:dyDescent="0.25">
      <c r="A67" s="214">
        <v>66</v>
      </c>
    </row>
    <row r="68" spans="1:1" hidden="1" x14ac:dyDescent="0.25">
      <c r="A68" s="214">
        <v>67</v>
      </c>
    </row>
    <row r="69" spans="1:1" hidden="1" x14ac:dyDescent="0.25">
      <c r="A69" s="214">
        <v>68</v>
      </c>
    </row>
    <row r="70" spans="1:1" hidden="1" x14ac:dyDescent="0.25">
      <c r="A70" s="214">
        <v>69</v>
      </c>
    </row>
    <row r="71" spans="1:1" hidden="1" x14ac:dyDescent="0.25">
      <c r="A71" s="214">
        <v>70</v>
      </c>
    </row>
    <row r="72" spans="1:1" hidden="1" x14ac:dyDescent="0.25">
      <c r="A72" s="214">
        <v>71</v>
      </c>
    </row>
    <row r="73" spans="1:1" hidden="1" x14ac:dyDescent="0.25">
      <c r="A73" s="214">
        <v>72</v>
      </c>
    </row>
    <row r="74" spans="1:1" hidden="1" x14ac:dyDescent="0.25">
      <c r="A74" s="214">
        <v>73</v>
      </c>
    </row>
    <row r="75" spans="1:1" hidden="1" x14ac:dyDescent="0.25">
      <c r="A75" s="214">
        <v>74</v>
      </c>
    </row>
    <row r="76" spans="1:1" hidden="1" x14ac:dyDescent="0.25">
      <c r="A76" s="214">
        <v>75</v>
      </c>
    </row>
    <row r="77" spans="1:1" hidden="1" x14ac:dyDescent="0.25">
      <c r="A77" s="214">
        <v>76</v>
      </c>
    </row>
    <row r="78" spans="1:1" hidden="1" x14ac:dyDescent="0.25">
      <c r="A78" s="214">
        <v>77</v>
      </c>
    </row>
    <row r="79" spans="1:1" hidden="1" x14ac:dyDescent="0.25">
      <c r="A79" s="214">
        <v>78</v>
      </c>
    </row>
    <row r="80" spans="1:1" hidden="1" x14ac:dyDescent="0.25">
      <c r="A80" s="214">
        <v>79</v>
      </c>
    </row>
    <row r="81" spans="1:1" hidden="1" x14ac:dyDescent="0.25">
      <c r="A81" s="214">
        <v>80</v>
      </c>
    </row>
    <row r="82" spans="1:1" hidden="1" x14ac:dyDescent="0.25">
      <c r="A82" s="214">
        <v>81</v>
      </c>
    </row>
    <row r="83" spans="1:1" hidden="1" x14ac:dyDescent="0.25">
      <c r="A83" s="214">
        <v>82</v>
      </c>
    </row>
    <row r="84" spans="1:1" hidden="1" x14ac:dyDescent="0.25">
      <c r="A84" s="214">
        <v>83</v>
      </c>
    </row>
    <row r="85" spans="1:1" hidden="1" x14ac:dyDescent="0.25">
      <c r="A85" s="214">
        <v>84</v>
      </c>
    </row>
    <row r="86" spans="1:1" hidden="1" x14ac:dyDescent="0.25">
      <c r="A86" s="214">
        <v>85</v>
      </c>
    </row>
    <row r="87" spans="1:1" hidden="1" x14ac:dyDescent="0.25">
      <c r="A87" s="214">
        <v>86</v>
      </c>
    </row>
    <row r="88" spans="1:1" hidden="1" x14ac:dyDescent="0.25">
      <c r="A88" s="214">
        <v>87</v>
      </c>
    </row>
    <row r="89" spans="1:1" hidden="1" x14ac:dyDescent="0.25">
      <c r="A89" s="214">
        <v>88</v>
      </c>
    </row>
    <row r="90" spans="1:1" hidden="1" x14ac:dyDescent="0.25">
      <c r="A90" s="214">
        <v>89</v>
      </c>
    </row>
    <row r="91" spans="1:1" hidden="1" x14ac:dyDescent="0.25">
      <c r="A91" s="214">
        <v>90</v>
      </c>
    </row>
    <row r="92" spans="1:1" hidden="1" x14ac:dyDescent="0.25">
      <c r="A92" s="214">
        <v>91</v>
      </c>
    </row>
    <row r="93" spans="1:1" hidden="1" x14ac:dyDescent="0.25">
      <c r="A93" s="214">
        <v>92</v>
      </c>
    </row>
    <row r="94" spans="1:1" hidden="1" x14ac:dyDescent="0.25">
      <c r="A94" s="214">
        <v>93</v>
      </c>
    </row>
    <row r="95" spans="1:1" hidden="1" x14ac:dyDescent="0.25">
      <c r="A95" s="214">
        <v>94</v>
      </c>
    </row>
    <row r="96" spans="1:1" hidden="1" x14ac:dyDescent="0.25">
      <c r="A96" s="214">
        <v>95</v>
      </c>
    </row>
    <row r="97" spans="1:1" hidden="1" x14ac:dyDescent="0.25">
      <c r="A97" s="214">
        <v>96</v>
      </c>
    </row>
    <row r="98" spans="1:1" hidden="1" x14ac:dyDescent="0.25">
      <c r="A98" s="214">
        <v>97</v>
      </c>
    </row>
    <row r="99" spans="1:1" hidden="1" x14ac:dyDescent="0.25">
      <c r="A99" s="214">
        <v>98</v>
      </c>
    </row>
    <row r="100" spans="1:1" hidden="1" x14ac:dyDescent="0.25">
      <c r="A100" s="214">
        <v>99</v>
      </c>
    </row>
    <row r="101" spans="1:1" hidden="1" x14ac:dyDescent="0.25">
      <c r="A101" s="214">
        <v>100</v>
      </c>
    </row>
    <row r="102" spans="1:1" hidden="1" x14ac:dyDescent="0.25">
      <c r="A102" s="214">
        <v>101</v>
      </c>
    </row>
    <row r="103" spans="1:1" hidden="1" x14ac:dyDescent="0.25">
      <c r="A103" s="214">
        <v>102</v>
      </c>
    </row>
    <row r="104" spans="1:1" hidden="1" x14ac:dyDescent="0.25">
      <c r="A104" s="214">
        <v>103</v>
      </c>
    </row>
    <row r="105" spans="1:1" hidden="1" x14ac:dyDescent="0.25">
      <c r="A105" s="214">
        <v>104</v>
      </c>
    </row>
    <row r="106" spans="1:1" hidden="1" x14ac:dyDescent="0.25">
      <c r="A106" s="214">
        <v>105</v>
      </c>
    </row>
    <row r="107" spans="1:1" hidden="1" x14ac:dyDescent="0.25">
      <c r="A107" s="214">
        <v>106</v>
      </c>
    </row>
    <row r="108" spans="1:1" hidden="1" x14ac:dyDescent="0.25">
      <c r="A108" s="214">
        <v>107</v>
      </c>
    </row>
    <row r="109" spans="1:1" hidden="1" x14ac:dyDescent="0.25">
      <c r="A109" s="214">
        <v>108</v>
      </c>
    </row>
    <row r="110" spans="1:1" hidden="1" x14ac:dyDescent="0.25">
      <c r="A110" s="214">
        <v>109</v>
      </c>
    </row>
    <row r="111" spans="1:1" hidden="1" x14ac:dyDescent="0.25">
      <c r="A111" s="214">
        <v>110</v>
      </c>
    </row>
    <row r="112" spans="1:1" hidden="1" x14ac:dyDescent="0.25">
      <c r="A112" s="214">
        <v>111</v>
      </c>
    </row>
    <row r="113" spans="1:4" hidden="1" x14ac:dyDescent="0.25">
      <c r="A113" s="214">
        <v>112</v>
      </c>
    </row>
    <row r="114" spans="1:4" hidden="1" x14ac:dyDescent="0.25">
      <c r="A114" s="214">
        <v>113</v>
      </c>
    </row>
    <row r="115" spans="1:4" hidden="1" x14ac:dyDescent="0.25">
      <c r="A115" s="214">
        <v>114</v>
      </c>
    </row>
    <row r="116" spans="1:4" hidden="1" x14ac:dyDescent="0.25">
      <c r="A116" s="214">
        <v>115</v>
      </c>
    </row>
    <row r="117" spans="1:4" hidden="1" x14ac:dyDescent="0.25">
      <c r="A117" s="214">
        <v>116</v>
      </c>
    </row>
    <row r="118" spans="1:4" hidden="1" x14ac:dyDescent="0.25">
      <c r="A118" s="214">
        <v>117</v>
      </c>
    </row>
    <row r="119" spans="1:4" hidden="1" x14ac:dyDescent="0.25">
      <c r="A119" s="214">
        <v>118</v>
      </c>
    </row>
    <row r="120" spans="1:4" hidden="1" x14ac:dyDescent="0.25">
      <c r="A120" s="214">
        <v>119</v>
      </c>
      <c r="B120" s="75"/>
      <c r="C120" s="139"/>
      <c r="D120" s="63"/>
    </row>
    <row r="121" spans="1:4" hidden="1" x14ac:dyDescent="0.25">
      <c r="A121" s="214">
        <v>120</v>
      </c>
      <c r="B121" s="75"/>
      <c r="C121" s="139"/>
      <c r="D121" s="63"/>
    </row>
    <row r="122" spans="1:4" hidden="1" x14ac:dyDescent="0.25">
      <c r="A122" s="214">
        <v>121</v>
      </c>
      <c r="B122" s="75"/>
      <c r="C122" s="139"/>
      <c r="D122" s="63"/>
    </row>
    <row r="123" spans="1:4" hidden="1" x14ac:dyDescent="0.25">
      <c r="A123" s="214">
        <v>122</v>
      </c>
      <c r="B123" s="75"/>
      <c r="C123" s="139"/>
      <c r="D123" s="63"/>
    </row>
    <row r="124" spans="1:4" hidden="1" x14ac:dyDescent="0.25">
      <c r="A124" s="214">
        <v>123</v>
      </c>
      <c r="B124" s="75"/>
      <c r="C124" s="139"/>
      <c r="D124" s="63"/>
    </row>
    <row r="125" spans="1:4" hidden="1" x14ac:dyDescent="0.25">
      <c r="A125" s="214">
        <v>124</v>
      </c>
    </row>
    <row r="126" spans="1:4" hidden="1" x14ac:dyDescent="0.25">
      <c r="A126" s="214">
        <v>125</v>
      </c>
    </row>
    <row r="127" spans="1:4" hidden="1" x14ac:dyDescent="0.25">
      <c r="A127" s="214">
        <v>126</v>
      </c>
    </row>
    <row r="128" spans="1:4" hidden="1" x14ac:dyDescent="0.25">
      <c r="A128" s="214">
        <v>127</v>
      </c>
    </row>
    <row r="129" spans="1:5" hidden="1" x14ac:dyDescent="0.25">
      <c r="A129" s="214">
        <v>128</v>
      </c>
    </row>
    <row r="130" spans="1:5" hidden="1" x14ac:dyDescent="0.25">
      <c r="A130" s="214">
        <v>129</v>
      </c>
    </row>
    <row r="131" spans="1:5" hidden="1" x14ac:dyDescent="0.25">
      <c r="A131" s="214">
        <v>130</v>
      </c>
    </row>
    <row r="132" spans="1:5" hidden="1" x14ac:dyDescent="0.25">
      <c r="A132" s="214">
        <v>131</v>
      </c>
    </row>
    <row r="133" spans="1:5" x14ac:dyDescent="0.25">
      <c r="A133" s="214">
        <v>1</v>
      </c>
    </row>
    <row r="134" spans="1:5" x14ac:dyDescent="0.25">
      <c r="A134" s="214">
        <v>2</v>
      </c>
      <c r="B134" s="123" t="s">
        <v>753</v>
      </c>
      <c r="C134" t="s">
        <v>755</v>
      </c>
    </row>
    <row r="135" spans="1:5" x14ac:dyDescent="0.25">
      <c r="A135" s="214">
        <v>3</v>
      </c>
    </row>
    <row r="136" spans="1:5" x14ac:dyDescent="0.25">
      <c r="A136" s="214">
        <v>4</v>
      </c>
      <c r="B136" s="123" t="s">
        <v>716</v>
      </c>
      <c r="C136" t="s">
        <v>974</v>
      </c>
      <c r="D136" t="s">
        <v>975</v>
      </c>
      <c r="E136"/>
    </row>
    <row r="137" spans="1:5" x14ac:dyDescent="0.25">
      <c r="A137" s="214">
        <v>5</v>
      </c>
      <c r="B137" s="30" t="s">
        <v>306</v>
      </c>
      <c r="C137" s="138">
        <v>0.94738129874460009</v>
      </c>
      <c r="D137" s="572">
        <v>0.88660344173267902</v>
      </c>
      <c r="E137"/>
    </row>
    <row r="138" spans="1:5" x14ac:dyDescent="0.25">
      <c r="A138" s="214">
        <v>6</v>
      </c>
      <c r="B138" s="30" t="s">
        <v>15</v>
      </c>
      <c r="C138" s="138">
        <v>0.94572848744217142</v>
      </c>
      <c r="D138" s="572">
        <v>0.89577428361919742</v>
      </c>
      <c r="E138"/>
    </row>
    <row r="139" spans="1:5" x14ac:dyDescent="0.25">
      <c r="A139" s="214">
        <v>7</v>
      </c>
      <c r="B139" s="30" t="s">
        <v>16</v>
      </c>
      <c r="C139" s="138">
        <v>0.97293569564255233</v>
      </c>
      <c r="D139" s="572">
        <v>0.96047877703696738</v>
      </c>
      <c r="E139"/>
    </row>
    <row r="140" spans="1:5" x14ac:dyDescent="0.25">
      <c r="A140" s="214">
        <v>8</v>
      </c>
      <c r="B140" s="30" t="s">
        <v>516</v>
      </c>
      <c r="C140" s="138">
        <v>1.0510028907109514</v>
      </c>
      <c r="D140" s="572">
        <v>1.0095015892329113</v>
      </c>
      <c r="E140"/>
    </row>
    <row r="141" spans="1:5" x14ac:dyDescent="0.25">
      <c r="A141" s="214">
        <v>9</v>
      </c>
      <c r="B141" s="30" t="s">
        <v>273</v>
      </c>
      <c r="C141" s="138">
        <v>0.99954952851139445</v>
      </c>
      <c r="D141" s="572">
        <v>1</v>
      </c>
      <c r="E141"/>
    </row>
    <row r="142" spans="1:5" x14ac:dyDescent="0.25">
      <c r="A142" s="214">
        <v>10</v>
      </c>
      <c r="B142" s="30" t="s">
        <v>148</v>
      </c>
      <c r="C142" s="138">
        <v>0.99999996224295495</v>
      </c>
      <c r="D142" s="572">
        <v>0.77809668024579481</v>
      </c>
      <c r="E142"/>
    </row>
    <row r="143" spans="1:5" x14ac:dyDescent="0.25">
      <c r="A143" s="214">
        <v>11</v>
      </c>
      <c r="B143" s="30" t="s">
        <v>83</v>
      </c>
      <c r="C143" s="138">
        <v>0.99999753528625868</v>
      </c>
      <c r="D143" s="572">
        <v>0.99851841749187131</v>
      </c>
      <c r="E143"/>
    </row>
    <row r="144" spans="1:5" x14ac:dyDescent="0.25">
      <c r="A144" s="214">
        <v>12</v>
      </c>
      <c r="B144" s="30" t="s">
        <v>147</v>
      </c>
      <c r="C144" s="138">
        <v>0.99513692017613009</v>
      </c>
      <c r="D144" s="572">
        <v>0.99105074056090325</v>
      </c>
      <c r="E144"/>
    </row>
    <row r="145" spans="1:5" x14ac:dyDescent="0.25">
      <c r="A145" s="214">
        <v>13</v>
      </c>
      <c r="B145" s="30" t="s">
        <v>149</v>
      </c>
      <c r="C145" s="138">
        <v>0.99865413231082911</v>
      </c>
      <c r="D145" s="572">
        <v>0.98533367130999583</v>
      </c>
      <c r="E145"/>
    </row>
    <row r="146" spans="1:5" x14ac:dyDescent="0.25">
      <c r="A146" s="214">
        <v>14</v>
      </c>
      <c r="B146" s="30" t="s">
        <v>717</v>
      </c>
      <c r="C146" s="138">
        <v>8.9103864510678434</v>
      </c>
      <c r="D146" s="572">
        <v>8.5053576012303189</v>
      </c>
      <c r="E146"/>
    </row>
    <row r="147" spans="1:5" x14ac:dyDescent="0.25">
      <c r="A147" s="214">
        <v>15</v>
      </c>
      <c r="B147"/>
      <c r="C147"/>
      <c r="D147"/>
      <c r="E147"/>
    </row>
    <row r="148" spans="1:5" x14ac:dyDescent="0.25">
      <c r="A148" s="214">
        <v>16</v>
      </c>
      <c r="B148"/>
      <c r="C148"/>
      <c r="D148"/>
      <c r="E148"/>
    </row>
    <row r="149" spans="1:5" x14ac:dyDescent="0.25">
      <c r="A149" s="214">
        <v>17</v>
      </c>
      <c r="B149"/>
      <c r="C149"/>
      <c r="D149"/>
    </row>
    <row r="150" spans="1:5" x14ac:dyDescent="0.25">
      <c r="A150" s="214">
        <v>18</v>
      </c>
      <c r="B150"/>
      <c r="C150"/>
      <c r="D150"/>
    </row>
    <row r="151" spans="1:5" x14ac:dyDescent="0.25">
      <c r="A151" s="214">
        <v>19</v>
      </c>
      <c r="B151"/>
      <c r="C151"/>
      <c r="D151"/>
    </row>
    <row r="152" spans="1:5" x14ac:dyDescent="0.25">
      <c r="A152" s="214">
        <v>20</v>
      </c>
      <c r="B152"/>
      <c r="C152"/>
      <c r="D152"/>
    </row>
    <row r="153" spans="1:5" x14ac:dyDescent="0.25">
      <c r="A153" s="214">
        <v>21</v>
      </c>
      <c r="B153"/>
      <c r="C153"/>
      <c r="D153"/>
    </row>
    <row r="154" spans="1:5" x14ac:dyDescent="0.25">
      <c r="A154" s="214">
        <v>22</v>
      </c>
      <c r="B154"/>
      <c r="C154"/>
      <c r="D154"/>
    </row>
    <row r="155" spans="1:5" x14ac:dyDescent="0.25">
      <c r="A155" s="214">
        <v>23</v>
      </c>
      <c r="B155"/>
      <c r="C155"/>
      <c r="D155"/>
    </row>
    <row r="156" spans="1:5" x14ac:dyDescent="0.25">
      <c r="A156" s="214">
        <v>24</v>
      </c>
      <c r="B156"/>
      <c r="C156"/>
      <c r="D156"/>
    </row>
    <row r="157" spans="1:5" x14ac:dyDescent="0.25">
      <c r="A157" s="214">
        <v>25</v>
      </c>
      <c r="B157"/>
      <c r="C157"/>
      <c r="D157"/>
    </row>
    <row r="158" spans="1:5" x14ac:dyDescent="0.25">
      <c r="A158" s="214">
        <v>26</v>
      </c>
      <c r="B158"/>
      <c r="C158"/>
      <c r="D158"/>
    </row>
    <row r="159" spans="1:5" x14ac:dyDescent="0.25">
      <c r="A159" s="214">
        <v>27</v>
      </c>
      <c r="B159"/>
      <c r="C159"/>
      <c r="D159"/>
    </row>
    <row r="160" spans="1:5" x14ac:dyDescent="0.25">
      <c r="A160" s="214">
        <v>28</v>
      </c>
      <c r="B160" s="30"/>
      <c r="C160" s="138"/>
      <c r="D160" s="138"/>
    </row>
    <row r="161" spans="1:4" x14ac:dyDescent="0.25">
      <c r="A161" s="214">
        <v>29</v>
      </c>
      <c r="B161" s="30"/>
      <c r="C161" s="138"/>
      <c r="D161" s="138"/>
    </row>
    <row r="162" spans="1:4" x14ac:dyDescent="0.25">
      <c r="A162" s="214">
        <v>30</v>
      </c>
      <c r="B162" s="30"/>
      <c r="C162" s="138"/>
      <c r="D162" s="138"/>
    </row>
    <row r="163" spans="1:4" x14ac:dyDescent="0.25">
      <c r="A163" s="214">
        <v>31</v>
      </c>
      <c r="B163" s="30"/>
      <c r="C163" s="138"/>
      <c r="D163" s="138"/>
    </row>
    <row r="164" spans="1:4" x14ac:dyDescent="0.25">
      <c r="A164" s="214">
        <v>32</v>
      </c>
      <c r="B164" s="30"/>
      <c r="C164" s="138"/>
      <c r="D164" s="138"/>
    </row>
    <row r="165" spans="1:4" x14ac:dyDescent="0.25">
      <c r="A165" s="214">
        <v>33</v>
      </c>
      <c r="B165" s="30"/>
      <c r="C165" s="138"/>
      <c r="D165" s="138"/>
    </row>
    <row r="166" spans="1:4" x14ac:dyDescent="0.25">
      <c r="A166" s="214">
        <v>34</v>
      </c>
      <c r="B166" s="30"/>
      <c r="C166" s="138"/>
      <c r="D166" s="138"/>
    </row>
    <row r="167" spans="1:4" x14ac:dyDescent="0.25">
      <c r="A167" s="214">
        <v>35</v>
      </c>
      <c r="B167" s="30"/>
      <c r="C167" s="138"/>
      <c r="D167" s="138"/>
    </row>
    <row r="168" spans="1:4" hidden="1" x14ac:dyDescent="0.25">
      <c r="A168" s="214">
        <v>36</v>
      </c>
      <c r="B168" s="30"/>
      <c r="C168" s="138"/>
      <c r="D168" s="138"/>
    </row>
    <row r="169" spans="1:4" hidden="1" x14ac:dyDescent="0.25">
      <c r="A169" s="214">
        <v>37</v>
      </c>
      <c r="B169" s="30"/>
      <c r="C169" s="138"/>
      <c r="D169" s="138"/>
    </row>
    <row r="170" spans="1:4" hidden="1" x14ac:dyDescent="0.25">
      <c r="A170" s="214">
        <v>38</v>
      </c>
      <c r="B170" s="30"/>
      <c r="C170" s="138"/>
      <c r="D170" s="138"/>
    </row>
    <row r="171" spans="1:4" hidden="1" x14ac:dyDescent="0.25">
      <c r="A171" s="214">
        <v>39</v>
      </c>
      <c r="B171" s="30"/>
      <c r="C171" s="138"/>
      <c r="D171" s="138"/>
    </row>
    <row r="172" spans="1:4" hidden="1" x14ac:dyDescent="0.25">
      <c r="A172" s="214">
        <v>40</v>
      </c>
      <c r="B172" s="30"/>
      <c r="C172" s="138"/>
      <c r="D172" s="138"/>
    </row>
    <row r="173" spans="1:4" hidden="1" x14ac:dyDescent="0.25">
      <c r="A173" s="214">
        <v>41</v>
      </c>
      <c r="B173" s="30"/>
      <c r="C173" s="138"/>
      <c r="D173" s="138"/>
    </row>
    <row r="174" spans="1:4" hidden="1" x14ac:dyDescent="0.25">
      <c r="A174" s="214">
        <v>42</v>
      </c>
      <c r="B174" s="30"/>
      <c r="C174" s="138"/>
      <c r="D174" s="138"/>
    </row>
    <row r="175" spans="1:4" hidden="1" x14ac:dyDescent="0.25">
      <c r="A175" s="214">
        <v>43</v>
      </c>
      <c r="B175" s="30"/>
      <c r="C175" s="138"/>
      <c r="D175" s="138"/>
    </row>
    <row r="176" spans="1:4" hidden="1" x14ac:dyDescent="0.25">
      <c r="A176" s="214">
        <v>44</v>
      </c>
      <c r="B176" s="30"/>
      <c r="C176" s="138"/>
      <c r="D176" s="138"/>
    </row>
    <row r="177" spans="1:4" hidden="1" x14ac:dyDescent="0.25">
      <c r="A177" s="214">
        <v>45</v>
      </c>
      <c r="B177" s="30"/>
      <c r="C177" s="138"/>
      <c r="D177" s="138"/>
    </row>
    <row r="178" spans="1:4" hidden="1" x14ac:dyDescent="0.25">
      <c r="A178" s="214">
        <v>46</v>
      </c>
      <c r="B178" s="30"/>
      <c r="C178" s="138"/>
      <c r="D178" s="138"/>
    </row>
    <row r="179" spans="1:4" hidden="1" x14ac:dyDescent="0.25">
      <c r="A179" s="214">
        <v>47</v>
      </c>
      <c r="B179" s="30"/>
      <c r="C179" s="138"/>
      <c r="D179" s="138"/>
    </row>
    <row r="180" spans="1:4" hidden="1" x14ac:dyDescent="0.25">
      <c r="A180" s="214">
        <v>48</v>
      </c>
      <c r="B180" s="30"/>
      <c r="C180" s="138"/>
      <c r="D180" s="138"/>
    </row>
    <row r="181" spans="1:4" hidden="1" x14ac:dyDescent="0.25">
      <c r="A181" s="214">
        <v>49</v>
      </c>
      <c r="B181" s="30"/>
      <c r="C181" s="138"/>
      <c r="D181" s="138"/>
    </row>
    <row r="182" spans="1:4" hidden="1" x14ac:dyDescent="0.25">
      <c r="A182" s="214">
        <v>50</v>
      </c>
      <c r="B182" s="30"/>
      <c r="C182" s="138"/>
      <c r="D182" s="138"/>
    </row>
    <row r="183" spans="1:4" hidden="1" x14ac:dyDescent="0.25">
      <c r="A183" s="214">
        <v>51</v>
      </c>
      <c r="B183" s="30"/>
      <c r="C183" s="138"/>
      <c r="D183" s="138"/>
    </row>
    <row r="184" spans="1:4" hidden="1" x14ac:dyDescent="0.25">
      <c r="A184" s="214">
        <v>52</v>
      </c>
      <c r="B184" s="30"/>
      <c r="C184" s="138"/>
      <c r="D184" s="138"/>
    </row>
    <row r="185" spans="1:4" hidden="1" x14ac:dyDescent="0.25">
      <c r="A185" s="214">
        <v>53</v>
      </c>
      <c r="B185" s="30"/>
      <c r="C185" s="138"/>
      <c r="D185" s="138"/>
    </row>
    <row r="186" spans="1:4" hidden="1" x14ac:dyDescent="0.25">
      <c r="A186" s="214">
        <v>54</v>
      </c>
      <c r="B186" s="30"/>
      <c r="C186" s="138"/>
      <c r="D186" s="138"/>
    </row>
    <row r="187" spans="1:4" hidden="1" x14ac:dyDescent="0.25">
      <c r="A187" s="214">
        <v>55</v>
      </c>
      <c r="B187" s="30"/>
      <c r="C187" s="138"/>
      <c r="D187" s="138"/>
    </row>
    <row r="188" spans="1:4" hidden="1" x14ac:dyDescent="0.25">
      <c r="A188" s="214">
        <v>56</v>
      </c>
      <c r="B188" s="30"/>
      <c r="C188" s="138"/>
      <c r="D188" s="138"/>
    </row>
    <row r="189" spans="1:4" hidden="1" x14ac:dyDescent="0.25">
      <c r="A189" s="214">
        <v>57</v>
      </c>
      <c r="B189" s="30"/>
      <c r="C189" s="138"/>
      <c r="D189" s="138"/>
    </row>
    <row r="190" spans="1:4" hidden="1" x14ac:dyDescent="0.25">
      <c r="A190" s="214">
        <v>58</v>
      </c>
      <c r="B190" s="30"/>
      <c r="C190" s="138"/>
      <c r="D190" s="138"/>
    </row>
    <row r="191" spans="1:4" hidden="1" x14ac:dyDescent="0.25">
      <c r="A191" s="214">
        <v>59</v>
      </c>
      <c r="B191" s="30"/>
      <c r="C191" s="138"/>
      <c r="D191" s="138"/>
    </row>
    <row r="192" spans="1:4" hidden="1" x14ac:dyDescent="0.25">
      <c r="A192" s="214">
        <v>60</v>
      </c>
      <c r="B192" s="30"/>
      <c r="C192" s="138"/>
      <c r="D192" s="138"/>
    </row>
    <row r="193" spans="1:4" hidden="1" x14ac:dyDescent="0.25">
      <c r="A193" s="214">
        <v>61</v>
      </c>
      <c r="B193" s="30"/>
      <c r="C193" s="138"/>
      <c r="D193" s="138"/>
    </row>
    <row r="194" spans="1:4" hidden="1" x14ac:dyDescent="0.25">
      <c r="A194" s="214">
        <v>62</v>
      </c>
      <c r="B194" s="30"/>
      <c r="C194" s="138"/>
      <c r="D194" s="138"/>
    </row>
    <row r="195" spans="1:4" hidden="1" x14ac:dyDescent="0.25">
      <c r="A195" s="214">
        <v>63</v>
      </c>
      <c r="B195" s="30"/>
      <c r="C195" s="138"/>
      <c r="D195" s="138"/>
    </row>
    <row r="196" spans="1:4" hidden="1" x14ac:dyDescent="0.25">
      <c r="A196" s="214">
        <v>64</v>
      </c>
      <c r="B196" s="30"/>
      <c r="C196" s="138"/>
      <c r="D196" s="138"/>
    </row>
    <row r="197" spans="1:4" hidden="1" x14ac:dyDescent="0.25">
      <c r="A197" s="214">
        <v>65</v>
      </c>
      <c r="B197" s="30"/>
      <c r="C197" s="138"/>
      <c r="D197" s="138"/>
    </row>
    <row r="198" spans="1:4" hidden="1" x14ac:dyDescent="0.25">
      <c r="A198" s="214">
        <v>66</v>
      </c>
      <c r="B198" s="30"/>
      <c r="C198" s="138"/>
      <c r="D198" s="138"/>
    </row>
    <row r="199" spans="1:4" hidden="1" x14ac:dyDescent="0.25">
      <c r="A199" s="214">
        <v>67</v>
      </c>
      <c r="B199" s="30"/>
      <c r="C199" s="138"/>
      <c r="D199" s="138"/>
    </row>
    <row r="200" spans="1:4" hidden="1" x14ac:dyDescent="0.25">
      <c r="A200" s="214">
        <v>68</v>
      </c>
      <c r="B200" s="30"/>
      <c r="C200" s="138"/>
      <c r="D200" s="138"/>
    </row>
    <row r="201" spans="1:4" hidden="1" x14ac:dyDescent="0.25">
      <c r="A201" s="214">
        <v>69</v>
      </c>
      <c r="B201" s="30"/>
      <c r="C201" s="138"/>
      <c r="D201" s="138"/>
    </row>
    <row r="202" spans="1:4" hidden="1" x14ac:dyDescent="0.25">
      <c r="A202" s="214">
        <v>70</v>
      </c>
      <c r="B202" s="30"/>
      <c r="C202" s="138"/>
      <c r="D202" s="138"/>
    </row>
    <row r="203" spans="1:4" hidden="1" x14ac:dyDescent="0.25">
      <c r="A203" s="214">
        <v>71</v>
      </c>
      <c r="B203" s="30"/>
      <c r="C203" s="138"/>
      <c r="D203" s="138"/>
    </row>
    <row r="204" spans="1:4" hidden="1" x14ac:dyDescent="0.25">
      <c r="A204" s="214">
        <v>72</v>
      </c>
      <c r="B204" s="30"/>
      <c r="C204" s="138"/>
      <c r="D204" s="138"/>
    </row>
    <row r="205" spans="1:4" hidden="1" x14ac:dyDescent="0.25">
      <c r="A205" s="214">
        <v>73</v>
      </c>
      <c r="B205" s="30"/>
      <c r="C205" s="138"/>
      <c r="D205" s="138"/>
    </row>
    <row r="206" spans="1:4" hidden="1" x14ac:dyDescent="0.25">
      <c r="A206" s="214">
        <v>74</v>
      </c>
      <c r="B206" s="30"/>
      <c r="C206" s="138"/>
      <c r="D206" s="138"/>
    </row>
    <row r="207" spans="1:4" hidden="1" x14ac:dyDescent="0.25">
      <c r="A207" s="214">
        <v>75</v>
      </c>
      <c r="B207" s="30"/>
      <c r="C207" s="138"/>
      <c r="D207" s="138"/>
    </row>
    <row r="208" spans="1:4" hidden="1" x14ac:dyDescent="0.25">
      <c r="A208" s="214">
        <v>76</v>
      </c>
      <c r="B208" s="30"/>
      <c r="C208" s="138"/>
      <c r="D208" s="138"/>
    </row>
    <row r="209" spans="1:4" hidden="1" x14ac:dyDescent="0.25">
      <c r="A209" s="214">
        <v>77</v>
      </c>
      <c r="B209" s="30"/>
      <c r="C209" s="138"/>
      <c r="D209" s="138"/>
    </row>
    <row r="210" spans="1:4" hidden="1" x14ac:dyDescent="0.25">
      <c r="A210" s="214">
        <v>78</v>
      </c>
      <c r="B210" s="30"/>
      <c r="C210" s="138"/>
      <c r="D210" s="138"/>
    </row>
    <row r="211" spans="1:4" hidden="1" x14ac:dyDescent="0.25">
      <c r="A211" s="214">
        <v>79</v>
      </c>
      <c r="B211" s="30"/>
      <c r="C211" s="138"/>
      <c r="D211" s="138"/>
    </row>
    <row r="212" spans="1:4" hidden="1" x14ac:dyDescent="0.25">
      <c r="A212" s="214">
        <v>80</v>
      </c>
      <c r="B212" s="30"/>
      <c r="C212" s="138"/>
      <c r="D212" s="138"/>
    </row>
    <row r="213" spans="1:4" hidden="1" x14ac:dyDescent="0.25">
      <c r="A213" s="214">
        <v>81</v>
      </c>
      <c r="B213" s="30"/>
      <c r="C213" s="138"/>
      <c r="D213" s="138"/>
    </row>
    <row r="214" spans="1:4" hidden="1" x14ac:dyDescent="0.25">
      <c r="A214" s="214">
        <v>82</v>
      </c>
      <c r="B214" s="30"/>
      <c r="C214" s="138"/>
      <c r="D214" s="138"/>
    </row>
    <row r="215" spans="1:4" hidden="1" x14ac:dyDescent="0.25">
      <c r="A215" s="214">
        <v>83</v>
      </c>
      <c r="B215" s="30"/>
      <c r="C215" s="138"/>
      <c r="D215" s="138"/>
    </row>
    <row r="216" spans="1:4" hidden="1" x14ac:dyDescent="0.25">
      <c r="A216" s="214">
        <v>84</v>
      </c>
      <c r="B216" s="30"/>
      <c r="C216" s="138"/>
      <c r="D216" s="138"/>
    </row>
    <row r="217" spans="1:4" hidden="1" x14ac:dyDescent="0.25">
      <c r="A217" s="214">
        <v>85</v>
      </c>
      <c r="B217" s="30"/>
      <c r="C217" s="138"/>
      <c r="D217" s="138"/>
    </row>
    <row r="218" spans="1:4" hidden="1" x14ac:dyDescent="0.25">
      <c r="A218" s="214">
        <v>86</v>
      </c>
      <c r="B218" s="30"/>
      <c r="C218" s="138"/>
      <c r="D218" s="138"/>
    </row>
    <row r="219" spans="1:4" hidden="1" x14ac:dyDescent="0.25">
      <c r="A219" s="214">
        <v>87</v>
      </c>
      <c r="B219" s="30"/>
      <c r="C219" s="138"/>
      <c r="D219" s="138"/>
    </row>
    <row r="220" spans="1:4" hidden="1" x14ac:dyDescent="0.25">
      <c r="A220" s="214">
        <v>88</v>
      </c>
      <c r="B220" s="30"/>
      <c r="C220" s="138"/>
      <c r="D220" s="138"/>
    </row>
    <row r="221" spans="1:4" hidden="1" x14ac:dyDescent="0.25">
      <c r="A221" s="214">
        <v>89</v>
      </c>
      <c r="B221" s="30"/>
      <c r="C221" s="138"/>
      <c r="D221" s="138"/>
    </row>
    <row r="222" spans="1:4" hidden="1" x14ac:dyDescent="0.25">
      <c r="A222" s="214">
        <v>90</v>
      </c>
      <c r="B222" s="30"/>
      <c r="C222" s="138"/>
      <c r="D222" s="138"/>
    </row>
    <row r="223" spans="1:4" hidden="1" x14ac:dyDescent="0.25">
      <c r="A223" s="214">
        <v>91</v>
      </c>
      <c r="B223" s="30"/>
      <c r="C223" s="138"/>
      <c r="D223" s="138"/>
    </row>
    <row r="224" spans="1:4" hidden="1" x14ac:dyDescent="0.25">
      <c r="A224" s="214">
        <v>92</v>
      </c>
      <c r="B224" s="30"/>
      <c r="C224" s="138"/>
      <c r="D224" s="138"/>
    </row>
    <row r="225" spans="1:4" hidden="1" x14ac:dyDescent="0.25">
      <c r="A225" s="214">
        <v>93</v>
      </c>
      <c r="B225" s="30"/>
      <c r="C225" s="138"/>
      <c r="D225" s="138"/>
    </row>
    <row r="226" spans="1:4" hidden="1" x14ac:dyDescent="0.25">
      <c r="A226" s="214">
        <v>94</v>
      </c>
      <c r="B226" s="30"/>
      <c r="C226" s="138"/>
      <c r="D226" s="138"/>
    </row>
    <row r="227" spans="1:4" hidden="1" x14ac:dyDescent="0.25">
      <c r="A227" s="214">
        <v>95</v>
      </c>
      <c r="B227" s="30"/>
      <c r="C227" s="138"/>
      <c r="D227" s="138"/>
    </row>
    <row r="228" spans="1:4" hidden="1" x14ac:dyDescent="0.25">
      <c r="A228" s="214">
        <v>96</v>
      </c>
      <c r="B228" s="30"/>
      <c r="C228" s="138"/>
      <c r="D228" s="138"/>
    </row>
    <row r="229" spans="1:4" hidden="1" x14ac:dyDescent="0.25">
      <c r="A229" s="214">
        <v>97</v>
      </c>
      <c r="B229" s="30"/>
      <c r="C229" s="138"/>
      <c r="D229" s="138"/>
    </row>
    <row r="230" spans="1:4" hidden="1" x14ac:dyDescent="0.25">
      <c r="A230" s="214">
        <v>98</v>
      </c>
      <c r="B230" s="30"/>
      <c r="C230" s="138"/>
      <c r="D230" s="138"/>
    </row>
    <row r="231" spans="1:4" hidden="1" x14ac:dyDescent="0.25">
      <c r="A231" s="214">
        <v>99</v>
      </c>
      <c r="B231" s="30"/>
      <c r="C231" s="138"/>
      <c r="D231" s="138"/>
    </row>
    <row r="232" spans="1:4" hidden="1" x14ac:dyDescent="0.25">
      <c r="A232" s="214">
        <v>100</v>
      </c>
      <c r="B232" s="30"/>
      <c r="C232" s="138"/>
      <c r="D232" s="138"/>
    </row>
    <row r="233" spans="1:4" hidden="1" x14ac:dyDescent="0.25">
      <c r="A233" s="214">
        <v>101</v>
      </c>
      <c r="B233" s="30"/>
      <c r="C233" s="138"/>
      <c r="D233" s="138"/>
    </row>
    <row r="234" spans="1:4" hidden="1" x14ac:dyDescent="0.25">
      <c r="A234" s="214">
        <v>102</v>
      </c>
      <c r="B234" s="30"/>
      <c r="C234" s="138"/>
      <c r="D234" s="138"/>
    </row>
    <row r="235" spans="1:4" hidden="1" x14ac:dyDescent="0.25">
      <c r="A235" s="214">
        <v>103</v>
      </c>
      <c r="B235" s="30"/>
      <c r="C235" s="138"/>
      <c r="D235" s="138"/>
    </row>
    <row r="236" spans="1:4" hidden="1" x14ac:dyDescent="0.25">
      <c r="A236" s="214">
        <v>104</v>
      </c>
      <c r="B236" s="30"/>
      <c r="C236" s="138"/>
      <c r="D236" s="138"/>
    </row>
    <row r="237" spans="1:4" hidden="1" x14ac:dyDescent="0.25">
      <c r="A237" s="214">
        <v>105</v>
      </c>
      <c r="B237" s="30"/>
      <c r="C237" s="138"/>
      <c r="D237" s="138"/>
    </row>
    <row r="238" spans="1:4" hidden="1" x14ac:dyDescent="0.25">
      <c r="A238" s="214">
        <v>106</v>
      </c>
      <c r="B238" s="30"/>
      <c r="C238" s="138"/>
      <c r="D238" s="138"/>
    </row>
    <row r="239" spans="1:4" hidden="1" x14ac:dyDescent="0.25">
      <c r="A239" s="214">
        <v>107</v>
      </c>
      <c r="B239" s="30"/>
      <c r="C239" s="138"/>
      <c r="D239" s="138"/>
    </row>
    <row r="240" spans="1:4" hidden="1" x14ac:dyDescent="0.25">
      <c r="A240" s="214">
        <v>108</v>
      </c>
      <c r="B240" s="30"/>
      <c r="C240" s="138"/>
      <c r="D240" s="138"/>
    </row>
    <row r="241" spans="1:4" hidden="1" x14ac:dyDescent="0.25">
      <c r="A241" s="214">
        <v>109</v>
      </c>
      <c r="B241" s="30"/>
      <c r="C241" s="138"/>
      <c r="D241" s="138"/>
    </row>
    <row r="242" spans="1:4" hidden="1" x14ac:dyDescent="0.25">
      <c r="A242" s="214">
        <v>110</v>
      </c>
      <c r="B242" s="30"/>
      <c r="C242" s="138"/>
      <c r="D242" s="138"/>
    </row>
    <row r="243" spans="1:4" hidden="1" x14ac:dyDescent="0.25">
      <c r="A243" s="214">
        <v>111</v>
      </c>
      <c r="B243" s="30"/>
      <c r="C243" s="138"/>
      <c r="D243" s="138"/>
    </row>
    <row r="244" spans="1:4" hidden="1" x14ac:dyDescent="0.25">
      <c r="A244" s="214">
        <v>112</v>
      </c>
      <c r="B244" s="30"/>
      <c r="C244" s="138"/>
      <c r="D244" s="138"/>
    </row>
    <row r="245" spans="1:4" hidden="1" x14ac:dyDescent="0.25">
      <c r="A245" s="214">
        <v>113</v>
      </c>
      <c r="B245" s="30"/>
      <c r="C245" s="138"/>
      <c r="D245" s="138"/>
    </row>
    <row r="246" spans="1:4" hidden="1" x14ac:dyDescent="0.25">
      <c r="A246" s="214">
        <v>114</v>
      </c>
      <c r="B246" s="30"/>
      <c r="C246" s="138"/>
      <c r="D246" s="138"/>
    </row>
    <row r="247" spans="1:4" hidden="1" x14ac:dyDescent="0.25">
      <c r="A247" s="214">
        <v>115</v>
      </c>
      <c r="B247" s="30"/>
      <c r="C247" s="138"/>
      <c r="D247" s="138"/>
    </row>
    <row r="248" spans="1:4" hidden="1" x14ac:dyDescent="0.25">
      <c r="A248" s="214">
        <v>116</v>
      </c>
      <c r="B248" s="30"/>
      <c r="C248" s="138"/>
      <c r="D248" s="138"/>
    </row>
    <row r="249" spans="1:4" hidden="1" x14ac:dyDescent="0.25">
      <c r="A249" s="214">
        <v>117</v>
      </c>
      <c r="B249" s="30"/>
      <c r="C249" s="138"/>
      <c r="D249" s="138"/>
    </row>
    <row r="250" spans="1:4" hidden="1" x14ac:dyDescent="0.25">
      <c r="A250" s="214">
        <v>118</v>
      </c>
      <c r="B250" s="30"/>
      <c r="C250" s="138"/>
      <c r="D250" s="138"/>
    </row>
    <row r="251" spans="1:4" hidden="1" x14ac:dyDescent="0.25">
      <c r="A251" s="214">
        <v>119</v>
      </c>
      <c r="B251" s="30"/>
      <c r="C251" s="138"/>
      <c r="D251" s="138"/>
    </row>
    <row r="252" spans="1:4" hidden="1" x14ac:dyDescent="0.25">
      <c r="A252" s="214">
        <v>120</v>
      </c>
      <c r="B252" s="30"/>
      <c r="C252" s="138"/>
      <c r="D252" s="138"/>
    </row>
    <row r="253" spans="1:4" hidden="1" x14ac:dyDescent="0.25">
      <c r="A253" s="214">
        <v>121</v>
      </c>
      <c r="B253" s="30"/>
      <c r="C253" s="138"/>
      <c r="D253" s="138"/>
    </row>
    <row r="254" spans="1:4" hidden="1" x14ac:dyDescent="0.25">
      <c r="A254" s="214">
        <v>122</v>
      </c>
      <c r="B254" s="30"/>
      <c r="C254" s="138"/>
      <c r="D254" s="138"/>
    </row>
    <row r="255" spans="1:4" hidden="1" x14ac:dyDescent="0.25">
      <c r="A255" s="214">
        <v>123</v>
      </c>
      <c r="B255" s="30"/>
      <c r="C255" s="138"/>
      <c r="D255" s="138"/>
    </row>
    <row r="256" spans="1:4" hidden="1" x14ac:dyDescent="0.25">
      <c r="A256" s="214">
        <v>124</v>
      </c>
      <c r="B256" s="30"/>
      <c r="C256" s="138"/>
      <c r="D256" s="138"/>
    </row>
    <row r="257" spans="1:4" hidden="1" x14ac:dyDescent="0.25">
      <c r="A257" s="214">
        <v>125</v>
      </c>
      <c r="B257" s="30"/>
      <c r="C257" s="138"/>
      <c r="D257" s="138"/>
    </row>
    <row r="258" spans="1:4" hidden="1" x14ac:dyDescent="0.25">
      <c r="A258" s="214">
        <v>126</v>
      </c>
      <c r="B258" s="30"/>
      <c r="C258" s="138"/>
      <c r="D258" s="138"/>
    </row>
    <row r="259" spans="1:4" hidden="1" x14ac:dyDescent="0.25">
      <c r="A259" s="214">
        <v>127</v>
      </c>
      <c r="B259" s="30"/>
      <c r="C259" s="138"/>
      <c r="D259" s="138"/>
    </row>
    <row r="260" spans="1:4" hidden="1" x14ac:dyDescent="0.25">
      <c r="A260" s="214">
        <v>128</v>
      </c>
      <c r="B260" s="30"/>
      <c r="C260" s="138"/>
      <c r="D260" s="138"/>
    </row>
    <row r="261" spans="1:4" hidden="1" x14ac:dyDescent="0.25">
      <c r="A261" s="214">
        <v>129</v>
      </c>
      <c r="B261" s="30"/>
      <c r="C261" s="138"/>
      <c r="D261" s="138"/>
    </row>
    <row r="262" spans="1:4" hidden="1" x14ac:dyDescent="0.25">
      <c r="A262" s="214">
        <v>130</v>
      </c>
      <c r="B262" s="30"/>
      <c r="C262" s="138"/>
      <c r="D262" s="138"/>
    </row>
    <row r="263" spans="1:4" hidden="1" x14ac:dyDescent="0.25">
      <c r="A263" s="214">
        <v>131</v>
      </c>
      <c r="B263" s="30"/>
      <c r="C263" s="138"/>
      <c r="D263" s="138"/>
    </row>
    <row r="264" spans="1:4" hidden="1" x14ac:dyDescent="0.25">
      <c r="A264" s="214">
        <v>132</v>
      </c>
      <c r="B264" s="30"/>
      <c r="C264" s="138"/>
      <c r="D264" s="138"/>
    </row>
    <row r="265" spans="1:4" hidden="1" x14ac:dyDescent="0.25">
      <c r="A265" s="214">
        <v>133</v>
      </c>
      <c r="B265" s="30"/>
      <c r="C265" s="138"/>
      <c r="D265" s="138"/>
    </row>
    <row r="266" spans="1:4" hidden="1" x14ac:dyDescent="0.25">
      <c r="A266" s="214">
        <v>134</v>
      </c>
      <c r="B266" s="30"/>
      <c r="C266" s="138"/>
      <c r="D266" s="138"/>
    </row>
    <row r="267" spans="1:4" hidden="1" x14ac:dyDescent="0.25">
      <c r="A267" s="214">
        <v>135</v>
      </c>
      <c r="B267"/>
      <c r="C267"/>
      <c r="D267"/>
    </row>
    <row r="268" spans="1:4" hidden="1" x14ac:dyDescent="0.25">
      <c r="A268" s="214">
        <v>136</v>
      </c>
      <c r="B268"/>
      <c r="C268"/>
      <c r="D268"/>
    </row>
    <row r="269" spans="1:4" hidden="1" x14ac:dyDescent="0.25">
      <c r="A269" s="214">
        <v>137</v>
      </c>
      <c r="B269"/>
      <c r="C269"/>
      <c r="D269"/>
    </row>
    <row r="270" spans="1:4" hidden="1" x14ac:dyDescent="0.25">
      <c r="A270" s="214">
        <v>138</v>
      </c>
      <c r="B270"/>
      <c r="C270"/>
      <c r="D270"/>
    </row>
    <row r="271" spans="1:4" hidden="1" x14ac:dyDescent="0.25">
      <c r="A271" s="214">
        <v>139</v>
      </c>
      <c r="B271"/>
      <c r="C271"/>
      <c r="D271"/>
    </row>
    <row r="272" spans="1:4" hidden="1" x14ac:dyDescent="0.25">
      <c r="A272" s="214">
        <v>140</v>
      </c>
      <c r="B272"/>
      <c r="C272"/>
      <c r="D272"/>
    </row>
    <row r="273" spans="1:4" hidden="1" x14ac:dyDescent="0.25">
      <c r="A273" s="214">
        <v>141</v>
      </c>
      <c r="B273"/>
      <c r="C273"/>
      <c r="D273"/>
    </row>
    <row r="274" spans="1:4" hidden="1" x14ac:dyDescent="0.25">
      <c r="A274" s="214">
        <v>142</v>
      </c>
      <c r="B274"/>
      <c r="C274"/>
      <c r="D274"/>
    </row>
    <row r="275" spans="1:4" hidden="1" x14ac:dyDescent="0.25">
      <c r="A275" s="214">
        <v>143</v>
      </c>
      <c r="B275" s="30"/>
      <c r="C275" s="138"/>
      <c r="D275" s="138"/>
    </row>
    <row r="276" spans="1:4" hidden="1" x14ac:dyDescent="0.25">
      <c r="A276" s="214">
        <v>144</v>
      </c>
      <c r="B276" s="30"/>
      <c r="C276" s="138"/>
      <c r="D276" s="138"/>
    </row>
    <row r="277" spans="1:4" hidden="1" x14ac:dyDescent="0.25">
      <c r="A277" s="214">
        <v>145</v>
      </c>
      <c r="B277" s="30"/>
      <c r="C277" s="138"/>
      <c r="D277" s="138"/>
    </row>
    <row r="278" spans="1:4" hidden="1" x14ac:dyDescent="0.25">
      <c r="A278" s="214">
        <v>146</v>
      </c>
      <c r="B278" s="30"/>
      <c r="C278" s="138"/>
      <c r="D278" s="138"/>
    </row>
    <row r="279" spans="1:4" hidden="1" x14ac:dyDescent="0.25">
      <c r="A279" s="214">
        <v>147</v>
      </c>
      <c r="B279" s="30"/>
      <c r="C279" s="138"/>
      <c r="D279" s="138"/>
    </row>
    <row r="280" spans="1:4" hidden="1" x14ac:dyDescent="0.25">
      <c r="A280" s="214">
        <v>148</v>
      </c>
      <c r="B280" s="30"/>
      <c r="C280" s="138"/>
      <c r="D280" s="138"/>
    </row>
    <row r="281" spans="1:4" hidden="1" x14ac:dyDescent="0.25">
      <c r="A281" s="214">
        <v>149</v>
      </c>
      <c r="B281" s="30"/>
      <c r="C281" s="138"/>
      <c r="D281" s="138"/>
    </row>
    <row r="282" spans="1:4" hidden="1" x14ac:dyDescent="0.25">
      <c r="A282" s="214">
        <v>150</v>
      </c>
      <c r="B282" s="30"/>
      <c r="C282" s="138"/>
      <c r="D282" s="138"/>
    </row>
    <row r="283" spans="1:4" x14ac:dyDescent="0.25">
      <c r="A283" s="214">
        <v>1</v>
      </c>
      <c r="B283" s="75"/>
      <c r="C283" s="213"/>
      <c r="D283" s="213"/>
    </row>
    <row r="284" spans="1:4" x14ac:dyDescent="0.25">
      <c r="A284" s="214">
        <v>2</v>
      </c>
    </row>
    <row r="285" spans="1:4" x14ac:dyDescent="0.25">
      <c r="A285" s="214">
        <v>3</v>
      </c>
    </row>
    <row r="286" spans="1:4" x14ac:dyDescent="0.25">
      <c r="A286" s="214">
        <v>4</v>
      </c>
    </row>
    <row r="287" spans="1:4" x14ac:dyDescent="0.25">
      <c r="A287" s="214">
        <v>5</v>
      </c>
      <c r="B287" s="123" t="s">
        <v>716</v>
      </c>
      <c r="C287" t="s">
        <v>976</v>
      </c>
      <c r="D287" t="s">
        <v>977</v>
      </c>
    </row>
    <row r="288" spans="1:4" x14ac:dyDescent="0.25">
      <c r="A288" s="214">
        <v>6</v>
      </c>
      <c r="B288" s="30" t="s">
        <v>648</v>
      </c>
      <c r="C288" s="138">
        <v>0.98982859912802224</v>
      </c>
      <c r="D288" s="138">
        <v>0.97266163632686753</v>
      </c>
    </row>
    <row r="289" spans="1:4" x14ac:dyDescent="0.25">
      <c r="A289" s="214">
        <v>7</v>
      </c>
      <c r="B289" s="30" t="s">
        <v>249</v>
      </c>
      <c r="C289" s="138">
        <v>0.96393970684964281</v>
      </c>
      <c r="D289" s="138">
        <v>0.89388786129093267</v>
      </c>
    </row>
    <row r="290" spans="1:4" x14ac:dyDescent="0.25">
      <c r="A290" s="214">
        <v>8</v>
      </c>
      <c r="B290" s="30" t="s">
        <v>250</v>
      </c>
      <c r="C290" s="138">
        <v>0.99881737455759645</v>
      </c>
      <c r="D290" s="138">
        <v>0.99082737506817653</v>
      </c>
    </row>
    <row r="291" spans="1:4" x14ac:dyDescent="0.25">
      <c r="A291" s="214">
        <v>9</v>
      </c>
      <c r="B291" s="30" t="s">
        <v>639</v>
      </c>
      <c r="C291" s="138">
        <v>0.99999997454554967</v>
      </c>
      <c r="D291" s="138">
        <v>0.93000222098592777</v>
      </c>
    </row>
    <row r="292" spans="1:4" x14ac:dyDescent="0.25">
      <c r="A292" s="214">
        <v>10</v>
      </c>
      <c r="B292" s="30" t="s">
        <v>717</v>
      </c>
      <c r="C292" s="138">
        <v>3.9525856550808109</v>
      </c>
      <c r="D292" s="138">
        <v>3.7873790936719045</v>
      </c>
    </row>
    <row r="293" spans="1:4" x14ac:dyDescent="0.25">
      <c r="A293" s="214">
        <v>11</v>
      </c>
      <c r="B293"/>
      <c r="C293"/>
      <c r="D293"/>
    </row>
    <row r="294" spans="1:4" x14ac:dyDescent="0.25">
      <c r="A294" s="214">
        <v>12</v>
      </c>
      <c r="B294"/>
      <c r="C294"/>
      <c r="D294"/>
    </row>
    <row r="295" spans="1:4" x14ac:dyDescent="0.25">
      <c r="A295" s="214">
        <v>13</v>
      </c>
      <c r="B295"/>
      <c r="C295"/>
      <c r="D295"/>
    </row>
    <row r="296" spans="1:4" x14ac:dyDescent="0.25">
      <c r="A296" s="214">
        <v>14</v>
      </c>
      <c r="B296"/>
      <c r="C296"/>
      <c r="D296"/>
    </row>
    <row r="297" spans="1:4" x14ac:dyDescent="0.25">
      <c r="A297" s="214">
        <v>15</v>
      </c>
      <c r="B297"/>
      <c r="C297"/>
      <c r="D297"/>
    </row>
    <row r="298" spans="1:4" x14ac:dyDescent="0.25">
      <c r="A298" s="214">
        <v>16</v>
      </c>
      <c r="B298"/>
      <c r="C298"/>
      <c r="D298"/>
    </row>
    <row r="299" spans="1:4" x14ac:dyDescent="0.25">
      <c r="A299" s="214">
        <v>17</v>
      </c>
      <c r="B299"/>
      <c r="C299"/>
      <c r="D299"/>
    </row>
    <row r="300" spans="1:4" x14ac:dyDescent="0.25">
      <c r="A300" s="214">
        <v>18</v>
      </c>
      <c r="B300"/>
      <c r="C300"/>
      <c r="D300"/>
    </row>
    <row r="301" spans="1:4" x14ac:dyDescent="0.25">
      <c r="A301" s="214">
        <v>19</v>
      </c>
      <c r="B301"/>
      <c r="C301"/>
      <c r="D301"/>
    </row>
    <row r="302" spans="1:4" x14ac:dyDescent="0.25">
      <c r="A302" s="214">
        <v>20</v>
      </c>
      <c r="B302"/>
      <c r="C302"/>
      <c r="D302"/>
    </row>
    <row r="303" spans="1:4" x14ac:dyDescent="0.25">
      <c r="A303" s="214">
        <v>21</v>
      </c>
      <c r="B303"/>
      <c r="C303"/>
      <c r="D303"/>
    </row>
    <row r="304" spans="1:4" x14ac:dyDescent="0.25">
      <c r="A304" s="214">
        <v>22</v>
      </c>
      <c r="B304"/>
      <c r="C304"/>
      <c r="D304"/>
    </row>
    <row r="305" spans="1:4" x14ac:dyDescent="0.25">
      <c r="A305" s="214">
        <v>23</v>
      </c>
    </row>
    <row r="306" spans="1:4" x14ac:dyDescent="0.25">
      <c r="A306" s="214">
        <v>24</v>
      </c>
    </row>
    <row r="307" spans="1:4" x14ac:dyDescent="0.25">
      <c r="A307" s="214">
        <v>25</v>
      </c>
    </row>
    <row r="308" spans="1:4" x14ac:dyDescent="0.25">
      <c r="A308" s="214">
        <v>26</v>
      </c>
    </row>
    <row r="309" spans="1:4" x14ac:dyDescent="0.25">
      <c r="A309" s="214">
        <v>27</v>
      </c>
    </row>
    <row r="310" spans="1:4" x14ac:dyDescent="0.25">
      <c r="A310" s="214">
        <v>28</v>
      </c>
    </row>
    <row r="311" spans="1:4" x14ac:dyDescent="0.25">
      <c r="A311" s="214">
        <v>29</v>
      </c>
      <c r="B311" s="75"/>
      <c r="C311" s="213"/>
      <c r="D311" s="213"/>
    </row>
    <row r="312" spans="1:4" x14ac:dyDescent="0.25">
      <c r="A312" s="214">
        <v>30</v>
      </c>
      <c r="B312" s="75"/>
      <c r="C312" s="213"/>
      <c r="D312" s="213"/>
    </row>
    <row r="313" spans="1:4" x14ac:dyDescent="0.25">
      <c r="A313" s="214">
        <v>31</v>
      </c>
      <c r="B313" s="75"/>
      <c r="C313" s="213"/>
      <c r="D313" s="213"/>
    </row>
    <row r="314" spans="1:4" x14ac:dyDescent="0.25">
      <c r="A314" s="214">
        <v>32</v>
      </c>
      <c r="B314" s="75"/>
      <c r="C314" s="213"/>
      <c r="D314" s="213"/>
    </row>
    <row r="315" spans="1:4" x14ac:dyDescent="0.25">
      <c r="A315" s="214">
        <v>33</v>
      </c>
      <c r="B315" s="75"/>
      <c r="C315" s="213"/>
      <c r="D315" s="213"/>
    </row>
    <row r="316" spans="1:4" x14ac:dyDescent="0.25">
      <c r="A316" s="214">
        <v>34</v>
      </c>
      <c r="B316" s="75"/>
      <c r="C316" s="213"/>
      <c r="D316" s="213"/>
    </row>
    <row r="317" spans="1:4" x14ac:dyDescent="0.25">
      <c r="A317" s="214">
        <v>35</v>
      </c>
      <c r="B317" s="75"/>
      <c r="C317" s="213"/>
      <c r="D317" s="213"/>
    </row>
    <row r="318" spans="1:4" x14ac:dyDescent="0.25">
      <c r="A318" s="214">
        <v>1</v>
      </c>
      <c r="B318" s="75"/>
      <c r="C318" s="213"/>
      <c r="D318" s="213"/>
    </row>
    <row r="319" spans="1:4" x14ac:dyDescent="0.25">
      <c r="A319" s="214">
        <v>2</v>
      </c>
      <c r="B319" s="75"/>
      <c r="C319" s="213"/>
      <c r="D319" s="213"/>
    </row>
    <row r="320" spans="1:4" x14ac:dyDescent="0.25">
      <c r="A320" s="214">
        <v>3</v>
      </c>
      <c r="B320" s="75"/>
      <c r="C320" s="213"/>
      <c r="D320" s="213"/>
    </row>
    <row r="321" spans="1:4" x14ac:dyDescent="0.25">
      <c r="A321" s="214">
        <v>4</v>
      </c>
      <c r="B321" s="75"/>
      <c r="C321" s="213"/>
      <c r="D321" s="213"/>
    </row>
    <row r="322" spans="1:4" x14ac:dyDescent="0.25">
      <c r="A322" s="214">
        <v>5</v>
      </c>
      <c r="B322" s="75"/>
      <c r="C322" s="213"/>
      <c r="D322" s="213"/>
    </row>
    <row r="323" spans="1:4" x14ac:dyDescent="0.25">
      <c r="A323" s="214">
        <v>6</v>
      </c>
    </row>
    <row r="324" spans="1:4" x14ac:dyDescent="0.25">
      <c r="A324" s="214">
        <v>7</v>
      </c>
    </row>
    <row r="325" spans="1:4" x14ac:dyDescent="0.25">
      <c r="A325" s="214">
        <v>8</v>
      </c>
      <c r="B325" s="123" t="s">
        <v>433</v>
      </c>
      <c r="C325" t="s">
        <v>648</v>
      </c>
    </row>
    <row r="326" spans="1:4" x14ac:dyDescent="0.25">
      <c r="A326" s="214">
        <v>9</v>
      </c>
    </row>
    <row r="327" spans="1:4" x14ac:dyDescent="0.25">
      <c r="A327" s="214">
        <v>10</v>
      </c>
      <c r="B327" s="123" t="s">
        <v>721</v>
      </c>
      <c r="C327"/>
      <c r="D327"/>
    </row>
    <row r="328" spans="1:4" x14ac:dyDescent="0.25">
      <c r="A328" s="214">
        <v>11</v>
      </c>
      <c r="B328" s="30" t="s">
        <v>772</v>
      </c>
      <c r="C328" s="285">
        <v>50620194.956</v>
      </c>
      <c r="D328"/>
    </row>
    <row r="329" spans="1:4" x14ac:dyDescent="0.25">
      <c r="A329" s="214">
        <v>12</v>
      </c>
      <c r="B329" s="30" t="s">
        <v>773</v>
      </c>
      <c r="C329" s="2085">
        <v>35514.940999999642</v>
      </c>
      <c r="D329"/>
    </row>
    <row r="330" spans="1:4" x14ac:dyDescent="0.25">
      <c r="A330" s="214">
        <v>13</v>
      </c>
      <c r="B330" s="30" t="s">
        <v>774</v>
      </c>
      <c r="C330" s="2085">
        <v>484654.20300000056</v>
      </c>
      <c r="D330"/>
    </row>
    <row r="331" spans="1:4" x14ac:dyDescent="0.25">
      <c r="A331" s="214">
        <v>14</v>
      </c>
      <c r="B331"/>
      <c r="C331"/>
      <c r="D331"/>
    </row>
    <row r="332" spans="1:4" x14ac:dyDescent="0.25">
      <c r="A332" s="214">
        <v>15</v>
      </c>
      <c r="B332"/>
      <c r="C332"/>
      <c r="D332"/>
    </row>
    <row r="333" spans="1:4" x14ac:dyDescent="0.25">
      <c r="A333" s="214">
        <v>16</v>
      </c>
      <c r="B333"/>
      <c r="C333"/>
      <c r="D333"/>
    </row>
    <row r="334" spans="1:4" x14ac:dyDescent="0.25">
      <c r="A334" s="214">
        <v>17</v>
      </c>
      <c r="B334"/>
      <c r="C334"/>
      <c r="D334"/>
    </row>
    <row r="335" spans="1:4" x14ac:dyDescent="0.25">
      <c r="A335" s="214">
        <v>18</v>
      </c>
      <c r="B335"/>
      <c r="C335"/>
      <c r="D335"/>
    </row>
    <row r="336" spans="1:4" x14ac:dyDescent="0.25">
      <c r="A336" s="214">
        <v>19</v>
      </c>
      <c r="B336"/>
      <c r="C336"/>
      <c r="D336"/>
    </row>
    <row r="337" spans="1:4" x14ac:dyDescent="0.25">
      <c r="A337" s="214">
        <v>20</v>
      </c>
      <c r="B337"/>
      <c r="C337"/>
      <c r="D337"/>
    </row>
    <row r="338" spans="1:4" x14ac:dyDescent="0.25">
      <c r="A338" s="214">
        <v>21</v>
      </c>
      <c r="B338"/>
      <c r="C338"/>
      <c r="D338"/>
    </row>
    <row r="339" spans="1:4" x14ac:dyDescent="0.25">
      <c r="A339" s="214">
        <v>22</v>
      </c>
      <c r="B339"/>
      <c r="C339"/>
      <c r="D339"/>
    </row>
    <row r="340" spans="1:4" x14ac:dyDescent="0.25">
      <c r="A340" s="214">
        <v>23</v>
      </c>
      <c r="B340"/>
      <c r="C340"/>
      <c r="D340"/>
    </row>
    <row r="341" spans="1:4" x14ac:dyDescent="0.25">
      <c r="A341" s="214">
        <v>24</v>
      </c>
      <c r="B341"/>
      <c r="C341"/>
      <c r="D341"/>
    </row>
    <row r="342" spans="1:4" x14ac:dyDescent="0.25">
      <c r="A342" s="214">
        <v>25</v>
      </c>
      <c r="B342"/>
      <c r="C342"/>
      <c r="D342"/>
    </row>
    <row r="343" spans="1:4" x14ac:dyDescent="0.25">
      <c r="A343" s="214">
        <v>26</v>
      </c>
      <c r="B343"/>
      <c r="C343"/>
      <c r="D343"/>
    </row>
    <row r="344" spans="1:4" x14ac:dyDescent="0.25">
      <c r="A344" s="214">
        <v>27</v>
      </c>
      <c r="B344"/>
      <c r="C344"/>
      <c r="D344"/>
    </row>
    <row r="345" spans="1:4" x14ac:dyDescent="0.25">
      <c r="A345" s="214">
        <v>28</v>
      </c>
    </row>
    <row r="346" spans="1:4" x14ac:dyDescent="0.25">
      <c r="A346" s="214">
        <v>1</v>
      </c>
    </row>
    <row r="347" spans="1:4" x14ac:dyDescent="0.25">
      <c r="A347" s="214">
        <v>2</v>
      </c>
      <c r="B347" s="123" t="s">
        <v>433</v>
      </c>
      <c r="C347" t="s">
        <v>249</v>
      </c>
    </row>
    <row r="348" spans="1:4" x14ac:dyDescent="0.25">
      <c r="A348" s="214">
        <v>3</v>
      </c>
    </row>
    <row r="349" spans="1:4" x14ac:dyDescent="0.25">
      <c r="A349" s="214">
        <v>4</v>
      </c>
      <c r="B349" s="123" t="s">
        <v>721</v>
      </c>
      <c r="C349"/>
      <c r="D349"/>
    </row>
    <row r="350" spans="1:4" x14ac:dyDescent="0.25">
      <c r="A350" s="214">
        <v>5</v>
      </c>
      <c r="B350" s="30" t="s">
        <v>772</v>
      </c>
      <c r="C350" s="124">
        <v>7317363.7690000003</v>
      </c>
      <c r="D350"/>
    </row>
    <row r="351" spans="1:4" x14ac:dyDescent="0.25">
      <c r="A351" s="214">
        <v>6</v>
      </c>
      <c r="B351" s="30" t="s">
        <v>773</v>
      </c>
      <c r="C351" s="124">
        <v>89817.169999998994</v>
      </c>
      <c r="D351"/>
    </row>
    <row r="352" spans="1:4" x14ac:dyDescent="0.25">
      <c r="A352" s="214">
        <v>7</v>
      </c>
      <c r="B352" s="30" t="s">
        <v>774</v>
      </c>
      <c r="C352" s="124">
        <v>183920.16100000031</v>
      </c>
      <c r="D352"/>
    </row>
    <row r="353" spans="1:4" x14ac:dyDescent="0.25">
      <c r="A353" s="214">
        <v>8</v>
      </c>
      <c r="B353"/>
      <c r="C353"/>
      <c r="D353"/>
    </row>
    <row r="354" spans="1:4" x14ac:dyDescent="0.25">
      <c r="A354" s="214">
        <v>9</v>
      </c>
      <c r="B354"/>
      <c r="C354"/>
      <c r="D354"/>
    </row>
    <row r="355" spans="1:4" x14ac:dyDescent="0.25">
      <c r="A355" s="214">
        <v>10</v>
      </c>
      <c r="B355"/>
      <c r="C355"/>
      <c r="D355"/>
    </row>
    <row r="356" spans="1:4" x14ac:dyDescent="0.25">
      <c r="A356" s="214">
        <v>11</v>
      </c>
      <c r="B356"/>
      <c r="C356"/>
      <c r="D356"/>
    </row>
    <row r="357" spans="1:4" x14ac:dyDescent="0.25">
      <c r="A357" s="214">
        <v>12</v>
      </c>
      <c r="B357"/>
      <c r="C357"/>
      <c r="D357"/>
    </row>
    <row r="358" spans="1:4" x14ac:dyDescent="0.25">
      <c r="A358" s="214">
        <v>13</v>
      </c>
      <c r="B358"/>
      <c r="C358"/>
      <c r="D358"/>
    </row>
    <row r="359" spans="1:4" x14ac:dyDescent="0.25">
      <c r="A359" s="214">
        <v>14</v>
      </c>
      <c r="B359"/>
      <c r="C359"/>
      <c r="D359"/>
    </row>
    <row r="360" spans="1:4" x14ac:dyDescent="0.25">
      <c r="A360" s="214">
        <v>15</v>
      </c>
      <c r="B360"/>
      <c r="C360"/>
      <c r="D360"/>
    </row>
    <row r="361" spans="1:4" x14ac:dyDescent="0.25">
      <c r="A361" s="214">
        <v>16</v>
      </c>
      <c r="B361"/>
      <c r="C361"/>
      <c r="D361"/>
    </row>
    <row r="362" spans="1:4" x14ac:dyDescent="0.25">
      <c r="A362" s="214">
        <v>17</v>
      </c>
      <c r="B362"/>
      <c r="C362"/>
      <c r="D362"/>
    </row>
    <row r="363" spans="1:4" x14ac:dyDescent="0.25">
      <c r="A363" s="214">
        <v>18</v>
      </c>
      <c r="B363"/>
      <c r="C363"/>
      <c r="D363"/>
    </row>
    <row r="364" spans="1:4" x14ac:dyDescent="0.25">
      <c r="A364" s="214">
        <v>19</v>
      </c>
      <c r="B364"/>
      <c r="C364"/>
      <c r="D364"/>
    </row>
    <row r="365" spans="1:4" x14ac:dyDescent="0.25">
      <c r="A365" s="214">
        <v>20</v>
      </c>
      <c r="B365"/>
      <c r="C365"/>
      <c r="D365"/>
    </row>
    <row r="366" spans="1:4" x14ac:dyDescent="0.25">
      <c r="A366" s="214">
        <v>21</v>
      </c>
      <c r="B366"/>
      <c r="C366"/>
      <c r="D366"/>
    </row>
    <row r="367" spans="1:4" x14ac:dyDescent="0.25">
      <c r="A367" s="214">
        <v>22</v>
      </c>
    </row>
    <row r="368" spans="1:4" x14ac:dyDescent="0.25">
      <c r="A368" s="214">
        <v>23</v>
      </c>
    </row>
    <row r="369" spans="1:4" x14ac:dyDescent="0.25">
      <c r="A369" s="214">
        <v>24</v>
      </c>
    </row>
    <row r="370" spans="1:4" x14ac:dyDescent="0.25">
      <c r="A370" s="214">
        <v>25</v>
      </c>
    </row>
    <row r="371" spans="1:4" x14ac:dyDescent="0.25">
      <c r="A371" s="214">
        <v>26</v>
      </c>
    </row>
    <row r="372" spans="1:4" x14ac:dyDescent="0.25">
      <c r="A372" s="214">
        <v>27</v>
      </c>
    </row>
    <row r="373" spans="1:4" x14ac:dyDescent="0.25">
      <c r="A373" s="214">
        <v>28</v>
      </c>
    </row>
    <row r="374" spans="1:4" x14ac:dyDescent="0.25">
      <c r="A374" s="214">
        <v>1</v>
      </c>
      <c r="B374" s="123" t="s">
        <v>433</v>
      </c>
      <c r="C374" t="s">
        <v>250</v>
      </c>
    </row>
    <row r="375" spans="1:4" x14ac:dyDescent="0.25">
      <c r="A375" s="214">
        <v>2</v>
      </c>
    </row>
    <row r="376" spans="1:4" x14ac:dyDescent="0.25">
      <c r="A376" s="214">
        <v>3</v>
      </c>
      <c r="B376" s="123" t="s">
        <v>721</v>
      </c>
      <c r="C376"/>
      <c r="D376"/>
    </row>
    <row r="377" spans="1:4" x14ac:dyDescent="0.25">
      <c r="A377" s="214">
        <v>4</v>
      </c>
      <c r="B377" s="30" t="s">
        <v>772</v>
      </c>
      <c r="C377" s="2085">
        <v>336385425.21099997</v>
      </c>
      <c r="D377"/>
    </row>
    <row r="378" spans="1:4" x14ac:dyDescent="0.25">
      <c r="A378" s="214">
        <v>5</v>
      </c>
      <c r="B378" s="30" t="s">
        <v>773</v>
      </c>
      <c r="C378" s="2085">
        <v>157185.39600002766</v>
      </c>
      <c r="D378"/>
    </row>
    <row r="379" spans="1:4" x14ac:dyDescent="0.25">
      <c r="A379" s="214">
        <v>6</v>
      </c>
      <c r="B379" s="30" t="s">
        <v>774</v>
      </c>
      <c r="C379" s="2085">
        <v>241103.59300005436</v>
      </c>
      <c r="D379"/>
    </row>
    <row r="380" spans="1:4" x14ac:dyDescent="0.25">
      <c r="A380" s="214">
        <v>7</v>
      </c>
      <c r="B380"/>
      <c r="C380"/>
      <c r="D380"/>
    </row>
    <row r="381" spans="1:4" x14ac:dyDescent="0.25">
      <c r="A381" s="214">
        <v>8</v>
      </c>
      <c r="B381"/>
      <c r="C381"/>
      <c r="D381"/>
    </row>
    <row r="382" spans="1:4" x14ac:dyDescent="0.25">
      <c r="A382" s="214">
        <v>9</v>
      </c>
      <c r="B382"/>
      <c r="C382"/>
      <c r="D382"/>
    </row>
    <row r="383" spans="1:4" x14ac:dyDescent="0.25">
      <c r="A383" s="214">
        <v>10</v>
      </c>
      <c r="B383"/>
      <c r="C383"/>
      <c r="D383"/>
    </row>
    <row r="384" spans="1:4" x14ac:dyDescent="0.25">
      <c r="A384" s="214">
        <v>11</v>
      </c>
      <c r="B384"/>
      <c r="C384"/>
      <c r="D384"/>
    </row>
    <row r="385" spans="1:4" x14ac:dyDescent="0.25">
      <c r="A385" s="214">
        <v>12</v>
      </c>
      <c r="B385"/>
      <c r="C385"/>
      <c r="D385"/>
    </row>
    <row r="386" spans="1:4" x14ac:dyDescent="0.25">
      <c r="A386" s="214">
        <v>13</v>
      </c>
      <c r="B386"/>
      <c r="C386"/>
      <c r="D386"/>
    </row>
    <row r="387" spans="1:4" x14ac:dyDescent="0.25">
      <c r="A387" s="214">
        <v>14</v>
      </c>
      <c r="B387"/>
      <c r="C387"/>
      <c r="D387"/>
    </row>
    <row r="388" spans="1:4" x14ac:dyDescent="0.25">
      <c r="A388" s="214">
        <v>15</v>
      </c>
      <c r="B388"/>
      <c r="C388"/>
      <c r="D388"/>
    </row>
    <row r="389" spans="1:4" x14ac:dyDescent="0.25">
      <c r="A389" s="214">
        <v>16</v>
      </c>
      <c r="B389"/>
      <c r="C389"/>
      <c r="D389"/>
    </row>
    <row r="390" spans="1:4" x14ac:dyDescent="0.25">
      <c r="A390" s="214">
        <v>17</v>
      </c>
      <c r="B390"/>
      <c r="C390"/>
      <c r="D390"/>
    </row>
    <row r="391" spans="1:4" x14ac:dyDescent="0.25">
      <c r="A391" s="214">
        <v>18</v>
      </c>
      <c r="B391"/>
      <c r="C391"/>
      <c r="D391"/>
    </row>
    <row r="392" spans="1:4" x14ac:dyDescent="0.25">
      <c r="A392" s="214">
        <v>19</v>
      </c>
      <c r="B392"/>
      <c r="C392"/>
      <c r="D392"/>
    </row>
    <row r="393" spans="1:4" x14ac:dyDescent="0.25">
      <c r="A393" s="214">
        <v>20</v>
      </c>
      <c r="B393"/>
      <c r="C393"/>
      <c r="D393"/>
    </row>
    <row r="394" spans="1:4" x14ac:dyDescent="0.25">
      <c r="A394" s="214">
        <v>21</v>
      </c>
      <c r="B394"/>
      <c r="C394"/>
      <c r="D394"/>
    </row>
    <row r="395" spans="1:4" x14ac:dyDescent="0.25">
      <c r="A395" s="214">
        <v>22</v>
      </c>
      <c r="B395"/>
      <c r="C395"/>
      <c r="D395"/>
    </row>
    <row r="396" spans="1:4" x14ac:dyDescent="0.25">
      <c r="A396" s="214">
        <v>23</v>
      </c>
      <c r="B396"/>
      <c r="C396"/>
      <c r="D396"/>
    </row>
    <row r="397" spans="1:4" x14ac:dyDescent="0.25">
      <c r="A397" s="214">
        <v>24</v>
      </c>
      <c r="B397"/>
      <c r="C397"/>
      <c r="D397"/>
    </row>
    <row r="398" spans="1:4" x14ac:dyDescent="0.25">
      <c r="A398" s="214">
        <v>25</v>
      </c>
      <c r="B398"/>
      <c r="C398"/>
      <c r="D398"/>
    </row>
    <row r="399" spans="1:4" x14ac:dyDescent="0.25">
      <c r="A399" s="214">
        <v>26</v>
      </c>
      <c r="B399"/>
      <c r="C399"/>
      <c r="D399"/>
    </row>
    <row r="400" spans="1:4" x14ac:dyDescent="0.25">
      <c r="A400" s="214">
        <v>27</v>
      </c>
      <c r="B400"/>
      <c r="C400"/>
      <c r="D400"/>
    </row>
    <row r="401" spans="1:4" x14ac:dyDescent="0.25">
      <c r="A401" s="214">
        <v>28</v>
      </c>
      <c r="B401"/>
      <c r="C401"/>
      <c r="D401"/>
    </row>
    <row r="402" spans="1:4" x14ac:dyDescent="0.25">
      <c r="A402" s="214">
        <v>1</v>
      </c>
      <c r="B402"/>
      <c r="C402"/>
      <c r="D402"/>
    </row>
    <row r="403" spans="1:4" x14ac:dyDescent="0.25">
      <c r="A403" s="214">
        <v>2</v>
      </c>
      <c r="B403"/>
      <c r="C403"/>
      <c r="D403"/>
    </row>
    <row r="404" spans="1:4" x14ac:dyDescent="0.25">
      <c r="A404" s="214">
        <v>3</v>
      </c>
      <c r="B404"/>
      <c r="C404"/>
      <c r="D404"/>
    </row>
    <row r="405" spans="1:4" x14ac:dyDescent="0.25">
      <c r="A405" s="214">
        <v>4</v>
      </c>
      <c r="B405"/>
      <c r="C405"/>
      <c r="D405"/>
    </row>
    <row r="406" spans="1:4" x14ac:dyDescent="0.25">
      <c r="A406" s="214">
        <v>5</v>
      </c>
      <c r="B406"/>
      <c r="C406"/>
      <c r="D406"/>
    </row>
    <row r="407" spans="1:4" x14ac:dyDescent="0.25">
      <c r="A407" s="214">
        <v>6</v>
      </c>
    </row>
    <row r="408" spans="1:4" x14ac:dyDescent="0.25">
      <c r="A408" s="214">
        <v>7</v>
      </c>
      <c r="B408" s="123" t="s">
        <v>433</v>
      </c>
      <c r="C408" t="s">
        <v>639</v>
      </c>
    </row>
    <row r="409" spans="1:4" x14ac:dyDescent="0.25">
      <c r="A409" s="214">
        <v>8</v>
      </c>
    </row>
    <row r="410" spans="1:4" x14ac:dyDescent="0.25">
      <c r="A410" s="214">
        <v>9</v>
      </c>
      <c r="B410" s="123" t="s">
        <v>721</v>
      </c>
      <c r="C410"/>
      <c r="D410"/>
    </row>
    <row r="411" spans="1:4" x14ac:dyDescent="0.25">
      <c r="A411" s="214">
        <v>10</v>
      </c>
      <c r="B411" s="30" t="s">
        <v>772</v>
      </c>
      <c r="C411" s="124">
        <v>7857172</v>
      </c>
      <c r="D411"/>
    </row>
    <row r="412" spans="1:4" x14ac:dyDescent="0.25">
      <c r="A412" s="214">
        <v>11</v>
      </c>
      <c r="B412" s="30" t="s">
        <v>773</v>
      </c>
      <c r="C412" s="124">
        <v>0</v>
      </c>
      <c r="D412"/>
    </row>
    <row r="413" spans="1:4" x14ac:dyDescent="0.25">
      <c r="A413" s="214">
        <v>12</v>
      </c>
      <c r="B413" s="30" t="s">
        <v>749</v>
      </c>
      <c r="C413" s="124">
        <v>0.19999999925494194</v>
      </c>
      <c r="D413"/>
    </row>
    <row r="414" spans="1:4" x14ac:dyDescent="0.25">
      <c r="A414" s="214">
        <v>13</v>
      </c>
      <c r="B414"/>
      <c r="C414"/>
      <c r="D414"/>
    </row>
    <row r="415" spans="1:4" x14ac:dyDescent="0.25">
      <c r="A415" s="214">
        <v>14</v>
      </c>
      <c r="B415"/>
      <c r="C415"/>
      <c r="D415"/>
    </row>
    <row r="416" spans="1:4" x14ac:dyDescent="0.25">
      <c r="A416" s="214">
        <v>15</v>
      </c>
      <c r="B416"/>
      <c r="C416"/>
      <c r="D416"/>
    </row>
    <row r="417" spans="1:4" x14ac:dyDescent="0.25">
      <c r="A417" s="214">
        <v>16</v>
      </c>
      <c r="B417"/>
      <c r="C417"/>
      <c r="D417"/>
    </row>
    <row r="418" spans="1:4" x14ac:dyDescent="0.25">
      <c r="A418" s="214">
        <v>17</v>
      </c>
      <c r="B418"/>
      <c r="C418"/>
      <c r="D418"/>
    </row>
    <row r="419" spans="1:4" x14ac:dyDescent="0.25">
      <c r="A419" s="214">
        <v>18</v>
      </c>
      <c r="B419"/>
      <c r="C419"/>
      <c r="D419"/>
    </row>
    <row r="420" spans="1:4" x14ac:dyDescent="0.25">
      <c r="A420" s="214">
        <v>19</v>
      </c>
      <c r="B420"/>
      <c r="C420"/>
      <c r="D420"/>
    </row>
    <row r="421" spans="1:4" x14ac:dyDescent="0.25">
      <c r="A421" s="214">
        <v>20</v>
      </c>
      <c r="B421"/>
      <c r="C421"/>
      <c r="D421"/>
    </row>
    <row r="422" spans="1:4" x14ac:dyDescent="0.25">
      <c r="A422" s="214">
        <v>21</v>
      </c>
      <c r="B422"/>
      <c r="C422"/>
      <c r="D422"/>
    </row>
    <row r="423" spans="1:4" x14ac:dyDescent="0.25">
      <c r="A423" s="214">
        <v>22</v>
      </c>
      <c r="B423"/>
      <c r="C423"/>
      <c r="D423"/>
    </row>
    <row r="424" spans="1:4" x14ac:dyDescent="0.25">
      <c r="A424" s="214">
        <v>23</v>
      </c>
      <c r="B424"/>
      <c r="C424"/>
      <c r="D424"/>
    </row>
    <row r="425" spans="1:4" x14ac:dyDescent="0.25">
      <c r="A425" s="214">
        <v>24</v>
      </c>
      <c r="B425"/>
      <c r="C425"/>
      <c r="D425"/>
    </row>
    <row r="426" spans="1:4" x14ac:dyDescent="0.25">
      <c r="A426" s="214">
        <v>25</v>
      </c>
      <c r="B426"/>
      <c r="C426"/>
      <c r="D426"/>
    </row>
    <row r="427" spans="1:4" x14ac:dyDescent="0.25">
      <c r="A427" s="214">
        <v>26</v>
      </c>
      <c r="B427"/>
      <c r="C427"/>
      <c r="D427"/>
    </row>
    <row r="428" spans="1:4" x14ac:dyDescent="0.25">
      <c r="A428" s="214">
        <v>27</v>
      </c>
    </row>
    <row r="429" spans="1:4" x14ac:dyDescent="0.25">
      <c r="A429" s="214">
        <v>28</v>
      </c>
    </row>
    <row r="430" spans="1:4" x14ac:dyDescent="0.25">
      <c r="A430" s="214">
        <v>1</v>
      </c>
    </row>
    <row r="431" spans="1:4" x14ac:dyDescent="0.25">
      <c r="A431" s="214">
        <v>2</v>
      </c>
    </row>
    <row r="432" spans="1:4" x14ac:dyDescent="0.25">
      <c r="A432" s="214">
        <v>3</v>
      </c>
    </row>
    <row r="433" spans="1:1" x14ac:dyDescent="0.25">
      <c r="A433" s="214">
        <v>22</v>
      </c>
    </row>
    <row r="434" spans="1:1" x14ac:dyDescent="0.25">
      <c r="A434" s="214">
        <v>23</v>
      </c>
    </row>
    <row r="435" spans="1:1" ht="22.5" customHeight="1" x14ac:dyDescent="0.25">
      <c r="A435" s="214">
        <v>24</v>
      </c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</sheetData>
  <pageMargins left="0.7" right="0.7" top="0.75" bottom="0.75" header="0.3" footer="0.3"/>
  <pageSetup orientation="portrait" verticalDpi="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5DFDD"/>
  </sheetPr>
  <dimension ref="A1:HU55"/>
  <sheetViews>
    <sheetView showGridLines="0" topLeftCell="HF2" zoomScale="70" zoomScaleNormal="70" workbookViewId="0">
      <selection activeCell="HK21" sqref="HK21:HT22"/>
    </sheetView>
  </sheetViews>
  <sheetFormatPr baseColWidth="10" defaultColWidth="11.42578125" defaultRowHeight="15" x14ac:dyDescent="0.3"/>
  <cols>
    <col min="1" max="1" width="11.42578125" style="181"/>
    <col min="2" max="2" width="27.140625" style="181" customWidth="1"/>
    <col min="3" max="3" width="11.42578125" style="181"/>
    <col min="4" max="4" width="23.7109375" style="181" customWidth="1"/>
    <col min="5" max="5" width="21.5703125" style="181" hidden="1" customWidth="1"/>
    <col min="6" max="7" width="0" style="415" hidden="1" customWidth="1"/>
    <col min="8" max="8" width="18.42578125" style="415" hidden="1" customWidth="1"/>
    <col min="9" max="11" width="12.42578125" style="415" bestFit="1" customWidth="1"/>
    <col min="12" max="17" width="11.42578125" style="181"/>
    <col min="18" max="21" width="11.42578125" style="181" hidden="1" customWidth="1"/>
    <col min="22" max="22" width="11.42578125" style="181" customWidth="1"/>
    <col min="23" max="23" width="12.42578125" style="181" bestFit="1" customWidth="1"/>
    <col min="24" max="25" width="11.42578125" style="181"/>
    <col min="26" max="26" width="28" style="181" customWidth="1"/>
    <col min="27" max="27" width="12.7109375" style="181" customWidth="1"/>
    <col min="28" max="28" width="14.140625" style="181" customWidth="1"/>
    <col min="29" max="31" width="0" style="181" hidden="1" customWidth="1"/>
    <col min="32" max="34" width="12.42578125" style="181" bestFit="1" customWidth="1"/>
    <col min="35" max="35" width="11.42578125" style="181"/>
    <col min="36" max="39" width="16.42578125" style="181" customWidth="1"/>
    <col min="40" max="40" width="16.42578125" style="181" hidden="1" customWidth="1"/>
    <col min="41" max="41" width="12" style="181" customWidth="1"/>
    <col min="42" max="42" width="12.42578125" style="181" bestFit="1" customWidth="1"/>
    <col min="43" max="45" width="11.42578125" style="181"/>
    <col min="46" max="46" width="15.28515625" style="181" customWidth="1"/>
    <col min="47" max="47" width="11.42578125" style="410"/>
    <col min="48" max="50" width="0" style="181" hidden="1" customWidth="1"/>
    <col min="51" max="51" width="12.85546875" style="181" customWidth="1"/>
    <col min="52" max="54" width="12.42578125" style="181" bestFit="1" customWidth="1"/>
    <col min="55" max="56" width="11.42578125" style="181"/>
    <col min="57" max="57" width="27.7109375" style="181" customWidth="1"/>
    <col min="58" max="58" width="11.42578125" style="181"/>
    <col min="59" max="59" width="18.5703125" style="181" customWidth="1"/>
    <col min="60" max="60" width="15.28515625" style="181" bestFit="1" customWidth="1"/>
    <col min="61" max="61" width="12.5703125" style="181" bestFit="1" customWidth="1"/>
    <col min="62" max="62" width="11.42578125" style="181"/>
    <col min="63" max="66" width="11.42578125" style="410"/>
    <col min="67" max="69" width="16.42578125" style="181" hidden="1" customWidth="1"/>
    <col min="70" max="72" width="14.28515625" style="181" bestFit="1" customWidth="1"/>
    <col min="73" max="77" width="11.42578125" style="181"/>
    <col min="78" max="78" width="17.140625" style="181" customWidth="1"/>
    <col min="79" max="79" width="0" style="181" hidden="1" customWidth="1"/>
    <col min="80" max="81" width="12.42578125" style="181" bestFit="1" customWidth="1"/>
    <col min="82" max="86" width="11.42578125" style="181"/>
    <col min="87" max="89" width="13.28515625" style="407" hidden="1" customWidth="1"/>
    <col min="90" max="92" width="12.42578125" style="181" bestFit="1" customWidth="1"/>
    <col min="93" max="95" width="11.42578125" style="181"/>
    <col min="96" max="96" width="28" style="181" customWidth="1"/>
    <col min="97" max="97" width="11.42578125" style="181"/>
    <col min="98" max="98" width="15.42578125" style="181" customWidth="1"/>
    <col min="99" max="99" width="0" style="181" hidden="1" customWidth="1"/>
    <col min="100" max="101" width="12.42578125" style="181" bestFit="1" customWidth="1"/>
    <col min="102" max="103" width="11.42578125" style="181"/>
    <col min="104" max="104" width="23" style="181" customWidth="1"/>
    <col min="105" max="105" width="12" style="181" customWidth="1"/>
    <col min="106" max="106" width="26.7109375" style="181" customWidth="1"/>
    <col min="107" max="109" width="13.28515625" style="407" hidden="1" customWidth="1"/>
    <col min="110" max="112" width="12.42578125" style="181" bestFit="1" customWidth="1"/>
    <col min="113" max="115" width="11.42578125" style="181"/>
    <col min="116" max="118" width="11.42578125" style="410"/>
    <col min="119" max="119" width="11.5703125" style="410" customWidth="1"/>
    <col min="120" max="120" width="13.28515625" style="181" hidden="1" customWidth="1"/>
    <col min="121" max="122" width="12.42578125" style="181" bestFit="1" customWidth="1"/>
    <col min="123" max="123" width="11.42578125" style="181"/>
    <col min="124" max="124" width="20.85546875" style="410" customWidth="1"/>
    <col min="125" max="125" width="14.140625" style="410" customWidth="1"/>
    <col min="126" max="126" width="30.42578125" style="410" customWidth="1"/>
    <col min="127" max="129" width="13.7109375" style="181" hidden="1" customWidth="1"/>
    <col min="130" max="132" width="12.42578125" style="181" bestFit="1" customWidth="1"/>
    <col min="133" max="134" width="11.42578125" style="181"/>
    <col min="135" max="135" width="21.7109375" style="181" customWidth="1"/>
    <col min="136" max="137" width="11.42578125" style="181"/>
    <col min="138" max="138" width="13.140625" style="181" hidden="1" customWidth="1"/>
    <col min="139" max="139" width="12.7109375" style="181" bestFit="1" customWidth="1"/>
    <col min="140" max="140" width="12.140625" style="181" bestFit="1" customWidth="1"/>
    <col min="141" max="141" width="11.85546875" style="181" customWidth="1"/>
    <col min="142" max="142" width="20.42578125" style="181" customWidth="1"/>
    <col min="143" max="144" width="13.5703125" style="181" customWidth="1"/>
    <col min="145" max="147" width="14.140625" style="181" hidden="1" customWidth="1"/>
    <col min="148" max="148" width="17.28515625" style="181" customWidth="1"/>
    <col min="149" max="149" width="13.42578125" style="181" customWidth="1"/>
    <col min="150" max="150" width="13.5703125" style="181" customWidth="1"/>
    <col min="151" max="152" width="11.42578125" style="181"/>
    <col min="153" max="153" width="14.85546875" style="181" customWidth="1"/>
    <col min="154" max="154" width="28.7109375" style="410" customWidth="1"/>
    <col min="155" max="156" width="15" style="410" customWidth="1"/>
    <col min="157" max="157" width="11.42578125" style="181" hidden="1" customWidth="1"/>
    <col min="158" max="158" width="12.42578125" style="181" bestFit="1" customWidth="1"/>
    <col min="159" max="160" width="11.42578125" style="181"/>
    <col min="161" max="161" width="23.42578125" style="410" customWidth="1"/>
    <col min="162" max="162" width="17" style="181" customWidth="1"/>
    <col min="163" max="163" width="20.140625" style="410" customWidth="1"/>
    <col min="164" max="166" width="0" style="181" hidden="1" customWidth="1"/>
    <col min="167" max="167" width="16.7109375" style="181" customWidth="1"/>
    <col min="168" max="169" width="12" style="181" customWidth="1"/>
    <col min="170" max="171" width="11.42578125" style="181"/>
    <col min="172" max="172" width="18" style="181" customWidth="1"/>
    <col min="173" max="173" width="29.140625" style="410" customWidth="1"/>
    <col min="174" max="174" width="19.28515625" style="181" customWidth="1"/>
    <col min="175" max="175" width="48.85546875" style="410" bestFit="1" customWidth="1"/>
    <col min="176" max="176" width="14.28515625" style="181" bestFit="1" customWidth="1"/>
    <col min="177" max="177" width="11.7109375" style="181" bestFit="1" customWidth="1"/>
    <col min="178" max="178" width="11.42578125" style="181"/>
    <col min="179" max="179" width="16.7109375" style="181" customWidth="1"/>
    <col min="180" max="180" width="25" style="410" customWidth="1"/>
    <col min="181" max="181" width="16.7109375" style="181" customWidth="1"/>
    <col min="182" max="182" width="25.5703125" style="410" customWidth="1"/>
    <col min="183" max="185" width="16.7109375" style="181" hidden="1" customWidth="1"/>
    <col min="186" max="188" width="16.5703125" style="181" customWidth="1"/>
    <col min="189" max="190" width="11.42578125" style="181"/>
    <col min="191" max="194" width="11.42578125" style="182"/>
    <col min="195" max="195" width="16.28515625" style="182" hidden="1" customWidth="1"/>
    <col min="196" max="196" width="15.140625" style="182" customWidth="1"/>
    <col min="197" max="197" width="11.42578125" style="182"/>
    <col min="198" max="201" width="11.42578125" style="181"/>
    <col min="202" max="202" width="27.85546875" style="181" customWidth="1"/>
    <col min="203" max="205" width="0" style="181" hidden="1" customWidth="1"/>
    <col min="206" max="208" width="14.28515625" style="181" customWidth="1"/>
    <col min="209" max="210" width="11.42578125" style="181"/>
    <col min="211" max="211" width="12" style="181" bestFit="1" customWidth="1"/>
    <col min="212" max="212" width="49.5703125" style="181" bestFit="1" customWidth="1"/>
    <col min="213" max="213" width="13.42578125" style="181" bestFit="1" customWidth="1"/>
    <col min="214" max="214" width="48.85546875" style="181" bestFit="1" customWidth="1"/>
    <col min="215" max="215" width="15.140625" style="181" bestFit="1" customWidth="1"/>
    <col min="216" max="216" width="14.28515625" style="181" bestFit="1" customWidth="1"/>
    <col min="217" max="218" width="11.42578125" style="181"/>
    <col min="219" max="219" width="12" style="181" bestFit="1" customWidth="1"/>
    <col min="220" max="220" width="49.5703125" style="181" bestFit="1" customWidth="1"/>
    <col min="221" max="221" width="14.140625" style="181" bestFit="1" customWidth="1"/>
    <col min="222" max="222" width="48.85546875" style="181" bestFit="1" customWidth="1"/>
    <col min="223" max="224" width="15.140625" style="181" hidden="1" customWidth="1"/>
    <col min="225" max="225" width="18.140625" style="181" hidden="1" customWidth="1"/>
    <col min="226" max="228" width="15.42578125" style="181" customWidth="1"/>
    <col min="229" max="16384" width="11.42578125" style="181"/>
  </cols>
  <sheetData>
    <row r="1" spans="1:228" s="403" customFormat="1" x14ac:dyDescent="0.3">
      <c r="A1" s="2064" t="s">
        <v>0</v>
      </c>
      <c r="B1" s="2064"/>
      <c r="C1" s="2064"/>
      <c r="D1" s="2064"/>
      <c r="F1" s="416"/>
      <c r="G1" s="416"/>
      <c r="H1" s="416"/>
      <c r="I1" s="416"/>
      <c r="J1" s="416">
        <v>1000</v>
      </c>
      <c r="K1" s="416">
        <v>1.0349999999999999</v>
      </c>
      <c r="N1" s="2064" t="s">
        <v>136</v>
      </c>
      <c r="O1" s="2064"/>
      <c r="P1" s="2064"/>
      <c r="Q1" s="2064"/>
      <c r="R1" s="2064"/>
      <c r="S1" s="2064"/>
      <c r="T1" s="2064"/>
      <c r="U1" s="403">
        <v>1000</v>
      </c>
      <c r="V1" s="403">
        <v>1.0349999999999999</v>
      </c>
      <c r="Y1" s="2064" t="s">
        <v>858</v>
      </c>
      <c r="Z1" s="2064"/>
      <c r="AA1" s="2064"/>
      <c r="AB1" s="2064"/>
      <c r="AC1" s="2064"/>
      <c r="AD1" s="2064"/>
      <c r="AE1" s="2064"/>
      <c r="AF1" s="403">
        <v>1000</v>
      </c>
      <c r="AG1" s="403">
        <v>1.0349999999999999</v>
      </c>
      <c r="AJ1" s="2063" t="s">
        <v>6</v>
      </c>
      <c r="AK1" s="2063"/>
      <c r="AL1" s="2063"/>
      <c r="AM1" s="2063"/>
      <c r="AO1" s="403">
        <v>1000</v>
      </c>
      <c r="AP1" s="403">
        <v>1.0349999999999999</v>
      </c>
      <c r="AR1" s="2064" t="s">
        <v>864</v>
      </c>
      <c r="AS1" s="2064"/>
      <c r="AT1" s="2064"/>
      <c r="AU1" s="2064"/>
      <c r="BA1" s="403">
        <v>1000</v>
      </c>
      <c r="BB1" s="403">
        <v>1.0349999999999999</v>
      </c>
      <c r="BD1" s="2067" t="s">
        <v>7</v>
      </c>
      <c r="BE1" s="2067"/>
      <c r="BF1" s="2067"/>
      <c r="BG1" s="2067"/>
      <c r="BH1" s="403">
        <v>1000</v>
      </c>
      <c r="BI1" s="403">
        <v>1.0349999999999999</v>
      </c>
      <c r="BK1" s="2064" t="s">
        <v>870</v>
      </c>
      <c r="BL1" s="2064"/>
      <c r="BM1" s="2064"/>
      <c r="BN1" s="2064"/>
      <c r="BO1" s="2064"/>
      <c r="BP1" s="2064"/>
      <c r="BQ1" s="2064"/>
      <c r="BR1" s="403">
        <v>1000</v>
      </c>
      <c r="BT1" s="403">
        <v>1.0349999999999999</v>
      </c>
      <c r="BW1" s="403" t="s">
        <v>8</v>
      </c>
      <c r="CB1" s="403">
        <v>1000</v>
      </c>
      <c r="CC1" s="403">
        <v>1.0349999999999999</v>
      </c>
      <c r="CE1" s="403" t="s">
        <v>876</v>
      </c>
      <c r="CI1" s="404"/>
      <c r="CJ1" s="404"/>
      <c r="CK1" s="404"/>
      <c r="CL1" s="403">
        <v>1000</v>
      </c>
      <c r="CM1" s="403">
        <v>1.0349999999999999</v>
      </c>
      <c r="CQ1" s="2066" t="s">
        <v>895</v>
      </c>
      <c r="CR1" s="2063"/>
      <c r="CS1" s="2063"/>
      <c r="CT1" s="2063"/>
      <c r="CU1" s="2063"/>
      <c r="CV1" s="403">
        <v>1000</v>
      </c>
      <c r="CW1" s="403">
        <v>1.0349999999999999</v>
      </c>
      <c r="CY1" s="2063" t="s">
        <v>891</v>
      </c>
      <c r="CZ1" s="2063"/>
      <c r="DA1" s="2063"/>
      <c r="DB1" s="2063"/>
      <c r="DC1" s="2063"/>
      <c r="DD1" s="2063"/>
      <c r="DE1" s="2063"/>
      <c r="DG1" s="403">
        <v>1000</v>
      </c>
      <c r="DH1" s="403">
        <v>1.0349999999999999</v>
      </c>
      <c r="DK1" s="403" t="s">
        <v>900</v>
      </c>
      <c r="DL1" s="417"/>
      <c r="DM1" s="417"/>
      <c r="DN1" s="417"/>
      <c r="DO1" s="417"/>
      <c r="DQ1" s="403">
        <v>1000</v>
      </c>
      <c r="DR1" s="403">
        <v>1.0349999999999999</v>
      </c>
      <c r="DS1" s="2063" t="s">
        <v>756</v>
      </c>
      <c r="DT1" s="2063"/>
      <c r="DU1" s="2063"/>
      <c r="DV1" s="2063"/>
      <c r="DW1" s="2063"/>
      <c r="DX1" s="2063"/>
      <c r="DY1" s="2063"/>
      <c r="EA1" s="403">
        <v>1000</v>
      </c>
      <c r="EB1" s="403">
        <v>1.0349999999999999</v>
      </c>
      <c r="ED1" s="2063" t="s">
        <v>10</v>
      </c>
      <c r="EE1" s="2063"/>
      <c r="EF1" s="2063"/>
      <c r="EG1" s="2063"/>
      <c r="EH1" s="2063"/>
      <c r="EI1" s="403">
        <v>1000</v>
      </c>
      <c r="EJ1" s="403">
        <v>1.0349999999999999</v>
      </c>
      <c r="EK1" s="2064" t="s">
        <v>759</v>
      </c>
      <c r="EL1" s="2064"/>
      <c r="EM1" s="2064"/>
      <c r="EN1" s="2064"/>
      <c r="EO1" s="2064"/>
      <c r="EP1" s="2064"/>
      <c r="EQ1" s="2064"/>
      <c r="ER1" s="2064"/>
      <c r="ES1" s="403">
        <v>1000</v>
      </c>
      <c r="ET1" s="403">
        <v>1.0349999999999999</v>
      </c>
      <c r="EW1" s="2063" t="s">
        <v>11</v>
      </c>
      <c r="EX1" s="2063"/>
      <c r="EY1" s="2063"/>
      <c r="EZ1" s="2063"/>
      <c r="FA1" s="403">
        <v>1000</v>
      </c>
      <c r="FB1" s="403">
        <v>1.0349999999999999</v>
      </c>
      <c r="FD1" s="2063" t="s">
        <v>908</v>
      </c>
      <c r="FE1" s="2063"/>
      <c r="FF1" s="2063"/>
      <c r="FG1" s="2063"/>
      <c r="FH1" s="2063"/>
      <c r="FI1" s="2063"/>
      <c r="FJ1" s="2063"/>
      <c r="FK1" s="2063"/>
      <c r="FL1" s="403">
        <v>1000</v>
      </c>
      <c r="FM1" s="403">
        <v>1.0349999999999999</v>
      </c>
      <c r="FP1" s="2064" t="s">
        <v>911</v>
      </c>
      <c r="FQ1" s="2064"/>
      <c r="FR1" s="2064"/>
      <c r="FS1" s="2064"/>
      <c r="FT1" s="403">
        <v>1000</v>
      </c>
      <c r="FU1" s="403">
        <v>1.0349999999999999</v>
      </c>
      <c r="FW1" s="2064" t="s">
        <v>775</v>
      </c>
      <c r="FX1" s="2064"/>
      <c r="FY1" s="2064"/>
      <c r="FZ1" s="2064"/>
      <c r="GA1" s="2064"/>
      <c r="GB1" s="2064"/>
      <c r="GC1" s="2064"/>
      <c r="GD1" s="2064"/>
      <c r="GE1" s="403">
        <v>1000</v>
      </c>
      <c r="GF1" s="403">
        <v>1.0349999999999999</v>
      </c>
      <c r="GI1" s="2065" t="s">
        <v>915</v>
      </c>
      <c r="GJ1" s="2065"/>
      <c r="GK1" s="2065"/>
      <c r="GL1" s="2065"/>
      <c r="GM1" s="430">
        <v>1000</v>
      </c>
      <c r="GN1" s="430">
        <v>1.0349999999999999</v>
      </c>
      <c r="GO1" s="430"/>
      <c r="GQ1" s="2064" t="s">
        <v>782</v>
      </c>
      <c r="GR1" s="2064"/>
      <c r="GS1" s="2064"/>
      <c r="GT1" s="2064"/>
      <c r="GU1" s="2064"/>
      <c r="GV1" s="2064"/>
      <c r="GW1" s="2064"/>
      <c r="GX1" s="2064"/>
      <c r="GY1" s="403">
        <v>1000</v>
      </c>
      <c r="GZ1" s="403">
        <v>1.0349999999999999</v>
      </c>
      <c r="HC1" s="2064" t="s">
        <v>920</v>
      </c>
      <c r="HD1" s="2064"/>
      <c r="HE1" s="2064"/>
      <c r="HF1" s="2064"/>
      <c r="HG1" s="403">
        <v>1000</v>
      </c>
      <c r="HH1" s="403">
        <v>1.0349999999999999</v>
      </c>
      <c r="HK1" s="2064" t="s">
        <v>921</v>
      </c>
      <c r="HL1" s="2064"/>
      <c r="HM1" s="2064"/>
      <c r="HN1" s="2064"/>
      <c r="HO1" s="2064"/>
      <c r="HP1" s="2064"/>
      <c r="HQ1" s="2064"/>
      <c r="HR1" s="2064"/>
      <c r="HS1" s="403">
        <v>1000</v>
      </c>
      <c r="HT1" s="403">
        <v>1.0349999999999999</v>
      </c>
    </row>
    <row r="2" spans="1:228" ht="45" x14ac:dyDescent="0.3">
      <c r="A2" s="405" t="s">
        <v>411</v>
      </c>
      <c r="B2" s="406" t="s">
        <v>437</v>
      </c>
      <c r="C2" s="406" t="s">
        <v>412</v>
      </c>
      <c r="D2" s="406" t="s">
        <v>509</v>
      </c>
      <c r="E2" s="406" t="s">
        <v>413</v>
      </c>
      <c r="F2" s="125" t="s">
        <v>449</v>
      </c>
      <c r="G2" s="125" t="s">
        <v>469</v>
      </c>
      <c r="H2" s="125" t="s">
        <v>414</v>
      </c>
      <c r="I2" s="125" t="s">
        <v>449</v>
      </c>
      <c r="J2" s="125" t="s">
        <v>469</v>
      </c>
      <c r="K2" s="125" t="s">
        <v>414</v>
      </c>
      <c r="N2" s="125" t="s">
        <v>411</v>
      </c>
      <c r="O2" s="125" t="s">
        <v>437</v>
      </c>
      <c r="P2" s="125" t="s">
        <v>412</v>
      </c>
      <c r="Q2" s="125" t="s">
        <v>509</v>
      </c>
      <c r="R2" s="125" t="s">
        <v>449</v>
      </c>
      <c r="S2" s="125" t="s">
        <v>469</v>
      </c>
      <c r="T2" s="125" t="s">
        <v>414</v>
      </c>
      <c r="U2" s="125" t="s">
        <v>449</v>
      </c>
      <c r="V2" s="125" t="s">
        <v>469</v>
      </c>
      <c r="W2" s="125" t="s">
        <v>414</v>
      </c>
      <c r="Y2" s="125" t="s">
        <v>411</v>
      </c>
      <c r="Z2" s="125" t="s">
        <v>437</v>
      </c>
      <c r="AA2" s="125" t="s">
        <v>412</v>
      </c>
      <c r="AB2" s="125" t="s">
        <v>509</v>
      </c>
      <c r="AC2" s="125" t="s">
        <v>449</v>
      </c>
      <c r="AD2" s="125" t="s">
        <v>469</v>
      </c>
      <c r="AE2" s="125" t="s">
        <v>414</v>
      </c>
      <c r="AF2" s="125" t="s">
        <v>449</v>
      </c>
      <c r="AG2" s="125" t="s">
        <v>469</v>
      </c>
      <c r="AH2" s="125" t="s">
        <v>414</v>
      </c>
      <c r="AJ2" s="125" t="s">
        <v>411</v>
      </c>
      <c r="AK2" s="125" t="s">
        <v>437</v>
      </c>
      <c r="AL2" s="125" t="s">
        <v>412</v>
      </c>
      <c r="AM2" s="125" t="s">
        <v>509</v>
      </c>
      <c r="AN2" s="125" t="s">
        <v>414</v>
      </c>
      <c r="AO2" s="125" t="s">
        <v>414</v>
      </c>
      <c r="AR2" s="125" t="s">
        <v>411</v>
      </c>
      <c r="AS2" s="125" t="s">
        <v>437</v>
      </c>
      <c r="AT2" s="125" t="s">
        <v>412</v>
      </c>
      <c r="AU2" s="125" t="s">
        <v>509</v>
      </c>
      <c r="AV2" s="125" t="s">
        <v>449</v>
      </c>
      <c r="AW2" s="125" t="s">
        <v>469</v>
      </c>
      <c r="AX2" s="125" t="s">
        <v>414</v>
      </c>
      <c r="AY2" s="125" t="s">
        <v>449</v>
      </c>
      <c r="AZ2" s="125" t="s">
        <v>469</v>
      </c>
      <c r="BA2" s="125" t="s">
        <v>414</v>
      </c>
      <c r="BD2" s="125" t="s">
        <v>411</v>
      </c>
      <c r="BE2" s="125" t="s">
        <v>437</v>
      </c>
      <c r="BF2" s="125" t="s">
        <v>412</v>
      </c>
      <c r="BG2" s="125" t="s">
        <v>509</v>
      </c>
      <c r="BH2" s="125" t="s">
        <v>414</v>
      </c>
      <c r="BI2" s="125" t="s">
        <v>414</v>
      </c>
      <c r="BK2" s="125" t="s">
        <v>411</v>
      </c>
      <c r="BL2" s="125" t="s">
        <v>437</v>
      </c>
      <c r="BM2" s="125" t="s">
        <v>412</v>
      </c>
      <c r="BN2" s="125" t="s">
        <v>509</v>
      </c>
      <c r="BO2" s="125" t="s">
        <v>449</v>
      </c>
      <c r="BP2" s="125" t="s">
        <v>469</v>
      </c>
      <c r="BQ2" s="125" t="s">
        <v>414</v>
      </c>
      <c r="BR2" s="125" t="s">
        <v>449</v>
      </c>
      <c r="BS2" s="125" t="s">
        <v>469</v>
      </c>
      <c r="BT2" s="125" t="s">
        <v>414</v>
      </c>
      <c r="BW2" s="125" t="s">
        <v>411</v>
      </c>
      <c r="BX2" s="125" t="s">
        <v>437</v>
      </c>
      <c r="BY2" s="125" t="s">
        <v>412</v>
      </c>
      <c r="BZ2" s="125" t="s">
        <v>509</v>
      </c>
      <c r="CA2" s="125" t="s">
        <v>414</v>
      </c>
      <c r="CB2" s="125" t="s">
        <v>414</v>
      </c>
      <c r="CE2" s="125" t="s">
        <v>411</v>
      </c>
      <c r="CF2" s="125" t="s">
        <v>437</v>
      </c>
      <c r="CG2" s="125" t="s">
        <v>412</v>
      </c>
      <c r="CH2" s="125" t="s">
        <v>509</v>
      </c>
      <c r="CI2" s="125" t="s">
        <v>449</v>
      </c>
      <c r="CJ2" s="125" t="s">
        <v>469</v>
      </c>
      <c r="CK2" s="125" t="s">
        <v>414</v>
      </c>
      <c r="CL2" s="125" t="s">
        <v>884</v>
      </c>
      <c r="CM2" s="125" t="s">
        <v>885</v>
      </c>
      <c r="CN2" s="125" t="s">
        <v>886</v>
      </c>
      <c r="CQ2" s="125" t="s">
        <v>411</v>
      </c>
      <c r="CR2" s="125" t="s">
        <v>437</v>
      </c>
      <c r="CS2" s="125" t="s">
        <v>412</v>
      </c>
      <c r="CT2" s="125" t="s">
        <v>509</v>
      </c>
      <c r="CU2" s="125" t="s">
        <v>414</v>
      </c>
      <c r="CV2" s="125" t="s">
        <v>1003</v>
      </c>
      <c r="CY2" s="125" t="s">
        <v>411</v>
      </c>
      <c r="CZ2" s="125" t="s">
        <v>437</v>
      </c>
      <c r="DA2" s="125" t="s">
        <v>412</v>
      </c>
      <c r="DB2" s="125" t="s">
        <v>509</v>
      </c>
      <c r="DC2" s="125" t="s">
        <v>449</v>
      </c>
      <c r="DD2" s="125" t="s">
        <v>469</v>
      </c>
      <c r="DE2" s="125" t="s">
        <v>414</v>
      </c>
      <c r="DF2" s="125" t="s">
        <v>998</v>
      </c>
      <c r="DG2" s="125" t="s">
        <v>1004</v>
      </c>
      <c r="DH2" s="125" t="s">
        <v>1003</v>
      </c>
      <c r="DK2" s="125" t="s">
        <v>411</v>
      </c>
      <c r="DL2" s="125" t="s">
        <v>437</v>
      </c>
      <c r="DM2" s="125" t="s">
        <v>412</v>
      </c>
      <c r="DN2" s="125" t="s">
        <v>509</v>
      </c>
      <c r="DO2" s="125" t="s">
        <v>413</v>
      </c>
      <c r="DP2" s="125" t="s">
        <v>414</v>
      </c>
      <c r="DQ2" s="125" t="s">
        <v>1003</v>
      </c>
      <c r="DS2" s="125" t="s">
        <v>411</v>
      </c>
      <c r="DT2" s="125" t="s">
        <v>437</v>
      </c>
      <c r="DU2" s="125" t="s">
        <v>412</v>
      </c>
      <c r="DV2" s="125" t="s">
        <v>509</v>
      </c>
      <c r="DW2" s="125" t="s">
        <v>449</v>
      </c>
      <c r="DX2" s="125" t="s">
        <v>469</v>
      </c>
      <c r="DY2" s="125" t="s">
        <v>414</v>
      </c>
      <c r="DZ2" s="125" t="s">
        <v>998</v>
      </c>
      <c r="EA2" s="125" t="s">
        <v>1004</v>
      </c>
      <c r="EB2" s="125" t="s">
        <v>1003</v>
      </c>
      <c r="ED2" s="125" t="s">
        <v>411</v>
      </c>
      <c r="EE2" s="125" t="s">
        <v>437</v>
      </c>
      <c r="EF2" s="125" t="s">
        <v>412</v>
      </c>
      <c r="EG2" s="125" t="s">
        <v>509</v>
      </c>
      <c r="EH2" s="125" t="s">
        <v>414</v>
      </c>
      <c r="EI2" s="125" t="s">
        <v>414</v>
      </c>
      <c r="EK2" s="125" t="s">
        <v>411</v>
      </c>
      <c r="EL2" s="125" t="s">
        <v>437</v>
      </c>
      <c r="EM2" s="125" t="s">
        <v>412</v>
      </c>
      <c r="EN2" s="125" t="s">
        <v>509</v>
      </c>
      <c r="EO2" s="125" t="s">
        <v>449</v>
      </c>
      <c r="EP2" s="125" t="s">
        <v>469</v>
      </c>
      <c r="EQ2" s="125" t="s">
        <v>414</v>
      </c>
      <c r="ER2" s="125" t="s">
        <v>449</v>
      </c>
      <c r="ES2" s="125" t="s">
        <v>469</v>
      </c>
      <c r="ET2" s="125" t="s">
        <v>414</v>
      </c>
      <c r="EW2" s="125" t="s">
        <v>411</v>
      </c>
      <c r="EX2" s="125" t="s">
        <v>437</v>
      </c>
      <c r="EY2" s="125" t="s">
        <v>412</v>
      </c>
      <c r="EZ2" s="125" t="s">
        <v>509</v>
      </c>
      <c r="FA2" s="125" t="s">
        <v>414</v>
      </c>
      <c r="FB2" s="125" t="str">
        <f>+FA2</f>
        <v>Monto Devengo</v>
      </c>
      <c r="FD2" s="125" t="s">
        <v>411</v>
      </c>
      <c r="FE2" s="125" t="s">
        <v>437</v>
      </c>
      <c r="FF2" s="125" t="s">
        <v>412</v>
      </c>
      <c r="FG2" s="125" t="s">
        <v>509</v>
      </c>
      <c r="FH2" s="125" t="s">
        <v>449</v>
      </c>
      <c r="FI2" s="125" t="s">
        <v>469</v>
      </c>
      <c r="FJ2" s="125" t="s">
        <v>414</v>
      </c>
      <c r="FK2" s="125" t="s">
        <v>998</v>
      </c>
      <c r="FL2" s="125" t="s">
        <v>1004</v>
      </c>
      <c r="FM2" s="125" t="s">
        <v>1003</v>
      </c>
      <c r="FP2" s="125" t="s">
        <v>411</v>
      </c>
      <c r="FQ2" s="125" t="s">
        <v>437</v>
      </c>
      <c r="FR2" s="125" t="s">
        <v>412</v>
      </c>
      <c r="FS2" s="125" t="s">
        <v>509</v>
      </c>
      <c r="FT2" s="125" t="s">
        <v>414</v>
      </c>
      <c r="FU2" s="125" t="s">
        <v>414</v>
      </c>
      <c r="FW2" s="125" t="s">
        <v>411</v>
      </c>
      <c r="FX2" s="125" t="s">
        <v>437</v>
      </c>
      <c r="FY2" s="125" t="s">
        <v>412</v>
      </c>
      <c r="FZ2" s="125" t="s">
        <v>509</v>
      </c>
      <c r="GA2" s="125" t="s">
        <v>449</v>
      </c>
      <c r="GB2" s="125" t="s">
        <v>414</v>
      </c>
      <c r="GC2" s="125" t="s">
        <v>469</v>
      </c>
      <c r="GD2" s="125" t="s">
        <v>449</v>
      </c>
      <c r="GE2" s="125" t="s">
        <v>414</v>
      </c>
      <c r="GF2" s="125" t="s">
        <v>469</v>
      </c>
      <c r="GI2" s="125" t="s">
        <v>411</v>
      </c>
      <c r="GJ2" s="125" t="s">
        <v>437</v>
      </c>
      <c r="GK2" s="125" t="s">
        <v>412</v>
      </c>
      <c r="GL2" s="125" t="s">
        <v>509</v>
      </c>
      <c r="GM2" s="125" t="s">
        <v>414</v>
      </c>
      <c r="GN2" s="125" t="s">
        <v>414</v>
      </c>
      <c r="GQ2" s="125" t="s">
        <v>411</v>
      </c>
      <c r="GR2" s="125" t="s">
        <v>437</v>
      </c>
      <c r="GS2" s="125" t="s">
        <v>412</v>
      </c>
      <c r="GT2" s="125" t="s">
        <v>509</v>
      </c>
      <c r="GU2" s="125" t="s">
        <v>449</v>
      </c>
      <c r="GV2" s="125" t="s">
        <v>414</v>
      </c>
      <c r="GW2" s="125" t="s">
        <v>469</v>
      </c>
      <c r="GX2" s="125" t="s">
        <v>998</v>
      </c>
      <c r="GY2" s="125" t="s">
        <v>1003</v>
      </c>
      <c r="GZ2" s="125" t="s">
        <v>1004</v>
      </c>
      <c r="HC2" s="442" t="s">
        <v>411</v>
      </c>
      <c r="HD2" s="442" t="s">
        <v>437</v>
      </c>
      <c r="HE2" s="442" t="s">
        <v>412</v>
      </c>
      <c r="HF2" s="442" t="s">
        <v>509</v>
      </c>
      <c r="HG2" s="442" t="s">
        <v>414</v>
      </c>
      <c r="HH2" s="442" t="s">
        <v>414</v>
      </c>
      <c r="HK2" s="442" t="s">
        <v>411</v>
      </c>
      <c r="HL2" s="442" t="s">
        <v>437</v>
      </c>
      <c r="HM2" s="442" t="s">
        <v>412</v>
      </c>
      <c r="HN2" s="442" t="s">
        <v>509</v>
      </c>
      <c r="HO2" s="442" t="s">
        <v>449</v>
      </c>
      <c r="HP2" s="442" t="s">
        <v>414</v>
      </c>
      <c r="HQ2" s="442" t="s">
        <v>469</v>
      </c>
      <c r="HR2" s="442" t="s">
        <v>998</v>
      </c>
      <c r="HS2" s="442" t="s">
        <v>1003</v>
      </c>
      <c r="HT2" s="442" t="s">
        <v>1004</v>
      </c>
    </row>
    <row r="3" spans="1:228" x14ac:dyDescent="0.3">
      <c r="A3" s="1713" t="s">
        <v>426</v>
      </c>
      <c r="B3" s="1713" t="s">
        <v>218</v>
      </c>
      <c r="C3" s="1713" t="s">
        <v>477</v>
      </c>
      <c r="D3" s="1713" t="s">
        <v>290</v>
      </c>
      <c r="E3" s="1713" t="s">
        <v>521</v>
      </c>
      <c r="F3" s="1714">
        <v>54954324000</v>
      </c>
      <c r="G3" s="1714">
        <v>0</v>
      </c>
      <c r="H3" s="1714">
        <v>0</v>
      </c>
      <c r="I3" s="1714">
        <f t="shared" ref="I3:I35" si="0">+F3/$J$1*$K$1</f>
        <v>56877725.339999996</v>
      </c>
      <c r="J3" s="1714">
        <f t="shared" ref="J3:J35" si="1">+G3/$J$1*$K$1</f>
        <v>0</v>
      </c>
      <c r="K3" s="1714">
        <f t="shared" ref="K3:K35" si="2">+H3/$J$1*$K$1</f>
        <v>0</v>
      </c>
      <c r="N3" s="380" t="s">
        <v>426</v>
      </c>
      <c r="O3" s="1713" t="s">
        <v>218</v>
      </c>
      <c r="P3" s="1713" t="s">
        <v>431</v>
      </c>
      <c r="Q3" s="1713" t="s">
        <v>431</v>
      </c>
      <c r="R3" s="1715">
        <v>0</v>
      </c>
      <c r="S3" s="1715">
        <v>0</v>
      </c>
      <c r="T3" s="1715">
        <v>0</v>
      </c>
      <c r="U3" s="1716">
        <f t="shared" ref="U3:U19" si="3">+R3/$U$1*$V$1</f>
        <v>0</v>
      </c>
      <c r="V3" s="1716">
        <f t="shared" ref="V3:V19" si="4">+S3/$U$1*$V$1</f>
        <v>0</v>
      </c>
      <c r="W3" s="1716">
        <f>+T3/$U$1*$V$1</f>
        <v>0</v>
      </c>
      <c r="Y3" s="380" t="s">
        <v>426</v>
      </c>
      <c r="Z3" s="1713" t="s">
        <v>218</v>
      </c>
      <c r="AA3" s="1713" t="s">
        <v>477</v>
      </c>
      <c r="AB3" s="1713" t="s">
        <v>290</v>
      </c>
      <c r="AC3" s="384">
        <v>54954324000</v>
      </c>
      <c r="AD3" s="384">
        <v>0</v>
      </c>
      <c r="AE3" s="384">
        <v>0</v>
      </c>
      <c r="AF3" s="384">
        <f t="shared" ref="AF3:AF44" si="5">+AC3/$AF$1*$AG$1</f>
        <v>56877725.339999996</v>
      </c>
      <c r="AG3" s="384">
        <f t="shared" ref="AG3:AG44" si="6">+AD3/$AF$1*$AG$1</f>
        <v>0</v>
      </c>
      <c r="AH3" s="384">
        <f t="shared" ref="AH3:AH44" si="7">+AE3/$AF$1*$AG$1</f>
        <v>0</v>
      </c>
      <c r="AJ3" s="1717" t="s">
        <v>426</v>
      </c>
      <c r="AK3" s="1718" t="s">
        <v>218</v>
      </c>
      <c r="AL3" s="1718" t="s">
        <v>431</v>
      </c>
      <c r="AM3" s="1718" t="s">
        <v>431</v>
      </c>
      <c r="AN3" s="1719">
        <v>0</v>
      </c>
      <c r="AO3" s="384">
        <f t="shared" ref="AO3:AO18" si="8">+AN3/$AO$1*$AP$1</f>
        <v>0</v>
      </c>
      <c r="AR3" s="1720" t="s">
        <v>426</v>
      </c>
      <c r="AS3" s="1720" t="s">
        <v>218</v>
      </c>
      <c r="AT3" s="1720" t="s">
        <v>477</v>
      </c>
      <c r="AU3" s="408" t="s">
        <v>290</v>
      </c>
      <c r="AV3" s="1721">
        <v>54954324000</v>
      </c>
      <c r="AW3" s="1721">
        <v>0</v>
      </c>
      <c r="AX3" s="1721">
        <v>0</v>
      </c>
      <c r="AY3" s="1722">
        <f t="shared" ref="AY3:AY46" si="9">+AV3/$BA$1*$BB$1</f>
        <v>56877725.339999996</v>
      </c>
      <c r="AZ3" s="1722">
        <f t="shared" ref="AZ3:AZ46" si="10">+AW3/$BA$1*$BB$1</f>
        <v>0</v>
      </c>
      <c r="BA3" s="1722">
        <f t="shared" ref="BA3:BA46" si="11">+AX3/$BA$1*$BB$1</f>
        <v>0</v>
      </c>
      <c r="BD3" s="380" t="s">
        <v>426</v>
      </c>
      <c r="BE3" s="1713" t="s">
        <v>218</v>
      </c>
      <c r="BF3" s="1713" t="s">
        <v>427</v>
      </c>
      <c r="BG3" s="1713" t="s">
        <v>312</v>
      </c>
      <c r="BH3" s="384">
        <v>19920681333</v>
      </c>
      <c r="BI3" s="1722">
        <f t="shared" ref="BI3:BI15" si="12">+BH3/$BH$1*$BI$1</f>
        <v>20617905.179655001</v>
      </c>
      <c r="BK3" s="1713" t="s">
        <v>426</v>
      </c>
      <c r="BL3" s="1713" t="s">
        <v>218</v>
      </c>
      <c r="BM3" s="1713" t="s">
        <v>477</v>
      </c>
      <c r="BN3" s="1713" t="s">
        <v>290</v>
      </c>
      <c r="BO3" s="384">
        <v>54954324000</v>
      </c>
      <c r="BP3" s="384">
        <v>0</v>
      </c>
      <c r="BQ3" s="384">
        <v>0</v>
      </c>
      <c r="BR3" s="1723">
        <f t="shared" ref="BR3:BR48" si="13">+BO3/$BR$1*$BT$1</f>
        <v>56877725.339999996</v>
      </c>
      <c r="BS3" s="1723">
        <f t="shared" ref="BS3:BS48" si="14">+BP3/$BR$1*$BT$1</f>
        <v>0</v>
      </c>
      <c r="BT3" s="1723">
        <f t="shared" ref="BT3:BT48" si="15">+BQ3/$BR$1*$BT$1</f>
        <v>0</v>
      </c>
      <c r="BW3" s="1713" t="s">
        <v>426</v>
      </c>
      <c r="BX3" s="1713" t="s">
        <v>218</v>
      </c>
      <c r="BY3" s="1713" t="s">
        <v>431</v>
      </c>
      <c r="BZ3" s="1713" t="s">
        <v>431</v>
      </c>
      <c r="CA3" s="1723">
        <v>0</v>
      </c>
      <c r="CB3" s="1722">
        <f t="shared" ref="CB3:CB26" si="16">+CA3/$CB$1*$CC$1</f>
        <v>0</v>
      </c>
      <c r="CE3" s="1713" t="s">
        <v>426</v>
      </c>
      <c r="CF3" s="1713" t="s">
        <v>218</v>
      </c>
      <c r="CG3" s="1713" t="s">
        <v>477</v>
      </c>
      <c r="CH3" s="1713" t="s">
        <v>290</v>
      </c>
      <c r="CI3" s="1724">
        <v>54954324000</v>
      </c>
      <c r="CJ3" s="1724">
        <v>0</v>
      </c>
      <c r="CK3" s="1724">
        <v>0</v>
      </c>
      <c r="CL3" s="1723">
        <f t="shared" ref="CL3:CL34" si="17">+CI3/$CL$1*$CM$1</f>
        <v>56877725.339999996</v>
      </c>
      <c r="CM3" s="1723">
        <f t="shared" ref="CM3:CM34" si="18">+CJ3/$CL$1*$CM$1</f>
        <v>0</v>
      </c>
      <c r="CN3" s="1723">
        <f t="shared" ref="CN3:CN34" si="19">+CK3/$CL$1*$CM$1</f>
        <v>0</v>
      </c>
      <c r="CQ3" s="1713" t="s">
        <v>428</v>
      </c>
      <c r="CR3" s="1713" t="s">
        <v>450</v>
      </c>
      <c r="CS3" s="1713" t="s">
        <v>429</v>
      </c>
      <c r="CT3" s="1713" t="s">
        <v>270</v>
      </c>
      <c r="CU3" s="1725">
        <v>15884821</v>
      </c>
      <c r="CV3" s="1722">
        <f t="shared" ref="CV3:CV15" si="20">+CU3/$CV$1*$CW$1</f>
        <v>16440.789734999998</v>
      </c>
      <c r="CY3" s="1713" t="s">
        <v>426</v>
      </c>
      <c r="CZ3" s="1713" t="s">
        <v>218</v>
      </c>
      <c r="DA3" s="1713" t="s">
        <v>477</v>
      </c>
      <c r="DB3" s="1713" t="s">
        <v>290</v>
      </c>
      <c r="DC3" s="1724">
        <v>54954324000</v>
      </c>
      <c r="DD3" s="1724">
        <v>0</v>
      </c>
      <c r="DE3" s="1724">
        <v>0</v>
      </c>
      <c r="DF3" s="1722">
        <f>+DC3/$DG$1*$DH$1</f>
        <v>56877725.339999996</v>
      </c>
      <c r="DG3" s="1722">
        <f t="shared" ref="DG3:DG34" si="21">+DD3/$DG$1*$DH$1</f>
        <v>0</v>
      </c>
      <c r="DH3" s="1722">
        <f t="shared" ref="DH3:DH34" si="22">+DE3/$DG$1*$DH$1</f>
        <v>0</v>
      </c>
      <c r="DK3" s="380" t="s">
        <v>426</v>
      </c>
      <c r="DL3" s="1713" t="s">
        <v>218</v>
      </c>
      <c r="DM3" s="1713" t="s">
        <v>427</v>
      </c>
      <c r="DN3" s="1713" t="s">
        <v>312</v>
      </c>
      <c r="DO3" s="1713" t="s">
        <v>521</v>
      </c>
      <c r="DP3" s="384">
        <v>30992892</v>
      </c>
      <c r="DQ3" s="1722">
        <f t="shared" ref="DQ3:DQ17" si="23">+DP3/$DQ$1*$DR$1</f>
        <v>32077.643219999998</v>
      </c>
      <c r="DS3" s="1717" t="s">
        <v>426</v>
      </c>
      <c r="DT3" s="1718" t="s">
        <v>218</v>
      </c>
      <c r="DU3" s="1718" t="s">
        <v>477</v>
      </c>
      <c r="DV3" s="1718" t="s">
        <v>290</v>
      </c>
      <c r="DW3" s="1719">
        <v>54954324000</v>
      </c>
      <c r="DX3" s="1719">
        <v>0</v>
      </c>
      <c r="DY3" s="1719">
        <v>0</v>
      </c>
      <c r="DZ3" s="1722">
        <f t="shared" ref="DZ3:DZ34" si="24">+DW3/$EA$1*$EB$1</f>
        <v>56877725.339999996</v>
      </c>
      <c r="EA3" s="1722">
        <f t="shared" ref="EA3:EA34" si="25">+DX3/$EA$1*$EB$1</f>
        <v>0</v>
      </c>
      <c r="EB3" s="1722">
        <f t="shared" ref="EB3:EB34" si="26">+DY3/$EA$1*$EB$1</f>
        <v>0</v>
      </c>
      <c r="ED3" s="1713" t="s">
        <v>428</v>
      </c>
      <c r="EE3" s="1713" t="s">
        <v>901</v>
      </c>
      <c r="EF3" s="1713" t="s">
        <v>456</v>
      </c>
      <c r="EG3" s="1713" t="s">
        <v>269</v>
      </c>
      <c r="EH3" s="384">
        <v>249347258</v>
      </c>
      <c r="EI3" s="1722">
        <f>+EH3/$EI$1*$EJ$1</f>
        <v>258074.41202999998</v>
      </c>
      <c r="EK3" s="1713" t="s">
        <v>426</v>
      </c>
      <c r="EL3" s="1713" t="s">
        <v>218</v>
      </c>
      <c r="EM3" s="1713" t="s">
        <v>477</v>
      </c>
      <c r="EN3" s="1713" t="s">
        <v>290</v>
      </c>
      <c r="EO3" s="384">
        <v>54954324000</v>
      </c>
      <c r="EP3" s="384">
        <v>0</v>
      </c>
      <c r="EQ3" s="384">
        <v>0</v>
      </c>
      <c r="ER3" s="1722">
        <f>+EO3/$ES$1*$ET$1</f>
        <v>56877725.339999996</v>
      </c>
      <c r="ES3" s="1722">
        <f>+EP3/$ES$1*$ET$1</f>
        <v>0</v>
      </c>
      <c r="ET3" s="1722">
        <f>+EQ3/$ES$1*$ET$1</f>
        <v>0</v>
      </c>
      <c r="EW3" s="380" t="s">
        <v>428</v>
      </c>
      <c r="EX3" s="1713" t="s">
        <v>901</v>
      </c>
      <c r="EY3" s="1713" t="s">
        <v>456</v>
      </c>
      <c r="EZ3" s="1713" t="s">
        <v>269</v>
      </c>
      <c r="FA3" s="384">
        <v>6500000</v>
      </c>
      <c r="FB3" s="1722">
        <f>+FA3/$FA$1*$FB$1</f>
        <v>6727.4999999999991</v>
      </c>
      <c r="FD3" s="380" t="s">
        <v>426</v>
      </c>
      <c r="FE3" s="1713" t="s">
        <v>218</v>
      </c>
      <c r="FF3" s="380" t="s">
        <v>477</v>
      </c>
      <c r="FG3" s="1713" t="s">
        <v>290</v>
      </c>
      <c r="FH3" s="384">
        <v>54954324000</v>
      </c>
      <c r="FI3" s="384">
        <v>0</v>
      </c>
      <c r="FJ3" s="384">
        <v>0</v>
      </c>
      <c r="FK3" s="1723">
        <f>+FH3/$FL$1*$FM$1</f>
        <v>56877725.339999996</v>
      </c>
      <c r="FL3" s="1723">
        <f>+FI3/$FL$1*$FM$1</f>
        <v>0</v>
      </c>
      <c r="FM3" s="1723">
        <f>+FJ3/$FL$1*$FM$1</f>
        <v>0</v>
      </c>
      <c r="FP3" s="1726" t="s">
        <v>428</v>
      </c>
      <c r="FQ3" s="1727" t="s">
        <v>901</v>
      </c>
      <c r="FR3" s="1726" t="s">
        <v>454</v>
      </c>
      <c r="FS3" s="1727" t="s">
        <v>455</v>
      </c>
      <c r="FT3" s="1728">
        <v>21513600</v>
      </c>
      <c r="FU3" s="1723">
        <f>+FT3/$FT$1*$FU$1</f>
        <v>22266.575999999997</v>
      </c>
      <c r="FW3" s="380" t="s">
        <v>426</v>
      </c>
      <c r="FX3" s="1713" t="s">
        <v>218</v>
      </c>
      <c r="FY3" s="380" t="s">
        <v>477</v>
      </c>
      <c r="FZ3" s="1713" t="s">
        <v>290</v>
      </c>
      <c r="GA3" s="384">
        <v>54954324000</v>
      </c>
      <c r="GB3" s="384">
        <v>0</v>
      </c>
      <c r="GC3" s="384">
        <v>0</v>
      </c>
      <c r="GD3" s="1723">
        <f>+GA3/$GE$1*$GF$1</f>
        <v>56877725.339999996</v>
      </c>
      <c r="GE3" s="1723">
        <f>+GB3/$GE$1*$GF$1</f>
        <v>0</v>
      </c>
      <c r="GF3" s="1723">
        <f>+GC3/$GE$1*$GF$1</f>
        <v>0</v>
      </c>
      <c r="GI3" s="1713" t="s">
        <v>428</v>
      </c>
      <c r="GJ3" s="1713" t="s">
        <v>901</v>
      </c>
      <c r="GK3" s="1713" t="s">
        <v>456</v>
      </c>
      <c r="GL3" s="1713" t="s">
        <v>269</v>
      </c>
      <c r="GM3" s="1724">
        <v>35725192</v>
      </c>
      <c r="GN3" s="1729">
        <f>+GM3/$GM$1*$GN$1</f>
        <v>36975.57372</v>
      </c>
      <c r="GQ3" s="1713" t="s">
        <v>426</v>
      </c>
      <c r="GR3" s="1713" t="s">
        <v>218</v>
      </c>
      <c r="GS3" s="1713" t="s">
        <v>477</v>
      </c>
      <c r="GT3" s="1713" t="s">
        <v>290</v>
      </c>
      <c r="GU3" s="1728">
        <v>54954324000</v>
      </c>
      <c r="GV3" s="1728">
        <v>0</v>
      </c>
      <c r="GW3" s="1728">
        <v>0</v>
      </c>
      <c r="GX3" s="1723">
        <f>+GU3/$GY$1*$GZ$1</f>
        <v>56877725.339999996</v>
      </c>
      <c r="GY3" s="1723">
        <f>+GV3/$GY$1*$GZ$1</f>
        <v>0</v>
      </c>
      <c r="GZ3" s="1723">
        <f>+GW3/$GY$1*$GZ$1</f>
        <v>0</v>
      </c>
      <c r="HC3" s="380" t="s">
        <v>428</v>
      </c>
      <c r="HD3" s="380" t="s">
        <v>901</v>
      </c>
      <c r="HE3" s="380" t="s">
        <v>478</v>
      </c>
      <c r="HF3" s="380" t="s">
        <v>333</v>
      </c>
      <c r="HG3" s="384">
        <v>502448627</v>
      </c>
      <c r="HH3" s="1722">
        <f>+HG3/$HG$1*$HH$1</f>
        <v>520034.32894499996</v>
      </c>
      <c r="HK3" s="380" t="s">
        <v>426</v>
      </c>
      <c r="HL3" s="380" t="s">
        <v>218</v>
      </c>
      <c r="HM3" s="380" t="s">
        <v>477</v>
      </c>
      <c r="HN3" s="380" t="s">
        <v>290</v>
      </c>
      <c r="HO3" s="384">
        <v>54954324000</v>
      </c>
      <c r="HP3" s="384">
        <v>0</v>
      </c>
      <c r="HQ3" s="384">
        <v>0</v>
      </c>
      <c r="HR3" s="1723">
        <f>+HO3/$HS$1*$HT$1</f>
        <v>56877725.339999996</v>
      </c>
      <c r="HS3" s="1723">
        <f>+HP3/$HS$1*$HT$1</f>
        <v>0</v>
      </c>
      <c r="HT3" s="1723">
        <f>+HQ3/$HS$1*$HT$1</f>
        <v>0</v>
      </c>
    </row>
    <row r="4" spans="1:228" x14ac:dyDescent="0.3">
      <c r="A4" s="1713" t="s">
        <v>426</v>
      </c>
      <c r="B4" s="1713" t="s">
        <v>218</v>
      </c>
      <c r="C4" s="1713" t="s">
        <v>427</v>
      </c>
      <c r="D4" s="1713" t="s">
        <v>312</v>
      </c>
      <c r="E4" s="1713" t="s">
        <v>521</v>
      </c>
      <c r="F4" s="1714">
        <v>19920692000</v>
      </c>
      <c r="G4" s="1714">
        <v>0</v>
      </c>
      <c r="H4" s="1714">
        <v>0</v>
      </c>
      <c r="I4" s="1714">
        <f t="shared" si="0"/>
        <v>20617916.219999999</v>
      </c>
      <c r="J4" s="1714">
        <f t="shared" si="1"/>
        <v>0</v>
      </c>
      <c r="K4" s="1714">
        <f t="shared" si="2"/>
        <v>0</v>
      </c>
      <c r="N4" s="380" t="s">
        <v>426</v>
      </c>
      <c r="O4" s="1713" t="s">
        <v>218</v>
      </c>
      <c r="P4" s="1713" t="s">
        <v>477</v>
      </c>
      <c r="Q4" s="1713" t="s">
        <v>290</v>
      </c>
      <c r="R4" s="1715">
        <v>0</v>
      </c>
      <c r="S4" s="1715">
        <v>54954324000</v>
      </c>
      <c r="T4" s="1715">
        <v>54954324000</v>
      </c>
      <c r="U4" s="1716">
        <f t="shared" si="3"/>
        <v>0</v>
      </c>
      <c r="V4" s="1716">
        <f t="shared" si="4"/>
        <v>56877725.339999996</v>
      </c>
      <c r="W4" s="1716">
        <f t="shared" ref="W4:W19" si="27">+T4/$U$1*$V$1</f>
        <v>56877725.339999996</v>
      </c>
      <c r="Y4" s="380" t="s">
        <v>426</v>
      </c>
      <c r="Z4" s="1713" t="s">
        <v>218</v>
      </c>
      <c r="AA4" s="1713" t="s">
        <v>427</v>
      </c>
      <c r="AB4" s="1713" t="s">
        <v>312</v>
      </c>
      <c r="AC4" s="384">
        <v>19920692000</v>
      </c>
      <c r="AD4" s="384">
        <v>0</v>
      </c>
      <c r="AE4" s="384">
        <v>0</v>
      </c>
      <c r="AF4" s="384">
        <f t="shared" si="5"/>
        <v>20617916.219999999</v>
      </c>
      <c r="AG4" s="384">
        <f t="shared" si="6"/>
        <v>0</v>
      </c>
      <c r="AH4" s="384">
        <f t="shared" si="7"/>
        <v>0</v>
      </c>
      <c r="AJ4" s="1717" t="s">
        <v>428</v>
      </c>
      <c r="AK4" s="1718" t="s">
        <v>450</v>
      </c>
      <c r="AL4" s="1718" t="s">
        <v>453</v>
      </c>
      <c r="AM4" s="1718" t="s">
        <v>272</v>
      </c>
      <c r="AN4" s="1719">
        <v>0</v>
      </c>
      <c r="AO4" s="384">
        <f t="shared" si="8"/>
        <v>0</v>
      </c>
      <c r="AR4" s="1720" t="s">
        <v>426</v>
      </c>
      <c r="AS4" s="1720" t="s">
        <v>218</v>
      </c>
      <c r="AT4" s="1720" t="s">
        <v>427</v>
      </c>
      <c r="AU4" s="408" t="s">
        <v>312</v>
      </c>
      <c r="AV4" s="1721">
        <v>19920692000</v>
      </c>
      <c r="AW4" s="1721">
        <v>0</v>
      </c>
      <c r="AX4" s="1721">
        <v>0</v>
      </c>
      <c r="AY4" s="1722">
        <f t="shared" si="9"/>
        <v>20617916.219999999</v>
      </c>
      <c r="AZ4" s="1722">
        <f t="shared" si="10"/>
        <v>0</v>
      </c>
      <c r="BA4" s="1722">
        <f t="shared" si="11"/>
        <v>0</v>
      </c>
      <c r="BD4" s="380" t="s">
        <v>428</v>
      </c>
      <c r="BE4" s="1713" t="s">
        <v>450</v>
      </c>
      <c r="BF4" s="1713" t="s">
        <v>429</v>
      </c>
      <c r="BG4" s="1713" t="s">
        <v>270</v>
      </c>
      <c r="BH4" s="384">
        <v>18326220</v>
      </c>
      <c r="BI4" s="1722">
        <f t="shared" si="12"/>
        <v>18967.637699999999</v>
      </c>
      <c r="BK4" s="1713" t="s">
        <v>426</v>
      </c>
      <c r="BL4" s="1713" t="s">
        <v>218</v>
      </c>
      <c r="BM4" s="1713" t="s">
        <v>427</v>
      </c>
      <c r="BN4" s="1713" t="s">
        <v>312</v>
      </c>
      <c r="BO4" s="384">
        <v>19920692000</v>
      </c>
      <c r="BP4" s="384">
        <v>0</v>
      </c>
      <c r="BQ4" s="384">
        <v>0</v>
      </c>
      <c r="BR4" s="1723">
        <f t="shared" si="13"/>
        <v>20617916.219999999</v>
      </c>
      <c r="BS4" s="1723">
        <f t="shared" si="14"/>
        <v>0</v>
      </c>
      <c r="BT4" s="1723">
        <f t="shared" si="15"/>
        <v>0</v>
      </c>
      <c r="BW4" s="1713" t="s">
        <v>428</v>
      </c>
      <c r="BX4" s="1713" t="s">
        <v>450</v>
      </c>
      <c r="BY4" s="1713" t="s">
        <v>429</v>
      </c>
      <c r="BZ4" s="1713" t="s">
        <v>270</v>
      </c>
      <c r="CA4" s="1723">
        <v>16155814</v>
      </c>
      <c r="CB4" s="1722">
        <f t="shared" si="16"/>
        <v>16721.267489999998</v>
      </c>
      <c r="CE4" s="1713" t="s">
        <v>426</v>
      </c>
      <c r="CF4" s="1713" t="s">
        <v>218</v>
      </c>
      <c r="CG4" s="1713" t="s">
        <v>427</v>
      </c>
      <c r="CH4" s="1713" t="s">
        <v>312</v>
      </c>
      <c r="CI4" s="1724">
        <v>19920692000</v>
      </c>
      <c r="CJ4" s="1724">
        <v>0</v>
      </c>
      <c r="CK4" s="1724">
        <v>0</v>
      </c>
      <c r="CL4" s="1723">
        <f t="shared" si="17"/>
        <v>20617916.219999999</v>
      </c>
      <c r="CM4" s="1723">
        <f t="shared" si="18"/>
        <v>0</v>
      </c>
      <c r="CN4" s="1723">
        <f t="shared" si="19"/>
        <v>0</v>
      </c>
      <c r="CQ4" s="1713" t="s">
        <v>428</v>
      </c>
      <c r="CR4" s="1713" t="s">
        <v>450</v>
      </c>
      <c r="CS4" s="1713" t="s">
        <v>430</v>
      </c>
      <c r="CT4" s="1713" t="s">
        <v>313</v>
      </c>
      <c r="CU4" s="1725">
        <v>165186</v>
      </c>
      <c r="CV4" s="1722">
        <f t="shared" si="20"/>
        <v>170.96751</v>
      </c>
      <c r="CY4" s="1713" t="s">
        <v>426</v>
      </c>
      <c r="CZ4" s="1713" t="s">
        <v>218</v>
      </c>
      <c r="DA4" s="1713" t="s">
        <v>427</v>
      </c>
      <c r="DB4" s="1713" t="s">
        <v>312</v>
      </c>
      <c r="DC4" s="1724">
        <v>19951675000</v>
      </c>
      <c r="DD4" s="1724">
        <v>0</v>
      </c>
      <c r="DE4" s="1724">
        <v>0</v>
      </c>
      <c r="DF4" s="1722">
        <f t="shared" ref="DF4:DF34" si="28">+DC4/$DG$1*$DH$1</f>
        <v>20649983.625</v>
      </c>
      <c r="DG4" s="1722">
        <f t="shared" si="21"/>
        <v>0</v>
      </c>
      <c r="DH4" s="1722">
        <f t="shared" si="22"/>
        <v>0</v>
      </c>
      <c r="DK4" s="380" t="s">
        <v>428</v>
      </c>
      <c r="DL4" s="1713" t="s">
        <v>901</v>
      </c>
      <c r="DM4" s="1713" t="s">
        <v>429</v>
      </c>
      <c r="DN4" s="1713" t="s">
        <v>270</v>
      </c>
      <c r="DO4" s="1713" t="s">
        <v>521</v>
      </c>
      <c r="DP4" s="384">
        <v>15884821</v>
      </c>
      <c r="DQ4" s="1722">
        <f t="shared" si="23"/>
        <v>16440.789734999998</v>
      </c>
      <c r="DS4" s="1717" t="s">
        <v>426</v>
      </c>
      <c r="DT4" s="1718" t="s">
        <v>218</v>
      </c>
      <c r="DU4" s="1718" t="s">
        <v>427</v>
      </c>
      <c r="DV4" s="1718" t="s">
        <v>312</v>
      </c>
      <c r="DW4" s="1719">
        <v>19951675000</v>
      </c>
      <c r="DX4" s="1719">
        <v>0</v>
      </c>
      <c r="DY4" s="1719">
        <v>0</v>
      </c>
      <c r="DZ4" s="1722">
        <f t="shared" si="24"/>
        <v>20649983.625</v>
      </c>
      <c r="EA4" s="1722">
        <f t="shared" si="25"/>
        <v>0</v>
      </c>
      <c r="EB4" s="1722">
        <f t="shared" si="26"/>
        <v>0</v>
      </c>
      <c r="ED4" s="1713" t="s">
        <v>428</v>
      </c>
      <c r="EE4" s="1713" t="s">
        <v>901</v>
      </c>
      <c r="EF4" s="1713" t="s">
        <v>430</v>
      </c>
      <c r="EG4" s="1713" t="s">
        <v>313</v>
      </c>
      <c r="EH4" s="384">
        <v>28928</v>
      </c>
      <c r="EI4" s="1722">
        <f t="shared" ref="EI4:EI18" si="29">+EH4/$EI$1*$EJ$1</f>
        <v>29.940479999999997</v>
      </c>
      <c r="EK4" s="1713" t="s">
        <v>426</v>
      </c>
      <c r="EL4" s="1713" t="s">
        <v>218</v>
      </c>
      <c r="EM4" s="1713" t="s">
        <v>427</v>
      </c>
      <c r="EN4" s="1713" t="s">
        <v>312</v>
      </c>
      <c r="EO4" s="384">
        <v>19951675000</v>
      </c>
      <c r="EP4" s="384">
        <v>0</v>
      </c>
      <c r="EQ4" s="384">
        <v>0</v>
      </c>
      <c r="ER4" s="1722">
        <f t="shared" ref="ER4:ER52" si="30">+EO4/$ES$1*$ET$1</f>
        <v>20649983.625</v>
      </c>
      <c r="ES4" s="1722">
        <f t="shared" ref="ES4:ES52" si="31">+EP4/$ES$1*$ET$1</f>
        <v>0</v>
      </c>
      <c r="ET4" s="1722">
        <f t="shared" ref="ET4:ET52" si="32">+EQ4/$ES$1*$ET$1</f>
        <v>0</v>
      </c>
      <c r="EW4" s="380" t="s">
        <v>428</v>
      </c>
      <c r="EX4" s="1713" t="s">
        <v>901</v>
      </c>
      <c r="EY4" s="1713" t="s">
        <v>430</v>
      </c>
      <c r="EZ4" s="1713" t="s">
        <v>313</v>
      </c>
      <c r="FA4" s="384">
        <v>57856</v>
      </c>
      <c r="FB4" s="1722">
        <f t="shared" ref="FB4:FB15" si="33">+FA4/$FA$1*$FB$1</f>
        <v>59.880959999999995</v>
      </c>
      <c r="FD4" s="380" t="s">
        <v>426</v>
      </c>
      <c r="FE4" s="1713" t="s">
        <v>218</v>
      </c>
      <c r="FF4" s="380" t="s">
        <v>427</v>
      </c>
      <c r="FG4" s="1713" t="s">
        <v>312</v>
      </c>
      <c r="FH4" s="384">
        <v>19951675000</v>
      </c>
      <c r="FI4" s="384">
        <v>0</v>
      </c>
      <c r="FJ4" s="384">
        <v>0</v>
      </c>
      <c r="FK4" s="1723">
        <f t="shared" ref="FK4:FK53" si="34">+FH4/$FL$1*$FM$1</f>
        <v>20649983.625</v>
      </c>
      <c r="FL4" s="1723">
        <f t="shared" ref="FL4:FL53" si="35">+FI4/$FL$1*$FM$1</f>
        <v>0</v>
      </c>
      <c r="FM4" s="1723">
        <f t="shared" ref="FM4:FM53" si="36">+FJ4/$FL$1*$FM$1</f>
        <v>0</v>
      </c>
      <c r="FP4" s="1726" t="s">
        <v>428</v>
      </c>
      <c r="FQ4" s="1727" t="s">
        <v>901</v>
      </c>
      <c r="FR4" s="1726" t="s">
        <v>429</v>
      </c>
      <c r="FS4" s="1727" t="s">
        <v>270</v>
      </c>
      <c r="FT4" s="1728">
        <v>15884821</v>
      </c>
      <c r="FU4" s="1723">
        <f t="shared" ref="FU4:FU19" si="37">+FT4/$FT$1*$FU$1</f>
        <v>16440.789734999998</v>
      </c>
      <c r="FW4" s="380" t="s">
        <v>426</v>
      </c>
      <c r="FX4" s="1713" t="s">
        <v>218</v>
      </c>
      <c r="FY4" s="380" t="s">
        <v>427</v>
      </c>
      <c r="FZ4" s="1713" t="s">
        <v>312</v>
      </c>
      <c r="GA4" s="384">
        <v>19951675000</v>
      </c>
      <c r="GB4" s="384">
        <v>0</v>
      </c>
      <c r="GC4" s="384">
        <v>0</v>
      </c>
      <c r="GD4" s="1723">
        <f t="shared" ref="GD4:GD52" si="38">+GA4/$GE$1*$GF$1</f>
        <v>20649983.625</v>
      </c>
      <c r="GE4" s="1723">
        <f t="shared" ref="GE4:GE52" si="39">+GB4/$GE$1*$GF$1</f>
        <v>0</v>
      </c>
      <c r="GF4" s="1723">
        <f t="shared" ref="GF4:GF52" si="40">+GC4/$GE$1*$GF$1</f>
        <v>0</v>
      </c>
      <c r="GI4" s="1713" t="s">
        <v>428</v>
      </c>
      <c r="GJ4" s="1713" t="s">
        <v>901</v>
      </c>
      <c r="GK4" s="1713" t="s">
        <v>453</v>
      </c>
      <c r="GL4" s="1713" t="s">
        <v>272</v>
      </c>
      <c r="GM4" s="1724">
        <v>154700</v>
      </c>
      <c r="GN4" s="1729">
        <f t="shared" ref="GN4:GN19" si="41">+GM4/$GM$1*$GN$1</f>
        <v>160.11449999999996</v>
      </c>
      <c r="GQ4" s="1713" t="s">
        <v>426</v>
      </c>
      <c r="GR4" s="1713" t="s">
        <v>218</v>
      </c>
      <c r="GS4" s="1713" t="s">
        <v>427</v>
      </c>
      <c r="GT4" s="1713" t="s">
        <v>312</v>
      </c>
      <c r="GU4" s="1728">
        <v>19951675000</v>
      </c>
      <c r="GV4" s="1728">
        <v>0</v>
      </c>
      <c r="GW4" s="1728">
        <v>0</v>
      </c>
      <c r="GX4" s="1723">
        <f t="shared" ref="GX4:GX52" si="42">+GU4/$GY$1*$GZ$1</f>
        <v>20649983.625</v>
      </c>
      <c r="GY4" s="1723">
        <f t="shared" ref="GY4:GY52" si="43">+GV4/$GY$1*$GZ$1</f>
        <v>0</v>
      </c>
      <c r="GZ4" s="1723">
        <f t="shared" ref="GZ4:GZ52" si="44">+GW4/$GY$1*$GZ$1</f>
        <v>0</v>
      </c>
      <c r="HC4" s="380" t="s">
        <v>428</v>
      </c>
      <c r="HD4" s="380" t="s">
        <v>901</v>
      </c>
      <c r="HE4" s="380" t="s">
        <v>456</v>
      </c>
      <c r="HF4" s="380" t="s">
        <v>269</v>
      </c>
      <c r="HG4" s="384">
        <v>1256258080</v>
      </c>
      <c r="HH4" s="1722">
        <f t="shared" ref="HH4:HH20" si="45">+HG4/$HG$1*$HH$1</f>
        <v>1300227.1128</v>
      </c>
      <c r="HK4" s="380" t="s">
        <v>426</v>
      </c>
      <c r="HL4" s="380" t="s">
        <v>218</v>
      </c>
      <c r="HM4" s="380" t="s">
        <v>427</v>
      </c>
      <c r="HN4" s="380" t="s">
        <v>312</v>
      </c>
      <c r="HO4" s="384">
        <v>19951675000</v>
      </c>
      <c r="HP4" s="384">
        <v>0</v>
      </c>
      <c r="HQ4" s="384">
        <v>0</v>
      </c>
      <c r="HR4" s="1723">
        <f t="shared" ref="HR4:HR53" si="46">+HO4/$HS$1*$HT$1</f>
        <v>20649983.625</v>
      </c>
      <c r="HS4" s="1723">
        <f t="shared" ref="HS4:HS53" si="47">+HP4/$HS$1*$HT$1</f>
        <v>0</v>
      </c>
      <c r="HT4" s="1723">
        <f t="shared" ref="HT4:HT53" si="48">+HQ4/$HS$1*$HT$1</f>
        <v>0</v>
      </c>
    </row>
    <row r="5" spans="1:228" x14ac:dyDescent="0.3">
      <c r="A5" s="1713" t="s">
        <v>428</v>
      </c>
      <c r="B5" s="1713" t="s">
        <v>450</v>
      </c>
      <c r="C5" s="1713" t="s">
        <v>456</v>
      </c>
      <c r="D5" s="1713" t="s">
        <v>269</v>
      </c>
      <c r="E5" s="1713" t="s">
        <v>521</v>
      </c>
      <c r="F5" s="1714">
        <v>2653409000</v>
      </c>
      <c r="G5" s="1714">
        <v>0</v>
      </c>
      <c r="H5" s="1714">
        <v>0</v>
      </c>
      <c r="I5" s="1714">
        <f t="shared" si="0"/>
        <v>2746278.3149999999</v>
      </c>
      <c r="J5" s="1714">
        <f t="shared" si="1"/>
        <v>0</v>
      </c>
      <c r="K5" s="1714">
        <f t="shared" si="2"/>
        <v>0</v>
      </c>
      <c r="N5" s="380" t="s">
        <v>428</v>
      </c>
      <c r="O5" s="1713" t="s">
        <v>450</v>
      </c>
      <c r="P5" s="1713" t="s">
        <v>456</v>
      </c>
      <c r="Q5" s="1713" t="s">
        <v>269</v>
      </c>
      <c r="R5" s="1715">
        <v>0</v>
      </c>
      <c r="S5" s="1715">
        <v>564586391</v>
      </c>
      <c r="T5" s="1715">
        <v>452855083</v>
      </c>
      <c r="U5" s="1716">
        <f t="shared" si="3"/>
        <v>0</v>
      </c>
      <c r="V5" s="1716">
        <f t="shared" si="4"/>
        <v>584346.91468499985</v>
      </c>
      <c r="W5" s="1716">
        <f t="shared" si="27"/>
        <v>468705.01090499997</v>
      </c>
      <c r="Y5" s="380" t="s">
        <v>426</v>
      </c>
      <c r="Z5" s="1713" t="s">
        <v>218</v>
      </c>
      <c r="AA5" s="1713" t="s">
        <v>431</v>
      </c>
      <c r="AB5" s="1713" t="s">
        <v>431</v>
      </c>
      <c r="AC5" s="384">
        <v>0</v>
      </c>
      <c r="AD5" s="384">
        <v>0</v>
      </c>
      <c r="AE5" s="384">
        <v>0</v>
      </c>
      <c r="AF5" s="384">
        <f t="shared" si="5"/>
        <v>0</v>
      </c>
      <c r="AG5" s="384">
        <f t="shared" si="6"/>
        <v>0</v>
      </c>
      <c r="AH5" s="384">
        <f t="shared" si="7"/>
        <v>0</v>
      </c>
      <c r="AJ5" s="1717" t="s">
        <v>428</v>
      </c>
      <c r="AK5" s="1718" t="s">
        <v>450</v>
      </c>
      <c r="AL5" s="1718" t="s">
        <v>429</v>
      </c>
      <c r="AM5" s="1718" t="s">
        <v>270</v>
      </c>
      <c r="AN5" s="1719">
        <v>15162027</v>
      </c>
      <c r="AO5" s="384">
        <f t="shared" si="8"/>
        <v>15692.697944999998</v>
      </c>
      <c r="AR5" s="1720" t="s">
        <v>426</v>
      </c>
      <c r="AS5" s="1720" t="s">
        <v>218</v>
      </c>
      <c r="AT5" s="1720" t="s">
        <v>477</v>
      </c>
      <c r="AU5" s="408" t="s">
        <v>290</v>
      </c>
      <c r="AV5" s="1721">
        <v>0</v>
      </c>
      <c r="AW5" s="1721">
        <v>54954324000</v>
      </c>
      <c r="AX5" s="1721">
        <v>54954324000</v>
      </c>
      <c r="AY5" s="1722">
        <f t="shared" si="9"/>
        <v>0</v>
      </c>
      <c r="AZ5" s="1722">
        <f t="shared" si="10"/>
        <v>56877725.339999996</v>
      </c>
      <c r="BA5" s="1722">
        <f t="shared" si="11"/>
        <v>56877725.339999996</v>
      </c>
      <c r="BD5" s="380" t="s">
        <v>428</v>
      </c>
      <c r="BE5" s="1713" t="s">
        <v>450</v>
      </c>
      <c r="BF5" s="1713" t="s">
        <v>453</v>
      </c>
      <c r="BG5" s="1713" t="s">
        <v>272</v>
      </c>
      <c r="BH5" s="384">
        <v>499999</v>
      </c>
      <c r="BI5" s="1722">
        <f t="shared" si="12"/>
        <v>517.498965</v>
      </c>
      <c r="BK5" s="1713" t="s">
        <v>426</v>
      </c>
      <c r="BL5" s="1713" t="s">
        <v>218</v>
      </c>
      <c r="BM5" s="1713" t="s">
        <v>427</v>
      </c>
      <c r="BN5" s="1713" t="s">
        <v>312</v>
      </c>
      <c r="BO5" s="384">
        <v>0</v>
      </c>
      <c r="BP5" s="384">
        <v>19920681333</v>
      </c>
      <c r="BQ5" s="384">
        <v>19920681333</v>
      </c>
      <c r="BR5" s="1723">
        <f t="shared" si="13"/>
        <v>0</v>
      </c>
      <c r="BS5" s="1723">
        <f t="shared" si="14"/>
        <v>20617905.179655001</v>
      </c>
      <c r="BT5" s="1723">
        <f t="shared" si="15"/>
        <v>20617905.179655001</v>
      </c>
      <c r="BW5" s="1713" t="s">
        <v>428</v>
      </c>
      <c r="BX5" s="1713" t="s">
        <v>450</v>
      </c>
      <c r="BY5" s="1713" t="s">
        <v>431</v>
      </c>
      <c r="BZ5" s="1713" t="s">
        <v>431</v>
      </c>
      <c r="CA5" s="1723">
        <v>0</v>
      </c>
      <c r="CB5" s="1722">
        <f t="shared" si="16"/>
        <v>0</v>
      </c>
      <c r="CE5" s="1713" t="s">
        <v>426</v>
      </c>
      <c r="CF5" s="1713" t="s">
        <v>218</v>
      </c>
      <c r="CG5" s="1713" t="s">
        <v>427</v>
      </c>
      <c r="CH5" s="1713" t="s">
        <v>312</v>
      </c>
      <c r="CI5" s="1724">
        <v>0</v>
      </c>
      <c r="CJ5" s="1724">
        <v>19920681333</v>
      </c>
      <c r="CK5" s="1724">
        <v>19920681333</v>
      </c>
      <c r="CL5" s="1723">
        <f t="shared" si="17"/>
        <v>0</v>
      </c>
      <c r="CM5" s="1723">
        <f t="shared" si="18"/>
        <v>20617905.179655001</v>
      </c>
      <c r="CN5" s="1723">
        <f t="shared" si="19"/>
        <v>20617905.179655001</v>
      </c>
      <c r="CQ5" s="1713" t="s">
        <v>428</v>
      </c>
      <c r="CR5" s="1713" t="s">
        <v>450</v>
      </c>
      <c r="CS5" s="1713" t="s">
        <v>456</v>
      </c>
      <c r="CT5" s="1713" t="s">
        <v>269</v>
      </c>
      <c r="CU5" s="1725">
        <v>62100000</v>
      </c>
      <c r="CV5" s="1722">
        <f t="shared" si="20"/>
        <v>64273.499999999993</v>
      </c>
      <c r="CY5" s="1713" t="s">
        <v>426</v>
      </c>
      <c r="CZ5" s="1713" t="s">
        <v>218</v>
      </c>
      <c r="DA5" s="1713" t="s">
        <v>477</v>
      </c>
      <c r="DB5" s="1713" t="s">
        <v>290</v>
      </c>
      <c r="DC5" s="1724">
        <v>0</v>
      </c>
      <c r="DD5" s="1724">
        <v>54954324000</v>
      </c>
      <c r="DE5" s="1724">
        <v>54954324000</v>
      </c>
      <c r="DF5" s="1722">
        <f t="shared" si="28"/>
        <v>0</v>
      </c>
      <c r="DG5" s="1722">
        <f t="shared" si="21"/>
        <v>56877725.339999996</v>
      </c>
      <c r="DH5" s="1722">
        <f t="shared" si="22"/>
        <v>56877725.339999996</v>
      </c>
      <c r="DK5" s="380" t="s">
        <v>428</v>
      </c>
      <c r="DL5" s="1713" t="s">
        <v>901</v>
      </c>
      <c r="DM5" s="1713" t="s">
        <v>430</v>
      </c>
      <c r="DN5" s="1713" t="s">
        <v>313</v>
      </c>
      <c r="DO5" s="1713" t="s">
        <v>521</v>
      </c>
      <c r="DP5" s="384">
        <v>28928</v>
      </c>
      <c r="DQ5" s="1722">
        <f t="shared" si="23"/>
        <v>29.940479999999997</v>
      </c>
      <c r="DS5" s="1717" t="s">
        <v>426</v>
      </c>
      <c r="DT5" s="1718" t="s">
        <v>218</v>
      </c>
      <c r="DU5" s="1718" t="s">
        <v>431</v>
      </c>
      <c r="DV5" s="1718" t="s">
        <v>431</v>
      </c>
      <c r="DW5" s="1719">
        <v>0</v>
      </c>
      <c r="DX5" s="1719">
        <v>0</v>
      </c>
      <c r="DY5" s="1719">
        <v>0</v>
      </c>
      <c r="DZ5" s="1722">
        <f t="shared" si="24"/>
        <v>0</v>
      </c>
      <c r="EA5" s="1722">
        <f t="shared" si="25"/>
        <v>0</v>
      </c>
      <c r="EB5" s="1722">
        <f t="shared" si="26"/>
        <v>0</v>
      </c>
      <c r="ED5" s="1713" t="s">
        <v>428</v>
      </c>
      <c r="EE5" s="1713" t="s">
        <v>901</v>
      </c>
      <c r="EF5" s="1713" t="s">
        <v>429</v>
      </c>
      <c r="EG5" s="1713" t="s">
        <v>270</v>
      </c>
      <c r="EH5" s="384">
        <v>15884821</v>
      </c>
      <c r="EI5" s="1722">
        <f t="shared" si="29"/>
        <v>16440.789734999998</v>
      </c>
      <c r="EK5" s="1713" t="s">
        <v>426</v>
      </c>
      <c r="EL5" s="1713" t="s">
        <v>218</v>
      </c>
      <c r="EM5" s="1713" t="s">
        <v>431</v>
      </c>
      <c r="EN5" s="1713" t="s">
        <v>431</v>
      </c>
      <c r="EO5" s="384">
        <v>0</v>
      </c>
      <c r="EP5" s="384">
        <v>0</v>
      </c>
      <c r="EQ5" s="384">
        <v>0</v>
      </c>
      <c r="ER5" s="1722">
        <f t="shared" si="30"/>
        <v>0</v>
      </c>
      <c r="ES5" s="1722">
        <f t="shared" si="31"/>
        <v>0</v>
      </c>
      <c r="ET5" s="1722">
        <f t="shared" si="32"/>
        <v>0</v>
      </c>
      <c r="EW5" s="380" t="s">
        <v>428</v>
      </c>
      <c r="EX5" s="1713" t="s">
        <v>901</v>
      </c>
      <c r="EY5" s="1713" t="s">
        <v>429</v>
      </c>
      <c r="EZ5" s="1713" t="s">
        <v>270</v>
      </c>
      <c r="FA5" s="384">
        <v>15941186</v>
      </c>
      <c r="FB5" s="1722">
        <f t="shared" si="33"/>
        <v>16499.127509999998</v>
      </c>
      <c r="FD5" s="380" t="s">
        <v>426</v>
      </c>
      <c r="FE5" s="1713" t="s">
        <v>218</v>
      </c>
      <c r="FF5" s="380" t="s">
        <v>431</v>
      </c>
      <c r="FG5" s="1713" t="s">
        <v>431</v>
      </c>
      <c r="FH5" s="384">
        <v>0</v>
      </c>
      <c r="FI5" s="384">
        <v>0</v>
      </c>
      <c r="FJ5" s="384">
        <v>0</v>
      </c>
      <c r="FK5" s="1723">
        <f t="shared" si="34"/>
        <v>0</v>
      </c>
      <c r="FL5" s="1723">
        <f t="shared" si="35"/>
        <v>0</v>
      </c>
      <c r="FM5" s="1723">
        <f t="shared" si="36"/>
        <v>0</v>
      </c>
      <c r="FP5" s="1726" t="s">
        <v>428</v>
      </c>
      <c r="FQ5" s="1727" t="s">
        <v>901</v>
      </c>
      <c r="FR5" s="1726" t="s">
        <v>456</v>
      </c>
      <c r="FS5" s="1727" t="s">
        <v>269</v>
      </c>
      <c r="FT5" s="1728">
        <v>116380368</v>
      </c>
      <c r="FU5" s="1723">
        <f t="shared" si="37"/>
        <v>120453.68088</v>
      </c>
      <c r="FW5" s="380" t="s">
        <v>426</v>
      </c>
      <c r="FX5" s="1713" t="s">
        <v>218</v>
      </c>
      <c r="FY5" s="380" t="s">
        <v>477</v>
      </c>
      <c r="FZ5" s="1713" t="s">
        <v>290</v>
      </c>
      <c r="GA5" s="384">
        <v>0</v>
      </c>
      <c r="GB5" s="384">
        <v>54954324000</v>
      </c>
      <c r="GC5" s="384">
        <v>54954324000</v>
      </c>
      <c r="GD5" s="1723">
        <f t="shared" si="38"/>
        <v>0</v>
      </c>
      <c r="GE5" s="1723">
        <f t="shared" si="39"/>
        <v>56877725.339999996</v>
      </c>
      <c r="GF5" s="1723">
        <f t="shared" si="40"/>
        <v>56877725.339999996</v>
      </c>
      <c r="GI5" s="1713" t="s">
        <v>428</v>
      </c>
      <c r="GJ5" s="1713" t="s">
        <v>901</v>
      </c>
      <c r="GK5" s="1713" t="s">
        <v>429</v>
      </c>
      <c r="GL5" s="1713" t="s">
        <v>270</v>
      </c>
      <c r="GM5" s="1724">
        <v>15884821</v>
      </c>
      <c r="GN5" s="1729">
        <f t="shared" si="41"/>
        <v>16440.789734999998</v>
      </c>
      <c r="GQ5" s="1713" t="s">
        <v>426</v>
      </c>
      <c r="GR5" s="1713" t="s">
        <v>218</v>
      </c>
      <c r="GS5" s="1713" t="s">
        <v>427</v>
      </c>
      <c r="GT5" s="1713" t="s">
        <v>312</v>
      </c>
      <c r="GU5" s="1728">
        <v>0</v>
      </c>
      <c r="GV5" s="1728">
        <v>19951674225</v>
      </c>
      <c r="GW5" s="1728">
        <v>19951674225</v>
      </c>
      <c r="GX5" s="1723">
        <f t="shared" si="42"/>
        <v>0</v>
      </c>
      <c r="GY5" s="1723">
        <f t="shared" si="43"/>
        <v>20649982.822875001</v>
      </c>
      <c r="GZ5" s="1723">
        <f t="shared" si="44"/>
        <v>20649982.822875001</v>
      </c>
      <c r="HC5" s="380" t="s">
        <v>428</v>
      </c>
      <c r="HD5" s="380" t="s">
        <v>901</v>
      </c>
      <c r="HE5" s="380" t="s">
        <v>454</v>
      </c>
      <c r="HF5" s="380" t="s">
        <v>455</v>
      </c>
      <c r="HG5" s="384">
        <v>93371143</v>
      </c>
      <c r="HH5" s="1722">
        <f t="shared" si="45"/>
        <v>96639.133004999996</v>
      </c>
      <c r="HK5" s="380" t="s">
        <v>426</v>
      </c>
      <c r="HL5" s="380" t="s">
        <v>218</v>
      </c>
      <c r="HM5" s="380" t="s">
        <v>477</v>
      </c>
      <c r="HN5" s="380" t="s">
        <v>290</v>
      </c>
      <c r="HO5" s="384">
        <v>0</v>
      </c>
      <c r="HP5" s="384">
        <v>54954324000</v>
      </c>
      <c r="HQ5" s="384">
        <v>54954324000</v>
      </c>
      <c r="HR5" s="1723">
        <f t="shared" si="46"/>
        <v>0</v>
      </c>
      <c r="HS5" s="1723">
        <f t="shared" si="47"/>
        <v>56877725.339999996</v>
      </c>
      <c r="HT5" s="1723">
        <f t="shared" si="48"/>
        <v>56877725.339999996</v>
      </c>
    </row>
    <row r="6" spans="1:228" x14ac:dyDescent="0.3">
      <c r="A6" s="1713" t="s">
        <v>428</v>
      </c>
      <c r="B6" s="1713" t="s">
        <v>450</v>
      </c>
      <c r="C6" s="1713" t="s">
        <v>478</v>
      </c>
      <c r="D6" s="1713" t="s">
        <v>333</v>
      </c>
      <c r="E6" s="1713" t="s">
        <v>521</v>
      </c>
      <c r="F6" s="1714">
        <v>567371000</v>
      </c>
      <c r="G6" s="1714">
        <v>0</v>
      </c>
      <c r="H6" s="1714">
        <v>0</v>
      </c>
      <c r="I6" s="1714">
        <f t="shared" si="0"/>
        <v>587228.98499999999</v>
      </c>
      <c r="J6" s="1714">
        <f t="shared" si="1"/>
        <v>0</v>
      </c>
      <c r="K6" s="1714">
        <f t="shared" si="2"/>
        <v>0</v>
      </c>
      <c r="N6" s="380" t="s">
        <v>428</v>
      </c>
      <c r="O6" s="1713" t="s">
        <v>450</v>
      </c>
      <c r="P6" s="1713" t="s">
        <v>429</v>
      </c>
      <c r="Q6" s="1713" t="s">
        <v>270</v>
      </c>
      <c r="R6" s="1715">
        <v>0</v>
      </c>
      <c r="S6" s="1715">
        <v>0</v>
      </c>
      <c r="T6" s="1715">
        <v>15923798</v>
      </c>
      <c r="U6" s="1716">
        <f t="shared" si="3"/>
        <v>0</v>
      </c>
      <c r="V6" s="1716">
        <f t="shared" si="4"/>
        <v>0</v>
      </c>
      <c r="W6" s="1716">
        <f t="shared" si="27"/>
        <v>16481.130929999999</v>
      </c>
      <c r="Y6" s="380" t="s">
        <v>426</v>
      </c>
      <c r="Z6" s="1713" t="s">
        <v>218</v>
      </c>
      <c r="AA6" s="1713" t="s">
        <v>477</v>
      </c>
      <c r="AB6" s="1713" t="s">
        <v>290</v>
      </c>
      <c r="AC6" s="384">
        <v>0</v>
      </c>
      <c r="AD6" s="384">
        <v>54954324000</v>
      </c>
      <c r="AE6" s="384">
        <v>54954324000</v>
      </c>
      <c r="AF6" s="384">
        <f t="shared" si="5"/>
        <v>0</v>
      </c>
      <c r="AG6" s="384">
        <f t="shared" si="6"/>
        <v>56877725.339999996</v>
      </c>
      <c r="AH6" s="384">
        <f t="shared" si="7"/>
        <v>56877725.339999996</v>
      </c>
      <c r="AJ6" s="1717" t="s">
        <v>428</v>
      </c>
      <c r="AK6" s="1718" t="s">
        <v>450</v>
      </c>
      <c r="AL6" s="1718" t="s">
        <v>431</v>
      </c>
      <c r="AM6" s="1718" t="s">
        <v>431</v>
      </c>
      <c r="AN6" s="1719">
        <v>0</v>
      </c>
      <c r="AO6" s="384">
        <f t="shared" si="8"/>
        <v>0</v>
      </c>
      <c r="AR6" s="1720" t="s">
        <v>426</v>
      </c>
      <c r="AS6" s="1720" t="s">
        <v>218</v>
      </c>
      <c r="AT6" s="1720" t="s">
        <v>431</v>
      </c>
      <c r="AU6" s="408" t="s">
        <v>431</v>
      </c>
      <c r="AV6" s="1721">
        <v>0</v>
      </c>
      <c r="AW6" s="1721">
        <v>0</v>
      </c>
      <c r="AX6" s="1721">
        <v>0</v>
      </c>
      <c r="AY6" s="1722">
        <f t="shared" si="9"/>
        <v>0</v>
      </c>
      <c r="AZ6" s="1722">
        <f t="shared" si="10"/>
        <v>0</v>
      </c>
      <c r="BA6" s="1722">
        <f t="shared" si="11"/>
        <v>0</v>
      </c>
      <c r="BD6" s="380" t="s">
        <v>428</v>
      </c>
      <c r="BE6" s="1713" t="s">
        <v>450</v>
      </c>
      <c r="BF6" s="1713" t="s">
        <v>456</v>
      </c>
      <c r="BG6" s="1713" t="s">
        <v>269</v>
      </c>
      <c r="BH6" s="384">
        <v>131599999</v>
      </c>
      <c r="BI6" s="1722">
        <f t="shared" si="12"/>
        <v>136205.99896500001</v>
      </c>
      <c r="BK6" s="1713" t="s">
        <v>426</v>
      </c>
      <c r="BL6" s="1713" t="s">
        <v>218</v>
      </c>
      <c r="BM6" s="1713" t="s">
        <v>431</v>
      </c>
      <c r="BN6" s="1713" t="s">
        <v>431</v>
      </c>
      <c r="BO6" s="384">
        <v>0</v>
      </c>
      <c r="BP6" s="384">
        <v>0</v>
      </c>
      <c r="BQ6" s="384">
        <v>0</v>
      </c>
      <c r="BR6" s="1723">
        <f t="shared" si="13"/>
        <v>0</v>
      </c>
      <c r="BS6" s="1723">
        <f t="shared" si="14"/>
        <v>0</v>
      </c>
      <c r="BT6" s="1723">
        <f t="shared" si="15"/>
        <v>0</v>
      </c>
      <c r="BW6" s="1713" t="s">
        <v>428</v>
      </c>
      <c r="BX6" s="1713" t="s">
        <v>450</v>
      </c>
      <c r="BY6" s="1713" t="s">
        <v>454</v>
      </c>
      <c r="BZ6" s="1713" t="s">
        <v>455</v>
      </c>
      <c r="CA6" s="1723">
        <v>13404591</v>
      </c>
      <c r="CB6" s="1722">
        <f t="shared" si="16"/>
        <v>13873.751684999999</v>
      </c>
      <c r="CE6" s="1713" t="s">
        <v>426</v>
      </c>
      <c r="CF6" s="1713" t="s">
        <v>218</v>
      </c>
      <c r="CG6" s="1713" t="s">
        <v>431</v>
      </c>
      <c r="CH6" s="1713" t="s">
        <v>431</v>
      </c>
      <c r="CI6" s="1724">
        <v>0</v>
      </c>
      <c r="CJ6" s="1724">
        <v>0</v>
      </c>
      <c r="CK6" s="1724">
        <v>0</v>
      </c>
      <c r="CL6" s="1723">
        <f t="shared" si="17"/>
        <v>0</v>
      </c>
      <c r="CM6" s="1723">
        <f t="shared" si="18"/>
        <v>0</v>
      </c>
      <c r="CN6" s="1723">
        <f t="shared" si="19"/>
        <v>0</v>
      </c>
      <c r="CQ6" s="1713" t="s">
        <v>806</v>
      </c>
      <c r="CR6" s="1713" t="s">
        <v>807</v>
      </c>
      <c r="CS6" s="1713" t="s">
        <v>431</v>
      </c>
      <c r="CT6" s="1713" t="s">
        <v>431</v>
      </c>
      <c r="CU6" s="1725">
        <v>456587887</v>
      </c>
      <c r="CV6" s="1722">
        <f t="shared" si="20"/>
        <v>472568.46304499992</v>
      </c>
      <c r="CY6" s="1713" t="s">
        <v>426</v>
      </c>
      <c r="CZ6" s="1713" t="s">
        <v>218</v>
      </c>
      <c r="DA6" s="1713" t="s">
        <v>431</v>
      </c>
      <c r="DB6" s="1713" t="s">
        <v>431</v>
      </c>
      <c r="DC6" s="1724">
        <v>0</v>
      </c>
      <c r="DD6" s="1724">
        <v>0</v>
      </c>
      <c r="DE6" s="1724">
        <v>0</v>
      </c>
      <c r="DF6" s="1722">
        <f t="shared" si="28"/>
        <v>0</v>
      </c>
      <c r="DG6" s="1722">
        <f t="shared" si="21"/>
        <v>0</v>
      </c>
      <c r="DH6" s="1722">
        <f t="shared" si="22"/>
        <v>0</v>
      </c>
      <c r="DK6" s="380" t="s">
        <v>428</v>
      </c>
      <c r="DL6" s="1713" t="s">
        <v>901</v>
      </c>
      <c r="DM6" s="1713" t="s">
        <v>456</v>
      </c>
      <c r="DN6" s="1713" t="s">
        <v>269</v>
      </c>
      <c r="DO6" s="1713" t="s">
        <v>521</v>
      </c>
      <c r="DP6" s="384">
        <v>236557755</v>
      </c>
      <c r="DQ6" s="1722">
        <f t="shared" si="23"/>
        <v>244837.27642499999</v>
      </c>
      <c r="DS6" s="1717" t="s">
        <v>426</v>
      </c>
      <c r="DT6" s="1718" t="s">
        <v>218</v>
      </c>
      <c r="DU6" s="1718" t="s">
        <v>427</v>
      </c>
      <c r="DV6" s="1718" t="s">
        <v>312</v>
      </c>
      <c r="DW6" s="1719">
        <v>0</v>
      </c>
      <c r="DX6" s="1719">
        <v>19951674225</v>
      </c>
      <c r="DY6" s="1719">
        <v>19951674225</v>
      </c>
      <c r="DZ6" s="1722">
        <f t="shared" si="24"/>
        <v>0</v>
      </c>
      <c r="EA6" s="1722">
        <f t="shared" si="25"/>
        <v>20649982.822875001</v>
      </c>
      <c r="EB6" s="1722">
        <f t="shared" si="26"/>
        <v>20649982.822875001</v>
      </c>
      <c r="ED6" s="1713" t="s">
        <v>434</v>
      </c>
      <c r="EE6" s="1713" t="s">
        <v>141</v>
      </c>
      <c r="EF6" s="1713" t="s">
        <v>431</v>
      </c>
      <c r="EG6" s="1713" t="s">
        <v>431</v>
      </c>
      <c r="EH6" s="384">
        <v>2113574087</v>
      </c>
      <c r="EI6" s="1722">
        <f t="shared" si="29"/>
        <v>2187549.1800449998</v>
      </c>
      <c r="EK6" s="1713" t="s">
        <v>426</v>
      </c>
      <c r="EL6" s="1713" t="s">
        <v>218</v>
      </c>
      <c r="EM6" s="1713" t="s">
        <v>427</v>
      </c>
      <c r="EN6" s="1713" t="s">
        <v>312</v>
      </c>
      <c r="EO6" s="384">
        <v>0</v>
      </c>
      <c r="EP6" s="384">
        <v>19951674225</v>
      </c>
      <c r="EQ6" s="384">
        <v>19951674225</v>
      </c>
      <c r="ER6" s="1722">
        <f t="shared" si="30"/>
        <v>0</v>
      </c>
      <c r="ES6" s="1722">
        <f t="shared" si="31"/>
        <v>20649982.822875001</v>
      </c>
      <c r="ET6" s="1722">
        <f t="shared" si="32"/>
        <v>20649982.822875001</v>
      </c>
      <c r="EW6" s="380" t="s">
        <v>434</v>
      </c>
      <c r="EX6" s="1713" t="s">
        <v>141</v>
      </c>
      <c r="EY6" s="1713" t="s">
        <v>431</v>
      </c>
      <c r="EZ6" s="1713" t="s">
        <v>431</v>
      </c>
      <c r="FA6" s="384">
        <v>91715053</v>
      </c>
      <c r="FB6" s="1722">
        <f t="shared" si="33"/>
        <v>94925.079854999989</v>
      </c>
      <c r="FD6" s="380" t="s">
        <v>426</v>
      </c>
      <c r="FE6" s="1713" t="s">
        <v>218</v>
      </c>
      <c r="FF6" s="380" t="s">
        <v>477</v>
      </c>
      <c r="FG6" s="1713" t="s">
        <v>290</v>
      </c>
      <c r="FH6" s="384">
        <v>0</v>
      </c>
      <c r="FI6" s="384">
        <v>54954324000</v>
      </c>
      <c r="FJ6" s="384">
        <v>54954324000</v>
      </c>
      <c r="FK6" s="1723">
        <f t="shared" si="34"/>
        <v>0</v>
      </c>
      <c r="FL6" s="1723">
        <f t="shared" si="35"/>
        <v>56877725.339999996</v>
      </c>
      <c r="FM6" s="1723">
        <f t="shared" si="36"/>
        <v>56877725.339999996</v>
      </c>
      <c r="FP6" s="1726" t="s">
        <v>428</v>
      </c>
      <c r="FQ6" s="1727" t="s">
        <v>901</v>
      </c>
      <c r="FR6" s="1726" t="s">
        <v>430</v>
      </c>
      <c r="FS6" s="1727" t="s">
        <v>313</v>
      </c>
      <c r="FT6" s="1728">
        <v>280706</v>
      </c>
      <c r="FU6" s="1723">
        <f t="shared" si="37"/>
        <v>290.53071</v>
      </c>
      <c r="FW6" s="380" t="s">
        <v>426</v>
      </c>
      <c r="FX6" s="1713" t="s">
        <v>218</v>
      </c>
      <c r="FY6" s="380" t="s">
        <v>427</v>
      </c>
      <c r="FZ6" s="1713" t="s">
        <v>312</v>
      </c>
      <c r="GA6" s="384">
        <v>0</v>
      </c>
      <c r="GB6" s="384">
        <v>19951674225</v>
      </c>
      <c r="GC6" s="384">
        <v>19951674225</v>
      </c>
      <c r="GD6" s="1723">
        <f t="shared" si="38"/>
        <v>0</v>
      </c>
      <c r="GE6" s="1723">
        <f t="shared" si="39"/>
        <v>20649982.822875001</v>
      </c>
      <c r="GF6" s="1723">
        <f t="shared" si="40"/>
        <v>20649982.822875001</v>
      </c>
      <c r="GI6" s="1713" t="s">
        <v>428</v>
      </c>
      <c r="GJ6" s="1713" t="s">
        <v>901</v>
      </c>
      <c r="GK6" s="1713" t="s">
        <v>430</v>
      </c>
      <c r="GL6" s="1713" t="s">
        <v>313</v>
      </c>
      <c r="GM6" s="1724">
        <v>60376</v>
      </c>
      <c r="GN6" s="1729">
        <f t="shared" si="41"/>
        <v>62.489159999999991</v>
      </c>
      <c r="GQ6" s="1713" t="s">
        <v>426</v>
      </c>
      <c r="GR6" s="1713" t="s">
        <v>218</v>
      </c>
      <c r="GS6" s="1713" t="s">
        <v>431</v>
      </c>
      <c r="GT6" s="1713" t="s">
        <v>431</v>
      </c>
      <c r="GU6" s="1728">
        <v>0</v>
      </c>
      <c r="GV6" s="1728">
        <v>0</v>
      </c>
      <c r="GW6" s="1728">
        <v>0</v>
      </c>
      <c r="GX6" s="1723">
        <f t="shared" si="42"/>
        <v>0</v>
      </c>
      <c r="GY6" s="1723">
        <f t="shared" si="43"/>
        <v>0</v>
      </c>
      <c r="GZ6" s="1723">
        <f t="shared" si="44"/>
        <v>0</v>
      </c>
      <c r="HC6" s="380" t="s">
        <v>428</v>
      </c>
      <c r="HD6" s="380" t="s">
        <v>901</v>
      </c>
      <c r="HE6" s="380" t="s">
        <v>430</v>
      </c>
      <c r="HF6" s="380" t="s">
        <v>313</v>
      </c>
      <c r="HG6" s="384">
        <v>60344</v>
      </c>
      <c r="HH6" s="1722">
        <f t="shared" si="45"/>
        <v>62.456039999999994</v>
      </c>
      <c r="HK6" s="380" t="s">
        <v>426</v>
      </c>
      <c r="HL6" s="380" t="s">
        <v>218</v>
      </c>
      <c r="HM6" s="380" t="s">
        <v>431</v>
      </c>
      <c r="HN6" s="380" t="s">
        <v>431</v>
      </c>
      <c r="HO6" s="384">
        <v>0</v>
      </c>
      <c r="HP6" s="384">
        <v>0</v>
      </c>
      <c r="HQ6" s="384">
        <v>0</v>
      </c>
      <c r="HR6" s="1723">
        <f t="shared" si="46"/>
        <v>0</v>
      </c>
      <c r="HS6" s="1723">
        <f t="shared" si="47"/>
        <v>0</v>
      </c>
      <c r="HT6" s="1723">
        <f t="shared" si="48"/>
        <v>0</v>
      </c>
    </row>
    <row r="7" spans="1:228" x14ac:dyDescent="0.3">
      <c r="A7" s="1713" t="s">
        <v>428</v>
      </c>
      <c r="B7" s="1713" t="s">
        <v>450</v>
      </c>
      <c r="C7" s="1713" t="s">
        <v>454</v>
      </c>
      <c r="D7" s="1713" t="s">
        <v>455</v>
      </c>
      <c r="E7" s="1713" t="s">
        <v>521</v>
      </c>
      <c r="F7" s="1714">
        <v>300000000</v>
      </c>
      <c r="G7" s="1714">
        <v>0</v>
      </c>
      <c r="H7" s="1714">
        <v>0</v>
      </c>
      <c r="I7" s="1714">
        <f t="shared" si="0"/>
        <v>310500</v>
      </c>
      <c r="J7" s="1714">
        <f t="shared" si="1"/>
        <v>0</v>
      </c>
      <c r="K7" s="1714">
        <f t="shared" si="2"/>
        <v>0</v>
      </c>
      <c r="N7" s="380" t="s">
        <v>428</v>
      </c>
      <c r="O7" s="1713" t="s">
        <v>450</v>
      </c>
      <c r="P7" s="1713" t="s">
        <v>454</v>
      </c>
      <c r="Q7" s="1713" t="s">
        <v>455</v>
      </c>
      <c r="R7" s="1715">
        <v>0</v>
      </c>
      <c r="S7" s="1715">
        <v>0</v>
      </c>
      <c r="T7" s="1715">
        <v>838747</v>
      </c>
      <c r="U7" s="1716">
        <f t="shared" si="3"/>
        <v>0</v>
      </c>
      <c r="V7" s="1716">
        <f t="shared" si="4"/>
        <v>0</v>
      </c>
      <c r="W7" s="1716">
        <f t="shared" si="27"/>
        <v>868.10314499999993</v>
      </c>
      <c r="Y7" s="380" t="s">
        <v>428</v>
      </c>
      <c r="Z7" s="1713" t="s">
        <v>450</v>
      </c>
      <c r="AA7" s="1713" t="s">
        <v>456</v>
      </c>
      <c r="AB7" s="1713" t="s">
        <v>269</v>
      </c>
      <c r="AC7" s="384">
        <v>2653409000</v>
      </c>
      <c r="AD7" s="384">
        <v>0</v>
      </c>
      <c r="AE7" s="384">
        <v>0</v>
      </c>
      <c r="AF7" s="384">
        <f t="shared" si="5"/>
        <v>2746278.3149999999</v>
      </c>
      <c r="AG7" s="384">
        <f t="shared" si="6"/>
        <v>0</v>
      </c>
      <c r="AH7" s="384">
        <f t="shared" si="7"/>
        <v>0</v>
      </c>
      <c r="AJ7" s="1717" t="s">
        <v>428</v>
      </c>
      <c r="AK7" s="1718" t="s">
        <v>450</v>
      </c>
      <c r="AL7" s="1718" t="s">
        <v>430</v>
      </c>
      <c r="AM7" s="1718" t="s">
        <v>313</v>
      </c>
      <c r="AN7" s="1719">
        <v>162474</v>
      </c>
      <c r="AO7" s="384">
        <f t="shared" si="8"/>
        <v>168.16058999999998</v>
      </c>
      <c r="AR7" s="1720" t="s">
        <v>428</v>
      </c>
      <c r="AS7" s="1720" t="s">
        <v>450</v>
      </c>
      <c r="AT7" s="1720" t="s">
        <v>456</v>
      </c>
      <c r="AU7" s="408" t="s">
        <v>269</v>
      </c>
      <c r="AV7" s="1721">
        <v>2653409000</v>
      </c>
      <c r="AW7" s="1721">
        <v>0</v>
      </c>
      <c r="AX7" s="1721">
        <v>0</v>
      </c>
      <c r="AY7" s="1722">
        <f t="shared" si="9"/>
        <v>2746278.3149999999</v>
      </c>
      <c r="AZ7" s="1722">
        <f t="shared" si="10"/>
        <v>0</v>
      </c>
      <c r="BA7" s="1722">
        <f t="shared" si="11"/>
        <v>0</v>
      </c>
      <c r="BD7" s="380" t="s">
        <v>428</v>
      </c>
      <c r="BE7" s="1713" t="s">
        <v>450</v>
      </c>
      <c r="BF7" s="1713" t="s">
        <v>430</v>
      </c>
      <c r="BG7" s="1713" t="s">
        <v>313</v>
      </c>
      <c r="BH7" s="384">
        <v>162666</v>
      </c>
      <c r="BI7" s="1722">
        <f t="shared" si="12"/>
        <v>168.35930999999999</v>
      </c>
      <c r="BK7" s="1713" t="s">
        <v>426</v>
      </c>
      <c r="BL7" s="1713" t="s">
        <v>218</v>
      </c>
      <c r="BM7" s="1713" t="s">
        <v>477</v>
      </c>
      <c r="BN7" s="1713" t="s">
        <v>290</v>
      </c>
      <c r="BO7" s="384">
        <v>0</v>
      </c>
      <c r="BP7" s="384">
        <v>54954324000</v>
      </c>
      <c r="BQ7" s="384">
        <v>54954324000</v>
      </c>
      <c r="BR7" s="1723">
        <f t="shared" si="13"/>
        <v>0</v>
      </c>
      <c r="BS7" s="1723">
        <f t="shared" si="14"/>
        <v>56877725.339999996</v>
      </c>
      <c r="BT7" s="1723">
        <f t="shared" si="15"/>
        <v>56877725.339999996</v>
      </c>
      <c r="BW7" s="1713" t="s">
        <v>428</v>
      </c>
      <c r="BX7" s="1713" t="s">
        <v>450</v>
      </c>
      <c r="BY7" s="1713" t="s">
        <v>453</v>
      </c>
      <c r="BZ7" s="1713" t="s">
        <v>272</v>
      </c>
      <c r="CA7" s="1723">
        <v>1450015</v>
      </c>
      <c r="CB7" s="1722">
        <f t="shared" si="16"/>
        <v>1500.765525</v>
      </c>
      <c r="CE7" s="1713" t="s">
        <v>426</v>
      </c>
      <c r="CF7" s="1713" t="s">
        <v>218</v>
      </c>
      <c r="CG7" s="1713" t="s">
        <v>477</v>
      </c>
      <c r="CH7" s="1713" t="s">
        <v>290</v>
      </c>
      <c r="CI7" s="1724">
        <v>0</v>
      </c>
      <c r="CJ7" s="1724">
        <v>54954324000</v>
      </c>
      <c r="CK7" s="1724">
        <v>54954324000</v>
      </c>
      <c r="CL7" s="1723">
        <f t="shared" si="17"/>
        <v>0</v>
      </c>
      <c r="CM7" s="1723">
        <f t="shared" si="18"/>
        <v>56877725.339999996</v>
      </c>
      <c r="CN7" s="1723">
        <f t="shared" si="19"/>
        <v>56877725.339999996</v>
      </c>
      <c r="CQ7" s="1713" t="s">
        <v>808</v>
      </c>
      <c r="CR7" s="1713" t="s">
        <v>809</v>
      </c>
      <c r="CS7" s="1713" t="s">
        <v>431</v>
      </c>
      <c r="CT7" s="1713" t="s">
        <v>431</v>
      </c>
      <c r="CU7" s="1725">
        <v>4418712158</v>
      </c>
      <c r="CV7" s="1722">
        <f t="shared" si="20"/>
        <v>4573367.0835299995</v>
      </c>
      <c r="CY7" s="1713" t="s">
        <v>426</v>
      </c>
      <c r="CZ7" s="1713" t="s">
        <v>218</v>
      </c>
      <c r="DA7" s="1713" t="s">
        <v>427</v>
      </c>
      <c r="DB7" s="1713" t="s">
        <v>312</v>
      </c>
      <c r="DC7" s="1724">
        <v>0</v>
      </c>
      <c r="DD7" s="1724">
        <v>19920681333</v>
      </c>
      <c r="DE7" s="1724">
        <v>19920681333</v>
      </c>
      <c r="DF7" s="1722">
        <f t="shared" si="28"/>
        <v>0</v>
      </c>
      <c r="DG7" s="1722">
        <f t="shared" si="21"/>
        <v>20617905.179655001</v>
      </c>
      <c r="DH7" s="1722">
        <f t="shared" si="22"/>
        <v>20617905.179655001</v>
      </c>
      <c r="DK7" s="380" t="s">
        <v>806</v>
      </c>
      <c r="DL7" s="1713" t="s">
        <v>807</v>
      </c>
      <c r="DM7" s="1713" t="s">
        <v>431</v>
      </c>
      <c r="DN7" s="1713" t="s">
        <v>431</v>
      </c>
      <c r="DO7" s="1713" t="s">
        <v>521</v>
      </c>
      <c r="DP7" s="384">
        <v>1137339855</v>
      </c>
      <c r="DQ7" s="1722">
        <f t="shared" si="23"/>
        <v>1177146.7499249999</v>
      </c>
      <c r="DS7" s="1717" t="s">
        <v>426</v>
      </c>
      <c r="DT7" s="1718" t="s">
        <v>218</v>
      </c>
      <c r="DU7" s="1718" t="s">
        <v>477</v>
      </c>
      <c r="DV7" s="1718" t="s">
        <v>290</v>
      </c>
      <c r="DW7" s="1719">
        <v>0</v>
      </c>
      <c r="DX7" s="1719">
        <v>54954324000</v>
      </c>
      <c r="DY7" s="1719">
        <v>54954324000</v>
      </c>
      <c r="DZ7" s="1722">
        <f t="shared" si="24"/>
        <v>0</v>
      </c>
      <c r="EA7" s="1722">
        <f t="shared" si="25"/>
        <v>56877725.339999996</v>
      </c>
      <c r="EB7" s="1722">
        <f t="shared" si="26"/>
        <v>56877725.339999996</v>
      </c>
      <c r="ED7" s="1713" t="s">
        <v>806</v>
      </c>
      <c r="EE7" s="1713" t="s">
        <v>807</v>
      </c>
      <c r="EF7" s="1713" t="s">
        <v>431</v>
      </c>
      <c r="EG7" s="1713" t="s">
        <v>431</v>
      </c>
      <c r="EH7" s="384">
        <v>4984719799</v>
      </c>
      <c r="EI7" s="1722">
        <f t="shared" si="29"/>
        <v>5159184.9919649996</v>
      </c>
      <c r="EK7" s="1713" t="s">
        <v>426</v>
      </c>
      <c r="EL7" s="1713" t="s">
        <v>218</v>
      </c>
      <c r="EM7" s="1713" t="s">
        <v>477</v>
      </c>
      <c r="EN7" s="1713" t="s">
        <v>290</v>
      </c>
      <c r="EO7" s="384">
        <v>0</v>
      </c>
      <c r="EP7" s="384">
        <v>54954324000</v>
      </c>
      <c r="EQ7" s="384">
        <v>54954324000</v>
      </c>
      <c r="ER7" s="1722">
        <f t="shared" si="30"/>
        <v>0</v>
      </c>
      <c r="ES7" s="1722">
        <f t="shared" si="31"/>
        <v>56877725.339999996</v>
      </c>
      <c r="ET7" s="1722">
        <f t="shared" si="32"/>
        <v>56877725.339999996</v>
      </c>
      <c r="EW7" s="380" t="s">
        <v>806</v>
      </c>
      <c r="EX7" s="1713" t="s">
        <v>807</v>
      </c>
      <c r="EY7" s="1713" t="s">
        <v>431</v>
      </c>
      <c r="EZ7" s="1713" t="s">
        <v>431</v>
      </c>
      <c r="FA7" s="384">
        <v>1010726339</v>
      </c>
      <c r="FB7" s="1722">
        <f t="shared" si="33"/>
        <v>1046101.760865</v>
      </c>
      <c r="FD7" s="380" t="s">
        <v>426</v>
      </c>
      <c r="FE7" s="1713" t="s">
        <v>218</v>
      </c>
      <c r="FF7" s="380" t="s">
        <v>427</v>
      </c>
      <c r="FG7" s="1713" t="s">
        <v>312</v>
      </c>
      <c r="FH7" s="384">
        <v>0</v>
      </c>
      <c r="FI7" s="384">
        <v>19951674225</v>
      </c>
      <c r="FJ7" s="384">
        <v>19951674225</v>
      </c>
      <c r="FK7" s="1723">
        <f t="shared" si="34"/>
        <v>0</v>
      </c>
      <c r="FL7" s="1723">
        <f t="shared" si="35"/>
        <v>20649982.822875001</v>
      </c>
      <c r="FM7" s="1723">
        <f t="shared" si="36"/>
        <v>20649982.822875001</v>
      </c>
      <c r="FP7" s="1726" t="s">
        <v>806</v>
      </c>
      <c r="FQ7" s="1727" t="s">
        <v>807</v>
      </c>
      <c r="FR7" s="1726" t="s">
        <v>431</v>
      </c>
      <c r="FS7" s="1727" t="s">
        <v>431</v>
      </c>
      <c r="FT7" s="1728">
        <v>2443916913</v>
      </c>
      <c r="FU7" s="1723">
        <f t="shared" si="37"/>
        <v>2529454.0049549998</v>
      </c>
      <c r="FW7" s="380" t="s">
        <v>426</v>
      </c>
      <c r="FX7" s="1713" t="s">
        <v>218</v>
      </c>
      <c r="FY7" s="380" t="s">
        <v>431</v>
      </c>
      <c r="FZ7" s="1713" t="s">
        <v>431</v>
      </c>
      <c r="GA7" s="384">
        <v>0</v>
      </c>
      <c r="GB7" s="384">
        <v>0</v>
      </c>
      <c r="GC7" s="384">
        <v>0</v>
      </c>
      <c r="GD7" s="1723">
        <f t="shared" si="38"/>
        <v>0</v>
      </c>
      <c r="GE7" s="1723">
        <f t="shared" si="39"/>
        <v>0</v>
      </c>
      <c r="GF7" s="1723">
        <f t="shared" si="40"/>
        <v>0</v>
      </c>
      <c r="GI7" s="1713" t="s">
        <v>428</v>
      </c>
      <c r="GJ7" s="1713" t="s">
        <v>901</v>
      </c>
      <c r="GK7" s="1713" t="s">
        <v>454</v>
      </c>
      <c r="GL7" s="1713" t="s">
        <v>455</v>
      </c>
      <c r="GM7" s="1724">
        <v>46170013</v>
      </c>
      <c r="GN7" s="1729">
        <f t="shared" si="41"/>
        <v>47785.963454999997</v>
      </c>
      <c r="GQ7" s="1713" t="s">
        <v>426</v>
      </c>
      <c r="GR7" s="1713" t="s">
        <v>218</v>
      </c>
      <c r="GS7" s="1713" t="s">
        <v>477</v>
      </c>
      <c r="GT7" s="1713" t="s">
        <v>290</v>
      </c>
      <c r="GU7" s="1728">
        <v>0</v>
      </c>
      <c r="GV7" s="1728">
        <v>54954324000</v>
      </c>
      <c r="GW7" s="1728">
        <v>54954324000</v>
      </c>
      <c r="GX7" s="1723">
        <f t="shared" si="42"/>
        <v>0</v>
      </c>
      <c r="GY7" s="1723">
        <f t="shared" si="43"/>
        <v>56877725.339999996</v>
      </c>
      <c r="GZ7" s="1723">
        <f t="shared" si="44"/>
        <v>56877725.339999996</v>
      </c>
      <c r="HC7" s="380" t="s">
        <v>428</v>
      </c>
      <c r="HD7" s="380" t="s">
        <v>901</v>
      </c>
      <c r="HE7" s="380" t="s">
        <v>453</v>
      </c>
      <c r="HF7" s="380" t="s">
        <v>272</v>
      </c>
      <c r="HG7" s="384">
        <v>4654090</v>
      </c>
      <c r="HH7" s="1722">
        <f t="shared" si="45"/>
        <v>4816.98315</v>
      </c>
      <c r="HK7" s="380" t="s">
        <v>426</v>
      </c>
      <c r="HL7" s="380" t="s">
        <v>218</v>
      </c>
      <c r="HM7" s="380" t="s">
        <v>427</v>
      </c>
      <c r="HN7" s="380" t="s">
        <v>312</v>
      </c>
      <c r="HO7" s="384">
        <v>0</v>
      </c>
      <c r="HP7" s="384">
        <v>19951674225</v>
      </c>
      <c r="HQ7" s="384">
        <v>19951674225</v>
      </c>
      <c r="HR7" s="1723">
        <f t="shared" si="46"/>
        <v>0</v>
      </c>
      <c r="HS7" s="1723">
        <f t="shared" si="47"/>
        <v>20649982.822875001</v>
      </c>
      <c r="HT7" s="1723">
        <f t="shared" si="48"/>
        <v>20649982.822875001</v>
      </c>
    </row>
    <row r="8" spans="1:228" x14ac:dyDescent="0.3">
      <c r="A8" s="1713" t="s">
        <v>428</v>
      </c>
      <c r="B8" s="1713" t="s">
        <v>450</v>
      </c>
      <c r="C8" s="1713" t="s">
        <v>429</v>
      </c>
      <c r="D8" s="1713" t="s">
        <v>270</v>
      </c>
      <c r="E8" s="1713" t="s">
        <v>521</v>
      </c>
      <c r="F8" s="1714">
        <v>285477000</v>
      </c>
      <c r="G8" s="1714">
        <v>0</v>
      </c>
      <c r="H8" s="1714">
        <v>0</v>
      </c>
      <c r="I8" s="1714">
        <f t="shared" si="0"/>
        <v>295468.69499999995</v>
      </c>
      <c r="J8" s="1714">
        <f t="shared" si="1"/>
        <v>0</v>
      </c>
      <c r="K8" s="1714">
        <f t="shared" si="2"/>
        <v>0</v>
      </c>
      <c r="N8" s="380" t="s">
        <v>428</v>
      </c>
      <c r="O8" s="1713" t="s">
        <v>450</v>
      </c>
      <c r="P8" s="1713" t="s">
        <v>431</v>
      </c>
      <c r="Q8" s="1713" t="s">
        <v>431</v>
      </c>
      <c r="R8" s="1715">
        <v>0</v>
      </c>
      <c r="S8" s="1715">
        <v>0</v>
      </c>
      <c r="T8" s="1715">
        <v>0</v>
      </c>
      <c r="U8" s="1716">
        <f t="shared" si="3"/>
        <v>0</v>
      </c>
      <c r="V8" s="1716">
        <f t="shared" si="4"/>
        <v>0</v>
      </c>
      <c r="W8" s="1716">
        <f t="shared" si="27"/>
        <v>0</v>
      </c>
      <c r="Y8" s="380" t="s">
        <v>428</v>
      </c>
      <c r="Z8" s="1713" t="s">
        <v>450</v>
      </c>
      <c r="AA8" s="1713" t="s">
        <v>478</v>
      </c>
      <c r="AB8" s="1713" t="s">
        <v>333</v>
      </c>
      <c r="AC8" s="384">
        <v>567371000</v>
      </c>
      <c r="AD8" s="384">
        <v>0</v>
      </c>
      <c r="AE8" s="384">
        <v>0</v>
      </c>
      <c r="AF8" s="384">
        <f t="shared" si="5"/>
        <v>587228.98499999999</v>
      </c>
      <c r="AG8" s="384">
        <f t="shared" si="6"/>
        <v>0</v>
      </c>
      <c r="AH8" s="384">
        <f t="shared" si="7"/>
        <v>0</v>
      </c>
      <c r="AJ8" s="1717" t="s">
        <v>428</v>
      </c>
      <c r="AK8" s="1718" t="s">
        <v>450</v>
      </c>
      <c r="AL8" s="1718" t="s">
        <v>456</v>
      </c>
      <c r="AM8" s="1718" t="s">
        <v>269</v>
      </c>
      <c r="AN8" s="1719">
        <v>128681308</v>
      </c>
      <c r="AO8" s="384">
        <f t="shared" si="8"/>
        <v>133185.15377999999</v>
      </c>
      <c r="AR8" s="1720" t="s">
        <v>428</v>
      </c>
      <c r="AS8" s="1720" t="s">
        <v>450</v>
      </c>
      <c r="AT8" s="1720" t="s">
        <v>478</v>
      </c>
      <c r="AU8" s="408" t="s">
        <v>333</v>
      </c>
      <c r="AV8" s="1721">
        <v>567371000</v>
      </c>
      <c r="AW8" s="1721">
        <v>0</v>
      </c>
      <c r="AX8" s="1721">
        <v>0</v>
      </c>
      <c r="AY8" s="1722">
        <f t="shared" si="9"/>
        <v>587228.98499999999</v>
      </c>
      <c r="AZ8" s="1722">
        <f t="shared" si="10"/>
        <v>0</v>
      </c>
      <c r="BA8" s="1722">
        <f t="shared" si="11"/>
        <v>0</v>
      </c>
      <c r="BD8" s="380" t="s">
        <v>808</v>
      </c>
      <c r="BE8" s="1713" t="s">
        <v>809</v>
      </c>
      <c r="BF8" s="1713" t="s">
        <v>431</v>
      </c>
      <c r="BG8" s="1713" t="s">
        <v>431</v>
      </c>
      <c r="BH8" s="384">
        <v>2046857769</v>
      </c>
      <c r="BI8" s="1722">
        <f t="shared" si="12"/>
        <v>2118497.7909149998</v>
      </c>
      <c r="BK8" s="1713" t="s">
        <v>428</v>
      </c>
      <c r="BL8" s="1713" t="s">
        <v>450</v>
      </c>
      <c r="BM8" s="1713" t="s">
        <v>456</v>
      </c>
      <c r="BN8" s="1713" t="s">
        <v>269</v>
      </c>
      <c r="BO8" s="384">
        <v>2653409000</v>
      </c>
      <c r="BP8" s="384">
        <v>0</v>
      </c>
      <c r="BQ8" s="384">
        <v>0</v>
      </c>
      <c r="BR8" s="1723">
        <f t="shared" si="13"/>
        <v>2746278.3149999999</v>
      </c>
      <c r="BS8" s="1723">
        <f t="shared" si="14"/>
        <v>0</v>
      </c>
      <c r="BT8" s="1723">
        <f t="shared" si="15"/>
        <v>0</v>
      </c>
      <c r="BW8" s="1713" t="s">
        <v>428</v>
      </c>
      <c r="BX8" s="1713" t="s">
        <v>450</v>
      </c>
      <c r="BY8" s="1713" t="s">
        <v>456</v>
      </c>
      <c r="BZ8" s="1713" t="s">
        <v>269</v>
      </c>
      <c r="CA8" s="1723">
        <v>172441073</v>
      </c>
      <c r="CB8" s="1722">
        <f t="shared" si="16"/>
        <v>178476.51055499999</v>
      </c>
      <c r="CE8" s="1713" t="s">
        <v>428</v>
      </c>
      <c r="CF8" s="1713" t="s">
        <v>450</v>
      </c>
      <c r="CG8" s="1713" t="s">
        <v>456</v>
      </c>
      <c r="CH8" s="1713" t="s">
        <v>269</v>
      </c>
      <c r="CI8" s="1724">
        <v>2653409000</v>
      </c>
      <c r="CJ8" s="1724">
        <v>0</v>
      </c>
      <c r="CK8" s="1724">
        <v>0</v>
      </c>
      <c r="CL8" s="1723">
        <f t="shared" si="17"/>
        <v>2746278.3149999999</v>
      </c>
      <c r="CM8" s="1723">
        <f t="shared" si="18"/>
        <v>0</v>
      </c>
      <c r="CN8" s="1723">
        <f t="shared" si="19"/>
        <v>0</v>
      </c>
      <c r="CQ8" s="1713" t="s">
        <v>810</v>
      </c>
      <c r="CR8" s="1713" t="s">
        <v>811</v>
      </c>
      <c r="CS8" s="1713" t="s">
        <v>431</v>
      </c>
      <c r="CT8" s="1713" t="s">
        <v>431</v>
      </c>
      <c r="CU8" s="1725">
        <v>1905624256</v>
      </c>
      <c r="CV8" s="1722">
        <f t="shared" si="20"/>
        <v>1972321.1049599999</v>
      </c>
      <c r="CY8" s="1713" t="s">
        <v>428</v>
      </c>
      <c r="CZ8" s="1713" t="s">
        <v>450</v>
      </c>
      <c r="DA8" s="1713" t="s">
        <v>456</v>
      </c>
      <c r="DB8" s="1713" t="s">
        <v>269</v>
      </c>
      <c r="DC8" s="1724">
        <v>2653409000</v>
      </c>
      <c r="DD8" s="1724">
        <v>0</v>
      </c>
      <c r="DE8" s="1724">
        <v>0</v>
      </c>
      <c r="DF8" s="1722">
        <f t="shared" si="28"/>
        <v>2746278.3149999999</v>
      </c>
      <c r="DG8" s="1722">
        <f t="shared" si="21"/>
        <v>0</v>
      </c>
      <c r="DH8" s="1722">
        <f t="shared" si="22"/>
        <v>0</v>
      </c>
      <c r="DK8" s="380" t="s">
        <v>808</v>
      </c>
      <c r="DL8" s="1713" t="s">
        <v>809</v>
      </c>
      <c r="DM8" s="1713" t="s">
        <v>431</v>
      </c>
      <c r="DN8" s="1713" t="s">
        <v>431</v>
      </c>
      <c r="DO8" s="1713" t="s">
        <v>521</v>
      </c>
      <c r="DP8" s="384">
        <v>18656841786</v>
      </c>
      <c r="DQ8" s="1722">
        <f t="shared" si="23"/>
        <v>19309831.248509996</v>
      </c>
      <c r="DS8" s="1717" t="s">
        <v>428</v>
      </c>
      <c r="DT8" s="1718" t="s">
        <v>901</v>
      </c>
      <c r="DU8" s="1718" t="s">
        <v>456</v>
      </c>
      <c r="DV8" s="1718" t="s">
        <v>269</v>
      </c>
      <c r="DW8" s="1719">
        <v>2653409000</v>
      </c>
      <c r="DX8" s="1719">
        <v>0</v>
      </c>
      <c r="DY8" s="1719">
        <v>0</v>
      </c>
      <c r="DZ8" s="1722">
        <f t="shared" si="24"/>
        <v>2746278.3149999999</v>
      </c>
      <c r="EA8" s="1722">
        <f t="shared" si="25"/>
        <v>0</v>
      </c>
      <c r="EB8" s="1722">
        <f t="shared" si="26"/>
        <v>0</v>
      </c>
      <c r="ED8" s="1713" t="s">
        <v>808</v>
      </c>
      <c r="EE8" s="1713" t="s">
        <v>809</v>
      </c>
      <c r="EF8" s="1713" t="s">
        <v>431</v>
      </c>
      <c r="EG8" s="1713" t="s">
        <v>431</v>
      </c>
      <c r="EH8" s="384">
        <v>7247107640</v>
      </c>
      <c r="EI8" s="1722">
        <f t="shared" si="29"/>
        <v>7500756.407399999</v>
      </c>
      <c r="EK8" s="1713" t="s">
        <v>428</v>
      </c>
      <c r="EL8" s="1713" t="s">
        <v>901</v>
      </c>
      <c r="EM8" s="1713" t="s">
        <v>456</v>
      </c>
      <c r="EN8" s="1713" t="s">
        <v>269</v>
      </c>
      <c r="EO8" s="384">
        <v>2653409000</v>
      </c>
      <c r="EP8" s="384">
        <v>0</v>
      </c>
      <c r="EQ8" s="384">
        <v>0</v>
      </c>
      <c r="ER8" s="1722">
        <f t="shared" si="30"/>
        <v>2746278.3149999999</v>
      </c>
      <c r="ES8" s="1722">
        <f t="shared" si="31"/>
        <v>0</v>
      </c>
      <c r="ET8" s="1722">
        <f t="shared" si="32"/>
        <v>0</v>
      </c>
      <c r="EW8" s="380" t="s">
        <v>808</v>
      </c>
      <c r="EX8" s="1713" t="s">
        <v>809</v>
      </c>
      <c r="EY8" s="1713" t="s">
        <v>431</v>
      </c>
      <c r="EZ8" s="1713" t="s">
        <v>431</v>
      </c>
      <c r="FA8" s="384">
        <v>6275751689</v>
      </c>
      <c r="FB8" s="1722">
        <f t="shared" si="33"/>
        <v>6495402.9981149994</v>
      </c>
      <c r="FD8" s="380" t="s">
        <v>428</v>
      </c>
      <c r="FE8" s="1713" t="s">
        <v>901</v>
      </c>
      <c r="FF8" s="380" t="s">
        <v>456</v>
      </c>
      <c r="FG8" s="1713" t="s">
        <v>269</v>
      </c>
      <c r="FH8" s="384">
        <v>2653409000</v>
      </c>
      <c r="FI8" s="384">
        <v>0</v>
      </c>
      <c r="FJ8" s="384">
        <v>0</v>
      </c>
      <c r="FK8" s="1723">
        <f t="shared" si="34"/>
        <v>2746278.3149999999</v>
      </c>
      <c r="FL8" s="1723">
        <f t="shared" si="35"/>
        <v>0</v>
      </c>
      <c r="FM8" s="1723">
        <f t="shared" si="36"/>
        <v>0</v>
      </c>
      <c r="FP8" s="1726" t="s">
        <v>808</v>
      </c>
      <c r="FQ8" s="1727" t="s">
        <v>809</v>
      </c>
      <c r="FR8" s="1726" t="s">
        <v>431</v>
      </c>
      <c r="FS8" s="1727" t="s">
        <v>431</v>
      </c>
      <c r="FT8" s="1728">
        <v>8538574442</v>
      </c>
      <c r="FU8" s="1723">
        <f t="shared" si="37"/>
        <v>8837424.5474699996</v>
      </c>
      <c r="FW8" s="380" t="s">
        <v>428</v>
      </c>
      <c r="FX8" s="1713" t="s">
        <v>901</v>
      </c>
      <c r="FY8" s="380" t="s">
        <v>456</v>
      </c>
      <c r="FZ8" s="1713" t="s">
        <v>269</v>
      </c>
      <c r="GA8" s="384">
        <v>2653409000</v>
      </c>
      <c r="GB8" s="384">
        <v>0</v>
      </c>
      <c r="GC8" s="384">
        <v>0</v>
      </c>
      <c r="GD8" s="1723">
        <f t="shared" si="38"/>
        <v>2746278.3149999999</v>
      </c>
      <c r="GE8" s="1723">
        <f t="shared" si="39"/>
        <v>0</v>
      </c>
      <c r="GF8" s="1723">
        <f t="shared" si="40"/>
        <v>0</v>
      </c>
      <c r="GI8" s="1713" t="s">
        <v>434</v>
      </c>
      <c r="GJ8" s="1713" t="s">
        <v>141</v>
      </c>
      <c r="GK8" s="1713" t="s">
        <v>431</v>
      </c>
      <c r="GL8" s="1713" t="s">
        <v>431</v>
      </c>
      <c r="GM8" s="1724">
        <v>1412592900</v>
      </c>
      <c r="GN8" s="1729">
        <f t="shared" si="41"/>
        <v>1462033.6514999997</v>
      </c>
      <c r="GQ8" s="1713" t="s">
        <v>428</v>
      </c>
      <c r="GR8" s="1713" t="s">
        <v>901</v>
      </c>
      <c r="GS8" s="1713" t="s">
        <v>456</v>
      </c>
      <c r="GT8" s="1713" t="s">
        <v>269</v>
      </c>
      <c r="GU8" s="1728">
        <v>2653409000</v>
      </c>
      <c r="GV8" s="1728">
        <v>0</v>
      </c>
      <c r="GW8" s="1728">
        <v>0</v>
      </c>
      <c r="GX8" s="1723">
        <f t="shared" si="42"/>
        <v>2746278.3149999999</v>
      </c>
      <c r="GY8" s="1723">
        <f t="shared" si="43"/>
        <v>0</v>
      </c>
      <c r="GZ8" s="1723">
        <f t="shared" si="44"/>
        <v>0</v>
      </c>
      <c r="HC8" s="380" t="s">
        <v>428</v>
      </c>
      <c r="HD8" s="380" t="s">
        <v>901</v>
      </c>
      <c r="HE8" s="380" t="s">
        <v>429</v>
      </c>
      <c r="HF8" s="380" t="s">
        <v>270</v>
      </c>
      <c r="HG8" s="384">
        <v>16221540</v>
      </c>
      <c r="HH8" s="1722">
        <f t="shared" si="45"/>
        <v>16789.293900000001</v>
      </c>
      <c r="HK8" s="380" t="s">
        <v>428</v>
      </c>
      <c r="HL8" s="380" t="s">
        <v>901</v>
      </c>
      <c r="HM8" s="380" t="s">
        <v>456</v>
      </c>
      <c r="HN8" s="380" t="s">
        <v>269</v>
      </c>
      <c r="HO8" s="384">
        <v>2849934405</v>
      </c>
      <c r="HP8" s="384">
        <v>0</v>
      </c>
      <c r="HQ8" s="384">
        <v>0</v>
      </c>
      <c r="HR8" s="1723">
        <f t="shared" si="46"/>
        <v>2949682.1091749994</v>
      </c>
      <c r="HS8" s="1723">
        <f t="shared" si="47"/>
        <v>0</v>
      </c>
      <c r="HT8" s="1723">
        <f t="shared" si="48"/>
        <v>0</v>
      </c>
    </row>
    <row r="9" spans="1:228" x14ac:dyDescent="0.3">
      <c r="A9" s="1713" t="s">
        <v>428</v>
      </c>
      <c r="B9" s="1713" t="s">
        <v>450</v>
      </c>
      <c r="C9" s="1713" t="s">
        <v>430</v>
      </c>
      <c r="D9" s="1713" t="s">
        <v>313</v>
      </c>
      <c r="E9" s="1713" t="s">
        <v>521</v>
      </c>
      <c r="F9" s="1714">
        <v>3000000</v>
      </c>
      <c r="G9" s="1714">
        <v>0</v>
      </c>
      <c r="H9" s="1714">
        <v>0</v>
      </c>
      <c r="I9" s="1714">
        <f t="shared" si="0"/>
        <v>3104.9999999999995</v>
      </c>
      <c r="J9" s="1714">
        <f t="shared" si="1"/>
        <v>0</v>
      </c>
      <c r="K9" s="1714">
        <f t="shared" si="2"/>
        <v>0</v>
      </c>
      <c r="N9" s="380" t="s">
        <v>428</v>
      </c>
      <c r="O9" s="1713" t="s">
        <v>450</v>
      </c>
      <c r="P9" s="1713" t="s">
        <v>430</v>
      </c>
      <c r="Q9" s="1713" t="s">
        <v>313</v>
      </c>
      <c r="R9" s="1715">
        <v>0</v>
      </c>
      <c r="S9" s="1715">
        <v>0</v>
      </c>
      <c r="T9" s="1715">
        <v>93908</v>
      </c>
      <c r="U9" s="1716">
        <f t="shared" si="3"/>
        <v>0</v>
      </c>
      <c r="V9" s="1716">
        <f t="shared" si="4"/>
        <v>0</v>
      </c>
      <c r="W9" s="1716">
        <f t="shared" si="27"/>
        <v>97.194779999999994</v>
      </c>
      <c r="Y9" s="380" t="s">
        <v>428</v>
      </c>
      <c r="Z9" s="1713" t="s">
        <v>450</v>
      </c>
      <c r="AA9" s="1713" t="s">
        <v>454</v>
      </c>
      <c r="AB9" s="1713" t="s">
        <v>455</v>
      </c>
      <c r="AC9" s="384">
        <v>300000000</v>
      </c>
      <c r="AD9" s="384">
        <v>0</v>
      </c>
      <c r="AE9" s="384">
        <v>0</v>
      </c>
      <c r="AF9" s="384">
        <f t="shared" si="5"/>
        <v>310500</v>
      </c>
      <c r="AG9" s="384">
        <f t="shared" si="6"/>
        <v>0</v>
      </c>
      <c r="AH9" s="384">
        <f t="shared" si="7"/>
        <v>0</v>
      </c>
      <c r="AJ9" s="1717" t="s">
        <v>808</v>
      </c>
      <c r="AK9" s="1718" t="s">
        <v>809</v>
      </c>
      <c r="AL9" s="1718" t="s">
        <v>431</v>
      </c>
      <c r="AM9" s="1718" t="s">
        <v>431</v>
      </c>
      <c r="AN9" s="1719">
        <v>2591537160</v>
      </c>
      <c r="AO9" s="384">
        <f t="shared" si="8"/>
        <v>2682240.9605999999</v>
      </c>
      <c r="AR9" s="1720" t="s">
        <v>428</v>
      </c>
      <c r="AS9" s="1720" t="s">
        <v>450</v>
      </c>
      <c r="AT9" s="1720" t="s">
        <v>454</v>
      </c>
      <c r="AU9" s="408" t="s">
        <v>455</v>
      </c>
      <c r="AV9" s="1721">
        <v>300000000</v>
      </c>
      <c r="AW9" s="1721">
        <v>0</v>
      </c>
      <c r="AX9" s="1721">
        <v>0</v>
      </c>
      <c r="AY9" s="1722">
        <f t="shared" si="9"/>
        <v>310500</v>
      </c>
      <c r="AZ9" s="1722">
        <f t="shared" si="10"/>
        <v>0</v>
      </c>
      <c r="BA9" s="1722">
        <f t="shared" si="11"/>
        <v>0</v>
      </c>
      <c r="BD9" s="380" t="s">
        <v>810</v>
      </c>
      <c r="BE9" s="1713" t="s">
        <v>811</v>
      </c>
      <c r="BF9" s="1713" t="s">
        <v>431</v>
      </c>
      <c r="BG9" s="1713" t="s">
        <v>431</v>
      </c>
      <c r="BH9" s="384">
        <v>2259828649</v>
      </c>
      <c r="BI9" s="1722">
        <f t="shared" si="12"/>
        <v>2338922.6517150002</v>
      </c>
      <c r="BK9" s="1713" t="s">
        <v>428</v>
      </c>
      <c r="BL9" s="1713" t="s">
        <v>450</v>
      </c>
      <c r="BM9" s="1713" t="s">
        <v>478</v>
      </c>
      <c r="BN9" s="1713" t="s">
        <v>333</v>
      </c>
      <c r="BO9" s="384">
        <v>567371000</v>
      </c>
      <c r="BP9" s="384">
        <v>0</v>
      </c>
      <c r="BQ9" s="384">
        <v>0</v>
      </c>
      <c r="BR9" s="1723">
        <f t="shared" si="13"/>
        <v>587228.98499999999</v>
      </c>
      <c r="BS9" s="1723">
        <f t="shared" si="14"/>
        <v>0</v>
      </c>
      <c r="BT9" s="1723">
        <f t="shared" si="15"/>
        <v>0</v>
      </c>
      <c r="BW9" s="1713" t="s">
        <v>428</v>
      </c>
      <c r="BX9" s="1713" t="s">
        <v>450</v>
      </c>
      <c r="BY9" s="1713" t="s">
        <v>430</v>
      </c>
      <c r="BZ9" s="1713" t="s">
        <v>313</v>
      </c>
      <c r="CA9" s="1723">
        <v>362220</v>
      </c>
      <c r="CB9" s="1722">
        <f t="shared" si="16"/>
        <v>374.89769999999999</v>
      </c>
      <c r="CE9" s="1713" t="s">
        <v>428</v>
      </c>
      <c r="CF9" s="1713" t="s">
        <v>450</v>
      </c>
      <c r="CG9" s="1713" t="s">
        <v>478</v>
      </c>
      <c r="CH9" s="1713" t="s">
        <v>333</v>
      </c>
      <c r="CI9" s="1724">
        <v>567371000</v>
      </c>
      <c r="CJ9" s="1724">
        <v>0</v>
      </c>
      <c r="CK9" s="1724">
        <v>0</v>
      </c>
      <c r="CL9" s="1723">
        <f t="shared" si="17"/>
        <v>587228.98499999999</v>
      </c>
      <c r="CM9" s="1723">
        <f t="shared" si="18"/>
        <v>0</v>
      </c>
      <c r="CN9" s="1723">
        <f t="shared" si="19"/>
        <v>0</v>
      </c>
      <c r="CQ9" s="1713" t="s">
        <v>812</v>
      </c>
      <c r="CR9" s="1713" t="s">
        <v>813</v>
      </c>
      <c r="CS9" s="1713" t="s">
        <v>431</v>
      </c>
      <c r="CT9" s="1713" t="s">
        <v>431</v>
      </c>
      <c r="CU9" s="1725">
        <v>3321452693</v>
      </c>
      <c r="CV9" s="1722">
        <f t="shared" si="20"/>
        <v>3437703.5372549999</v>
      </c>
      <c r="CY9" s="1713" t="s">
        <v>428</v>
      </c>
      <c r="CZ9" s="1713" t="s">
        <v>450</v>
      </c>
      <c r="DA9" s="1713" t="s">
        <v>478</v>
      </c>
      <c r="DB9" s="1713" t="s">
        <v>333</v>
      </c>
      <c r="DC9" s="1724">
        <v>567371000</v>
      </c>
      <c r="DD9" s="1724">
        <v>0</v>
      </c>
      <c r="DE9" s="1724">
        <v>0</v>
      </c>
      <c r="DF9" s="1722">
        <f t="shared" si="28"/>
        <v>587228.98499999999</v>
      </c>
      <c r="DG9" s="1722">
        <f t="shared" si="21"/>
        <v>0</v>
      </c>
      <c r="DH9" s="1722">
        <f t="shared" si="22"/>
        <v>0</v>
      </c>
      <c r="DK9" s="380" t="s">
        <v>810</v>
      </c>
      <c r="DL9" s="1713" t="s">
        <v>811</v>
      </c>
      <c r="DM9" s="1713" t="s">
        <v>431</v>
      </c>
      <c r="DN9" s="1713" t="s">
        <v>431</v>
      </c>
      <c r="DO9" s="1713" t="s">
        <v>521</v>
      </c>
      <c r="DP9" s="384">
        <v>1026747791</v>
      </c>
      <c r="DQ9" s="1722">
        <f t="shared" si="23"/>
        <v>1062683.9636849998</v>
      </c>
      <c r="DS9" s="1717" t="s">
        <v>428</v>
      </c>
      <c r="DT9" s="1718" t="s">
        <v>901</v>
      </c>
      <c r="DU9" s="1718" t="s">
        <v>478</v>
      </c>
      <c r="DV9" s="1718" t="s">
        <v>333</v>
      </c>
      <c r="DW9" s="1719">
        <v>567371000</v>
      </c>
      <c r="DX9" s="1719">
        <v>0</v>
      </c>
      <c r="DY9" s="1719">
        <v>0</v>
      </c>
      <c r="DZ9" s="1722">
        <f t="shared" si="24"/>
        <v>587228.98499999999</v>
      </c>
      <c r="EA9" s="1722">
        <f t="shared" si="25"/>
        <v>0</v>
      </c>
      <c r="EB9" s="1722">
        <f t="shared" si="26"/>
        <v>0</v>
      </c>
      <c r="ED9" s="1713" t="s">
        <v>810</v>
      </c>
      <c r="EE9" s="1713" t="s">
        <v>811</v>
      </c>
      <c r="EF9" s="1713" t="s">
        <v>431</v>
      </c>
      <c r="EG9" s="1713" t="s">
        <v>431</v>
      </c>
      <c r="EH9" s="384">
        <v>2864335619</v>
      </c>
      <c r="EI9" s="1722">
        <f t="shared" si="29"/>
        <v>2964587.3656649999</v>
      </c>
      <c r="EK9" s="1713" t="s">
        <v>428</v>
      </c>
      <c r="EL9" s="1713" t="s">
        <v>901</v>
      </c>
      <c r="EM9" s="1713" t="s">
        <v>478</v>
      </c>
      <c r="EN9" s="1713" t="s">
        <v>333</v>
      </c>
      <c r="EO9" s="384">
        <v>567371000</v>
      </c>
      <c r="EP9" s="384">
        <v>0</v>
      </c>
      <c r="EQ9" s="384">
        <v>0</v>
      </c>
      <c r="ER9" s="1722">
        <f t="shared" si="30"/>
        <v>587228.98499999999</v>
      </c>
      <c r="ES9" s="1722">
        <f t="shared" si="31"/>
        <v>0</v>
      </c>
      <c r="ET9" s="1722">
        <f t="shared" si="32"/>
        <v>0</v>
      </c>
      <c r="EW9" s="380" t="s">
        <v>812</v>
      </c>
      <c r="EX9" s="1713" t="s">
        <v>813</v>
      </c>
      <c r="EY9" s="1713" t="s">
        <v>431</v>
      </c>
      <c r="EZ9" s="1713" t="s">
        <v>431</v>
      </c>
      <c r="FA9" s="384">
        <v>1080862331</v>
      </c>
      <c r="FB9" s="1722">
        <f t="shared" si="33"/>
        <v>1118692.5125849999</v>
      </c>
      <c r="FD9" s="380" t="s">
        <v>428</v>
      </c>
      <c r="FE9" s="1713" t="s">
        <v>901</v>
      </c>
      <c r="FF9" s="380" t="s">
        <v>478</v>
      </c>
      <c r="FG9" s="1713" t="s">
        <v>333</v>
      </c>
      <c r="FH9" s="384">
        <v>567371000</v>
      </c>
      <c r="FI9" s="384">
        <v>0</v>
      </c>
      <c r="FJ9" s="384">
        <v>0</v>
      </c>
      <c r="FK9" s="1723">
        <f t="shared" si="34"/>
        <v>587228.98499999999</v>
      </c>
      <c r="FL9" s="1723">
        <f t="shared" si="35"/>
        <v>0</v>
      </c>
      <c r="FM9" s="1723">
        <f t="shared" si="36"/>
        <v>0</v>
      </c>
      <c r="FP9" s="1726" t="s">
        <v>810</v>
      </c>
      <c r="FQ9" s="1727" t="s">
        <v>811</v>
      </c>
      <c r="FR9" s="1726" t="s">
        <v>431</v>
      </c>
      <c r="FS9" s="1727" t="s">
        <v>431</v>
      </c>
      <c r="FT9" s="1728">
        <v>3495693651</v>
      </c>
      <c r="FU9" s="1723">
        <f t="shared" si="37"/>
        <v>3618042.928785</v>
      </c>
      <c r="FW9" s="380" t="s">
        <v>428</v>
      </c>
      <c r="FX9" s="1713" t="s">
        <v>901</v>
      </c>
      <c r="FY9" s="380" t="s">
        <v>478</v>
      </c>
      <c r="FZ9" s="1713" t="s">
        <v>333</v>
      </c>
      <c r="GA9" s="384">
        <v>567371000</v>
      </c>
      <c r="GB9" s="384">
        <v>0</v>
      </c>
      <c r="GC9" s="384">
        <v>0</v>
      </c>
      <c r="GD9" s="1723">
        <f t="shared" si="38"/>
        <v>587228.98499999999</v>
      </c>
      <c r="GE9" s="1723">
        <f t="shared" si="39"/>
        <v>0</v>
      </c>
      <c r="GF9" s="1723">
        <f t="shared" si="40"/>
        <v>0</v>
      </c>
      <c r="GI9" s="1713" t="s">
        <v>806</v>
      </c>
      <c r="GJ9" s="1713" t="s">
        <v>807</v>
      </c>
      <c r="GK9" s="1713" t="s">
        <v>431</v>
      </c>
      <c r="GL9" s="1713" t="s">
        <v>431</v>
      </c>
      <c r="GM9" s="1724">
        <v>11827131216</v>
      </c>
      <c r="GN9" s="1729">
        <f t="shared" si="41"/>
        <v>12241080.808559999</v>
      </c>
      <c r="GQ9" s="1713" t="s">
        <v>428</v>
      </c>
      <c r="GR9" s="1713" t="s">
        <v>901</v>
      </c>
      <c r="GS9" s="1713" t="s">
        <v>478</v>
      </c>
      <c r="GT9" s="1713" t="s">
        <v>333</v>
      </c>
      <c r="GU9" s="1728">
        <v>567371000</v>
      </c>
      <c r="GV9" s="1728">
        <v>0</v>
      </c>
      <c r="GW9" s="1728">
        <v>0</v>
      </c>
      <c r="GX9" s="1723">
        <f t="shared" si="42"/>
        <v>587228.98499999999</v>
      </c>
      <c r="GY9" s="1723">
        <f t="shared" si="43"/>
        <v>0</v>
      </c>
      <c r="GZ9" s="1723">
        <f t="shared" si="44"/>
        <v>0</v>
      </c>
      <c r="HC9" s="380" t="s">
        <v>899</v>
      </c>
      <c r="HD9" s="380" t="s">
        <v>51</v>
      </c>
      <c r="HE9" s="380" t="s">
        <v>431</v>
      </c>
      <c r="HF9" s="380" t="s">
        <v>431</v>
      </c>
      <c r="HG9" s="384">
        <v>10666460930</v>
      </c>
      <c r="HH9" s="1722">
        <f t="shared" si="45"/>
        <v>11039787.062549999</v>
      </c>
      <c r="HK9" s="380" t="s">
        <v>428</v>
      </c>
      <c r="HL9" s="380" t="s">
        <v>901</v>
      </c>
      <c r="HM9" s="380" t="s">
        <v>478</v>
      </c>
      <c r="HN9" s="380" t="s">
        <v>333</v>
      </c>
      <c r="HO9" s="384">
        <v>567371000</v>
      </c>
      <c r="HP9" s="384">
        <v>0</v>
      </c>
      <c r="HQ9" s="384">
        <v>0</v>
      </c>
      <c r="HR9" s="1723">
        <f t="shared" si="46"/>
        <v>587228.98499999999</v>
      </c>
      <c r="HS9" s="1723">
        <f t="shared" si="47"/>
        <v>0</v>
      </c>
      <c r="HT9" s="1723">
        <f t="shared" si="48"/>
        <v>0</v>
      </c>
    </row>
    <row r="10" spans="1:228" x14ac:dyDescent="0.3">
      <c r="A10" s="1713" t="s">
        <v>428</v>
      </c>
      <c r="B10" s="1713" t="s">
        <v>450</v>
      </c>
      <c r="C10" s="1713" t="s">
        <v>453</v>
      </c>
      <c r="D10" s="1713" t="s">
        <v>272</v>
      </c>
      <c r="E10" s="1713" t="s">
        <v>521</v>
      </c>
      <c r="F10" s="1714">
        <v>1500000</v>
      </c>
      <c r="G10" s="1714">
        <v>0</v>
      </c>
      <c r="H10" s="1714">
        <v>0</v>
      </c>
      <c r="I10" s="1714">
        <f t="shared" si="0"/>
        <v>1552.4999999999998</v>
      </c>
      <c r="J10" s="1714">
        <f t="shared" si="1"/>
        <v>0</v>
      </c>
      <c r="K10" s="1714">
        <f t="shared" si="2"/>
        <v>0</v>
      </c>
      <c r="N10" s="380" t="s">
        <v>434</v>
      </c>
      <c r="O10" s="1713" t="s">
        <v>141</v>
      </c>
      <c r="P10" s="1713" t="s">
        <v>431</v>
      </c>
      <c r="Q10" s="1713" t="s">
        <v>431</v>
      </c>
      <c r="R10" s="1715">
        <v>0</v>
      </c>
      <c r="S10" s="1715">
        <v>322320961</v>
      </c>
      <c r="T10" s="1715">
        <v>322320961</v>
      </c>
      <c r="U10" s="1716">
        <f t="shared" si="3"/>
        <v>0</v>
      </c>
      <c r="V10" s="1716">
        <f t="shared" si="4"/>
        <v>333602.19463499996</v>
      </c>
      <c r="W10" s="1716">
        <f t="shared" si="27"/>
        <v>333602.19463499996</v>
      </c>
      <c r="Y10" s="380" t="s">
        <v>428</v>
      </c>
      <c r="Z10" s="1713" t="s">
        <v>450</v>
      </c>
      <c r="AA10" s="1713" t="s">
        <v>429</v>
      </c>
      <c r="AB10" s="1713" t="s">
        <v>270</v>
      </c>
      <c r="AC10" s="384">
        <v>285477000</v>
      </c>
      <c r="AD10" s="384">
        <v>0</v>
      </c>
      <c r="AE10" s="384">
        <v>0</v>
      </c>
      <c r="AF10" s="384">
        <f t="shared" si="5"/>
        <v>295468.69499999995</v>
      </c>
      <c r="AG10" s="384">
        <f t="shared" si="6"/>
        <v>0</v>
      </c>
      <c r="AH10" s="384">
        <f t="shared" si="7"/>
        <v>0</v>
      </c>
      <c r="AJ10" s="1717" t="s">
        <v>812</v>
      </c>
      <c r="AK10" s="1718" t="s">
        <v>813</v>
      </c>
      <c r="AL10" s="1718" t="s">
        <v>431</v>
      </c>
      <c r="AM10" s="1718" t="s">
        <v>431</v>
      </c>
      <c r="AN10" s="1719">
        <v>857335276</v>
      </c>
      <c r="AO10" s="384">
        <f t="shared" si="8"/>
        <v>887342.01065999991</v>
      </c>
      <c r="AR10" s="1720" t="s">
        <v>428</v>
      </c>
      <c r="AS10" s="1720" t="s">
        <v>450</v>
      </c>
      <c r="AT10" s="1720" t="s">
        <v>429</v>
      </c>
      <c r="AU10" s="408" t="s">
        <v>270</v>
      </c>
      <c r="AV10" s="1721">
        <v>285477000</v>
      </c>
      <c r="AW10" s="1721">
        <v>0</v>
      </c>
      <c r="AX10" s="1721">
        <v>0</v>
      </c>
      <c r="AY10" s="1722">
        <f t="shared" si="9"/>
        <v>295468.69499999995</v>
      </c>
      <c r="AZ10" s="1722">
        <f t="shared" si="10"/>
        <v>0</v>
      </c>
      <c r="BA10" s="1722">
        <f t="shared" si="11"/>
        <v>0</v>
      </c>
      <c r="BD10" s="380" t="s">
        <v>812</v>
      </c>
      <c r="BE10" s="1713" t="s">
        <v>813</v>
      </c>
      <c r="BF10" s="1713" t="s">
        <v>431</v>
      </c>
      <c r="BG10" s="1713" t="s">
        <v>431</v>
      </c>
      <c r="BH10" s="384">
        <v>224359525</v>
      </c>
      <c r="BI10" s="1722">
        <f t="shared" si="12"/>
        <v>232212.10837499998</v>
      </c>
      <c r="BK10" s="1713" t="s">
        <v>428</v>
      </c>
      <c r="BL10" s="1713" t="s">
        <v>450</v>
      </c>
      <c r="BM10" s="1713" t="s">
        <v>454</v>
      </c>
      <c r="BN10" s="1713" t="s">
        <v>455</v>
      </c>
      <c r="BO10" s="384">
        <v>300000000</v>
      </c>
      <c r="BP10" s="384">
        <v>0</v>
      </c>
      <c r="BQ10" s="384">
        <v>0</v>
      </c>
      <c r="BR10" s="1723">
        <f t="shared" si="13"/>
        <v>310500</v>
      </c>
      <c r="BS10" s="1723">
        <f t="shared" si="14"/>
        <v>0</v>
      </c>
      <c r="BT10" s="1723">
        <f t="shared" si="15"/>
        <v>0</v>
      </c>
      <c r="BW10" s="1713" t="s">
        <v>518</v>
      </c>
      <c r="BX10" s="1713" t="s">
        <v>519</v>
      </c>
      <c r="BY10" s="1713" t="s">
        <v>431</v>
      </c>
      <c r="BZ10" s="1713" t="s">
        <v>431</v>
      </c>
      <c r="CA10" s="1723">
        <v>2977919825</v>
      </c>
      <c r="CB10" s="1722">
        <f t="shared" si="16"/>
        <v>3082147.0188750001</v>
      </c>
      <c r="CE10" s="1713" t="s">
        <v>428</v>
      </c>
      <c r="CF10" s="1713" t="s">
        <v>450</v>
      </c>
      <c r="CG10" s="1713" t="s">
        <v>454</v>
      </c>
      <c r="CH10" s="1713" t="s">
        <v>455</v>
      </c>
      <c r="CI10" s="1724">
        <v>300000000</v>
      </c>
      <c r="CJ10" s="1724">
        <v>0</v>
      </c>
      <c r="CK10" s="1724">
        <v>0</v>
      </c>
      <c r="CL10" s="1723">
        <f t="shared" si="17"/>
        <v>310500</v>
      </c>
      <c r="CM10" s="1723">
        <f t="shared" si="18"/>
        <v>0</v>
      </c>
      <c r="CN10" s="1723">
        <f t="shared" si="19"/>
        <v>0</v>
      </c>
      <c r="CQ10" s="1713" t="s">
        <v>814</v>
      </c>
      <c r="CR10" s="1713" t="s">
        <v>815</v>
      </c>
      <c r="CS10" s="1713" t="s">
        <v>431</v>
      </c>
      <c r="CT10" s="1713" t="s">
        <v>431</v>
      </c>
      <c r="CU10" s="1725">
        <v>801413286</v>
      </c>
      <c r="CV10" s="1722">
        <f t="shared" si="20"/>
        <v>829462.75100999989</v>
      </c>
      <c r="CY10" s="1713" t="s">
        <v>428</v>
      </c>
      <c r="CZ10" s="1713" t="s">
        <v>450</v>
      </c>
      <c r="DA10" s="1713" t="s">
        <v>454</v>
      </c>
      <c r="DB10" s="1713" t="s">
        <v>455</v>
      </c>
      <c r="DC10" s="1724">
        <v>300000000</v>
      </c>
      <c r="DD10" s="1724">
        <v>0</v>
      </c>
      <c r="DE10" s="1724">
        <v>0</v>
      </c>
      <c r="DF10" s="1722">
        <f t="shared" si="28"/>
        <v>310500</v>
      </c>
      <c r="DG10" s="1722">
        <f t="shared" si="21"/>
        <v>0</v>
      </c>
      <c r="DH10" s="1722">
        <f t="shared" si="22"/>
        <v>0</v>
      </c>
      <c r="DK10" s="380" t="s">
        <v>812</v>
      </c>
      <c r="DL10" s="1713" t="s">
        <v>813</v>
      </c>
      <c r="DM10" s="1713" t="s">
        <v>431</v>
      </c>
      <c r="DN10" s="1713" t="s">
        <v>431</v>
      </c>
      <c r="DO10" s="1713" t="s">
        <v>521</v>
      </c>
      <c r="DP10" s="384">
        <v>353154052</v>
      </c>
      <c r="DQ10" s="1722">
        <f t="shared" si="23"/>
        <v>365514.44381999999</v>
      </c>
      <c r="DS10" s="1717" t="s">
        <v>428</v>
      </c>
      <c r="DT10" s="1718" t="s">
        <v>901</v>
      </c>
      <c r="DU10" s="1718" t="s">
        <v>454</v>
      </c>
      <c r="DV10" s="1718" t="s">
        <v>455</v>
      </c>
      <c r="DW10" s="1719">
        <v>300000000</v>
      </c>
      <c r="DX10" s="1719">
        <v>0</v>
      </c>
      <c r="DY10" s="1719">
        <v>0</v>
      </c>
      <c r="DZ10" s="1722">
        <f t="shared" si="24"/>
        <v>310500</v>
      </c>
      <c r="EA10" s="1722">
        <f t="shared" si="25"/>
        <v>0</v>
      </c>
      <c r="EB10" s="1722">
        <f t="shared" si="26"/>
        <v>0</v>
      </c>
      <c r="ED10" s="1713" t="s">
        <v>812</v>
      </c>
      <c r="EE10" s="1713" t="s">
        <v>813</v>
      </c>
      <c r="EF10" s="1713" t="s">
        <v>431</v>
      </c>
      <c r="EG10" s="1713" t="s">
        <v>431</v>
      </c>
      <c r="EH10" s="384">
        <v>373317247</v>
      </c>
      <c r="EI10" s="1722">
        <f t="shared" si="29"/>
        <v>386383.35064499994</v>
      </c>
      <c r="EK10" s="1713" t="s">
        <v>428</v>
      </c>
      <c r="EL10" s="1713" t="s">
        <v>901</v>
      </c>
      <c r="EM10" s="1713" t="s">
        <v>454</v>
      </c>
      <c r="EN10" s="1713" t="s">
        <v>455</v>
      </c>
      <c r="EO10" s="384">
        <v>300000000</v>
      </c>
      <c r="EP10" s="384">
        <v>0</v>
      </c>
      <c r="EQ10" s="384">
        <v>0</v>
      </c>
      <c r="ER10" s="1722">
        <f t="shared" si="30"/>
        <v>310500</v>
      </c>
      <c r="ES10" s="1722">
        <f t="shared" si="31"/>
        <v>0</v>
      </c>
      <c r="ET10" s="1722">
        <f t="shared" si="32"/>
        <v>0</v>
      </c>
      <c r="EW10" s="380" t="s">
        <v>814</v>
      </c>
      <c r="EX10" s="1713" t="s">
        <v>815</v>
      </c>
      <c r="EY10" s="1713" t="s">
        <v>431</v>
      </c>
      <c r="EZ10" s="1713" t="s">
        <v>431</v>
      </c>
      <c r="FA10" s="384">
        <v>588708000</v>
      </c>
      <c r="FB10" s="1722">
        <f t="shared" si="33"/>
        <v>609312.77999999991</v>
      </c>
      <c r="FD10" s="380" t="s">
        <v>428</v>
      </c>
      <c r="FE10" s="1713" t="s">
        <v>901</v>
      </c>
      <c r="FF10" s="380" t="s">
        <v>454</v>
      </c>
      <c r="FG10" s="1713" t="s">
        <v>455</v>
      </c>
      <c r="FH10" s="384">
        <v>300000000</v>
      </c>
      <c r="FI10" s="384">
        <v>0</v>
      </c>
      <c r="FJ10" s="384">
        <v>0</v>
      </c>
      <c r="FK10" s="1723">
        <f t="shared" si="34"/>
        <v>310500</v>
      </c>
      <c r="FL10" s="1723">
        <f t="shared" si="35"/>
        <v>0</v>
      </c>
      <c r="FM10" s="1723">
        <f t="shared" si="36"/>
        <v>0</v>
      </c>
      <c r="FP10" s="1726" t="s">
        <v>812</v>
      </c>
      <c r="FQ10" s="1727" t="s">
        <v>813</v>
      </c>
      <c r="FR10" s="1726" t="s">
        <v>431</v>
      </c>
      <c r="FS10" s="1727" t="s">
        <v>431</v>
      </c>
      <c r="FT10" s="1728">
        <v>688262717</v>
      </c>
      <c r="FU10" s="1723">
        <f t="shared" si="37"/>
        <v>712351.91209499992</v>
      </c>
      <c r="FW10" s="380" t="s">
        <v>428</v>
      </c>
      <c r="FX10" s="1713" t="s">
        <v>901</v>
      </c>
      <c r="FY10" s="380" t="s">
        <v>454</v>
      </c>
      <c r="FZ10" s="1713" t="s">
        <v>455</v>
      </c>
      <c r="GA10" s="384">
        <v>300000000</v>
      </c>
      <c r="GB10" s="384">
        <v>0</v>
      </c>
      <c r="GC10" s="384">
        <v>0</v>
      </c>
      <c r="GD10" s="1723">
        <f t="shared" si="38"/>
        <v>310500</v>
      </c>
      <c r="GE10" s="1723">
        <f t="shared" si="39"/>
        <v>0</v>
      </c>
      <c r="GF10" s="1723">
        <f t="shared" si="40"/>
        <v>0</v>
      </c>
      <c r="GI10" s="1713" t="s">
        <v>808</v>
      </c>
      <c r="GJ10" s="1713" t="s">
        <v>809</v>
      </c>
      <c r="GK10" s="1713" t="s">
        <v>431</v>
      </c>
      <c r="GL10" s="1713" t="s">
        <v>431</v>
      </c>
      <c r="GM10" s="1724">
        <v>19491990559</v>
      </c>
      <c r="GN10" s="1729">
        <f t="shared" si="41"/>
        <v>20174210.228565</v>
      </c>
      <c r="GQ10" s="1713" t="s">
        <v>428</v>
      </c>
      <c r="GR10" s="1713" t="s">
        <v>901</v>
      </c>
      <c r="GS10" s="1713" t="s">
        <v>454</v>
      </c>
      <c r="GT10" s="1713" t="s">
        <v>455</v>
      </c>
      <c r="GU10" s="1728">
        <v>300000000</v>
      </c>
      <c r="GV10" s="1728">
        <v>0</v>
      </c>
      <c r="GW10" s="1728">
        <v>0</v>
      </c>
      <c r="GX10" s="1723">
        <f t="shared" si="42"/>
        <v>310500</v>
      </c>
      <c r="GY10" s="1723">
        <f t="shared" si="43"/>
        <v>0</v>
      </c>
      <c r="GZ10" s="1723">
        <f t="shared" si="44"/>
        <v>0</v>
      </c>
      <c r="HC10" s="380" t="s">
        <v>806</v>
      </c>
      <c r="HD10" s="380" t="s">
        <v>807</v>
      </c>
      <c r="HE10" s="380" t="s">
        <v>431</v>
      </c>
      <c r="HF10" s="380" t="s">
        <v>431</v>
      </c>
      <c r="HG10" s="384">
        <v>8862980390</v>
      </c>
      <c r="HH10" s="1722">
        <f t="shared" si="45"/>
        <v>9173184.7036499996</v>
      </c>
      <c r="HK10" s="380" t="s">
        <v>428</v>
      </c>
      <c r="HL10" s="380" t="s">
        <v>901</v>
      </c>
      <c r="HM10" s="380" t="s">
        <v>429</v>
      </c>
      <c r="HN10" s="380" t="s">
        <v>270</v>
      </c>
      <c r="HO10" s="384">
        <v>194278488</v>
      </c>
      <c r="HP10" s="384">
        <v>0</v>
      </c>
      <c r="HQ10" s="384">
        <v>0</v>
      </c>
      <c r="HR10" s="1723">
        <f t="shared" si="46"/>
        <v>201078.23507999998</v>
      </c>
      <c r="HS10" s="1723">
        <f t="shared" si="47"/>
        <v>0</v>
      </c>
      <c r="HT10" s="1723">
        <f t="shared" si="48"/>
        <v>0</v>
      </c>
    </row>
    <row r="11" spans="1:228" x14ac:dyDescent="0.3">
      <c r="A11" s="1713" t="s">
        <v>428</v>
      </c>
      <c r="B11" s="1713" t="s">
        <v>450</v>
      </c>
      <c r="C11" s="1713" t="s">
        <v>431</v>
      </c>
      <c r="D11" s="1713" t="s">
        <v>431</v>
      </c>
      <c r="E11" s="1713" t="s">
        <v>521</v>
      </c>
      <c r="F11" s="1714">
        <v>0</v>
      </c>
      <c r="G11" s="1714">
        <v>0</v>
      </c>
      <c r="H11" s="1714">
        <v>0</v>
      </c>
      <c r="I11" s="1714">
        <f t="shared" si="0"/>
        <v>0</v>
      </c>
      <c r="J11" s="1714">
        <f t="shared" si="1"/>
        <v>0</v>
      </c>
      <c r="K11" s="1714">
        <f t="shared" si="2"/>
        <v>0</v>
      </c>
      <c r="N11" s="380" t="s">
        <v>808</v>
      </c>
      <c r="O11" s="1713" t="s">
        <v>809</v>
      </c>
      <c r="P11" s="1713" t="s">
        <v>431</v>
      </c>
      <c r="Q11" s="1713" t="s">
        <v>431</v>
      </c>
      <c r="R11" s="1715">
        <v>0</v>
      </c>
      <c r="S11" s="1715">
        <v>4021444182</v>
      </c>
      <c r="T11" s="1715">
        <v>3167207999</v>
      </c>
      <c r="U11" s="1716">
        <f t="shared" si="3"/>
        <v>0</v>
      </c>
      <c r="V11" s="1716">
        <f t="shared" si="4"/>
        <v>4162194.7283699997</v>
      </c>
      <c r="W11" s="1716">
        <f t="shared" si="27"/>
        <v>3278060.2789649996</v>
      </c>
      <c r="Y11" s="380" t="s">
        <v>428</v>
      </c>
      <c r="Z11" s="1713" t="s">
        <v>450</v>
      </c>
      <c r="AA11" s="1713" t="s">
        <v>430</v>
      </c>
      <c r="AB11" s="1713" t="s">
        <v>313</v>
      </c>
      <c r="AC11" s="384">
        <v>3000000</v>
      </c>
      <c r="AD11" s="384">
        <v>0</v>
      </c>
      <c r="AE11" s="384">
        <v>0</v>
      </c>
      <c r="AF11" s="384">
        <f t="shared" si="5"/>
        <v>3104.9999999999995</v>
      </c>
      <c r="AG11" s="384">
        <f t="shared" si="6"/>
        <v>0</v>
      </c>
      <c r="AH11" s="384">
        <f t="shared" si="7"/>
        <v>0</v>
      </c>
      <c r="AJ11" s="1717" t="s">
        <v>814</v>
      </c>
      <c r="AK11" s="1718" t="s">
        <v>815</v>
      </c>
      <c r="AL11" s="1718" t="s">
        <v>431</v>
      </c>
      <c r="AM11" s="1718" t="s">
        <v>431</v>
      </c>
      <c r="AN11" s="1719">
        <v>471722272</v>
      </c>
      <c r="AO11" s="384">
        <f t="shared" si="8"/>
        <v>488232.55151999998</v>
      </c>
      <c r="AR11" s="1720" t="s">
        <v>428</v>
      </c>
      <c r="AS11" s="1720" t="s">
        <v>450</v>
      </c>
      <c r="AT11" s="1720" t="s">
        <v>430</v>
      </c>
      <c r="AU11" s="408" t="s">
        <v>313</v>
      </c>
      <c r="AV11" s="1721">
        <v>3000000</v>
      </c>
      <c r="AW11" s="1721">
        <v>0</v>
      </c>
      <c r="AX11" s="1721">
        <v>0</v>
      </c>
      <c r="AY11" s="1722">
        <f t="shared" si="9"/>
        <v>3104.9999999999995</v>
      </c>
      <c r="AZ11" s="1722">
        <f t="shared" si="10"/>
        <v>0</v>
      </c>
      <c r="BA11" s="1722">
        <f t="shared" si="11"/>
        <v>0</v>
      </c>
      <c r="BD11" s="380" t="s">
        <v>814</v>
      </c>
      <c r="BE11" s="1713" t="s">
        <v>815</v>
      </c>
      <c r="BF11" s="1713" t="s">
        <v>431</v>
      </c>
      <c r="BG11" s="1713" t="s">
        <v>431</v>
      </c>
      <c r="BH11" s="384">
        <v>1100255241</v>
      </c>
      <c r="BI11" s="1722">
        <f t="shared" si="12"/>
        <v>1138764.1744349999</v>
      </c>
      <c r="BK11" s="1713" t="s">
        <v>428</v>
      </c>
      <c r="BL11" s="1713" t="s">
        <v>450</v>
      </c>
      <c r="BM11" s="1713" t="s">
        <v>429</v>
      </c>
      <c r="BN11" s="1713" t="s">
        <v>270</v>
      </c>
      <c r="BO11" s="384">
        <v>282477000</v>
      </c>
      <c r="BP11" s="384">
        <v>0</v>
      </c>
      <c r="BQ11" s="384">
        <v>0</v>
      </c>
      <c r="BR11" s="1723">
        <f t="shared" si="13"/>
        <v>292363.69499999995</v>
      </c>
      <c r="BS11" s="1723">
        <f t="shared" si="14"/>
        <v>0</v>
      </c>
      <c r="BT11" s="1723">
        <f t="shared" si="15"/>
        <v>0</v>
      </c>
      <c r="BW11" s="1713" t="s">
        <v>806</v>
      </c>
      <c r="BX11" s="1713" t="s">
        <v>807</v>
      </c>
      <c r="BY11" s="1713" t="s">
        <v>431</v>
      </c>
      <c r="BZ11" s="1713" t="s">
        <v>431</v>
      </c>
      <c r="CA11" s="1723">
        <v>407480750</v>
      </c>
      <c r="CB11" s="1722">
        <f t="shared" si="16"/>
        <v>421742.57624999998</v>
      </c>
      <c r="CE11" s="1713" t="s">
        <v>428</v>
      </c>
      <c r="CF11" s="1713" t="s">
        <v>450</v>
      </c>
      <c r="CG11" s="1713" t="s">
        <v>429</v>
      </c>
      <c r="CH11" s="1713" t="s">
        <v>270</v>
      </c>
      <c r="CI11" s="1724">
        <v>282477000</v>
      </c>
      <c r="CJ11" s="1724">
        <v>0</v>
      </c>
      <c r="CK11" s="1724">
        <v>0</v>
      </c>
      <c r="CL11" s="1723">
        <f t="shared" si="17"/>
        <v>292363.69499999995</v>
      </c>
      <c r="CM11" s="1723">
        <f t="shared" si="18"/>
        <v>0</v>
      </c>
      <c r="CN11" s="1723">
        <f t="shared" si="19"/>
        <v>0</v>
      </c>
      <c r="CQ11" s="1713" t="s">
        <v>818</v>
      </c>
      <c r="CR11" s="1713" t="s">
        <v>819</v>
      </c>
      <c r="CS11" s="1713" t="s">
        <v>431</v>
      </c>
      <c r="CT11" s="1713" t="s">
        <v>431</v>
      </c>
      <c r="CU11" s="1725">
        <v>353528203</v>
      </c>
      <c r="CV11" s="1722">
        <f t="shared" si="20"/>
        <v>365901.69010499993</v>
      </c>
      <c r="CY11" s="1713" t="s">
        <v>428</v>
      </c>
      <c r="CZ11" s="1713" t="s">
        <v>450</v>
      </c>
      <c r="DA11" s="1713" t="s">
        <v>429</v>
      </c>
      <c r="DB11" s="1713" t="s">
        <v>270</v>
      </c>
      <c r="DC11" s="1724">
        <v>282477000</v>
      </c>
      <c r="DD11" s="1724">
        <v>0</v>
      </c>
      <c r="DE11" s="1724">
        <v>0</v>
      </c>
      <c r="DF11" s="1722">
        <f t="shared" si="28"/>
        <v>292363.69499999995</v>
      </c>
      <c r="DG11" s="1722">
        <f t="shared" si="21"/>
        <v>0</v>
      </c>
      <c r="DH11" s="1722">
        <f t="shared" si="22"/>
        <v>0</v>
      </c>
      <c r="DK11" s="380" t="s">
        <v>814</v>
      </c>
      <c r="DL11" s="1713" t="s">
        <v>815</v>
      </c>
      <c r="DM11" s="1713" t="s">
        <v>431</v>
      </c>
      <c r="DN11" s="1713" t="s">
        <v>431</v>
      </c>
      <c r="DO11" s="1713" t="s">
        <v>521</v>
      </c>
      <c r="DP11" s="384">
        <v>2115139810</v>
      </c>
      <c r="DQ11" s="1722">
        <f t="shared" si="23"/>
        <v>2189169.7033500001</v>
      </c>
      <c r="DS11" s="1717" t="s">
        <v>428</v>
      </c>
      <c r="DT11" s="1718" t="s">
        <v>901</v>
      </c>
      <c r="DU11" s="1718" t="s">
        <v>429</v>
      </c>
      <c r="DV11" s="1718" t="s">
        <v>270</v>
      </c>
      <c r="DW11" s="1719">
        <v>282477000</v>
      </c>
      <c r="DX11" s="1719">
        <v>0</v>
      </c>
      <c r="DY11" s="1719">
        <v>0</v>
      </c>
      <c r="DZ11" s="1722">
        <f t="shared" si="24"/>
        <v>292363.69499999995</v>
      </c>
      <c r="EA11" s="1722">
        <f t="shared" si="25"/>
        <v>0</v>
      </c>
      <c r="EB11" s="1722">
        <f t="shared" si="26"/>
        <v>0</v>
      </c>
      <c r="ED11" s="1713" t="s">
        <v>814</v>
      </c>
      <c r="EE11" s="1713" t="s">
        <v>815</v>
      </c>
      <c r="EF11" s="1713" t="s">
        <v>431</v>
      </c>
      <c r="EG11" s="1713" t="s">
        <v>431</v>
      </c>
      <c r="EH11" s="384">
        <v>2527056158</v>
      </c>
      <c r="EI11" s="1722">
        <f t="shared" si="29"/>
        <v>2615503.1235299995</v>
      </c>
      <c r="EK11" s="1713" t="s">
        <v>428</v>
      </c>
      <c r="EL11" s="1713" t="s">
        <v>901</v>
      </c>
      <c r="EM11" s="1713" t="s">
        <v>429</v>
      </c>
      <c r="EN11" s="1713" t="s">
        <v>270</v>
      </c>
      <c r="EO11" s="384">
        <v>282477000</v>
      </c>
      <c r="EP11" s="384">
        <v>0</v>
      </c>
      <c r="EQ11" s="384">
        <v>0</v>
      </c>
      <c r="ER11" s="1722">
        <f t="shared" si="30"/>
        <v>292363.69499999995</v>
      </c>
      <c r="ES11" s="1722">
        <f t="shared" si="31"/>
        <v>0</v>
      </c>
      <c r="ET11" s="1722">
        <f t="shared" si="32"/>
        <v>0</v>
      </c>
      <c r="EW11" s="380" t="s">
        <v>820</v>
      </c>
      <c r="EX11" s="1713" t="s">
        <v>821</v>
      </c>
      <c r="EY11" s="1713" t="s">
        <v>431</v>
      </c>
      <c r="EZ11" s="1713" t="s">
        <v>431</v>
      </c>
      <c r="FA11" s="384">
        <v>443113139</v>
      </c>
      <c r="FB11" s="1722">
        <f t="shared" si="33"/>
        <v>458622.09886500001</v>
      </c>
      <c r="FD11" s="380" t="s">
        <v>428</v>
      </c>
      <c r="FE11" s="1713" t="s">
        <v>901</v>
      </c>
      <c r="FF11" s="380" t="s">
        <v>429</v>
      </c>
      <c r="FG11" s="1713" t="s">
        <v>270</v>
      </c>
      <c r="FH11" s="384">
        <v>282477000</v>
      </c>
      <c r="FI11" s="384">
        <v>0</v>
      </c>
      <c r="FJ11" s="384">
        <v>0</v>
      </c>
      <c r="FK11" s="1723">
        <f t="shared" si="34"/>
        <v>292363.69499999995</v>
      </c>
      <c r="FL11" s="1723">
        <f t="shared" si="35"/>
        <v>0</v>
      </c>
      <c r="FM11" s="1723">
        <f t="shared" si="36"/>
        <v>0</v>
      </c>
      <c r="FP11" s="1726" t="s">
        <v>814</v>
      </c>
      <c r="FQ11" s="1727" t="s">
        <v>815</v>
      </c>
      <c r="FR11" s="1726" t="s">
        <v>431</v>
      </c>
      <c r="FS11" s="1727" t="s">
        <v>431</v>
      </c>
      <c r="FT11" s="1728">
        <v>1135115258</v>
      </c>
      <c r="FU11" s="1723">
        <f t="shared" si="37"/>
        <v>1174844.2920299999</v>
      </c>
      <c r="FW11" s="380" t="s">
        <v>428</v>
      </c>
      <c r="FX11" s="1713" t="s">
        <v>901</v>
      </c>
      <c r="FY11" s="380" t="s">
        <v>429</v>
      </c>
      <c r="FZ11" s="1713" t="s">
        <v>270</v>
      </c>
      <c r="GA11" s="384">
        <v>282477000</v>
      </c>
      <c r="GB11" s="384">
        <v>0</v>
      </c>
      <c r="GC11" s="384">
        <v>0</v>
      </c>
      <c r="GD11" s="1723">
        <f t="shared" si="38"/>
        <v>292363.69499999995</v>
      </c>
      <c r="GE11" s="1723">
        <f t="shared" si="39"/>
        <v>0</v>
      </c>
      <c r="GF11" s="1723">
        <f t="shared" si="40"/>
        <v>0</v>
      </c>
      <c r="GI11" s="1713" t="s">
        <v>812</v>
      </c>
      <c r="GJ11" s="1713" t="s">
        <v>813</v>
      </c>
      <c r="GK11" s="1713" t="s">
        <v>431</v>
      </c>
      <c r="GL11" s="1713" t="s">
        <v>431</v>
      </c>
      <c r="GM11" s="1724">
        <v>674446656</v>
      </c>
      <c r="GN11" s="1729">
        <f t="shared" si="41"/>
        <v>698052.28895999992</v>
      </c>
      <c r="GQ11" s="1713" t="s">
        <v>428</v>
      </c>
      <c r="GR11" s="1713" t="s">
        <v>901</v>
      </c>
      <c r="GS11" s="1713" t="s">
        <v>429</v>
      </c>
      <c r="GT11" s="1713" t="s">
        <v>270</v>
      </c>
      <c r="GU11" s="1728">
        <v>276277000</v>
      </c>
      <c r="GV11" s="1728">
        <v>0</v>
      </c>
      <c r="GW11" s="1728">
        <v>0</v>
      </c>
      <c r="GX11" s="1723">
        <f t="shared" si="42"/>
        <v>285946.69500000001</v>
      </c>
      <c r="GY11" s="1723">
        <f t="shared" si="43"/>
        <v>0</v>
      </c>
      <c r="GZ11" s="1723">
        <f t="shared" si="44"/>
        <v>0</v>
      </c>
      <c r="HC11" s="380" t="s">
        <v>808</v>
      </c>
      <c r="HD11" s="380" t="s">
        <v>809</v>
      </c>
      <c r="HE11" s="380" t="s">
        <v>431</v>
      </c>
      <c r="HF11" s="380" t="s">
        <v>431</v>
      </c>
      <c r="HG11" s="384">
        <v>14241547570</v>
      </c>
      <c r="HH11" s="1722">
        <f t="shared" si="45"/>
        <v>14740001.734949999</v>
      </c>
      <c r="HK11" s="380" t="s">
        <v>428</v>
      </c>
      <c r="HL11" s="380" t="s">
        <v>901</v>
      </c>
      <c r="HM11" s="380" t="s">
        <v>454</v>
      </c>
      <c r="HN11" s="380" t="s">
        <v>455</v>
      </c>
      <c r="HO11" s="384">
        <v>176141098</v>
      </c>
      <c r="HP11" s="384">
        <v>0</v>
      </c>
      <c r="HQ11" s="384">
        <v>0</v>
      </c>
      <c r="HR11" s="1723">
        <f t="shared" si="46"/>
        <v>182306.03642999998</v>
      </c>
      <c r="HS11" s="1723">
        <f t="shared" si="47"/>
        <v>0</v>
      </c>
      <c r="HT11" s="1723">
        <f t="shared" si="48"/>
        <v>0</v>
      </c>
    </row>
    <row r="12" spans="1:228" x14ac:dyDescent="0.3">
      <c r="A12" s="1713" t="s">
        <v>428</v>
      </c>
      <c r="B12" s="1713" t="s">
        <v>450</v>
      </c>
      <c r="C12" s="1713" t="s">
        <v>430</v>
      </c>
      <c r="D12" s="1713" t="s">
        <v>313</v>
      </c>
      <c r="E12" s="1713" t="s">
        <v>521</v>
      </c>
      <c r="F12" s="1714">
        <v>0</v>
      </c>
      <c r="G12" s="1714">
        <v>2200000</v>
      </c>
      <c r="H12" s="1714">
        <v>31448</v>
      </c>
      <c r="I12" s="1714">
        <f t="shared" si="0"/>
        <v>0</v>
      </c>
      <c r="J12" s="1714">
        <f t="shared" si="1"/>
        <v>2277</v>
      </c>
      <c r="K12" s="1714">
        <f t="shared" si="2"/>
        <v>32.548679999999997</v>
      </c>
      <c r="N12" s="380" t="s">
        <v>810</v>
      </c>
      <c r="O12" s="1713" t="s">
        <v>811</v>
      </c>
      <c r="P12" s="1713" t="s">
        <v>431</v>
      </c>
      <c r="Q12" s="1713" t="s">
        <v>431</v>
      </c>
      <c r="R12" s="1715">
        <v>0</v>
      </c>
      <c r="S12" s="1715">
        <v>0</v>
      </c>
      <c r="T12" s="1715">
        <v>30909656</v>
      </c>
      <c r="U12" s="1716">
        <f t="shared" si="3"/>
        <v>0</v>
      </c>
      <c r="V12" s="1716">
        <f t="shared" si="4"/>
        <v>0</v>
      </c>
      <c r="W12" s="1716">
        <f t="shared" si="27"/>
        <v>31991.493959999996</v>
      </c>
      <c r="Y12" s="380" t="s">
        <v>428</v>
      </c>
      <c r="Z12" s="1713" t="s">
        <v>450</v>
      </c>
      <c r="AA12" s="1713" t="s">
        <v>453</v>
      </c>
      <c r="AB12" s="1713" t="s">
        <v>272</v>
      </c>
      <c r="AC12" s="384">
        <v>1500000</v>
      </c>
      <c r="AD12" s="384">
        <v>0</v>
      </c>
      <c r="AE12" s="384">
        <v>0</v>
      </c>
      <c r="AF12" s="384">
        <f t="shared" si="5"/>
        <v>1552.4999999999998</v>
      </c>
      <c r="AG12" s="384">
        <f t="shared" si="6"/>
        <v>0</v>
      </c>
      <c r="AH12" s="384">
        <f t="shared" si="7"/>
        <v>0</v>
      </c>
      <c r="AJ12" s="1717" t="s">
        <v>816</v>
      </c>
      <c r="AK12" s="1718" t="s">
        <v>817</v>
      </c>
      <c r="AL12" s="1718" t="s">
        <v>431</v>
      </c>
      <c r="AM12" s="1718" t="s">
        <v>431</v>
      </c>
      <c r="AN12" s="1719">
        <v>1268882474</v>
      </c>
      <c r="AO12" s="384">
        <f t="shared" si="8"/>
        <v>1313293.3605899999</v>
      </c>
      <c r="AR12" s="1720" t="s">
        <v>428</v>
      </c>
      <c r="AS12" s="1720" t="s">
        <v>450</v>
      </c>
      <c r="AT12" s="1720" t="s">
        <v>453</v>
      </c>
      <c r="AU12" s="408" t="s">
        <v>272</v>
      </c>
      <c r="AV12" s="1721">
        <v>1500000</v>
      </c>
      <c r="AW12" s="1721">
        <v>0</v>
      </c>
      <c r="AX12" s="1721">
        <v>0</v>
      </c>
      <c r="AY12" s="1722">
        <f t="shared" si="9"/>
        <v>1552.4999999999998</v>
      </c>
      <c r="AZ12" s="1722">
        <f t="shared" si="10"/>
        <v>0</v>
      </c>
      <c r="BA12" s="1722">
        <f t="shared" si="11"/>
        <v>0</v>
      </c>
      <c r="BD12" s="380" t="s">
        <v>818</v>
      </c>
      <c r="BE12" s="1713" t="s">
        <v>819</v>
      </c>
      <c r="BF12" s="1713" t="s">
        <v>431</v>
      </c>
      <c r="BG12" s="1713" t="s">
        <v>431</v>
      </c>
      <c r="BH12" s="384">
        <v>142625884</v>
      </c>
      <c r="BI12" s="1722">
        <f t="shared" si="12"/>
        <v>147617.78993999999</v>
      </c>
      <c r="BK12" s="1713" t="s">
        <v>428</v>
      </c>
      <c r="BL12" s="1713" t="s">
        <v>450</v>
      </c>
      <c r="BM12" s="1713" t="s">
        <v>453</v>
      </c>
      <c r="BN12" s="1713" t="s">
        <v>272</v>
      </c>
      <c r="BO12" s="384">
        <v>4500000</v>
      </c>
      <c r="BP12" s="384">
        <v>0</v>
      </c>
      <c r="BQ12" s="384">
        <v>0</v>
      </c>
      <c r="BR12" s="1723">
        <f t="shared" si="13"/>
        <v>4657.5</v>
      </c>
      <c r="BS12" s="1723">
        <f t="shared" si="14"/>
        <v>0</v>
      </c>
      <c r="BT12" s="1723">
        <f t="shared" si="15"/>
        <v>0</v>
      </c>
      <c r="BW12" s="1713" t="s">
        <v>808</v>
      </c>
      <c r="BX12" s="1713" t="s">
        <v>809</v>
      </c>
      <c r="BY12" s="1713" t="s">
        <v>431</v>
      </c>
      <c r="BZ12" s="1713" t="s">
        <v>431</v>
      </c>
      <c r="CA12" s="1723">
        <v>2557719020</v>
      </c>
      <c r="CB12" s="1722">
        <f t="shared" si="16"/>
        <v>2647239.1856999998</v>
      </c>
      <c r="CE12" s="1713" t="s">
        <v>428</v>
      </c>
      <c r="CF12" s="1713" t="s">
        <v>450</v>
      </c>
      <c r="CG12" s="1713" t="s">
        <v>453</v>
      </c>
      <c r="CH12" s="1713" t="s">
        <v>272</v>
      </c>
      <c r="CI12" s="1724">
        <v>4500000</v>
      </c>
      <c r="CJ12" s="1724">
        <v>0</v>
      </c>
      <c r="CK12" s="1724">
        <v>0</v>
      </c>
      <c r="CL12" s="1723">
        <f t="shared" si="17"/>
        <v>4657.5</v>
      </c>
      <c r="CM12" s="1723">
        <f t="shared" si="18"/>
        <v>0</v>
      </c>
      <c r="CN12" s="1723">
        <f t="shared" si="19"/>
        <v>0</v>
      </c>
      <c r="CQ12" s="1713" t="s">
        <v>820</v>
      </c>
      <c r="CR12" s="1713" t="s">
        <v>821</v>
      </c>
      <c r="CS12" s="1713" t="s">
        <v>431</v>
      </c>
      <c r="CT12" s="1713" t="s">
        <v>431</v>
      </c>
      <c r="CU12" s="1725">
        <v>84294808</v>
      </c>
      <c r="CV12" s="1722">
        <f t="shared" si="20"/>
        <v>87245.126279999997</v>
      </c>
      <c r="CY12" s="1713" t="s">
        <v>428</v>
      </c>
      <c r="CZ12" s="1713" t="s">
        <v>450</v>
      </c>
      <c r="DA12" s="1713" t="s">
        <v>453</v>
      </c>
      <c r="DB12" s="1713" t="s">
        <v>272</v>
      </c>
      <c r="DC12" s="1724">
        <v>4500000</v>
      </c>
      <c r="DD12" s="1724">
        <v>0</v>
      </c>
      <c r="DE12" s="1724">
        <v>0</v>
      </c>
      <c r="DF12" s="1722">
        <f t="shared" si="28"/>
        <v>4657.5</v>
      </c>
      <c r="DG12" s="1722">
        <f t="shared" si="21"/>
        <v>0</v>
      </c>
      <c r="DH12" s="1722">
        <f t="shared" si="22"/>
        <v>0</v>
      </c>
      <c r="DK12" s="380" t="s">
        <v>818</v>
      </c>
      <c r="DL12" s="1713" t="s">
        <v>819</v>
      </c>
      <c r="DM12" s="1713" t="s">
        <v>431</v>
      </c>
      <c r="DN12" s="1713" t="s">
        <v>431</v>
      </c>
      <c r="DO12" s="1713" t="s">
        <v>521</v>
      </c>
      <c r="DP12" s="384">
        <v>1858189240</v>
      </c>
      <c r="DQ12" s="1722">
        <f t="shared" si="23"/>
        <v>1923225.8633999999</v>
      </c>
      <c r="DS12" s="1717" t="s">
        <v>428</v>
      </c>
      <c r="DT12" s="1718" t="s">
        <v>901</v>
      </c>
      <c r="DU12" s="1718" t="s">
        <v>453</v>
      </c>
      <c r="DV12" s="1718" t="s">
        <v>272</v>
      </c>
      <c r="DW12" s="1719">
        <v>4500000</v>
      </c>
      <c r="DX12" s="1719">
        <v>0</v>
      </c>
      <c r="DY12" s="1719">
        <v>0</v>
      </c>
      <c r="DZ12" s="1722">
        <f t="shared" si="24"/>
        <v>4657.5</v>
      </c>
      <c r="EA12" s="1722">
        <f t="shared" si="25"/>
        <v>0</v>
      </c>
      <c r="EB12" s="1722">
        <f t="shared" si="26"/>
        <v>0</v>
      </c>
      <c r="ED12" s="1713" t="s">
        <v>816</v>
      </c>
      <c r="EE12" s="1713" t="s">
        <v>817</v>
      </c>
      <c r="EF12" s="1713" t="s">
        <v>431</v>
      </c>
      <c r="EG12" s="1713" t="s">
        <v>431</v>
      </c>
      <c r="EH12" s="384">
        <v>190800000</v>
      </c>
      <c r="EI12" s="1722">
        <f t="shared" si="29"/>
        <v>197477.99999999997</v>
      </c>
      <c r="EK12" s="1713" t="s">
        <v>428</v>
      </c>
      <c r="EL12" s="1713" t="s">
        <v>901</v>
      </c>
      <c r="EM12" s="1713" t="s">
        <v>453</v>
      </c>
      <c r="EN12" s="1713" t="s">
        <v>272</v>
      </c>
      <c r="EO12" s="384">
        <v>4500000</v>
      </c>
      <c r="EP12" s="384">
        <v>0</v>
      </c>
      <c r="EQ12" s="384">
        <v>0</v>
      </c>
      <c r="ER12" s="1722">
        <f t="shared" si="30"/>
        <v>4657.5</v>
      </c>
      <c r="ES12" s="1722">
        <f t="shared" si="31"/>
        <v>0</v>
      </c>
      <c r="ET12" s="1722">
        <f t="shared" si="32"/>
        <v>0</v>
      </c>
      <c r="EW12" s="380" t="s">
        <v>822</v>
      </c>
      <c r="EX12" s="1713" t="s">
        <v>823</v>
      </c>
      <c r="EY12" s="1713" t="s">
        <v>431</v>
      </c>
      <c r="EZ12" s="1713" t="s">
        <v>431</v>
      </c>
      <c r="FA12" s="384">
        <v>735467226</v>
      </c>
      <c r="FB12" s="1722">
        <f t="shared" si="33"/>
        <v>761208.57890999992</v>
      </c>
      <c r="FD12" s="380" t="s">
        <v>428</v>
      </c>
      <c r="FE12" s="1713" t="s">
        <v>901</v>
      </c>
      <c r="FF12" s="380" t="s">
        <v>453</v>
      </c>
      <c r="FG12" s="1713" t="s">
        <v>272</v>
      </c>
      <c r="FH12" s="384">
        <v>4500000</v>
      </c>
      <c r="FI12" s="384">
        <v>0</v>
      </c>
      <c r="FJ12" s="384">
        <v>0</v>
      </c>
      <c r="FK12" s="1723">
        <f t="shared" si="34"/>
        <v>4657.5</v>
      </c>
      <c r="FL12" s="1723">
        <f t="shared" si="35"/>
        <v>0</v>
      </c>
      <c r="FM12" s="1723">
        <f t="shared" si="36"/>
        <v>0</v>
      </c>
      <c r="FP12" s="1726" t="s">
        <v>816</v>
      </c>
      <c r="FQ12" s="1727" t="s">
        <v>817</v>
      </c>
      <c r="FR12" s="1726" t="s">
        <v>431</v>
      </c>
      <c r="FS12" s="1727" t="s">
        <v>431</v>
      </c>
      <c r="FT12" s="1728">
        <v>2951336640</v>
      </c>
      <c r="FU12" s="1723">
        <f t="shared" si="37"/>
        <v>3054633.4224</v>
      </c>
      <c r="FW12" s="380" t="s">
        <v>428</v>
      </c>
      <c r="FX12" s="1713" t="s">
        <v>901</v>
      </c>
      <c r="FY12" s="380" t="s">
        <v>453</v>
      </c>
      <c r="FZ12" s="1713" t="s">
        <v>272</v>
      </c>
      <c r="GA12" s="384">
        <v>4500000</v>
      </c>
      <c r="GB12" s="384">
        <v>0</v>
      </c>
      <c r="GC12" s="384">
        <v>0</v>
      </c>
      <c r="GD12" s="1723">
        <f t="shared" si="38"/>
        <v>4657.5</v>
      </c>
      <c r="GE12" s="1723">
        <f t="shared" si="39"/>
        <v>0</v>
      </c>
      <c r="GF12" s="1723">
        <f t="shared" si="40"/>
        <v>0</v>
      </c>
      <c r="GI12" s="1713" t="s">
        <v>814</v>
      </c>
      <c r="GJ12" s="1713" t="s">
        <v>815</v>
      </c>
      <c r="GK12" s="1713" t="s">
        <v>431</v>
      </c>
      <c r="GL12" s="1713" t="s">
        <v>431</v>
      </c>
      <c r="GM12" s="1724">
        <v>2013139877</v>
      </c>
      <c r="GN12" s="1729">
        <f t="shared" si="41"/>
        <v>2083599.7726950001</v>
      </c>
      <c r="GQ12" s="1713" t="s">
        <v>428</v>
      </c>
      <c r="GR12" s="1713" t="s">
        <v>901</v>
      </c>
      <c r="GS12" s="1713" t="s">
        <v>453</v>
      </c>
      <c r="GT12" s="1713" t="s">
        <v>272</v>
      </c>
      <c r="GU12" s="1728">
        <v>10700000</v>
      </c>
      <c r="GV12" s="1728">
        <v>0</v>
      </c>
      <c r="GW12" s="1728">
        <v>0</v>
      </c>
      <c r="GX12" s="1723">
        <f t="shared" si="42"/>
        <v>11074.5</v>
      </c>
      <c r="GY12" s="1723">
        <f t="shared" si="43"/>
        <v>0</v>
      </c>
      <c r="GZ12" s="1723">
        <f t="shared" si="44"/>
        <v>0</v>
      </c>
      <c r="HC12" s="380" t="s">
        <v>812</v>
      </c>
      <c r="HD12" s="380" t="s">
        <v>813</v>
      </c>
      <c r="HE12" s="380" t="s">
        <v>431</v>
      </c>
      <c r="HF12" s="380" t="s">
        <v>431</v>
      </c>
      <c r="HG12" s="384">
        <v>219993594</v>
      </c>
      <c r="HH12" s="1722">
        <f t="shared" si="45"/>
        <v>227693.36979</v>
      </c>
      <c r="HK12" s="380" t="s">
        <v>428</v>
      </c>
      <c r="HL12" s="380" t="s">
        <v>901</v>
      </c>
      <c r="HM12" s="380" t="s">
        <v>453</v>
      </c>
      <c r="HN12" s="380" t="s">
        <v>272</v>
      </c>
      <c r="HO12" s="384">
        <v>7053969</v>
      </c>
      <c r="HP12" s="384">
        <v>0</v>
      </c>
      <c r="HQ12" s="384">
        <v>0</v>
      </c>
      <c r="HR12" s="1723">
        <f t="shared" si="46"/>
        <v>7300.8579149999996</v>
      </c>
      <c r="HS12" s="1723">
        <f t="shared" si="47"/>
        <v>0</v>
      </c>
      <c r="HT12" s="1723">
        <f t="shared" si="48"/>
        <v>0</v>
      </c>
    </row>
    <row r="13" spans="1:228" x14ac:dyDescent="0.3">
      <c r="A13" s="1713" t="s">
        <v>428</v>
      </c>
      <c r="B13" s="1713" t="s">
        <v>450</v>
      </c>
      <c r="C13" s="1713" t="s">
        <v>454</v>
      </c>
      <c r="D13" s="1713" t="s">
        <v>455</v>
      </c>
      <c r="E13" s="1713" t="s">
        <v>521</v>
      </c>
      <c r="F13" s="1714">
        <v>0</v>
      </c>
      <c r="G13" s="1714">
        <v>23034206</v>
      </c>
      <c r="H13" s="1714">
        <v>0</v>
      </c>
      <c r="I13" s="1714">
        <f t="shared" si="0"/>
        <v>0</v>
      </c>
      <c r="J13" s="1714">
        <f t="shared" si="1"/>
        <v>23840.403209999997</v>
      </c>
      <c r="K13" s="1714">
        <f t="shared" si="2"/>
        <v>0</v>
      </c>
      <c r="N13" s="380" t="s">
        <v>812</v>
      </c>
      <c r="O13" s="1713" t="s">
        <v>813</v>
      </c>
      <c r="P13" s="1713" t="s">
        <v>431</v>
      </c>
      <c r="Q13" s="1713" t="s">
        <v>431</v>
      </c>
      <c r="R13" s="1715">
        <v>0</v>
      </c>
      <c r="S13" s="1715">
        <v>1325893147</v>
      </c>
      <c r="T13" s="1715">
        <v>595034170</v>
      </c>
      <c r="U13" s="1716">
        <f t="shared" si="3"/>
        <v>0</v>
      </c>
      <c r="V13" s="1716">
        <f t="shared" si="4"/>
        <v>1372299.4071450001</v>
      </c>
      <c r="W13" s="1716">
        <f t="shared" si="27"/>
        <v>615860.36595000001</v>
      </c>
      <c r="Y13" s="380" t="s">
        <v>428</v>
      </c>
      <c r="Z13" s="1713" t="s">
        <v>450</v>
      </c>
      <c r="AA13" s="1713" t="s">
        <v>431</v>
      </c>
      <c r="AB13" s="1713" t="s">
        <v>431</v>
      </c>
      <c r="AC13" s="384">
        <v>0</v>
      </c>
      <c r="AD13" s="384">
        <v>0</v>
      </c>
      <c r="AE13" s="384">
        <v>0</v>
      </c>
      <c r="AF13" s="384">
        <f t="shared" si="5"/>
        <v>0</v>
      </c>
      <c r="AG13" s="384">
        <f t="shared" si="6"/>
        <v>0</v>
      </c>
      <c r="AH13" s="384">
        <f t="shared" si="7"/>
        <v>0</v>
      </c>
      <c r="AJ13" s="1717" t="s">
        <v>818</v>
      </c>
      <c r="AK13" s="1718" t="s">
        <v>819</v>
      </c>
      <c r="AL13" s="1718" t="s">
        <v>431</v>
      </c>
      <c r="AM13" s="1718" t="s">
        <v>431</v>
      </c>
      <c r="AN13" s="1719">
        <v>347751238</v>
      </c>
      <c r="AO13" s="384">
        <f t="shared" si="8"/>
        <v>359922.53132999997</v>
      </c>
      <c r="AR13" s="1720" t="s">
        <v>428</v>
      </c>
      <c r="AS13" s="1720" t="s">
        <v>450</v>
      </c>
      <c r="AT13" s="1720" t="s">
        <v>431</v>
      </c>
      <c r="AU13" s="408" t="s">
        <v>431</v>
      </c>
      <c r="AV13" s="1721">
        <v>0</v>
      </c>
      <c r="AW13" s="1721">
        <v>0</v>
      </c>
      <c r="AX13" s="1721">
        <v>0</v>
      </c>
      <c r="AY13" s="1722">
        <f t="shared" si="9"/>
        <v>0</v>
      </c>
      <c r="AZ13" s="1722">
        <f t="shared" si="10"/>
        <v>0</v>
      </c>
      <c r="BA13" s="1722">
        <f t="shared" si="11"/>
        <v>0</v>
      </c>
      <c r="BD13" s="380" t="s">
        <v>820</v>
      </c>
      <c r="BE13" s="1713" t="s">
        <v>821</v>
      </c>
      <c r="BF13" s="1713" t="s">
        <v>431</v>
      </c>
      <c r="BG13" s="1713" t="s">
        <v>431</v>
      </c>
      <c r="BH13" s="384">
        <v>41661000</v>
      </c>
      <c r="BI13" s="1722">
        <f t="shared" si="12"/>
        <v>43119.134999999995</v>
      </c>
      <c r="BK13" s="1713" t="s">
        <v>428</v>
      </c>
      <c r="BL13" s="1713" t="s">
        <v>450</v>
      </c>
      <c r="BM13" s="1713" t="s">
        <v>430</v>
      </c>
      <c r="BN13" s="1713" t="s">
        <v>313</v>
      </c>
      <c r="BO13" s="384">
        <v>3000000</v>
      </c>
      <c r="BP13" s="384">
        <v>0</v>
      </c>
      <c r="BQ13" s="384">
        <v>0</v>
      </c>
      <c r="BR13" s="1723">
        <f t="shared" si="13"/>
        <v>3104.9999999999995</v>
      </c>
      <c r="BS13" s="1723">
        <f t="shared" si="14"/>
        <v>0</v>
      </c>
      <c r="BT13" s="1723">
        <f t="shared" si="15"/>
        <v>0</v>
      </c>
      <c r="BW13" s="1713" t="s">
        <v>808</v>
      </c>
      <c r="BX13" s="1713" t="s">
        <v>809</v>
      </c>
      <c r="BY13" s="1713" t="s">
        <v>431</v>
      </c>
      <c r="BZ13" s="1713" t="s">
        <v>431</v>
      </c>
      <c r="CA13" s="1723">
        <v>0</v>
      </c>
      <c r="CB13" s="1722">
        <f t="shared" si="16"/>
        <v>0</v>
      </c>
      <c r="CE13" s="1713" t="s">
        <v>428</v>
      </c>
      <c r="CF13" s="1713" t="s">
        <v>450</v>
      </c>
      <c r="CG13" s="1713" t="s">
        <v>430</v>
      </c>
      <c r="CH13" s="1713" t="s">
        <v>313</v>
      </c>
      <c r="CI13" s="1724">
        <v>3000000</v>
      </c>
      <c r="CJ13" s="1724">
        <v>0</v>
      </c>
      <c r="CK13" s="1724">
        <v>0</v>
      </c>
      <c r="CL13" s="1723">
        <f t="shared" si="17"/>
        <v>3104.9999999999995</v>
      </c>
      <c r="CM13" s="1723">
        <f t="shared" si="18"/>
        <v>0</v>
      </c>
      <c r="CN13" s="1723">
        <f t="shared" si="19"/>
        <v>0</v>
      </c>
      <c r="CQ13" s="1713" t="s">
        <v>822</v>
      </c>
      <c r="CR13" s="1713" t="s">
        <v>823</v>
      </c>
      <c r="CS13" s="1713" t="s">
        <v>431</v>
      </c>
      <c r="CT13" s="1713" t="s">
        <v>431</v>
      </c>
      <c r="CU13" s="1725">
        <v>750119142</v>
      </c>
      <c r="CV13" s="1722">
        <f t="shared" si="20"/>
        <v>776373.31196999992</v>
      </c>
      <c r="CY13" s="1713" t="s">
        <v>428</v>
      </c>
      <c r="CZ13" s="1713" t="s">
        <v>450</v>
      </c>
      <c r="DA13" s="1713" t="s">
        <v>430</v>
      </c>
      <c r="DB13" s="1713" t="s">
        <v>313</v>
      </c>
      <c r="DC13" s="1724">
        <v>3000000</v>
      </c>
      <c r="DD13" s="1724">
        <v>0</v>
      </c>
      <c r="DE13" s="1724">
        <v>0</v>
      </c>
      <c r="DF13" s="1722">
        <f t="shared" si="28"/>
        <v>3104.9999999999995</v>
      </c>
      <c r="DG13" s="1722">
        <f t="shared" si="21"/>
        <v>0</v>
      </c>
      <c r="DH13" s="1722">
        <f t="shared" si="22"/>
        <v>0</v>
      </c>
      <c r="DK13" s="380" t="s">
        <v>820</v>
      </c>
      <c r="DL13" s="1713" t="s">
        <v>821</v>
      </c>
      <c r="DM13" s="1713" t="s">
        <v>431</v>
      </c>
      <c r="DN13" s="1713" t="s">
        <v>431</v>
      </c>
      <c r="DO13" s="1713" t="s">
        <v>521</v>
      </c>
      <c r="DP13" s="384">
        <v>602664149</v>
      </c>
      <c r="DQ13" s="1722">
        <f t="shared" si="23"/>
        <v>623757.39421499998</v>
      </c>
      <c r="DS13" s="1717" t="s">
        <v>428</v>
      </c>
      <c r="DT13" s="1718" t="s">
        <v>901</v>
      </c>
      <c r="DU13" s="1718" t="s">
        <v>430</v>
      </c>
      <c r="DV13" s="1718" t="s">
        <v>313</v>
      </c>
      <c r="DW13" s="1719">
        <v>3000000</v>
      </c>
      <c r="DX13" s="1719">
        <v>0</v>
      </c>
      <c r="DY13" s="1719">
        <v>0</v>
      </c>
      <c r="DZ13" s="1722">
        <f t="shared" si="24"/>
        <v>3104.9999999999995</v>
      </c>
      <c r="EA13" s="1722">
        <f t="shared" si="25"/>
        <v>0</v>
      </c>
      <c r="EB13" s="1722">
        <f t="shared" si="26"/>
        <v>0</v>
      </c>
      <c r="ED13" s="1713" t="s">
        <v>818</v>
      </c>
      <c r="EE13" s="1713" t="s">
        <v>819</v>
      </c>
      <c r="EF13" s="1713" t="s">
        <v>431</v>
      </c>
      <c r="EG13" s="1713" t="s">
        <v>431</v>
      </c>
      <c r="EH13" s="384">
        <v>200271669</v>
      </c>
      <c r="EI13" s="1722">
        <f t="shared" si="29"/>
        <v>207281.17741499998</v>
      </c>
      <c r="EK13" s="1713" t="s">
        <v>428</v>
      </c>
      <c r="EL13" s="1713" t="s">
        <v>901</v>
      </c>
      <c r="EM13" s="1713" t="s">
        <v>430</v>
      </c>
      <c r="EN13" s="1713" t="s">
        <v>313</v>
      </c>
      <c r="EO13" s="384">
        <v>3000000</v>
      </c>
      <c r="EP13" s="384">
        <v>0</v>
      </c>
      <c r="EQ13" s="384">
        <v>0</v>
      </c>
      <c r="ER13" s="1722">
        <f t="shared" si="30"/>
        <v>3104.9999999999995</v>
      </c>
      <c r="ES13" s="1722">
        <f t="shared" si="31"/>
        <v>0</v>
      </c>
      <c r="ET13" s="1722">
        <f t="shared" si="32"/>
        <v>0</v>
      </c>
      <c r="EW13" s="380" t="s">
        <v>824</v>
      </c>
      <c r="EX13" s="1713" t="s">
        <v>825</v>
      </c>
      <c r="EY13" s="1713" t="s">
        <v>431</v>
      </c>
      <c r="EZ13" s="1713" t="s">
        <v>431</v>
      </c>
      <c r="FA13" s="384">
        <v>4198047134</v>
      </c>
      <c r="FB13" s="1722">
        <f t="shared" si="33"/>
        <v>4344978.783689999</v>
      </c>
      <c r="FD13" s="380" t="s">
        <v>428</v>
      </c>
      <c r="FE13" s="1713" t="s">
        <v>901</v>
      </c>
      <c r="FF13" s="380" t="s">
        <v>430</v>
      </c>
      <c r="FG13" s="1713" t="s">
        <v>313</v>
      </c>
      <c r="FH13" s="384">
        <v>3000000</v>
      </c>
      <c r="FI13" s="384">
        <v>0</v>
      </c>
      <c r="FJ13" s="384">
        <v>0</v>
      </c>
      <c r="FK13" s="1723">
        <f t="shared" si="34"/>
        <v>3104.9999999999995</v>
      </c>
      <c r="FL13" s="1723">
        <f t="shared" si="35"/>
        <v>0</v>
      </c>
      <c r="FM13" s="1723">
        <f t="shared" si="36"/>
        <v>0</v>
      </c>
      <c r="FP13" s="1726" t="s">
        <v>818</v>
      </c>
      <c r="FQ13" s="1727" t="s">
        <v>819</v>
      </c>
      <c r="FR13" s="1726" t="s">
        <v>431</v>
      </c>
      <c r="FS13" s="1727" t="s">
        <v>431</v>
      </c>
      <c r="FT13" s="1728">
        <v>192240436</v>
      </c>
      <c r="FU13" s="1723">
        <f t="shared" si="37"/>
        <v>198968.85125999997</v>
      </c>
      <c r="FW13" s="380" t="s">
        <v>428</v>
      </c>
      <c r="FX13" s="1713" t="s">
        <v>901</v>
      </c>
      <c r="FY13" s="380" t="s">
        <v>430</v>
      </c>
      <c r="FZ13" s="1713" t="s">
        <v>313</v>
      </c>
      <c r="GA13" s="384">
        <v>3000000</v>
      </c>
      <c r="GB13" s="384">
        <v>0</v>
      </c>
      <c r="GC13" s="384">
        <v>0</v>
      </c>
      <c r="GD13" s="1723">
        <f t="shared" si="38"/>
        <v>3104.9999999999995</v>
      </c>
      <c r="GE13" s="1723">
        <f t="shared" si="39"/>
        <v>0</v>
      </c>
      <c r="GF13" s="1723">
        <f t="shared" si="40"/>
        <v>0</v>
      </c>
      <c r="GI13" s="1713" t="s">
        <v>818</v>
      </c>
      <c r="GJ13" s="1713" t="s">
        <v>819</v>
      </c>
      <c r="GK13" s="1713" t="s">
        <v>431</v>
      </c>
      <c r="GL13" s="1713" t="s">
        <v>431</v>
      </c>
      <c r="GM13" s="1724">
        <v>279635059</v>
      </c>
      <c r="GN13" s="1729">
        <f t="shared" si="41"/>
        <v>289422.28606499999</v>
      </c>
      <c r="GQ13" s="1713" t="s">
        <v>428</v>
      </c>
      <c r="GR13" s="1713" t="s">
        <v>901</v>
      </c>
      <c r="GS13" s="1713" t="s">
        <v>430</v>
      </c>
      <c r="GT13" s="1713" t="s">
        <v>313</v>
      </c>
      <c r="GU13" s="1728">
        <v>3000000</v>
      </c>
      <c r="GV13" s="1728">
        <v>0</v>
      </c>
      <c r="GW13" s="1728">
        <v>0</v>
      </c>
      <c r="GX13" s="1723">
        <f t="shared" si="42"/>
        <v>3104.9999999999995</v>
      </c>
      <c r="GY13" s="1723">
        <f t="shared" si="43"/>
        <v>0</v>
      </c>
      <c r="GZ13" s="1723">
        <f t="shared" si="44"/>
        <v>0</v>
      </c>
      <c r="HC13" s="380" t="s">
        <v>814</v>
      </c>
      <c r="HD13" s="380" t="s">
        <v>815</v>
      </c>
      <c r="HE13" s="380" t="s">
        <v>431</v>
      </c>
      <c r="HF13" s="380" t="s">
        <v>431</v>
      </c>
      <c r="HG13" s="384">
        <v>1637343660</v>
      </c>
      <c r="HH13" s="1722">
        <f t="shared" si="45"/>
        <v>1694650.6880999997</v>
      </c>
      <c r="HK13" s="380" t="s">
        <v>428</v>
      </c>
      <c r="HL13" s="380" t="s">
        <v>901</v>
      </c>
      <c r="HM13" s="380" t="s">
        <v>430</v>
      </c>
      <c r="HN13" s="380" t="s">
        <v>313</v>
      </c>
      <c r="HO13" s="384">
        <v>1495040</v>
      </c>
      <c r="HP13" s="384">
        <v>0</v>
      </c>
      <c r="HQ13" s="384">
        <v>0</v>
      </c>
      <c r="HR13" s="1723">
        <f t="shared" si="46"/>
        <v>1547.3663999999999</v>
      </c>
      <c r="HS13" s="1723">
        <f t="shared" si="47"/>
        <v>0</v>
      </c>
      <c r="HT13" s="1723">
        <f t="shared" si="48"/>
        <v>0</v>
      </c>
    </row>
    <row r="14" spans="1:228" x14ac:dyDescent="0.3">
      <c r="A14" s="1713" t="s">
        <v>428</v>
      </c>
      <c r="B14" s="1713" t="s">
        <v>450</v>
      </c>
      <c r="C14" s="1713" t="s">
        <v>429</v>
      </c>
      <c r="D14" s="1713" t="s">
        <v>270</v>
      </c>
      <c r="E14" s="1713" t="s">
        <v>521</v>
      </c>
      <c r="F14" s="1714">
        <v>0</v>
      </c>
      <c r="G14" s="1714">
        <v>192285576</v>
      </c>
      <c r="H14" s="1714">
        <v>17123798</v>
      </c>
      <c r="I14" s="1714">
        <f t="shared" si="0"/>
        <v>0</v>
      </c>
      <c r="J14" s="1714">
        <f t="shared" si="1"/>
        <v>199015.57115999999</v>
      </c>
      <c r="K14" s="1714">
        <f t="shared" si="2"/>
        <v>17723.130929999996</v>
      </c>
      <c r="N14" s="380" t="s">
        <v>814</v>
      </c>
      <c r="O14" s="1713" t="s">
        <v>815</v>
      </c>
      <c r="P14" s="1713" t="s">
        <v>431</v>
      </c>
      <c r="Q14" s="1713" t="s">
        <v>431</v>
      </c>
      <c r="R14" s="1715">
        <v>0</v>
      </c>
      <c r="S14" s="1715">
        <v>2087428876</v>
      </c>
      <c r="T14" s="1715">
        <v>1934903869</v>
      </c>
      <c r="U14" s="1716">
        <f t="shared" si="3"/>
        <v>0</v>
      </c>
      <c r="V14" s="1716">
        <f t="shared" si="4"/>
        <v>2160488.8866599998</v>
      </c>
      <c r="W14" s="1716">
        <f t="shared" si="27"/>
        <v>2002625.5044149999</v>
      </c>
      <c r="Y14" s="380" t="s">
        <v>428</v>
      </c>
      <c r="Z14" s="1713" t="s">
        <v>450</v>
      </c>
      <c r="AA14" s="1713" t="s">
        <v>429</v>
      </c>
      <c r="AB14" s="1713" t="s">
        <v>270</v>
      </c>
      <c r="AC14" s="384">
        <v>0</v>
      </c>
      <c r="AD14" s="384">
        <v>192285576</v>
      </c>
      <c r="AE14" s="384">
        <v>33047596</v>
      </c>
      <c r="AF14" s="384">
        <f t="shared" si="5"/>
        <v>0</v>
      </c>
      <c r="AG14" s="384">
        <f t="shared" si="6"/>
        <v>199015.57115999999</v>
      </c>
      <c r="AH14" s="384">
        <f t="shared" si="7"/>
        <v>34204.261859999991</v>
      </c>
      <c r="AJ14" s="1717" t="s">
        <v>820</v>
      </c>
      <c r="AK14" s="1718" t="s">
        <v>821</v>
      </c>
      <c r="AL14" s="1718" t="s">
        <v>431</v>
      </c>
      <c r="AM14" s="1718" t="s">
        <v>431</v>
      </c>
      <c r="AN14" s="1719">
        <v>140969541</v>
      </c>
      <c r="AO14" s="384">
        <f t="shared" si="8"/>
        <v>145903.47493499998</v>
      </c>
      <c r="AR14" s="1720" t="s">
        <v>428</v>
      </c>
      <c r="AS14" s="1720" t="s">
        <v>450</v>
      </c>
      <c r="AT14" s="1720" t="s">
        <v>453</v>
      </c>
      <c r="AU14" s="408" t="s">
        <v>272</v>
      </c>
      <c r="AV14" s="1721">
        <v>0</v>
      </c>
      <c r="AW14" s="1721">
        <v>499999</v>
      </c>
      <c r="AX14" s="1721">
        <v>0</v>
      </c>
      <c r="AY14" s="1722">
        <f t="shared" si="9"/>
        <v>0</v>
      </c>
      <c r="AZ14" s="1722">
        <f t="shared" si="10"/>
        <v>517.498965</v>
      </c>
      <c r="BA14" s="1722">
        <f t="shared" si="11"/>
        <v>0</v>
      </c>
      <c r="BD14" s="380" t="s">
        <v>824</v>
      </c>
      <c r="BE14" s="1713" t="s">
        <v>825</v>
      </c>
      <c r="BF14" s="1713" t="s">
        <v>431</v>
      </c>
      <c r="BG14" s="1713" t="s">
        <v>431</v>
      </c>
      <c r="BH14" s="384">
        <v>1551903202</v>
      </c>
      <c r="BI14" s="1722">
        <f t="shared" si="12"/>
        <v>1606219.8140699998</v>
      </c>
      <c r="BK14" s="1713" t="s">
        <v>428</v>
      </c>
      <c r="BL14" s="1713" t="s">
        <v>450</v>
      </c>
      <c r="BM14" s="1713" t="s">
        <v>453</v>
      </c>
      <c r="BN14" s="1713" t="s">
        <v>272</v>
      </c>
      <c r="BO14" s="384">
        <v>0</v>
      </c>
      <c r="BP14" s="384">
        <v>1950014</v>
      </c>
      <c r="BQ14" s="384">
        <v>499999</v>
      </c>
      <c r="BR14" s="1723">
        <f t="shared" si="13"/>
        <v>0</v>
      </c>
      <c r="BS14" s="1723">
        <f t="shared" si="14"/>
        <v>2018.2644899999998</v>
      </c>
      <c r="BT14" s="1723">
        <f t="shared" si="15"/>
        <v>517.498965</v>
      </c>
      <c r="BW14" s="1713" t="s">
        <v>810</v>
      </c>
      <c r="BX14" s="1713" t="s">
        <v>811</v>
      </c>
      <c r="BY14" s="1713" t="s">
        <v>431</v>
      </c>
      <c r="BZ14" s="1713" t="s">
        <v>431</v>
      </c>
      <c r="CA14" s="1723">
        <v>846022781</v>
      </c>
      <c r="CB14" s="1722">
        <f t="shared" si="16"/>
        <v>875633.57833499985</v>
      </c>
      <c r="CE14" s="1713" t="s">
        <v>428</v>
      </c>
      <c r="CF14" s="1713" t="s">
        <v>450</v>
      </c>
      <c r="CG14" s="1713" t="s">
        <v>430</v>
      </c>
      <c r="CH14" s="1713" t="s">
        <v>313</v>
      </c>
      <c r="CI14" s="1724">
        <v>0</v>
      </c>
      <c r="CJ14" s="1724">
        <v>2500000</v>
      </c>
      <c r="CK14" s="1724">
        <v>812716</v>
      </c>
      <c r="CL14" s="1723">
        <f t="shared" si="17"/>
        <v>0</v>
      </c>
      <c r="CM14" s="1723">
        <f t="shared" si="18"/>
        <v>2587.5</v>
      </c>
      <c r="CN14" s="1723">
        <f t="shared" si="19"/>
        <v>841.16105999999991</v>
      </c>
      <c r="CQ14" s="1713" t="s">
        <v>824</v>
      </c>
      <c r="CR14" s="1713" t="s">
        <v>825</v>
      </c>
      <c r="CS14" s="1713" t="s">
        <v>431</v>
      </c>
      <c r="CT14" s="1713" t="s">
        <v>431</v>
      </c>
      <c r="CU14" s="1725">
        <v>2096652991</v>
      </c>
      <c r="CV14" s="1722">
        <f t="shared" si="20"/>
        <v>2170035.8456849996</v>
      </c>
      <c r="CY14" s="1713" t="s">
        <v>428</v>
      </c>
      <c r="CZ14" s="1713" t="s">
        <v>450</v>
      </c>
      <c r="DA14" s="1713" t="s">
        <v>456</v>
      </c>
      <c r="DB14" s="1713" t="s">
        <v>269</v>
      </c>
      <c r="DC14" s="1724">
        <v>0</v>
      </c>
      <c r="DD14" s="1724">
        <v>1051138756</v>
      </c>
      <c r="DE14" s="1724">
        <v>947677463</v>
      </c>
      <c r="DF14" s="1722">
        <f t="shared" si="28"/>
        <v>0</v>
      </c>
      <c r="DG14" s="1722">
        <f t="shared" si="21"/>
        <v>1087928.61246</v>
      </c>
      <c r="DH14" s="1722">
        <f t="shared" si="22"/>
        <v>980846.17420499993</v>
      </c>
      <c r="DK14" s="380" t="s">
        <v>822</v>
      </c>
      <c r="DL14" s="1713" t="s">
        <v>823</v>
      </c>
      <c r="DM14" s="1713" t="s">
        <v>431</v>
      </c>
      <c r="DN14" s="1713" t="s">
        <v>431</v>
      </c>
      <c r="DO14" s="1713" t="s">
        <v>521</v>
      </c>
      <c r="DP14" s="384">
        <v>636712010</v>
      </c>
      <c r="DQ14" s="1722">
        <f t="shared" si="23"/>
        <v>658996.93034999992</v>
      </c>
      <c r="DS14" s="1717" t="s">
        <v>428</v>
      </c>
      <c r="DT14" s="1718" t="s">
        <v>901</v>
      </c>
      <c r="DU14" s="1718" t="s">
        <v>454</v>
      </c>
      <c r="DV14" s="1718" t="s">
        <v>455</v>
      </c>
      <c r="DW14" s="1719">
        <v>0</v>
      </c>
      <c r="DX14" s="1719">
        <v>106517513</v>
      </c>
      <c r="DY14" s="1719">
        <v>14243338</v>
      </c>
      <c r="DZ14" s="1722">
        <f t="shared" si="24"/>
        <v>0</v>
      </c>
      <c r="EA14" s="1722">
        <f t="shared" si="25"/>
        <v>110245.625955</v>
      </c>
      <c r="EB14" s="1722">
        <f t="shared" si="26"/>
        <v>14741.854829999998</v>
      </c>
      <c r="ED14" s="1713" t="s">
        <v>820</v>
      </c>
      <c r="EE14" s="1713" t="s">
        <v>821</v>
      </c>
      <c r="EF14" s="1713" t="s">
        <v>431</v>
      </c>
      <c r="EG14" s="1713" t="s">
        <v>431</v>
      </c>
      <c r="EH14" s="384">
        <v>601862259</v>
      </c>
      <c r="EI14" s="1722">
        <f t="shared" si="29"/>
        <v>622927.43806499988</v>
      </c>
      <c r="EK14" s="1713" t="s">
        <v>428</v>
      </c>
      <c r="EL14" s="1713" t="s">
        <v>901</v>
      </c>
      <c r="EM14" s="1713" t="s">
        <v>430</v>
      </c>
      <c r="EN14" s="1713" t="s">
        <v>313</v>
      </c>
      <c r="EO14" s="384">
        <v>0</v>
      </c>
      <c r="EP14" s="384">
        <v>2500000</v>
      </c>
      <c r="EQ14" s="384">
        <v>1035758</v>
      </c>
      <c r="ER14" s="1722">
        <f t="shared" si="30"/>
        <v>0</v>
      </c>
      <c r="ES14" s="1722">
        <f t="shared" si="31"/>
        <v>2587.5</v>
      </c>
      <c r="ET14" s="1722">
        <f t="shared" si="32"/>
        <v>1072.00953</v>
      </c>
      <c r="EW14" s="380" t="s">
        <v>432</v>
      </c>
      <c r="EX14" s="1713" t="s">
        <v>451</v>
      </c>
      <c r="EY14" s="1713" t="s">
        <v>431</v>
      </c>
      <c r="EZ14" s="1713" t="s">
        <v>431</v>
      </c>
      <c r="FA14" s="384">
        <v>1607860326</v>
      </c>
      <c r="FB14" s="1722">
        <f t="shared" si="33"/>
        <v>1664135.4374099998</v>
      </c>
      <c r="FD14" s="380" t="s">
        <v>428</v>
      </c>
      <c r="FE14" s="1713" t="s">
        <v>901</v>
      </c>
      <c r="FF14" s="380" t="s">
        <v>454</v>
      </c>
      <c r="FG14" s="1713" t="s">
        <v>455</v>
      </c>
      <c r="FH14" s="384">
        <v>0</v>
      </c>
      <c r="FI14" s="384">
        <v>106517513</v>
      </c>
      <c r="FJ14" s="384">
        <v>14243338</v>
      </c>
      <c r="FK14" s="1723">
        <f t="shared" si="34"/>
        <v>0</v>
      </c>
      <c r="FL14" s="1723">
        <f t="shared" si="35"/>
        <v>110245.625955</v>
      </c>
      <c r="FM14" s="1723">
        <f t="shared" si="36"/>
        <v>14741.854829999998</v>
      </c>
      <c r="FP14" s="1726" t="s">
        <v>820</v>
      </c>
      <c r="FQ14" s="1727" t="s">
        <v>821</v>
      </c>
      <c r="FR14" s="1726" t="s">
        <v>431</v>
      </c>
      <c r="FS14" s="1727" t="s">
        <v>431</v>
      </c>
      <c r="FT14" s="1728">
        <v>281503314</v>
      </c>
      <c r="FU14" s="1723">
        <f t="shared" si="37"/>
        <v>291355.92998999998</v>
      </c>
      <c r="FW14" s="380" t="s">
        <v>428</v>
      </c>
      <c r="FX14" s="1713" t="s">
        <v>901</v>
      </c>
      <c r="FY14" s="380" t="s">
        <v>430</v>
      </c>
      <c r="FZ14" s="1713" t="s">
        <v>313</v>
      </c>
      <c r="GA14" s="384">
        <v>0</v>
      </c>
      <c r="GB14" s="384">
        <v>1374320</v>
      </c>
      <c r="GC14" s="384">
        <v>2550000</v>
      </c>
      <c r="GD14" s="1723">
        <f t="shared" si="38"/>
        <v>0</v>
      </c>
      <c r="GE14" s="1723">
        <f t="shared" si="39"/>
        <v>1422.4211999999998</v>
      </c>
      <c r="GF14" s="1723">
        <f t="shared" si="40"/>
        <v>2639.25</v>
      </c>
      <c r="GI14" s="1713" t="s">
        <v>820</v>
      </c>
      <c r="GJ14" s="1713" t="s">
        <v>821</v>
      </c>
      <c r="GK14" s="1713" t="s">
        <v>431</v>
      </c>
      <c r="GL14" s="1713" t="s">
        <v>431</v>
      </c>
      <c r="GM14" s="1724">
        <v>343750574</v>
      </c>
      <c r="GN14" s="1729">
        <f t="shared" si="41"/>
        <v>355781.84408999997</v>
      </c>
      <c r="GQ14" s="1713" t="s">
        <v>428</v>
      </c>
      <c r="GR14" s="1713" t="s">
        <v>901</v>
      </c>
      <c r="GS14" s="1713" t="s">
        <v>429</v>
      </c>
      <c r="GT14" s="1713" t="s">
        <v>270</v>
      </c>
      <c r="GU14" s="1728">
        <v>0</v>
      </c>
      <c r="GV14" s="1728">
        <v>178056948</v>
      </c>
      <c r="GW14" s="1728">
        <v>226962821</v>
      </c>
      <c r="GX14" s="1723">
        <f t="shared" si="42"/>
        <v>0</v>
      </c>
      <c r="GY14" s="1723">
        <f t="shared" si="43"/>
        <v>184288.94117999999</v>
      </c>
      <c r="GZ14" s="1723">
        <f t="shared" si="44"/>
        <v>234906.51973499998</v>
      </c>
      <c r="HC14" s="380" t="s">
        <v>818</v>
      </c>
      <c r="HD14" s="380" t="s">
        <v>819</v>
      </c>
      <c r="HE14" s="380" t="s">
        <v>431</v>
      </c>
      <c r="HF14" s="380" t="s">
        <v>431</v>
      </c>
      <c r="HG14" s="384">
        <v>1659585535</v>
      </c>
      <c r="HH14" s="1722">
        <f t="shared" si="45"/>
        <v>1717671.0287249999</v>
      </c>
      <c r="HK14" s="380" t="s">
        <v>428</v>
      </c>
      <c r="HL14" s="380" t="s">
        <v>901</v>
      </c>
      <c r="HM14" s="380" t="s">
        <v>478</v>
      </c>
      <c r="HN14" s="380" t="s">
        <v>333</v>
      </c>
      <c r="HO14" s="384">
        <v>0</v>
      </c>
      <c r="HP14" s="384">
        <v>502448627</v>
      </c>
      <c r="HQ14" s="384">
        <v>502448627</v>
      </c>
      <c r="HR14" s="1723">
        <f t="shared" si="46"/>
        <v>0</v>
      </c>
      <c r="HS14" s="1723">
        <f t="shared" si="47"/>
        <v>520034.32894499996</v>
      </c>
      <c r="HT14" s="1723">
        <f t="shared" si="48"/>
        <v>520034.32894499996</v>
      </c>
    </row>
    <row r="15" spans="1:228" x14ac:dyDescent="0.3">
      <c r="A15" s="1713" t="s">
        <v>518</v>
      </c>
      <c r="B15" s="1713" t="s">
        <v>519</v>
      </c>
      <c r="C15" s="1713" t="s">
        <v>431</v>
      </c>
      <c r="D15" s="1713" t="s">
        <v>431</v>
      </c>
      <c r="E15" s="1713" t="s">
        <v>521</v>
      </c>
      <c r="F15" s="1714">
        <v>10000</v>
      </c>
      <c r="G15" s="1714">
        <v>0</v>
      </c>
      <c r="H15" s="1714">
        <v>0</v>
      </c>
      <c r="I15" s="1714">
        <f t="shared" si="0"/>
        <v>10.35</v>
      </c>
      <c r="J15" s="1714">
        <f t="shared" si="1"/>
        <v>0</v>
      </c>
      <c r="K15" s="1714">
        <f t="shared" si="2"/>
        <v>0</v>
      </c>
      <c r="N15" s="380" t="s">
        <v>816</v>
      </c>
      <c r="O15" s="1713" t="s">
        <v>817</v>
      </c>
      <c r="P15" s="1713" t="s">
        <v>431</v>
      </c>
      <c r="Q15" s="1713" t="s">
        <v>431</v>
      </c>
      <c r="R15" s="1715">
        <v>0</v>
      </c>
      <c r="S15" s="1715">
        <v>3470113168</v>
      </c>
      <c r="T15" s="1715">
        <v>2201230694</v>
      </c>
      <c r="U15" s="1716">
        <f t="shared" si="3"/>
        <v>0</v>
      </c>
      <c r="V15" s="1716">
        <f t="shared" si="4"/>
        <v>3591567.1288799997</v>
      </c>
      <c r="W15" s="1716">
        <f t="shared" si="27"/>
        <v>2278273.76829</v>
      </c>
      <c r="Y15" s="380" t="s">
        <v>428</v>
      </c>
      <c r="Z15" s="1713" t="s">
        <v>450</v>
      </c>
      <c r="AA15" s="1713" t="s">
        <v>454</v>
      </c>
      <c r="AB15" s="1713" t="s">
        <v>455</v>
      </c>
      <c r="AC15" s="384">
        <v>0</v>
      </c>
      <c r="AD15" s="384">
        <v>23034206</v>
      </c>
      <c r="AE15" s="384">
        <v>838747</v>
      </c>
      <c r="AF15" s="384">
        <f t="shared" si="5"/>
        <v>0</v>
      </c>
      <c r="AG15" s="384">
        <f t="shared" si="6"/>
        <v>23840.403209999997</v>
      </c>
      <c r="AH15" s="384">
        <f t="shared" si="7"/>
        <v>868.10314499999993</v>
      </c>
      <c r="AJ15" s="1717" t="s">
        <v>824</v>
      </c>
      <c r="AK15" s="1718" t="s">
        <v>825</v>
      </c>
      <c r="AL15" s="1718" t="s">
        <v>431</v>
      </c>
      <c r="AM15" s="1718" t="s">
        <v>431</v>
      </c>
      <c r="AN15" s="1719">
        <v>1515072391</v>
      </c>
      <c r="AO15" s="384">
        <f t="shared" si="8"/>
        <v>1568099.924685</v>
      </c>
      <c r="AR15" s="1720" t="s">
        <v>428</v>
      </c>
      <c r="AS15" s="1720" t="s">
        <v>450</v>
      </c>
      <c r="AT15" s="1720" t="s">
        <v>429</v>
      </c>
      <c r="AU15" s="408" t="s">
        <v>270</v>
      </c>
      <c r="AV15" s="1721">
        <v>0</v>
      </c>
      <c r="AW15" s="1721">
        <v>202905603</v>
      </c>
      <c r="AX15" s="1721">
        <v>48209623</v>
      </c>
      <c r="AY15" s="1722">
        <f t="shared" si="9"/>
        <v>0</v>
      </c>
      <c r="AZ15" s="1722">
        <f t="shared" si="10"/>
        <v>210007.29910499998</v>
      </c>
      <c r="BA15" s="1722">
        <f t="shared" si="11"/>
        <v>49896.959804999999</v>
      </c>
      <c r="BD15" s="380" t="s">
        <v>435</v>
      </c>
      <c r="BE15" s="1713" t="s">
        <v>452</v>
      </c>
      <c r="BF15" s="1713" t="s">
        <v>431</v>
      </c>
      <c r="BG15" s="1713" t="s">
        <v>431</v>
      </c>
      <c r="BH15" s="384">
        <v>1039948825</v>
      </c>
      <c r="BI15" s="1722">
        <f t="shared" si="12"/>
        <v>1076347.033875</v>
      </c>
      <c r="BK15" s="1713" t="s">
        <v>428</v>
      </c>
      <c r="BL15" s="1713" t="s">
        <v>450</v>
      </c>
      <c r="BM15" s="1713" t="s">
        <v>430</v>
      </c>
      <c r="BN15" s="1713" t="s">
        <v>313</v>
      </c>
      <c r="BO15" s="384">
        <v>0</v>
      </c>
      <c r="BP15" s="384">
        <v>2200000</v>
      </c>
      <c r="BQ15" s="384">
        <v>450496</v>
      </c>
      <c r="BR15" s="1723">
        <f t="shared" si="13"/>
        <v>0</v>
      </c>
      <c r="BS15" s="1723">
        <f t="shared" si="14"/>
        <v>2277</v>
      </c>
      <c r="BT15" s="1723">
        <f t="shared" si="15"/>
        <v>466.26335999999992</v>
      </c>
      <c r="BW15" s="1713" t="s">
        <v>812</v>
      </c>
      <c r="BX15" s="1713" t="s">
        <v>813</v>
      </c>
      <c r="BY15" s="1713" t="s">
        <v>431</v>
      </c>
      <c r="BZ15" s="1713" t="s">
        <v>431</v>
      </c>
      <c r="CA15" s="1723">
        <v>0</v>
      </c>
      <c r="CB15" s="1722">
        <f t="shared" si="16"/>
        <v>0</v>
      </c>
      <c r="CE15" s="1713" t="s">
        <v>428</v>
      </c>
      <c r="CF15" s="1713" t="s">
        <v>450</v>
      </c>
      <c r="CG15" s="1713" t="s">
        <v>454</v>
      </c>
      <c r="CH15" s="1713" t="s">
        <v>455</v>
      </c>
      <c r="CI15" s="1724">
        <v>0</v>
      </c>
      <c r="CJ15" s="1724">
        <v>40567513</v>
      </c>
      <c r="CK15" s="1724">
        <v>14243338</v>
      </c>
      <c r="CL15" s="1723">
        <f t="shared" si="17"/>
        <v>0</v>
      </c>
      <c r="CM15" s="1723">
        <f t="shared" si="18"/>
        <v>41987.375954999996</v>
      </c>
      <c r="CN15" s="1723">
        <f t="shared" si="19"/>
        <v>14741.854829999998</v>
      </c>
      <c r="CQ15" s="1713" t="s">
        <v>435</v>
      </c>
      <c r="CR15" s="1713" t="s">
        <v>452</v>
      </c>
      <c r="CS15" s="1713" t="s">
        <v>431</v>
      </c>
      <c r="CT15" s="1713" t="s">
        <v>431</v>
      </c>
      <c r="CU15" s="1725">
        <v>312223200</v>
      </c>
      <c r="CV15" s="1722">
        <f t="shared" si="20"/>
        <v>323151.01199999999</v>
      </c>
      <c r="CY15" s="1713" t="s">
        <v>428</v>
      </c>
      <c r="CZ15" s="1713" t="s">
        <v>450</v>
      </c>
      <c r="DA15" s="1713" t="s">
        <v>430</v>
      </c>
      <c r="DB15" s="1713" t="s">
        <v>313</v>
      </c>
      <c r="DC15" s="1724">
        <v>0</v>
      </c>
      <c r="DD15" s="1724">
        <v>2500000</v>
      </c>
      <c r="DE15" s="1724">
        <v>977902</v>
      </c>
      <c r="DF15" s="1722">
        <f t="shared" si="28"/>
        <v>0</v>
      </c>
      <c r="DG15" s="1722">
        <f t="shared" si="21"/>
        <v>2587.5</v>
      </c>
      <c r="DH15" s="1722">
        <f t="shared" si="22"/>
        <v>1012.12857</v>
      </c>
      <c r="DK15" s="380" t="s">
        <v>824</v>
      </c>
      <c r="DL15" s="1713" t="s">
        <v>825</v>
      </c>
      <c r="DM15" s="1713" t="s">
        <v>431</v>
      </c>
      <c r="DN15" s="1713" t="s">
        <v>431</v>
      </c>
      <c r="DO15" s="1713" t="s">
        <v>521</v>
      </c>
      <c r="DP15" s="384">
        <v>11406123967</v>
      </c>
      <c r="DQ15" s="1722">
        <f t="shared" si="23"/>
        <v>11805338.305845</v>
      </c>
      <c r="DS15" s="1717" t="s">
        <v>428</v>
      </c>
      <c r="DT15" s="1718" t="s">
        <v>901</v>
      </c>
      <c r="DU15" s="1718" t="s">
        <v>431</v>
      </c>
      <c r="DV15" s="1718" t="s">
        <v>431</v>
      </c>
      <c r="DW15" s="1719">
        <v>0</v>
      </c>
      <c r="DX15" s="1719">
        <v>0</v>
      </c>
      <c r="DY15" s="1719">
        <v>0</v>
      </c>
      <c r="DZ15" s="1722">
        <f t="shared" si="24"/>
        <v>0</v>
      </c>
      <c r="EA15" s="1722">
        <f t="shared" si="25"/>
        <v>0</v>
      </c>
      <c r="EB15" s="1722">
        <f t="shared" si="26"/>
        <v>0</v>
      </c>
      <c r="ED15" s="1713" t="s">
        <v>822</v>
      </c>
      <c r="EE15" s="1713" t="s">
        <v>823</v>
      </c>
      <c r="EF15" s="1713" t="s">
        <v>431</v>
      </c>
      <c r="EG15" s="1713" t="s">
        <v>431</v>
      </c>
      <c r="EH15" s="384">
        <v>74638248</v>
      </c>
      <c r="EI15" s="1722">
        <f t="shared" si="29"/>
        <v>77250.586680000008</v>
      </c>
      <c r="EK15" s="1713" t="s">
        <v>428</v>
      </c>
      <c r="EL15" s="1713" t="s">
        <v>901</v>
      </c>
      <c r="EM15" s="1713" t="s">
        <v>454</v>
      </c>
      <c r="EN15" s="1713" t="s">
        <v>455</v>
      </c>
      <c r="EO15" s="384">
        <v>0</v>
      </c>
      <c r="EP15" s="384">
        <v>40567513</v>
      </c>
      <c r="EQ15" s="384">
        <v>14243338</v>
      </c>
      <c r="ER15" s="1722">
        <f t="shared" si="30"/>
        <v>0</v>
      </c>
      <c r="ES15" s="1722">
        <f t="shared" si="31"/>
        <v>41987.375954999996</v>
      </c>
      <c r="ET15" s="1722">
        <f t="shared" si="32"/>
        <v>14741.854829999998</v>
      </c>
      <c r="EW15" s="380" t="s">
        <v>435</v>
      </c>
      <c r="EX15" s="1713" t="s">
        <v>452</v>
      </c>
      <c r="EY15" s="1713" t="s">
        <v>431</v>
      </c>
      <c r="EZ15" s="1713" t="s">
        <v>431</v>
      </c>
      <c r="FA15" s="384">
        <v>210819581</v>
      </c>
      <c r="FB15" s="1722">
        <f t="shared" si="33"/>
        <v>218198.26633499999</v>
      </c>
      <c r="FD15" s="380" t="s">
        <v>428</v>
      </c>
      <c r="FE15" s="1713" t="s">
        <v>901</v>
      </c>
      <c r="FF15" s="380" t="s">
        <v>430</v>
      </c>
      <c r="FG15" s="1713" t="s">
        <v>313</v>
      </c>
      <c r="FH15" s="384">
        <v>0</v>
      </c>
      <c r="FI15" s="384">
        <v>2500000</v>
      </c>
      <c r="FJ15" s="384">
        <v>1093614</v>
      </c>
      <c r="FK15" s="1723">
        <f t="shared" si="34"/>
        <v>0</v>
      </c>
      <c r="FL15" s="1723">
        <f t="shared" si="35"/>
        <v>2587.5</v>
      </c>
      <c r="FM15" s="1723">
        <f t="shared" si="36"/>
        <v>1131.89049</v>
      </c>
      <c r="FP15" s="1726" t="s">
        <v>822</v>
      </c>
      <c r="FQ15" s="1727" t="s">
        <v>823</v>
      </c>
      <c r="FR15" s="1726" t="s">
        <v>431</v>
      </c>
      <c r="FS15" s="1727" t="s">
        <v>431</v>
      </c>
      <c r="FT15" s="1728">
        <v>736015092</v>
      </c>
      <c r="FU15" s="1723">
        <f t="shared" si="37"/>
        <v>761775.62021999992</v>
      </c>
      <c r="FW15" s="380" t="s">
        <v>428</v>
      </c>
      <c r="FX15" s="1713" t="s">
        <v>901</v>
      </c>
      <c r="FY15" s="380" t="s">
        <v>454</v>
      </c>
      <c r="FZ15" s="1713" t="s">
        <v>455</v>
      </c>
      <c r="GA15" s="384">
        <v>0</v>
      </c>
      <c r="GB15" s="384">
        <v>35756938</v>
      </c>
      <c r="GC15" s="384">
        <v>106517513</v>
      </c>
      <c r="GD15" s="1723">
        <f t="shared" si="38"/>
        <v>0</v>
      </c>
      <c r="GE15" s="1723">
        <f t="shared" si="39"/>
        <v>37008.430829999998</v>
      </c>
      <c r="GF15" s="1723">
        <f t="shared" si="40"/>
        <v>110245.625955</v>
      </c>
      <c r="GI15" s="1713" t="s">
        <v>822</v>
      </c>
      <c r="GJ15" s="1713" t="s">
        <v>823</v>
      </c>
      <c r="GK15" s="1713" t="s">
        <v>431</v>
      </c>
      <c r="GL15" s="1713" t="s">
        <v>431</v>
      </c>
      <c r="GM15" s="1724">
        <v>1200094092</v>
      </c>
      <c r="GN15" s="1729">
        <f t="shared" si="41"/>
        <v>1242097.3852199998</v>
      </c>
      <c r="GQ15" s="1713" t="s">
        <v>428</v>
      </c>
      <c r="GR15" s="1713" t="s">
        <v>901</v>
      </c>
      <c r="GS15" s="1713" t="s">
        <v>430</v>
      </c>
      <c r="GT15" s="1713" t="s">
        <v>313</v>
      </c>
      <c r="GU15" s="1728">
        <v>0</v>
      </c>
      <c r="GV15" s="1728">
        <v>1434696</v>
      </c>
      <c r="GW15" s="1728">
        <v>2550000</v>
      </c>
      <c r="GX15" s="1723">
        <f t="shared" si="42"/>
        <v>0</v>
      </c>
      <c r="GY15" s="1723">
        <f t="shared" si="43"/>
        <v>1484.9103599999999</v>
      </c>
      <c r="GZ15" s="1723">
        <f t="shared" si="44"/>
        <v>2639.25</v>
      </c>
      <c r="HC15" s="380" t="s">
        <v>820</v>
      </c>
      <c r="HD15" s="380" t="s">
        <v>821</v>
      </c>
      <c r="HE15" s="380" t="s">
        <v>431</v>
      </c>
      <c r="HF15" s="380" t="s">
        <v>431</v>
      </c>
      <c r="HG15" s="384">
        <v>685515215</v>
      </c>
      <c r="HH15" s="1722">
        <f t="shared" si="45"/>
        <v>709508.2475249999</v>
      </c>
      <c r="HK15" s="380" t="s">
        <v>428</v>
      </c>
      <c r="HL15" s="380" t="s">
        <v>901</v>
      </c>
      <c r="HM15" s="380" t="s">
        <v>456</v>
      </c>
      <c r="HN15" s="380" t="s">
        <v>269</v>
      </c>
      <c r="HO15" s="384">
        <v>0</v>
      </c>
      <c r="HP15" s="384">
        <v>2848446116</v>
      </c>
      <c r="HQ15" s="384">
        <v>2848446116</v>
      </c>
      <c r="HR15" s="1723">
        <f t="shared" si="46"/>
        <v>0</v>
      </c>
      <c r="HS15" s="1723">
        <f t="shared" si="47"/>
        <v>2948141.7300599995</v>
      </c>
      <c r="HT15" s="1723">
        <f t="shared" si="48"/>
        <v>2948141.7300599995</v>
      </c>
    </row>
    <row r="16" spans="1:228" x14ac:dyDescent="0.3">
      <c r="A16" s="1713" t="s">
        <v>434</v>
      </c>
      <c r="B16" s="1713" t="s">
        <v>141</v>
      </c>
      <c r="C16" s="1713" t="s">
        <v>431</v>
      </c>
      <c r="D16" s="1713" t="s">
        <v>431</v>
      </c>
      <c r="E16" s="1713" t="s">
        <v>521</v>
      </c>
      <c r="F16" s="1714">
        <v>5667935000</v>
      </c>
      <c r="G16" s="1714">
        <v>0</v>
      </c>
      <c r="H16" s="1714">
        <v>0</v>
      </c>
      <c r="I16" s="1714">
        <f t="shared" si="0"/>
        <v>5866312.7249999996</v>
      </c>
      <c r="J16" s="1714">
        <f t="shared" si="1"/>
        <v>0</v>
      </c>
      <c r="K16" s="1714">
        <f t="shared" si="2"/>
        <v>0</v>
      </c>
      <c r="N16" s="380" t="s">
        <v>818</v>
      </c>
      <c r="O16" s="1713" t="s">
        <v>819</v>
      </c>
      <c r="P16" s="1713" t="s">
        <v>431</v>
      </c>
      <c r="Q16" s="1713" t="s">
        <v>431</v>
      </c>
      <c r="R16" s="1715">
        <v>0</v>
      </c>
      <c r="S16" s="1715">
        <v>422592850</v>
      </c>
      <c r="T16" s="1715">
        <v>363792850</v>
      </c>
      <c r="U16" s="1716">
        <f t="shared" si="3"/>
        <v>0</v>
      </c>
      <c r="V16" s="1716">
        <f t="shared" si="4"/>
        <v>437383.59974999994</v>
      </c>
      <c r="W16" s="1716">
        <f t="shared" si="27"/>
        <v>376525.59974999994</v>
      </c>
      <c r="Y16" s="380" t="s">
        <v>428</v>
      </c>
      <c r="Z16" s="1713" t="s">
        <v>450</v>
      </c>
      <c r="AA16" s="1713" t="s">
        <v>430</v>
      </c>
      <c r="AB16" s="1713" t="s">
        <v>313</v>
      </c>
      <c r="AC16" s="384">
        <v>0</v>
      </c>
      <c r="AD16" s="384">
        <v>2200000</v>
      </c>
      <c r="AE16" s="384">
        <v>125356</v>
      </c>
      <c r="AF16" s="384">
        <f t="shared" si="5"/>
        <v>0</v>
      </c>
      <c r="AG16" s="384">
        <f t="shared" si="6"/>
        <v>2277</v>
      </c>
      <c r="AH16" s="384">
        <f t="shared" si="7"/>
        <v>129.74345999999997</v>
      </c>
      <c r="AJ16" s="1717" t="s">
        <v>826</v>
      </c>
      <c r="AK16" s="1718" t="s">
        <v>827</v>
      </c>
      <c r="AL16" s="1718" t="s">
        <v>431</v>
      </c>
      <c r="AM16" s="1718" t="s">
        <v>431</v>
      </c>
      <c r="AN16" s="1719">
        <v>0</v>
      </c>
      <c r="AO16" s="384">
        <f t="shared" si="8"/>
        <v>0</v>
      </c>
      <c r="AR16" s="1720" t="s">
        <v>428</v>
      </c>
      <c r="AS16" s="1720" t="s">
        <v>450</v>
      </c>
      <c r="AT16" s="1720" t="s">
        <v>430</v>
      </c>
      <c r="AU16" s="408" t="s">
        <v>313</v>
      </c>
      <c r="AV16" s="1721">
        <v>0</v>
      </c>
      <c r="AW16" s="1721">
        <v>2200000</v>
      </c>
      <c r="AX16" s="1721">
        <v>287830</v>
      </c>
      <c r="AY16" s="1722">
        <f t="shared" si="9"/>
        <v>0</v>
      </c>
      <c r="AZ16" s="1722">
        <f t="shared" si="10"/>
        <v>2277</v>
      </c>
      <c r="BA16" s="1722">
        <f t="shared" si="11"/>
        <v>297.90404999999998</v>
      </c>
      <c r="BI16" s="183">
        <f>SUM(BI3:BI15)</f>
        <v>29475465.172920004</v>
      </c>
      <c r="BK16" s="1713" t="s">
        <v>428</v>
      </c>
      <c r="BL16" s="1713" t="s">
        <v>450</v>
      </c>
      <c r="BM16" s="1713" t="s">
        <v>456</v>
      </c>
      <c r="BN16" s="1713" t="s">
        <v>269</v>
      </c>
      <c r="BO16" s="384">
        <v>0</v>
      </c>
      <c r="BP16" s="384">
        <v>713136390</v>
      </c>
      <c r="BQ16" s="384">
        <v>713136390</v>
      </c>
      <c r="BR16" s="1723">
        <f t="shared" si="13"/>
        <v>0</v>
      </c>
      <c r="BS16" s="1723">
        <f t="shared" si="14"/>
        <v>738096.16365</v>
      </c>
      <c r="BT16" s="1723">
        <f t="shared" si="15"/>
        <v>738096.16365</v>
      </c>
      <c r="BW16" s="1713" t="s">
        <v>812</v>
      </c>
      <c r="BX16" s="1713" t="s">
        <v>813</v>
      </c>
      <c r="BY16" s="1713" t="s">
        <v>431</v>
      </c>
      <c r="BZ16" s="1713" t="s">
        <v>431</v>
      </c>
      <c r="CA16" s="1723">
        <v>1485183526</v>
      </c>
      <c r="CB16" s="1722">
        <f t="shared" si="16"/>
        <v>1537164.9494099999</v>
      </c>
      <c r="CE16" s="1713" t="s">
        <v>428</v>
      </c>
      <c r="CF16" s="1713" t="s">
        <v>450</v>
      </c>
      <c r="CG16" s="1713" t="s">
        <v>431</v>
      </c>
      <c r="CH16" s="1713" t="s">
        <v>431</v>
      </c>
      <c r="CI16" s="1724">
        <v>0</v>
      </c>
      <c r="CJ16" s="1724">
        <v>0</v>
      </c>
      <c r="CK16" s="1724">
        <v>0</v>
      </c>
      <c r="CL16" s="1723">
        <f t="shared" si="17"/>
        <v>0</v>
      </c>
      <c r="CM16" s="1723">
        <f t="shared" si="18"/>
        <v>0</v>
      </c>
      <c r="CN16" s="1723">
        <f t="shared" si="19"/>
        <v>0</v>
      </c>
      <c r="CV16" s="183">
        <f>SUM(CV3:CV15)</f>
        <v>15089015.183085</v>
      </c>
      <c r="CY16" s="1713" t="s">
        <v>428</v>
      </c>
      <c r="CZ16" s="1713" t="s">
        <v>450</v>
      </c>
      <c r="DA16" s="1713" t="s">
        <v>431</v>
      </c>
      <c r="DB16" s="1713" t="s">
        <v>431</v>
      </c>
      <c r="DC16" s="1724">
        <v>0</v>
      </c>
      <c r="DD16" s="1724">
        <v>0</v>
      </c>
      <c r="DE16" s="1724">
        <v>0</v>
      </c>
      <c r="DF16" s="1722">
        <f t="shared" si="28"/>
        <v>0</v>
      </c>
      <c r="DG16" s="1722">
        <f t="shared" si="21"/>
        <v>0</v>
      </c>
      <c r="DH16" s="1722">
        <f t="shared" si="22"/>
        <v>0</v>
      </c>
      <c r="DK16" s="380" t="s">
        <v>432</v>
      </c>
      <c r="DL16" s="1713" t="s">
        <v>451</v>
      </c>
      <c r="DM16" s="1713" t="s">
        <v>431</v>
      </c>
      <c r="DN16" s="1713" t="s">
        <v>431</v>
      </c>
      <c r="DO16" s="1713" t="s">
        <v>521</v>
      </c>
      <c r="DP16" s="384">
        <v>7465274223</v>
      </c>
      <c r="DQ16" s="1722">
        <f t="shared" si="23"/>
        <v>7726558.8208049992</v>
      </c>
      <c r="DS16" s="1717" t="s">
        <v>428</v>
      </c>
      <c r="DT16" s="1718" t="s">
        <v>901</v>
      </c>
      <c r="DU16" s="1718" t="s">
        <v>456</v>
      </c>
      <c r="DV16" s="1718" t="s">
        <v>269</v>
      </c>
      <c r="DW16" s="1719">
        <v>0</v>
      </c>
      <c r="DX16" s="1719">
        <v>1341582476</v>
      </c>
      <c r="DY16" s="1719">
        <v>1184235218</v>
      </c>
      <c r="DZ16" s="1722">
        <f t="shared" si="24"/>
        <v>0</v>
      </c>
      <c r="EA16" s="1722">
        <f t="shared" si="25"/>
        <v>1388537.8626599999</v>
      </c>
      <c r="EB16" s="1722">
        <f t="shared" si="26"/>
        <v>1225683.4506300001</v>
      </c>
      <c r="ED16" s="1713" t="s">
        <v>824</v>
      </c>
      <c r="EE16" s="1713" t="s">
        <v>825</v>
      </c>
      <c r="EF16" s="1713" t="s">
        <v>431</v>
      </c>
      <c r="EG16" s="1713" t="s">
        <v>431</v>
      </c>
      <c r="EH16" s="384">
        <v>4166102114</v>
      </c>
      <c r="EI16" s="1722">
        <f t="shared" si="29"/>
        <v>4311915.6879899995</v>
      </c>
      <c r="EK16" s="1713" t="s">
        <v>428</v>
      </c>
      <c r="EL16" s="1713" t="s">
        <v>901</v>
      </c>
      <c r="EM16" s="1713" t="s">
        <v>431</v>
      </c>
      <c r="EN16" s="1713" t="s">
        <v>431</v>
      </c>
      <c r="EO16" s="384">
        <v>0</v>
      </c>
      <c r="EP16" s="384">
        <v>0</v>
      </c>
      <c r="EQ16" s="384">
        <v>0</v>
      </c>
      <c r="ER16" s="1722">
        <f t="shared" si="30"/>
        <v>0</v>
      </c>
      <c r="ES16" s="1722">
        <f t="shared" si="31"/>
        <v>0</v>
      </c>
      <c r="ET16" s="1722">
        <f t="shared" si="32"/>
        <v>0</v>
      </c>
      <c r="FB16" s="183">
        <f>SUM(FB3:FB15)</f>
        <v>16834864.805099998</v>
      </c>
      <c r="FD16" s="380" t="s">
        <v>428</v>
      </c>
      <c r="FE16" s="1713" t="s">
        <v>901</v>
      </c>
      <c r="FF16" s="380" t="s">
        <v>431</v>
      </c>
      <c r="FG16" s="1713" t="s">
        <v>431</v>
      </c>
      <c r="FH16" s="384">
        <v>0</v>
      </c>
      <c r="FI16" s="384">
        <v>0</v>
      </c>
      <c r="FJ16" s="384">
        <v>0</v>
      </c>
      <c r="FK16" s="1723">
        <f t="shared" si="34"/>
        <v>0</v>
      </c>
      <c r="FL16" s="1723">
        <f t="shared" si="35"/>
        <v>0</v>
      </c>
      <c r="FM16" s="1723">
        <f t="shared" si="36"/>
        <v>0</v>
      </c>
      <c r="FP16" s="1726" t="s">
        <v>824</v>
      </c>
      <c r="FQ16" s="1727" t="s">
        <v>825</v>
      </c>
      <c r="FR16" s="1726" t="s">
        <v>431</v>
      </c>
      <c r="FS16" s="1727" t="s">
        <v>431</v>
      </c>
      <c r="FT16" s="1728">
        <v>4561338784</v>
      </c>
      <c r="FU16" s="1723">
        <f t="shared" si="37"/>
        <v>4720985.6414399995</v>
      </c>
      <c r="FW16" s="380" t="s">
        <v>428</v>
      </c>
      <c r="FX16" s="1713" t="s">
        <v>901</v>
      </c>
      <c r="FY16" s="380" t="s">
        <v>431</v>
      </c>
      <c r="FZ16" s="1713" t="s">
        <v>431</v>
      </c>
      <c r="GA16" s="384">
        <v>0</v>
      </c>
      <c r="GB16" s="384">
        <v>0</v>
      </c>
      <c r="GC16" s="384">
        <v>0</v>
      </c>
      <c r="GD16" s="1723">
        <f t="shared" si="38"/>
        <v>0</v>
      </c>
      <c r="GE16" s="1723">
        <f t="shared" si="39"/>
        <v>0</v>
      </c>
      <c r="GF16" s="1723">
        <f t="shared" si="40"/>
        <v>0</v>
      </c>
      <c r="GI16" s="1713" t="s">
        <v>824</v>
      </c>
      <c r="GJ16" s="1713" t="s">
        <v>825</v>
      </c>
      <c r="GK16" s="1713" t="s">
        <v>431</v>
      </c>
      <c r="GL16" s="1713" t="s">
        <v>431</v>
      </c>
      <c r="GM16" s="1724">
        <v>2786461595</v>
      </c>
      <c r="GN16" s="1729">
        <f t="shared" si="41"/>
        <v>2883987.750825</v>
      </c>
      <c r="GQ16" s="1713" t="s">
        <v>428</v>
      </c>
      <c r="GR16" s="1713" t="s">
        <v>901</v>
      </c>
      <c r="GS16" s="1713" t="s">
        <v>454</v>
      </c>
      <c r="GT16" s="1713" t="s">
        <v>455</v>
      </c>
      <c r="GU16" s="1728">
        <v>0</v>
      </c>
      <c r="GV16" s="1728">
        <v>81926951</v>
      </c>
      <c r="GW16" s="1728">
        <v>106517513</v>
      </c>
      <c r="GX16" s="1723">
        <f t="shared" si="42"/>
        <v>0</v>
      </c>
      <c r="GY16" s="1723">
        <f t="shared" si="43"/>
        <v>84794.394284999988</v>
      </c>
      <c r="GZ16" s="1723">
        <f t="shared" si="44"/>
        <v>110245.625955</v>
      </c>
      <c r="HC16" s="380" t="s">
        <v>822</v>
      </c>
      <c r="HD16" s="380" t="s">
        <v>823</v>
      </c>
      <c r="HE16" s="380" t="s">
        <v>431</v>
      </c>
      <c r="HF16" s="380" t="s">
        <v>431</v>
      </c>
      <c r="HG16" s="384">
        <v>4870458022</v>
      </c>
      <c r="HH16" s="1722">
        <f t="shared" si="45"/>
        <v>5040924.05277</v>
      </c>
      <c r="HK16" s="380" t="s">
        <v>428</v>
      </c>
      <c r="HL16" s="380" t="s">
        <v>901</v>
      </c>
      <c r="HM16" s="380" t="s">
        <v>431</v>
      </c>
      <c r="HN16" s="380" t="s">
        <v>431</v>
      </c>
      <c r="HO16" s="384">
        <v>0</v>
      </c>
      <c r="HP16" s="384">
        <v>0</v>
      </c>
      <c r="HQ16" s="384">
        <v>0</v>
      </c>
      <c r="HR16" s="1723">
        <f t="shared" si="46"/>
        <v>0</v>
      </c>
      <c r="HS16" s="1723">
        <f t="shared" si="47"/>
        <v>0</v>
      </c>
      <c r="HT16" s="1723">
        <f t="shared" si="48"/>
        <v>0</v>
      </c>
    </row>
    <row r="17" spans="1:228" x14ac:dyDescent="0.3">
      <c r="A17" s="1713" t="s">
        <v>806</v>
      </c>
      <c r="B17" s="1713" t="s">
        <v>807</v>
      </c>
      <c r="C17" s="1713" t="s">
        <v>431</v>
      </c>
      <c r="D17" s="1713" t="s">
        <v>431</v>
      </c>
      <c r="E17" s="1713" t="s">
        <v>521</v>
      </c>
      <c r="F17" s="1714">
        <v>42112712000</v>
      </c>
      <c r="G17" s="1714">
        <v>0</v>
      </c>
      <c r="H17" s="1714">
        <v>0</v>
      </c>
      <c r="I17" s="1714">
        <f t="shared" si="0"/>
        <v>43586656.919999994</v>
      </c>
      <c r="J17" s="1714">
        <f t="shared" si="1"/>
        <v>0</v>
      </c>
      <c r="K17" s="1714">
        <f t="shared" si="2"/>
        <v>0</v>
      </c>
      <c r="N17" s="380" t="s">
        <v>820</v>
      </c>
      <c r="O17" s="1713" t="s">
        <v>821</v>
      </c>
      <c r="P17" s="1713" t="s">
        <v>431</v>
      </c>
      <c r="Q17" s="1713" t="s">
        <v>431</v>
      </c>
      <c r="R17" s="1715">
        <v>0</v>
      </c>
      <c r="S17" s="1715">
        <v>250665791</v>
      </c>
      <c r="T17" s="1715">
        <v>119696250</v>
      </c>
      <c r="U17" s="1716">
        <f t="shared" si="3"/>
        <v>0</v>
      </c>
      <c r="V17" s="1716">
        <f t="shared" si="4"/>
        <v>259439.09368499997</v>
      </c>
      <c r="W17" s="1716">
        <f t="shared" si="27"/>
        <v>123885.61874999999</v>
      </c>
      <c r="Y17" s="380" t="s">
        <v>428</v>
      </c>
      <c r="Z17" s="1713" t="s">
        <v>450</v>
      </c>
      <c r="AA17" s="1713" t="s">
        <v>456</v>
      </c>
      <c r="AB17" s="1713" t="s">
        <v>269</v>
      </c>
      <c r="AC17" s="384">
        <v>0</v>
      </c>
      <c r="AD17" s="384">
        <v>564586391</v>
      </c>
      <c r="AE17" s="384">
        <v>452855083</v>
      </c>
      <c r="AF17" s="384">
        <f t="shared" si="5"/>
        <v>0</v>
      </c>
      <c r="AG17" s="384">
        <f t="shared" si="6"/>
        <v>584346.91468499985</v>
      </c>
      <c r="AH17" s="384">
        <f t="shared" si="7"/>
        <v>468705.01090499997</v>
      </c>
      <c r="AJ17" s="1717" t="s">
        <v>435</v>
      </c>
      <c r="AK17" s="1718" t="s">
        <v>452</v>
      </c>
      <c r="AL17" s="1718" t="s">
        <v>431</v>
      </c>
      <c r="AM17" s="1718" t="s">
        <v>431</v>
      </c>
      <c r="AN17" s="1719">
        <v>128012751</v>
      </c>
      <c r="AO17" s="384">
        <f t="shared" si="8"/>
        <v>132493.197285</v>
      </c>
      <c r="AR17" s="1720" t="s">
        <v>428</v>
      </c>
      <c r="AS17" s="1720" t="s">
        <v>450</v>
      </c>
      <c r="AT17" s="1720" t="s">
        <v>456</v>
      </c>
      <c r="AU17" s="408" t="s">
        <v>269</v>
      </c>
      <c r="AV17" s="1721">
        <v>0</v>
      </c>
      <c r="AW17" s="1721">
        <v>655636391</v>
      </c>
      <c r="AX17" s="1721">
        <v>581536391</v>
      </c>
      <c r="AY17" s="1722">
        <f t="shared" si="9"/>
        <v>0</v>
      </c>
      <c r="AZ17" s="1722">
        <f t="shared" si="10"/>
        <v>678583.66468499985</v>
      </c>
      <c r="BA17" s="1722">
        <f t="shared" si="11"/>
        <v>601890.16468499985</v>
      </c>
      <c r="BK17" s="1713" t="s">
        <v>428</v>
      </c>
      <c r="BL17" s="1713" t="s">
        <v>450</v>
      </c>
      <c r="BM17" s="1713" t="s">
        <v>431</v>
      </c>
      <c r="BN17" s="1713" t="s">
        <v>431</v>
      </c>
      <c r="BO17" s="384">
        <v>0</v>
      </c>
      <c r="BP17" s="384">
        <v>0</v>
      </c>
      <c r="BQ17" s="384">
        <v>0</v>
      </c>
      <c r="BR17" s="1723">
        <f t="shared" si="13"/>
        <v>0</v>
      </c>
      <c r="BS17" s="1723">
        <f t="shared" si="14"/>
        <v>0</v>
      </c>
      <c r="BT17" s="1723">
        <f t="shared" si="15"/>
        <v>0</v>
      </c>
      <c r="BW17" s="1713" t="s">
        <v>814</v>
      </c>
      <c r="BX17" s="1713" t="s">
        <v>815</v>
      </c>
      <c r="BY17" s="1713" t="s">
        <v>431</v>
      </c>
      <c r="BZ17" s="1713" t="s">
        <v>431</v>
      </c>
      <c r="CA17" s="1723">
        <v>1092860802</v>
      </c>
      <c r="CB17" s="1722">
        <f t="shared" si="16"/>
        <v>1131110.9300699998</v>
      </c>
      <c r="CE17" s="1713" t="s">
        <v>428</v>
      </c>
      <c r="CF17" s="1713" t="s">
        <v>450</v>
      </c>
      <c r="CG17" s="1713" t="s">
        <v>429</v>
      </c>
      <c r="CH17" s="1713" t="s">
        <v>270</v>
      </c>
      <c r="CI17" s="1724">
        <v>0</v>
      </c>
      <c r="CJ17" s="1724">
        <v>202905603</v>
      </c>
      <c r="CK17" s="1724">
        <v>82691657</v>
      </c>
      <c r="CL17" s="1723">
        <f t="shared" si="17"/>
        <v>0</v>
      </c>
      <c r="CM17" s="1723">
        <f t="shared" si="18"/>
        <v>210007.29910499998</v>
      </c>
      <c r="CN17" s="1723">
        <f t="shared" si="19"/>
        <v>85585.864994999996</v>
      </c>
      <c r="CY17" s="1713" t="s">
        <v>428</v>
      </c>
      <c r="CZ17" s="1713" t="s">
        <v>450</v>
      </c>
      <c r="DA17" s="1713" t="s">
        <v>429</v>
      </c>
      <c r="DB17" s="1713" t="s">
        <v>270</v>
      </c>
      <c r="DC17" s="1724">
        <v>0</v>
      </c>
      <c r="DD17" s="1724">
        <v>226962821</v>
      </c>
      <c r="DE17" s="1724">
        <v>98576478</v>
      </c>
      <c r="DF17" s="1722">
        <f t="shared" si="28"/>
        <v>0</v>
      </c>
      <c r="DG17" s="1722">
        <f t="shared" si="21"/>
        <v>234906.51973499998</v>
      </c>
      <c r="DH17" s="1722">
        <f t="shared" si="22"/>
        <v>102026.65472999999</v>
      </c>
      <c r="DK17" s="380" t="s">
        <v>435</v>
      </c>
      <c r="DL17" s="1713" t="s">
        <v>452</v>
      </c>
      <c r="DM17" s="1713" t="s">
        <v>431</v>
      </c>
      <c r="DN17" s="1713" t="s">
        <v>431</v>
      </c>
      <c r="DO17" s="1713" t="s">
        <v>521</v>
      </c>
      <c r="DP17" s="384">
        <v>68343971</v>
      </c>
      <c r="DQ17" s="1722">
        <f t="shared" si="23"/>
        <v>70736.009984999997</v>
      </c>
      <c r="DS17" s="1717" t="s">
        <v>428</v>
      </c>
      <c r="DT17" s="1718" t="s">
        <v>901</v>
      </c>
      <c r="DU17" s="1718" t="s">
        <v>453</v>
      </c>
      <c r="DV17" s="1718" t="s">
        <v>272</v>
      </c>
      <c r="DW17" s="1719">
        <v>0</v>
      </c>
      <c r="DX17" s="1719">
        <v>1950014</v>
      </c>
      <c r="DY17" s="1719">
        <v>1950014</v>
      </c>
      <c r="DZ17" s="1722">
        <f t="shared" si="24"/>
        <v>0</v>
      </c>
      <c r="EA17" s="1722">
        <f t="shared" si="25"/>
        <v>2018.2644899999998</v>
      </c>
      <c r="EB17" s="1722">
        <f t="shared" si="26"/>
        <v>2018.2644899999998</v>
      </c>
      <c r="ED17" s="1713" t="s">
        <v>432</v>
      </c>
      <c r="EE17" s="1713" t="s">
        <v>451</v>
      </c>
      <c r="EF17" s="1713" t="s">
        <v>431</v>
      </c>
      <c r="EG17" s="1713" t="s">
        <v>431</v>
      </c>
      <c r="EH17" s="384">
        <v>3017840079</v>
      </c>
      <c r="EI17" s="1722">
        <f t="shared" si="29"/>
        <v>3123464.4817649997</v>
      </c>
      <c r="EK17" s="1713" t="s">
        <v>428</v>
      </c>
      <c r="EL17" s="1713" t="s">
        <v>901</v>
      </c>
      <c r="EM17" s="1713" t="s">
        <v>456</v>
      </c>
      <c r="EN17" s="1713" t="s">
        <v>269</v>
      </c>
      <c r="EO17" s="384">
        <v>0</v>
      </c>
      <c r="EP17" s="384">
        <v>1541757668</v>
      </c>
      <c r="EQ17" s="384">
        <v>1433582476</v>
      </c>
      <c r="ER17" s="1722">
        <f t="shared" si="30"/>
        <v>0</v>
      </c>
      <c r="ES17" s="1722">
        <f t="shared" si="31"/>
        <v>1595719.1863799999</v>
      </c>
      <c r="ET17" s="1722">
        <f t="shared" si="32"/>
        <v>1483757.8626599999</v>
      </c>
      <c r="FD17" s="380" t="s">
        <v>428</v>
      </c>
      <c r="FE17" s="1713" t="s">
        <v>901</v>
      </c>
      <c r="FF17" s="380" t="s">
        <v>429</v>
      </c>
      <c r="FG17" s="1713" t="s">
        <v>270</v>
      </c>
      <c r="FH17" s="384">
        <v>0</v>
      </c>
      <c r="FI17" s="384">
        <v>226962821</v>
      </c>
      <c r="FJ17" s="384">
        <v>146287306</v>
      </c>
      <c r="FK17" s="1723">
        <f t="shared" si="34"/>
        <v>0</v>
      </c>
      <c r="FL17" s="1723">
        <f t="shared" si="35"/>
        <v>234906.51973499998</v>
      </c>
      <c r="FM17" s="1723">
        <f t="shared" si="36"/>
        <v>151407.36171</v>
      </c>
      <c r="FP17" s="1726" t="s">
        <v>826</v>
      </c>
      <c r="FQ17" s="1727" t="s">
        <v>827</v>
      </c>
      <c r="FR17" s="1726" t="s">
        <v>431</v>
      </c>
      <c r="FS17" s="1727" t="s">
        <v>431</v>
      </c>
      <c r="FT17" s="1728">
        <v>51881512</v>
      </c>
      <c r="FU17" s="1723">
        <f t="shared" si="37"/>
        <v>53697.36492</v>
      </c>
      <c r="FW17" s="380" t="s">
        <v>428</v>
      </c>
      <c r="FX17" s="1713" t="s">
        <v>901</v>
      </c>
      <c r="FY17" s="380" t="s">
        <v>456</v>
      </c>
      <c r="FZ17" s="1713" t="s">
        <v>269</v>
      </c>
      <c r="GA17" s="384">
        <v>0</v>
      </c>
      <c r="GB17" s="384">
        <v>1556462844</v>
      </c>
      <c r="GC17" s="384">
        <v>1585688036</v>
      </c>
      <c r="GD17" s="1723">
        <f t="shared" si="38"/>
        <v>0</v>
      </c>
      <c r="GE17" s="1723">
        <f t="shared" si="39"/>
        <v>1610939.04354</v>
      </c>
      <c r="GF17" s="1723">
        <f t="shared" si="40"/>
        <v>1641187.11726</v>
      </c>
      <c r="GI17" s="1713" t="s">
        <v>826</v>
      </c>
      <c r="GJ17" s="1713" t="s">
        <v>827</v>
      </c>
      <c r="GK17" s="1713" t="s">
        <v>431</v>
      </c>
      <c r="GL17" s="1713" t="s">
        <v>431</v>
      </c>
      <c r="GM17" s="1724">
        <v>2959325000</v>
      </c>
      <c r="GN17" s="1729">
        <f t="shared" si="41"/>
        <v>3062901.3749999995</v>
      </c>
      <c r="GQ17" s="1713" t="s">
        <v>428</v>
      </c>
      <c r="GR17" s="1713" t="s">
        <v>901</v>
      </c>
      <c r="GS17" s="1713" t="s">
        <v>431</v>
      </c>
      <c r="GT17" s="1713" t="s">
        <v>431</v>
      </c>
      <c r="GU17" s="1728">
        <v>0</v>
      </c>
      <c r="GV17" s="1728">
        <v>0</v>
      </c>
      <c r="GW17" s="1728">
        <v>0</v>
      </c>
      <c r="GX17" s="1723">
        <f t="shared" si="42"/>
        <v>0</v>
      </c>
      <c r="GY17" s="1723">
        <f t="shared" si="43"/>
        <v>0</v>
      </c>
      <c r="GZ17" s="1723">
        <f t="shared" si="44"/>
        <v>0</v>
      </c>
      <c r="HC17" s="380" t="s">
        <v>824</v>
      </c>
      <c r="HD17" s="380" t="s">
        <v>825</v>
      </c>
      <c r="HE17" s="380" t="s">
        <v>431</v>
      </c>
      <c r="HF17" s="380" t="s">
        <v>431</v>
      </c>
      <c r="HG17" s="384">
        <v>12103889710</v>
      </c>
      <c r="HH17" s="1722">
        <f t="shared" si="45"/>
        <v>12527525.849850001</v>
      </c>
      <c r="HK17" s="380" t="s">
        <v>428</v>
      </c>
      <c r="HL17" s="380" t="s">
        <v>901</v>
      </c>
      <c r="HM17" s="380" t="s">
        <v>454</v>
      </c>
      <c r="HN17" s="380" t="s">
        <v>455</v>
      </c>
      <c r="HO17" s="384">
        <v>0</v>
      </c>
      <c r="HP17" s="384">
        <v>175298094</v>
      </c>
      <c r="HQ17" s="384">
        <v>175298094</v>
      </c>
      <c r="HR17" s="1723">
        <f t="shared" si="46"/>
        <v>0</v>
      </c>
      <c r="HS17" s="1723">
        <f t="shared" si="47"/>
        <v>181433.52729</v>
      </c>
      <c r="HT17" s="1723">
        <f t="shared" si="48"/>
        <v>181433.52729</v>
      </c>
    </row>
    <row r="18" spans="1:228" x14ac:dyDescent="0.3">
      <c r="A18" s="1713" t="s">
        <v>808</v>
      </c>
      <c r="B18" s="1713" t="s">
        <v>809</v>
      </c>
      <c r="C18" s="1713" t="s">
        <v>431</v>
      </c>
      <c r="D18" s="1713" t="s">
        <v>431</v>
      </c>
      <c r="E18" s="1713" t="s">
        <v>521</v>
      </c>
      <c r="F18" s="1714">
        <v>26521300000</v>
      </c>
      <c r="G18" s="1714">
        <v>0</v>
      </c>
      <c r="H18" s="1714">
        <v>0</v>
      </c>
      <c r="I18" s="1714">
        <f t="shared" si="0"/>
        <v>27449545.499999996</v>
      </c>
      <c r="J18" s="1714">
        <f t="shared" si="1"/>
        <v>0</v>
      </c>
      <c r="K18" s="1714">
        <f t="shared" si="2"/>
        <v>0</v>
      </c>
      <c r="N18" s="380" t="s">
        <v>824</v>
      </c>
      <c r="O18" s="1713" t="s">
        <v>825</v>
      </c>
      <c r="P18" s="1713" t="s">
        <v>431</v>
      </c>
      <c r="Q18" s="1713" t="s">
        <v>431</v>
      </c>
      <c r="R18" s="1715">
        <v>0</v>
      </c>
      <c r="S18" s="1715">
        <v>3764283001</v>
      </c>
      <c r="T18" s="1715">
        <v>2136997216</v>
      </c>
      <c r="U18" s="1716">
        <f t="shared" si="3"/>
        <v>0</v>
      </c>
      <c r="V18" s="1716">
        <f t="shared" si="4"/>
        <v>3896032.906035</v>
      </c>
      <c r="W18" s="1716">
        <f t="shared" si="27"/>
        <v>2211792.1185599999</v>
      </c>
      <c r="Y18" s="380" t="s">
        <v>518</v>
      </c>
      <c r="Z18" s="1713" t="s">
        <v>519</v>
      </c>
      <c r="AA18" s="1713" t="s">
        <v>431</v>
      </c>
      <c r="AB18" s="1713" t="s">
        <v>431</v>
      </c>
      <c r="AC18" s="384">
        <v>10000</v>
      </c>
      <c r="AD18" s="384">
        <v>0</v>
      </c>
      <c r="AE18" s="384">
        <v>0</v>
      </c>
      <c r="AF18" s="384">
        <f t="shared" si="5"/>
        <v>10.35</v>
      </c>
      <c r="AG18" s="384">
        <f t="shared" si="6"/>
        <v>0</v>
      </c>
      <c r="AH18" s="384">
        <f t="shared" si="7"/>
        <v>0</v>
      </c>
      <c r="AJ18" s="1717" t="s">
        <v>436</v>
      </c>
      <c r="AK18" s="1718" t="s">
        <v>127</v>
      </c>
      <c r="AL18" s="1718" t="s">
        <v>431</v>
      </c>
      <c r="AM18" s="1718" t="s">
        <v>431</v>
      </c>
      <c r="AN18" s="1719">
        <v>0</v>
      </c>
      <c r="AO18" s="384">
        <f t="shared" si="8"/>
        <v>0</v>
      </c>
      <c r="AR18" s="1720" t="s">
        <v>428</v>
      </c>
      <c r="AS18" s="1720" t="s">
        <v>450</v>
      </c>
      <c r="AT18" s="1720" t="s">
        <v>454</v>
      </c>
      <c r="AU18" s="408" t="s">
        <v>455</v>
      </c>
      <c r="AV18" s="1721">
        <v>0</v>
      </c>
      <c r="AW18" s="1721">
        <v>23034206</v>
      </c>
      <c r="AX18" s="1721">
        <v>838747</v>
      </c>
      <c r="AY18" s="1722">
        <f t="shared" si="9"/>
        <v>0</v>
      </c>
      <c r="AZ18" s="1722">
        <f t="shared" si="10"/>
        <v>23840.403209999997</v>
      </c>
      <c r="BA18" s="1722">
        <f t="shared" si="11"/>
        <v>868.10314499999993</v>
      </c>
      <c r="BK18" s="1713" t="s">
        <v>428</v>
      </c>
      <c r="BL18" s="1713" t="s">
        <v>450</v>
      </c>
      <c r="BM18" s="1713" t="s">
        <v>454</v>
      </c>
      <c r="BN18" s="1713" t="s">
        <v>455</v>
      </c>
      <c r="BO18" s="384">
        <v>0</v>
      </c>
      <c r="BP18" s="384">
        <v>23034206</v>
      </c>
      <c r="BQ18" s="384">
        <v>838747</v>
      </c>
      <c r="BR18" s="1723">
        <f t="shared" si="13"/>
        <v>0</v>
      </c>
      <c r="BS18" s="1723">
        <f t="shared" si="14"/>
        <v>23840.403209999997</v>
      </c>
      <c r="BT18" s="1723">
        <f t="shared" si="15"/>
        <v>868.10314499999993</v>
      </c>
      <c r="BW18" s="1713" t="s">
        <v>816</v>
      </c>
      <c r="BX18" s="1713" t="s">
        <v>817</v>
      </c>
      <c r="BY18" s="1713" t="s">
        <v>431</v>
      </c>
      <c r="BZ18" s="1713" t="s">
        <v>431</v>
      </c>
      <c r="CA18" s="1723">
        <v>331500000</v>
      </c>
      <c r="CB18" s="1722">
        <f t="shared" si="16"/>
        <v>343102.5</v>
      </c>
      <c r="CE18" s="1713" t="s">
        <v>428</v>
      </c>
      <c r="CF18" s="1713" t="s">
        <v>450</v>
      </c>
      <c r="CG18" s="1713" t="s">
        <v>453</v>
      </c>
      <c r="CH18" s="1713" t="s">
        <v>272</v>
      </c>
      <c r="CI18" s="1724">
        <v>0</v>
      </c>
      <c r="CJ18" s="1724">
        <v>1950014</v>
      </c>
      <c r="CK18" s="1724">
        <v>1950014</v>
      </c>
      <c r="CL18" s="1723">
        <f t="shared" si="17"/>
        <v>0</v>
      </c>
      <c r="CM18" s="1723">
        <f t="shared" si="18"/>
        <v>2018.2644899999998</v>
      </c>
      <c r="CN18" s="1723">
        <f t="shared" si="19"/>
        <v>2018.2644899999998</v>
      </c>
      <c r="CY18" s="1713" t="s">
        <v>428</v>
      </c>
      <c r="CZ18" s="1713" t="s">
        <v>450</v>
      </c>
      <c r="DA18" s="1713" t="s">
        <v>453</v>
      </c>
      <c r="DB18" s="1713" t="s">
        <v>272</v>
      </c>
      <c r="DC18" s="1724">
        <v>0</v>
      </c>
      <c r="DD18" s="1724">
        <v>1950014</v>
      </c>
      <c r="DE18" s="1724">
        <v>1950014</v>
      </c>
      <c r="DF18" s="1722">
        <f t="shared" si="28"/>
        <v>0</v>
      </c>
      <c r="DG18" s="1722">
        <f t="shared" si="21"/>
        <v>2018.2644899999998</v>
      </c>
      <c r="DH18" s="1722">
        <f t="shared" si="22"/>
        <v>2018.2644899999998</v>
      </c>
      <c r="DQ18" s="183">
        <f>SUM(DQ3:DQ17)</f>
        <v>47206345.083749995</v>
      </c>
      <c r="DS18" s="1717" t="s">
        <v>428</v>
      </c>
      <c r="DT18" s="1718" t="s">
        <v>901</v>
      </c>
      <c r="DU18" s="1718" t="s">
        <v>429</v>
      </c>
      <c r="DV18" s="1718" t="s">
        <v>270</v>
      </c>
      <c r="DW18" s="1719">
        <v>0</v>
      </c>
      <c r="DX18" s="1719">
        <v>226962821</v>
      </c>
      <c r="DY18" s="1719">
        <v>114461299</v>
      </c>
      <c r="DZ18" s="1722">
        <f t="shared" si="24"/>
        <v>0</v>
      </c>
      <c r="EA18" s="1722">
        <f t="shared" si="25"/>
        <v>234906.51973499998</v>
      </c>
      <c r="EB18" s="1722">
        <f t="shared" si="26"/>
        <v>118467.44446499999</v>
      </c>
      <c r="ED18" s="1713" t="s">
        <v>435</v>
      </c>
      <c r="EE18" s="1713" t="s">
        <v>452</v>
      </c>
      <c r="EF18" s="1713" t="s">
        <v>431</v>
      </c>
      <c r="EG18" s="1713" t="s">
        <v>431</v>
      </c>
      <c r="EH18" s="384">
        <v>8630190</v>
      </c>
      <c r="EI18" s="1722">
        <f t="shared" si="29"/>
        <v>8932.2466499999991</v>
      </c>
      <c r="EK18" s="1713" t="s">
        <v>428</v>
      </c>
      <c r="EL18" s="1713" t="s">
        <v>901</v>
      </c>
      <c r="EM18" s="1713" t="s">
        <v>453</v>
      </c>
      <c r="EN18" s="1713" t="s">
        <v>272</v>
      </c>
      <c r="EO18" s="384">
        <v>0</v>
      </c>
      <c r="EP18" s="384">
        <v>1950014</v>
      </c>
      <c r="EQ18" s="384">
        <v>1950014</v>
      </c>
      <c r="ER18" s="1722">
        <f t="shared" si="30"/>
        <v>0</v>
      </c>
      <c r="ES18" s="1722">
        <f t="shared" si="31"/>
        <v>2018.2644899999998</v>
      </c>
      <c r="ET18" s="1722">
        <f t="shared" si="32"/>
        <v>2018.2644899999998</v>
      </c>
      <c r="FD18" s="380" t="s">
        <v>428</v>
      </c>
      <c r="FE18" s="1713" t="s">
        <v>901</v>
      </c>
      <c r="FF18" s="380" t="s">
        <v>456</v>
      </c>
      <c r="FG18" s="1713" t="s">
        <v>269</v>
      </c>
      <c r="FH18" s="384">
        <v>0</v>
      </c>
      <c r="FI18" s="384">
        <v>1475807668</v>
      </c>
      <c r="FJ18" s="384">
        <v>1440082476</v>
      </c>
      <c r="FK18" s="1723">
        <f t="shared" si="34"/>
        <v>0</v>
      </c>
      <c r="FL18" s="1723">
        <f t="shared" si="35"/>
        <v>1527460.9363799999</v>
      </c>
      <c r="FM18" s="1723">
        <f t="shared" si="36"/>
        <v>1490485.3626599999</v>
      </c>
      <c r="FP18" s="1726" t="s">
        <v>432</v>
      </c>
      <c r="FQ18" s="1727" t="s">
        <v>451</v>
      </c>
      <c r="FR18" s="1726" t="s">
        <v>431</v>
      </c>
      <c r="FS18" s="1727" t="s">
        <v>431</v>
      </c>
      <c r="FT18" s="1728">
        <v>1519547889</v>
      </c>
      <c r="FU18" s="1723">
        <f t="shared" si="37"/>
        <v>1572732.0651149999</v>
      </c>
      <c r="FW18" s="380" t="s">
        <v>428</v>
      </c>
      <c r="FX18" s="1713" t="s">
        <v>901</v>
      </c>
      <c r="FY18" s="380" t="s">
        <v>453</v>
      </c>
      <c r="FZ18" s="1713" t="s">
        <v>272</v>
      </c>
      <c r="GA18" s="384">
        <v>0</v>
      </c>
      <c r="GB18" s="384">
        <v>1950014</v>
      </c>
      <c r="GC18" s="384">
        <v>2104714</v>
      </c>
      <c r="GD18" s="1723">
        <f t="shared" si="38"/>
        <v>0</v>
      </c>
      <c r="GE18" s="1723">
        <f t="shared" si="39"/>
        <v>2018.2644899999998</v>
      </c>
      <c r="GF18" s="1723">
        <f t="shared" si="40"/>
        <v>2178.3789899999997</v>
      </c>
      <c r="GI18" s="1713" t="s">
        <v>432</v>
      </c>
      <c r="GJ18" s="1713" t="s">
        <v>451</v>
      </c>
      <c r="GK18" s="1713" t="s">
        <v>431</v>
      </c>
      <c r="GL18" s="1713" t="s">
        <v>431</v>
      </c>
      <c r="GM18" s="1724">
        <v>2737124553</v>
      </c>
      <c r="GN18" s="1729">
        <f t="shared" si="41"/>
        <v>2832923.9123549997</v>
      </c>
      <c r="GQ18" s="1713" t="s">
        <v>428</v>
      </c>
      <c r="GR18" s="1713" t="s">
        <v>901</v>
      </c>
      <c r="GS18" s="1713" t="s">
        <v>456</v>
      </c>
      <c r="GT18" s="1713" t="s">
        <v>269</v>
      </c>
      <c r="GU18" s="1728">
        <v>0</v>
      </c>
      <c r="GV18" s="1728">
        <v>1592188036</v>
      </c>
      <c r="GW18" s="1728">
        <v>1592188036</v>
      </c>
      <c r="GX18" s="1723">
        <f t="shared" si="42"/>
        <v>0</v>
      </c>
      <c r="GY18" s="1723">
        <f t="shared" si="43"/>
        <v>1647914.61726</v>
      </c>
      <c r="GZ18" s="1723">
        <f t="shared" si="44"/>
        <v>1647914.61726</v>
      </c>
      <c r="HC18" s="380" t="s">
        <v>826</v>
      </c>
      <c r="HD18" s="380" t="s">
        <v>827</v>
      </c>
      <c r="HE18" s="380" t="s">
        <v>431</v>
      </c>
      <c r="HF18" s="380" t="s">
        <v>431</v>
      </c>
      <c r="HG18" s="384">
        <v>5203655488</v>
      </c>
      <c r="HH18" s="1722">
        <f t="shared" si="45"/>
        <v>5385783.4300799994</v>
      </c>
      <c r="HK18" s="380" t="s">
        <v>428</v>
      </c>
      <c r="HL18" s="380" t="s">
        <v>901</v>
      </c>
      <c r="HM18" s="380" t="s">
        <v>430</v>
      </c>
      <c r="HN18" s="380" t="s">
        <v>313</v>
      </c>
      <c r="HO18" s="384">
        <v>0</v>
      </c>
      <c r="HP18" s="384">
        <v>1495040</v>
      </c>
      <c r="HQ18" s="384">
        <v>1495040</v>
      </c>
      <c r="HR18" s="1723">
        <f t="shared" si="46"/>
        <v>0</v>
      </c>
      <c r="HS18" s="1723">
        <f t="shared" si="47"/>
        <v>1547.3663999999999</v>
      </c>
      <c r="HT18" s="1723">
        <f t="shared" si="48"/>
        <v>1547.3663999999999</v>
      </c>
    </row>
    <row r="19" spans="1:228" x14ac:dyDescent="0.3">
      <c r="A19" s="1713" t="s">
        <v>808</v>
      </c>
      <c r="B19" s="1713" t="s">
        <v>809</v>
      </c>
      <c r="C19" s="1713" t="s">
        <v>431</v>
      </c>
      <c r="D19" s="1713" t="s">
        <v>431</v>
      </c>
      <c r="E19" s="1713" t="s">
        <v>521</v>
      </c>
      <c r="F19" s="1714">
        <v>0</v>
      </c>
      <c r="G19" s="1714">
        <v>904988624</v>
      </c>
      <c r="H19" s="1714">
        <v>343835128</v>
      </c>
      <c r="I19" s="1714">
        <f t="shared" si="0"/>
        <v>0</v>
      </c>
      <c r="J19" s="1714">
        <f t="shared" si="1"/>
        <v>936663.22583999985</v>
      </c>
      <c r="K19" s="1714">
        <f t="shared" si="2"/>
        <v>355869.35748000001</v>
      </c>
      <c r="N19" s="380" t="s">
        <v>826</v>
      </c>
      <c r="O19" s="1713" t="s">
        <v>827</v>
      </c>
      <c r="P19" s="1713" t="s">
        <v>431</v>
      </c>
      <c r="Q19" s="1713" t="s">
        <v>431</v>
      </c>
      <c r="R19" s="1715">
        <v>0</v>
      </c>
      <c r="S19" s="1715">
        <v>93732000</v>
      </c>
      <c r="T19" s="1715">
        <v>0</v>
      </c>
      <c r="U19" s="1716">
        <f t="shared" si="3"/>
        <v>0</v>
      </c>
      <c r="V19" s="1716">
        <f t="shared" si="4"/>
        <v>97012.62</v>
      </c>
      <c r="W19" s="1716">
        <f t="shared" si="27"/>
        <v>0</v>
      </c>
      <c r="Y19" s="380" t="s">
        <v>434</v>
      </c>
      <c r="Z19" s="1713" t="s">
        <v>141</v>
      </c>
      <c r="AA19" s="1713" t="s">
        <v>431</v>
      </c>
      <c r="AB19" s="1713" t="s">
        <v>431</v>
      </c>
      <c r="AC19" s="384">
        <v>5667935000</v>
      </c>
      <c r="AD19" s="384">
        <v>0</v>
      </c>
      <c r="AE19" s="384">
        <v>0</v>
      </c>
      <c r="AF19" s="384">
        <f t="shared" si="5"/>
        <v>5866312.7249999996</v>
      </c>
      <c r="AG19" s="384">
        <f t="shared" si="6"/>
        <v>0</v>
      </c>
      <c r="AH19" s="384">
        <f t="shared" si="7"/>
        <v>0</v>
      </c>
      <c r="AK19" s="410"/>
      <c r="AL19" s="410"/>
      <c r="AM19" s="410"/>
      <c r="AO19" s="1730"/>
      <c r="AR19" s="1720" t="s">
        <v>518</v>
      </c>
      <c r="AS19" s="1720" t="s">
        <v>519</v>
      </c>
      <c r="AT19" s="1720" t="s">
        <v>431</v>
      </c>
      <c r="AU19" s="408" t="s">
        <v>431</v>
      </c>
      <c r="AV19" s="1721">
        <v>10000</v>
      </c>
      <c r="AW19" s="1721">
        <v>0</v>
      </c>
      <c r="AX19" s="1721">
        <v>0</v>
      </c>
      <c r="AY19" s="1722">
        <f t="shared" si="9"/>
        <v>10.35</v>
      </c>
      <c r="AZ19" s="1722">
        <f t="shared" si="10"/>
        <v>0</v>
      </c>
      <c r="BA19" s="1722">
        <f t="shared" si="11"/>
        <v>0</v>
      </c>
      <c r="BK19" s="1713" t="s">
        <v>428</v>
      </c>
      <c r="BL19" s="1713" t="s">
        <v>450</v>
      </c>
      <c r="BM19" s="1713" t="s">
        <v>429</v>
      </c>
      <c r="BN19" s="1713" t="s">
        <v>270</v>
      </c>
      <c r="BO19" s="384">
        <v>0</v>
      </c>
      <c r="BP19" s="384">
        <v>202905603</v>
      </c>
      <c r="BQ19" s="384">
        <v>66535843</v>
      </c>
      <c r="BR19" s="1723">
        <f t="shared" si="13"/>
        <v>0</v>
      </c>
      <c r="BS19" s="1723">
        <f t="shared" si="14"/>
        <v>210007.29910499998</v>
      </c>
      <c r="BT19" s="1723">
        <f t="shared" si="15"/>
        <v>68864.597504999983</v>
      </c>
      <c r="BW19" s="1713" t="s">
        <v>818</v>
      </c>
      <c r="BX19" s="1713" t="s">
        <v>819</v>
      </c>
      <c r="BY19" s="1713" t="s">
        <v>431</v>
      </c>
      <c r="BZ19" s="1713" t="s">
        <v>431</v>
      </c>
      <c r="CA19" s="1723">
        <v>386317257</v>
      </c>
      <c r="CB19" s="1722">
        <f t="shared" si="16"/>
        <v>399838.36099499994</v>
      </c>
      <c r="CE19" s="1713" t="s">
        <v>428</v>
      </c>
      <c r="CF19" s="1713" t="s">
        <v>450</v>
      </c>
      <c r="CG19" s="1713" t="s">
        <v>456</v>
      </c>
      <c r="CH19" s="1713" t="s">
        <v>269</v>
      </c>
      <c r="CI19" s="1724">
        <v>0</v>
      </c>
      <c r="CJ19" s="1724">
        <v>947677463</v>
      </c>
      <c r="CK19" s="1724">
        <v>885577463</v>
      </c>
      <c r="CL19" s="1723">
        <f t="shared" si="17"/>
        <v>0</v>
      </c>
      <c r="CM19" s="1723">
        <f t="shared" si="18"/>
        <v>980846.17420499993</v>
      </c>
      <c r="CN19" s="1723">
        <f t="shared" si="19"/>
        <v>916572.67420499993</v>
      </c>
      <c r="CV19" s="411">
        <f>+CV16-'Prog 03'!AD11</f>
        <v>0</v>
      </c>
      <c r="CY19" s="1713" t="s">
        <v>428</v>
      </c>
      <c r="CZ19" s="1713" t="s">
        <v>450</v>
      </c>
      <c r="DA19" s="1713" t="s">
        <v>454</v>
      </c>
      <c r="DB19" s="1713" t="s">
        <v>455</v>
      </c>
      <c r="DC19" s="1724">
        <v>0</v>
      </c>
      <c r="DD19" s="1724">
        <v>106517513</v>
      </c>
      <c r="DE19" s="1724">
        <v>14243338</v>
      </c>
      <c r="DF19" s="1722">
        <f t="shared" si="28"/>
        <v>0</v>
      </c>
      <c r="DG19" s="1722">
        <f t="shared" si="21"/>
        <v>110245.625955</v>
      </c>
      <c r="DH19" s="1722">
        <f t="shared" si="22"/>
        <v>14741.854829999998</v>
      </c>
      <c r="DS19" s="1717" t="s">
        <v>428</v>
      </c>
      <c r="DT19" s="1718" t="s">
        <v>901</v>
      </c>
      <c r="DU19" s="1718" t="s">
        <v>430</v>
      </c>
      <c r="DV19" s="1718" t="s">
        <v>313</v>
      </c>
      <c r="DW19" s="1719">
        <v>0</v>
      </c>
      <c r="DX19" s="1719">
        <v>2500000</v>
      </c>
      <c r="DY19" s="1719">
        <v>1006830</v>
      </c>
      <c r="DZ19" s="1722">
        <f t="shared" si="24"/>
        <v>0</v>
      </c>
      <c r="EA19" s="1722">
        <f t="shared" si="25"/>
        <v>2587.5</v>
      </c>
      <c r="EB19" s="1722">
        <f t="shared" si="26"/>
        <v>1042.0690500000001</v>
      </c>
      <c r="EI19" s="183">
        <f>SUM(EI3:EI18)</f>
        <v>29637759.180059992</v>
      </c>
      <c r="EK19" s="1713" t="s">
        <v>428</v>
      </c>
      <c r="EL19" s="1713" t="s">
        <v>901</v>
      </c>
      <c r="EM19" s="1713" t="s">
        <v>429</v>
      </c>
      <c r="EN19" s="1713" t="s">
        <v>270</v>
      </c>
      <c r="EO19" s="384">
        <v>0</v>
      </c>
      <c r="EP19" s="384">
        <v>226962821</v>
      </c>
      <c r="EQ19" s="384">
        <v>130346120</v>
      </c>
      <c r="ER19" s="1722">
        <f t="shared" si="30"/>
        <v>0</v>
      </c>
      <c r="ES19" s="1722">
        <f t="shared" si="31"/>
        <v>234906.51973499998</v>
      </c>
      <c r="ET19" s="1722">
        <f t="shared" si="32"/>
        <v>134908.23419999998</v>
      </c>
      <c r="FD19" s="380" t="s">
        <v>428</v>
      </c>
      <c r="FE19" s="1713" t="s">
        <v>901</v>
      </c>
      <c r="FF19" s="380" t="s">
        <v>453</v>
      </c>
      <c r="FG19" s="1713" t="s">
        <v>272</v>
      </c>
      <c r="FH19" s="384">
        <v>0</v>
      </c>
      <c r="FI19" s="384">
        <v>1950014</v>
      </c>
      <c r="FJ19" s="384">
        <v>1950014</v>
      </c>
      <c r="FK19" s="1723">
        <f t="shared" si="34"/>
        <v>0</v>
      </c>
      <c r="FL19" s="1723">
        <f t="shared" si="35"/>
        <v>2018.2644899999998</v>
      </c>
      <c r="FM19" s="1723">
        <f t="shared" si="36"/>
        <v>2018.2644899999998</v>
      </c>
      <c r="FP19" s="1726" t="s">
        <v>435</v>
      </c>
      <c r="FQ19" s="1727" t="s">
        <v>452</v>
      </c>
      <c r="FR19" s="1726" t="s">
        <v>431</v>
      </c>
      <c r="FS19" s="1727" t="s">
        <v>431</v>
      </c>
      <c r="FT19" s="1728">
        <v>2158945621</v>
      </c>
      <c r="FU19" s="1723">
        <f t="shared" si="37"/>
        <v>2234508.7177349995</v>
      </c>
      <c r="FW19" s="380" t="s">
        <v>428</v>
      </c>
      <c r="FX19" s="1713" t="s">
        <v>901</v>
      </c>
      <c r="FY19" s="380" t="s">
        <v>429</v>
      </c>
      <c r="FZ19" s="1713" t="s">
        <v>270</v>
      </c>
      <c r="GA19" s="384">
        <v>0</v>
      </c>
      <c r="GB19" s="384">
        <v>162172127</v>
      </c>
      <c r="GC19" s="384">
        <v>226962821</v>
      </c>
      <c r="GD19" s="1723">
        <f t="shared" si="38"/>
        <v>0</v>
      </c>
      <c r="GE19" s="1723">
        <f t="shared" si="39"/>
        <v>167848.151445</v>
      </c>
      <c r="GF19" s="1723">
        <f t="shared" si="40"/>
        <v>234906.51973499998</v>
      </c>
      <c r="GI19" s="1713" t="s">
        <v>435</v>
      </c>
      <c r="GJ19" s="1713" t="s">
        <v>452</v>
      </c>
      <c r="GK19" s="1713" t="s">
        <v>431</v>
      </c>
      <c r="GL19" s="1713" t="s">
        <v>431</v>
      </c>
      <c r="GM19" s="1724">
        <v>167796067</v>
      </c>
      <c r="GN19" s="1729">
        <f t="shared" si="41"/>
        <v>173668.92934500001</v>
      </c>
      <c r="GQ19" s="1713" t="s">
        <v>428</v>
      </c>
      <c r="GR19" s="1713" t="s">
        <v>901</v>
      </c>
      <c r="GS19" s="1713" t="s">
        <v>453</v>
      </c>
      <c r="GT19" s="1713" t="s">
        <v>272</v>
      </c>
      <c r="GU19" s="1728">
        <v>0</v>
      </c>
      <c r="GV19" s="1728">
        <v>2104714</v>
      </c>
      <c r="GW19" s="1728">
        <v>2568814</v>
      </c>
      <c r="GX19" s="1723">
        <f t="shared" si="42"/>
        <v>0</v>
      </c>
      <c r="GY19" s="1723">
        <f t="shared" si="43"/>
        <v>2178.3789899999997</v>
      </c>
      <c r="GZ19" s="1723">
        <f t="shared" si="44"/>
        <v>2658.7224899999997</v>
      </c>
      <c r="HC19" s="380" t="s">
        <v>432</v>
      </c>
      <c r="HD19" s="380" t="s">
        <v>451</v>
      </c>
      <c r="HE19" s="380" t="s">
        <v>431</v>
      </c>
      <c r="HF19" s="380" t="s">
        <v>431</v>
      </c>
      <c r="HG19" s="384">
        <v>586845930</v>
      </c>
      <c r="HH19" s="1722">
        <f t="shared" si="45"/>
        <v>607385.53755000001</v>
      </c>
      <c r="HK19" s="380" t="s">
        <v>428</v>
      </c>
      <c r="HL19" s="380" t="s">
        <v>901</v>
      </c>
      <c r="HM19" s="380" t="s">
        <v>429</v>
      </c>
      <c r="HN19" s="380" t="s">
        <v>270</v>
      </c>
      <c r="HO19" s="384">
        <v>0</v>
      </c>
      <c r="HP19" s="384">
        <v>194278488</v>
      </c>
      <c r="HQ19" s="384">
        <v>194278488</v>
      </c>
      <c r="HR19" s="1723">
        <f t="shared" si="46"/>
        <v>0</v>
      </c>
      <c r="HS19" s="1723">
        <f t="shared" si="47"/>
        <v>201078.23507999998</v>
      </c>
      <c r="HT19" s="1723">
        <f t="shared" si="48"/>
        <v>201078.23507999998</v>
      </c>
    </row>
    <row r="20" spans="1:228" x14ac:dyDescent="0.3">
      <c r="A20" s="1713" t="s">
        <v>810</v>
      </c>
      <c r="B20" s="1713" t="s">
        <v>811</v>
      </c>
      <c r="C20" s="1713" t="s">
        <v>431</v>
      </c>
      <c r="D20" s="1713" t="s">
        <v>431</v>
      </c>
      <c r="E20" s="1713" t="s">
        <v>521</v>
      </c>
      <c r="F20" s="1714">
        <v>16643266000</v>
      </c>
      <c r="G20" s="1714">
        <v>0</v>
      </c>
      <c r="H20" s="1714">
        <v>0</v>
      </c>
      <c r="I20" s="1714">
        <f t="shared" si="0"/>
        <v>17225780.309999999</v>
      </c>
      <c r="J20" s="1714">
        <f t="shared" si="1"/>
        <v>0</v>
      </c>
      <c r="K20" s="1714">
        <f t="shared" si="2"/>
        <v>0</v>
      </c>
      <c r="U20" s="1722">
        <f>+R20/$U$1*$V$1</f>
        <v>0</v>
      </c>
      <c r="V20" s="1722">
        <f>+S20/$U$1*$V$1</f>
        <v>0</v>
      </c>
      <c r="W20" s="1722">
        <f>SUM(W3:W19)</f>
        <v>68616493.723034978</v>
      </c>
      <c r="Y20" s="380" t="s">
        <v>434</v>
      </c>
      <c r="Z20" s="1713" t="s">
        <v>141</v>
      </c>
      <c r="AA20" s="1713" t="s">
        <v>431</v>
      </c>
      <c r="AB20" s="1713" t="s">
        <v>431</v>
      </c>
      <c r="AC20" s="384">
        <v>0</v>
      </c>
      <c r="AD20" s="384">
        <v>322320961</v>
      </c>
      <c r="AE20" s="384">
        <v>322320961</v>
      </c>
      <c r="AF20" s="384">
        <f t="shared" si="5"/>
        <v>0</v>
      </c>
      <c r="AG20" s="384">
        <f t="shared" si="6"/>
        <v>333602.19463499996</v>
      </c>
      <c r="AH20" s="384">
        <f t="shared" si="7"/>
        <v>333602.19463499996</v>
      </c>
      <c r="AR20" s="1720" t="s">
        <v>434</v>
      </c>
      <c r="AS20" s="1720" t="s">
        <v>141</v>
      </c>
      <c r="AT20" s="1720" t="s">
        <v>431</v>
      </c>
      <c r="AU20" s="408" t="s">
        <v>431</v>
      </c>
      <c r="AV20" s="1721">
        <v>5667935000</v>
      </c>
      <c r="AW20" s="1721">
        <v>0</v>
      </c>
      <c r="AX20" s="1721">
        <v>0</v>
      </c>
      <c r="AY20" s="1722">
        <f t="shared" si="9"/>
        <v>5866312.7249999996</v>
      </c>
      <c r="AZ20" s="1722">
        <f t="shared" si="10"/>
        <v>0</v>
      </c>
      <c r="BA20" s="1722">
        <f t="shared" si="11"/>
        <v>0</v>
      </c>
      <c r="BK20" s="1713" t="s">
        <v>518</v>
      </c>
      <c r="BL20" s="1713" t="s">
        <v>519</v>
      </c>
      <c r="BM20" s="1713" t="s">
        <v>431</v>
      </c>
      <c r="BN20" s="1713" t="s">
        <v>431</v>
      </c>
      <c r="BO20" s="384">
        <v>10000</v>
      </c>
      <c r="BP20" s="384">
        <v>0</v>
      </c>
      <c r="BQ20" s="384">
        <v>0</v>
      </c>
      <c r="BR20" s="1723">
        <f t="shared" si="13"/>
        <v>10.35</v>
      </c>
      <c r="BS20" s="1723">
        <f t="shared" si="14"/>
        <v>0</v>
      </c>
      <c r="BT20" s="1723">
        <f t="shared" si="15"/>
        <v>0</v>
      </c>
      <c r="BW20" s="1713" t="s">
        <v>820</v>
      </c>
      <c r="BX20" s="1713" t="s">
        <v>821</v>
      </c>
      <c r="BY20" s="1713" t="s">
        <v>431</v>
      </c>
      <c r="BZ20" s="1713" t="s">
        <v>431</v>
      </c>
      <c r="CA20" s="1723">
        <v>202363677</v>
      </c>
      <c r="CB20" s="1722">
        <f t="shared" si="16"/>
        <v>209446.40569499999</v>
      </c>
      <c r="CE20" s="1713" t="s">
        <v>518</v>
      </c>
      <c r="CF20" s="1713" t="s">
        <v>519</v>
      </c>
      <c r="CG20" s="1713" t="s">
        <v>431</v>
      </c>
      <c r="CH20" s="1713" t="s">
        <v>431</v>
      </c>
      <c r="CI20" s="1724">
        <v>10000</v>
      </c>
      <c r="CJ20" s="1724">
        <v>0</v>
      </c>
      <c r="CK20" s="1724">
        <v>0</v>
      </c>
      <c r="CL20" s="1723">
        <f t="shared" si="17"/>
        <v>10.35</v>
      </c>
      <c r="CM20" s="1723">
        <f t="shared" si="18"/>
        <v>0</v>
      </c>
      <c r="CN20" s="1723">
        <f t="shared" si="19"/>
        <v>0</v>
      </c>
      <c r="CY20" s="1713" t="s">
        <v>518</v>
      </c>
      <c r="CZ20" s="1713" t="s">
        <v>519</v>
      </c>
      <c r="DA20" s="1713" t="s">
        <v>431</v>
      </c>
      <c r="DB20" s="1713" t="s">
        <v>431</v>
      </c>
      <c r="DC20" s="1724">
        <v>10000</v>
      </c>
      <c r="DD20" s="1724">
        <v>0</v>
      </c>
      <c r="DE20" s="1724">
        <v>0</v>
      </c>
      <c r="DF20" s="1722">
        <f t="shared" si="28"/>
        <v>10.35</v>
      </c>
      <c r="DG20" s="1722">
        <f t="shared" si="21"/>
        <v>0</v>
      </c>
      <c r="DH20" s="1722">
        <f t="shared" si="22"/>
        <v>0</v>
      </c>
      <c r="DS20" s="1717" t="s">
        <v>899</v>
      </c>
      <c r="DT20" s="1718" t="s">
        <v>51</v>
      </c>
      <c r="DU20" s="1718" t="s">
        <v>431</v>
      </c>
      <c r="DV20" s="1718" t="s">
        <v>431</v>
      </c>
      <c r="DW20" s="1719">
        <v>10000</v>
      </c>
      <c r="DX20" s="1719">
        <v>0</v>
      </c>
      <c r="DY20" s="1719">
        <v>0</v>
      </c>
      <c r="DZ20" s="1722">
        <f t="shared" si="24"/>
        <v>10.35</v>
      </c>
      <c r="EA20" s="1722">
        <f t="shared" si="25"/>
        <v>0</v>
      </c>
      <c r="EB20" s="1722">
        <f t="shared" si="26"/>
        <v>0</v>
      </c>
      <c r="EK20" s="1713" t="s">
        <v>899</v>
      </c>
      <c r="EL20" s="1713" t="s">
        <v>51</v>
      </c>
      <c r="EM20" s="1713" t="s">
        <v>431</v>
      </c>
      <c r="EN20" s="1713" t="s">
        <v>431</v>
      </c>
      <c r="EO20" s="384">
        <v>10000</v>
      </c>
      <c r="EP20" s="384">
        <v>0</v>
      </c>
      <c r="EQ20" s="384">
        <v>0</v>
      </c>
      <c r="ER20" s="1722">
        <f t="shared" si="30"/>
        <v>10.35</v>
      </c>
      <c r="ES20" s="1722">
        <f t="shared" si="31"/>
        <v>0</v>
      </c>
      <c r="ET20" s="1722">
        <f t="shared" si="32"/>
        <v>0</v>
      </c>
      <c r="FD20" s="380" t="s">
        <v>899</v>
      </c>
      <c r="FE20" s="1713" t="s">
        <v>51</v>
      </c>
      <c r="FF20" s="380" t="s">
        <v>431</v>
      </c>
      <c r="FG20" s="1713" t="s">
        <v>431</v>
      </c>
      <c r="FH20" s="384">
        <v>10000</v>
      </c>
      <c r="FI20" s="384">
        <v>0</v>
      </c>
      <c r="FJ20" s="384">
        <v>0</v>
      </c>
      <c r="FK20" s="1723">
        <f t="shared" si="34"/>
        <v>10.35</v>
      </c>
      <c r="FL20" s="1723">
        <f t="shared" si="35"/>
        <v>0</v>
      </c>
      <c r="FM20" s="1723">
        <f t="shared" si="36"/>
        <v>0</v>
      </c>
      <c r="FW20" s="380" t="s">
        <v>899</v>
      </c>
      <c r="FX20" s="1713" t="s">
        <v>51</v>
      </c>
      <c r="FY20" s="380" t="s">
        <v>431</v>
      </c>
      <c r="FZ20" s="1713" t="s">
        <v>431</v>
      </c>
      <c r="GA20" s="384">
        <v>10000</v>
      </c>
      <c r="GB20" s="384">
        <v>0</v>
      </c>
      <c r="GC20" s="384">
        <v>0</v>
      </c>
      <c r="GD20" s="1723">
        <f t="shared" si="38"/>
        <v>10.35</v>
      </c>
      <c r="GE20" s="1723">
        <f t="shared" si="39"/>
        <v>0</v>
      </c>
      <c r="GF20" s="1723">
        <f t="shared" si="40"/>
        <v>0</v>
      </c>
      <c r="GQ20" s="1713" t="s">
        <v>899</v>
      </c>
      <c r="GR20" s="1713" t="s">
        <v>51</v>
      </c>
      <c r="GS20" s="1713" t="s">
        <v>431</v>
      </c>
      <c r="GT20" s="1713" t="s">
        <v>431</v>
      </c>
      <c r="GU20" s="1728">
        <v>10000</v>
      </c>
      <c r="GV20" s="1728">
        <v>0</v>
      </c>
      <c r="GW20" s="1728">
        <v>0</v>
      </c>
      <c r="GX20" s="1723">
        <f t="shared" si="42"/>
        <v>10.35</v>
      </c>
      <c r="GY20" s="1723">
        <f t="shared" si="43"/>
        <v>0</v>
      </c>
      <c r="GZ20" s="1723">
        <f t="shared" si="44"/>
        <v>0</v>
      </c>
      <c r="HC20" s="380" t="s">
        <v>435</v>
      </c>
      <c r="HD20" s="380" t="s">
        <v>452</v>
      </c>
      <c r="HE20" s="380" t="s">
        <v>431</v>
      </c>
      <c r="HF20" s="380" t="s">
        <v>431</v>
      </c>
      <c r="HG20" s="384">
        <v>3658861875</v>
      </c>
      <c r="HH20" s="1722">
        <f t="shared" si="45"/>
        <v>3786922.0406249999</v>
      </c>
      <c r="HK20" s="380" t="s">
        <v>428</v>
      </c>
      <c r="HL20" s="380" t="s">
        <v>901</v>
      </c>
      <c r="HM20" s="380" t="s">
        <v>453</v>
      </c>
      <c r="HN20" s="380" t="s">
        <v>272</v>
      </c>
      <c r="HO20" s="384">
        <v>0</v>
      </c>
      <c r="HP20" s="384">
        <v>6758804</v>
      </c>
      <c r="HQ20" s="384">
        <v>6758804</v>
      </c>
      <c r="HR20" s="1723">
        <f t="shared" si="46"/>
        <v>0</v>
      </c>
      <c r="HS20" s="1723">
        <f t="shared" si="47"/>
        <v>6995.3621399999993</v>
      </c>
      <c r="HT20" s="1723">
        <f t="shared" si="48"/>
        <v>6995.3621399999993</v>
      </c>
    </row>
    <row r="21" spans="1:228" x14ac:dyDescent="0.3">
      <c r="A21" s="1713" t="s">
        <v>810</v>
      </c>
      <c r="B21" s="1713" t="s">
        <v>811</v>
      </c>
      <c r="C21" s="1713" t="s">
        <v>431</v>
      </c>
      <c r="D21" s="1713" t="s">
        <v>431</v>
      </c>
      <c r="E21" s="1713" t="s">
        <v>521</v>
      </c>
      <c r="F21" s="1714">
        <v>0</v>
      </c>
      <c r="G21" s="1714">
        <v>9611191441</v>
      </c>
      <c r="H21" s="1714">
        <v>4778120491</v>
      </c>
      <c r="I21" s="1714">
        <f t="shared" si="0"/>
        <v>0</v>
      </c>
      <c r="J21" s="1714">
        <f t="shared" si="1"/>
        <v>9947583.1414349992</v>
      </c>
      <c r="K21" s="1714">
        <f t="shared" si="2"/>
        <v>4945354.7081850003</v>
      </c>
      <c r="Y21" s="380" t="s">
        <v>806</v>
      </c>
      <c r="Z21" s="1713" t="s">
        <v>807</v>
      </c>
      <c r="AA21" s="1713" t="s">
        <v>431</v>
      </c>
      <c r="AB21" s="1713" t="s">
        <v>431</v>
      </c>
      <c r="AC21" s="384">
        <v>42112712000</v>
      </c>
      <c r="AD21" s="384">
        <v>0</v>
      </c>
      <c r="AE21" s="384">
        <v>0</v>
      </c>
      <c r="AF21" s="384">
        <f t="shared" si="5"/>
        <v>43586656.919999994</v>
      </c>
      <c r="AG21" s="384">
        <f t="shared" si="6"/>
        <v>0</v>
      </c>
      <c r="AH21" s="384">
        <f t="shared" si="7"/>
        <v>0</v>
      </c>
      <c r="AO21" s="411"/>
      <c r="AR21" s="1720" t="s">
        <v>434</v>
      </c>
      <c r="AS21" s="1720" t="s">
        <v>141</v>
      </c>
      <c r="AT21" s="1720" t="s">
        <v>431</v>
      </c>
      <c r="AU21" s="408" t="s">
        <v>431</v>
      </c>
      <c r="AV21" s="1721">
        <v>0</v>
      </c>
      <c r="AW21" s="1721">
        <v>322320961</v>
      </c>
      <c r="AX21" s="1721">
        <v>322320961</v>
      </c>
      <c r="AY21" s="1722">
        <f t="shared" si="9"/>
        <v>0</v>
      </c>
      <c r="AZ21" s="1722">
        <f t="shared" si="10"/>
        <v>333602.19463499996</v>
      </c>
      <c r="BA21" s="1722">
        <f t="shared" si="11"/>
        <v>333602.19463499996</v>
      </c>
      <c r="BK21" s="1713" t="s">
        <v>434</v>
      </c>
      <c r="BL21" s="1713" t="s">
        <v>141</v>
      </c>
      <c r="BM21" s="1713" t="s">
        <v>431</v>
      </c>
      <c r="BN21" s="1713" t="s">
        <v>431</v>
      </c>
      <c r="BO21" s="384">
        <v>5667935000</v>
      </c>
      <c r="BP21" s="384">
        <v>0</v>
      </c>
      <c r="BQ21" s="384">
        <v>0</v>
      </c>
      <c r="BR21" s="1723">
        <f t="shared" si="13"/>
        <v>5866312.7249999996</v>
      </c>
      <c r="BS21" s="1723">
        <f t="shared" si="14"/>
        <v>0</v>
      </c>
      <c r="BT21" s="1723">
        <f t="shared" si="15"/>
        <v>0</v>
      </c>
      <c r="BW21" s="1713" t="s">
        <v>822</v>
      </c>
      <c r="BX21" s="1713" t="s">
        <v>823</v>
      </c>
      <c r="BY21" s="1713" t="s">
        <v>431</v>
      </c>
      <c r="BZ21" s="1713" t="s">
        <v>431</v>
      </c>
      <c r="CA21" s="1723">
        <v>0</v>
      </c>
      <c r="CB21" s="1722">
        <f t="shared" si="16"/>
        <v>0</v>
      </c>
      <c r="CE21" s="1713" t="s">
        <v>518</v>
      </c>
      <c r="CF21" s="1713" t="s">
        <v>519</v>
      </c>
      <c r="CG21" s="1713" t="s">
        <v>431</v>
      </c>
      <c r="CH21" s="1713" t="s">
        <v>431</v>
      </c>
      <c r="CI21" s="1724">
        <v>0</v>
      </c>
      <c r="CJ21" s="1724">
        <v>2977919825</v>
      </c>
      <c r="CK21" s="1724">
        <v>2977919825</v>
      </c>
      <c r="CL21" s="1723">
        <f t="shared" si="17"/>
        <v>0</v>
      </c>
      <c r="CM21" s="1723">
        <f t="shared" si="18"/>
        <v>3082147.0188750001</v>
      </c>
      <c r="CN21" s="1723">
        <f t="shared" si="19"/>
        <v>3082147.0188750001</v>
      </c>
      <c r="CY21" s="1713" t="s">
        <v>518</v>
      </c>
      <c r="CZ21" s="1713" t="s">
        <v>519</v>
      </c>
      <c r="DA21" s="1713" t="s">
        <v>431</v>
      </c>
      <c r="DB21" s="1713" t="s">
        <v>431</v>
      </c>
      <c r="DC21" s="1724">
        <v>0</v>
      </c>
      <c r="DD21" s="1724">
        <v>2977919825</v>
      </c>
      <c r="DE21" s="1724">
        <v>2977919825</v>
      </c>
      <c r="DF21" s="1722">
        <f t="shared" si="28"/>
        <v>0</v>
      </c>
      <c r="DG21" s="1722">
        <f t="shared" si="21"/>
        <v>3082147.0188750001</v>
      </c>
      <c r="DH21" s="1722">
        <f t="shared" si="22"/>
        <v>3082147.0188750001</v>
      </c>
      <c r="DS21" s="1717" t="s">
        <v>899</v>
      </c>
      <c r="DT21" s="1718" t="s">
        <v>51</v>
      </c>
      <c r="DU21" s="1718" t="s">
        <v>431</v>
      </c>
      <c r="DV21" s="1718" t="s">
        <v>431</v>
      </c>
      <c r="DW21" s="1719">
        <v>0</v>
      </c>
      <c r="DX21" s="1719">
        <v>2977919825</v>
      </c>
      <c r="DY21" s="1719">
        <v>2977919825</v>
      </c>
      <c r="DZ21" s="1722">
        <f t="shared" si="24"/>
        <v>0</v>
      </c>
      <c r="EA21" s="1722">
        <f t="shared" si="25"/>
        <v>3082147.0188750001</v>
      </c>
      <c r="EB21" s="1722">
        <f t="shared" si="26"/>
        <v>3082147.0188750001</v>
      </c>
      <c r="EK21" s="1713" t="s">
        <v>899</v>
      </c>
      <c r="EL21" s="1713" t="s">
        <v>51</v>
      </c>
      <c r="EM21" s="1713" t="s">
        <v>431</v>
      </c>
      <c r="EN21" s="1713" t="s">
        <v>431</v>
      </c>
      <c r="EO21" s="384">
        <v>0</v>
      </c>
      <c r="EP21" s="384">
        <v>2977919825</v>
      </c>
      <c r="EQ21" s="384">
        <v>2977919825</v>
      </c>
      <c r="ER21" s="1722">
        <f t="shared" si="30"/>
        <v>0</v>
      </c>
      <c r="ES21" s="1722">
        <f t="shared" si="31"/>
        <v>3082147.0188750001</v>
      </c>
      <c r="ET21" s="1722">
        <f t="shared" si="32"/>
        <v>3082147.0188750001</v>
      </c>
      <c r="FD21" s="380" t="s">
        <v>899</v>
      </c>
      <c r="FE21" s="1713" t="s">
        <v>51</v>
      </c>
      <c r="FF21" s="380" t="s">
        <v>431</v>
      </c>
      <c r="FG21" s="1713" t="s">
        <v>431</v>
      </c>
      <c r="FH21" s="384">
        <v>0</v>
      </c>
      <c r="FI21" s="384">
        <v>2977919825</v>
      </c>
      <c r="FJ21" s="384">
        <v>2977919825</v>
      </c>
      <c r="FK21" s="1723">
        <f t="shared" si="34"/>
        <v>0</v>
      </c>
      <c r="FL21" s="1723">
        <f t="shared" si="35"/>
        <v>3082147.0188750001</v>
      </c>
      <c r="FM21" s="1723">
        <f t="shared" si="36"/>
        <v>3082147.0188750001</v>
      </c>
      <c r="FW21" s="380" t="s">
        <v>899</v>
      </c>
      <c r="FX21" s="1713" t="s">
        <v>51</v>
      </c>
      <c r="FY21" s="380" t="s">
        <v>431</v>
      </c>
      <c r="FZ21" s="1713" t="s">
        <v>431</v>
      </c>
      <c r="GA21" s="384">
        <v>0</v>
      </c>
      <c r="GB21" s="384">
        <v>2977919825</v>
      </c>
      <c r="GC21" s="384">
        <v>2977919825</v>
      </c>
      <c r="GD21" s="1723">
        <f t="shared" si="38"/>
        <v>0</v>
      </c>
      <c r="GE21" s="1723">
        <f t="shared" si="39"/>
        <v>3082147.0188750001</v>
      </c>
      <c r="GF21" s="1723">
        <f t="shared" si="40"/>
        <v>3082147.0188750001</v>
      </c>
      <c r="GQ21" s="1713" t="s">
        <v>899</v>
      </c>
      <c r="GR21" s="1713" t="s">
        <v>51</v>
      </c>
      <c r="GS21" s="1713" t="s">
        <v>431</v>
      </c>
      <c r="GT21" s="1713" t="s">
        <v>431</v>
      </c>
      <c r="GU21" s="1728">
        <v>0</v>
      </c>
      <c r="GV21" s="1728">
        <v>2977919825</v>
      </c>
      <c r="GW21" s="1728">
        <v>2977919825</v>
      </c>
      <c r="GX21" s="1723">
        <f t="shared" si="42"/>
        <v>0</v>
      </c>
      <c r="GY21" s="1723">
        <f t="shared" si="43"/>
        <v>3082147.0188750001</v>
      </c>
      <c r="GZ21" s="1723">
        <f t="shared" si="44"/>
        <v>3082147.0188750001</v>
      </c>
      <c r="HH21" s="183">
        <f>SUM(HH3:HH20)</f>
        <v>68589607.054004997</v>
      </c>
      <c r="HK21" s="380" t="s">
        <v>899</v>
      </c>
      <c r="HL21" s="380" t="s">
        <v>51</v>
      </c>
      <c r="HM21" s="380" t="s">
        <v>431</v>
      </c>
      <c r="HN21" s="380" t="s">
        <v>431</v>
      </c>
      <c r="HO21" s="384">
        <v>13655248000</v>
      </c>
      <c r="HP21" s="384">
        <v>0</v>
      </c>
      <c r="HQ21" s="384">
        <v>0</v>
      </c>
      <c r="HR21" s="1723">
        <f t="shared" si="46"/>
        <v>14133181.68</v>
      </c>
      <c r="HS21" s="1723">
        <f t="shared" si="47"/>
        <v>0</v>
      </c>
      <c r="HT21" s="1723">
        <f t="shared" si="48"/>
        <v>0</v>
      </c>
    </row>
    <row r="22" spans="1:228" x14ac:dyDescent="0.3">
      <c r="A22" s="1713" t="s">
        <v>812</v>
      </c>
      <c r="B22" s="1713" t="s">
        <v>813</v>
      </c>
      <c r="C22" s="1713" t="s">
        <v>431</v>
      </c>
      <c r="D22" s="1713" t="s">
        <v>431</v>
      </c>
      <c r="E22" s="1713" t="s">
        <v>521</v>
      </c>
      <c r="F22" s="1714">
        <v>5000000000</v>
      </c>
      <c r="G22" s="1714">
        <v>0</v>
      </c>
      <c r="H22" s="1714">
        <v>0</v>
      </c>
      <c r="I22" s="1714">
        <f t="shared" si="0"/>
        <v>5175000</v>
      </c>
      <c r="J22" s="1714">
        <f t="shared" si="1"/>
        <v>0</v>
      </c>
      <c r="K22" s="1714">
        <f t="shared" si="2"/>
        <v>0</v>
      </c>
      <c r="Y22" s="380" t="s">
        <v>808</v>
      </c>
      <c r="Z22" s="1713" t="s">
        <v>809</v>
      </c>
      <c r="AA22" s="1713" t="s">
        <v>431</v>
      </c>
      <c r="AB22" s="1713" t="s">
        <v>431</v>
      </c>
      <c r="AC22" s="384">
        <v>26521300000</v>
      </c>
      <c r="AD22" s="384">
        <v>0</v>
      </c>
      <c r="AE22" s="384">
        <v>0</v>
      </c>
      <c r="AF22" s="384">
        <f t="shared" si="5"/>
        <v>27449545.499999996</v>
      </c>
      <c r="AG22" s="384">
        <f t="shared" si="6"/>
        <v>0</v>
      </c>
      <c r="AH22" s="384">
        <f t="shared" si="7"/>
        <v>0</v>
      </c>
      <c r="AR22" s="1720" t="s">
        <v>806</v>
      </c>
      <c r="AS22" s="1720" t="s">
        <v>807</v>
      </c>
      <c r="AT22" s="1720" t="s">
        <v>431</v>
      </c>
      <c r="AU22" s="408" t="s">
        <v>431</v>
      </c>
      <c r="AV22" s="1721">
        <v>42112712000</v>
      </c>
      <c r="AW22" s="1721">
        <v>0</v>
      </c>
      <c r="AX22" s="1721">
        <v>0</v>
      </c>
      <c r="AY22" s="1722">
        <f t="shared" si="9"/>
        <v>43586656.919999994</v>
      </c>
      <c r="AZ22" s="1722">
        <f t="shared" si="10"/>
        <v>0</v>
      </c>
      <c r="BA22" s="1722">
        <f t="shared" si="11"/>
        <v>0</v>
      </c>
      <c r="BK22" s="1713" t="s">
        <v>434</v>
      </c>
      <c r="BL22" s="1713" t="s">
        <v>141</v>
      </c>
      <c r="BM22" s="1713" t="s">
        <v>431</v>
      </c>
      <c r="BN22" s="1713" t="s">
        <v>431</v>
      </c>
      <c r="BO22" s="384">
        <v>0</v>
      </c>
      <c r="BP22" s="384">
        <v>322320961</v>
      </c>
      <c r="BQ22" s="384">
        <v>322320961</v>
      </c>
      <c r="BR22" s="1723">
        <f t="shared" si="13"/>
        <v>0</v>
      </c>
      <c r="BS22" s="1723">
        <f t="shared" si="14"/>
        <v>333602.19463499996</v>
      </c>
      <c r="BT22" s="1723">
        <f t="shared" si="15"/>
        <v>333602.19463499996</v>
      </c>
      <c r="BW22" s="1713" t="s">
        <v>824</v>
      </c>
      <c r="BX22" s="1713" t="s">
        <v>825</v>
      </c>
      <c r="BY22" s="1713" t="s">
        <v>431</v>
      </c>
      <c r="BZ22" s="1713" t="s">
        <v>431</v>
      </c>
      <c r="CA22" s="1723">
        <v>1213962767</v>
      </c>
      <c r="CB22" s="1722">
        <f t="shared" si="16"/>
        <v>1256451.4638449999</v>
      </c>
      <c r="CE22" s="1713" t="s">
        <v>434</v>
      </c>
      <c r="CF22" s="1713" t="s">
        <v>141</v>
      </c>
      <c r="CG22" s="1713" t="s">
        <v>431</v>
      </c>
      <c r="CH22" s="1713" t="s">
        <v>431</v>
      </c>
      <c r="CI22" s="1724">
        <v>5667935000</v>
      </c>
      <c r="CJ22" s="1724">
        <v>0</v>
      </c>
      <c r="CK22" s="1724">
        <v>0</v>
      </c>
      <c r="CL22" s="1723">
        <f t="shared" si="17"/>
        <v>5866312.7249999996</v>
      </c>
      <c r="CM22" s="1723">
        <f t="shared" si="18"/>
        <v>0</v>
      </c>
      <c r="CN22" s="1723">
        <f t="shared" si="19"/>
        <v>0</v>
      </c>
      <c r="CY22" s="1713" t="s">
        <v>434</v>
      </c>
      <c r="CZ22" s="1713" t="s">
        <v>141</v>
      </c>
      <c r="DA22" s="1713" t="s">
        <v>431</v>
      </c>
      <c r="DB22" s="1713" t="s">
        <v>431</v>
      </c>
      <c r="DC22" s="1724">
        <v>5667935000</v>
      </c>
      <c r="DD22" s="1724">
        <v>0</v>
      </c>
      <c r="DE22" s="1724">
        <v>0</v>
      </c>
      <c r="DF22" s="1722">
        <f t="shared" si="28"/>
        <v>5866312.7249999996</v>
      </c>
      <c r="DG22" s="1722">
        <f t="shared" si="21"/>
        <v>0</v>
      </c>
      <c r="DH22" s="1722">
        <f t="shared" si="22"/>
        <v>0</v>
      </c>
      <c r="DS22" s="1717" t="s">
        <v>434</v>
      </c>
      <c r="DT22" s="1718" t="s">
        <v>141</v>
      </c>
      <c r="DU22" s="1718" t="s">
        <v>431</v>
      </c>
      <c r="DV22" s="1718" t="s">
        <v>431</v>
      </c>
      <c r="DW22" s="1719">
        <v>5667935000</v>
      </c>
      <c r="DX22" s="1719">
        <v>0</v>
      </c>
      <c r="DY22" s="1719">
        <v>0</v>
      </c>
      <c r="DZ22" s="1722">
        <f t="shared" si="24"/>
        <v>5866312.7249999996</v>
      </c>
      <c r="EA22" s="1722">
        <f t="shared" si="25"/>
        <v>0</v>
      </c>
      <c r="EB22" s="1722">
        <f t="shared" si="26"/>
        <v>0</v>
      </c>
      <c r="EK22" s="1713" t="s">
        <v>434</v>
      </c>
      <c r="EL22" s="1713" t="s">
        <v>141</v>
      </c>
      <c r="EM22" s="1713" t="s">
        <v>431</v>
      </c>
      <c r="EN22" s="1713" t="s">
        <v>431</v>
      </c>
      <c r="EO22" s="384">
        <v>5667935000</v>
      </c>
      <c r="EP22" s="384">
        <v>0</v>
      </c>
      <c r="EQ22" s="384">
        <v>0</v>
      </c>
      <c r="ER22" s="1722">
        <f t="shared" si="30"/>
        <v>5866312.7249999996</v>
      </c>
      <c r="ES22" s="1722">
        <f t="shared" si="31"/>
        <v>0</v>
      </c>
      <c r="ET22" s="1722">
        <f t="shared" si="32"/>
        <v>0</v>
      </c>
      <c r="FD22" s="380" t="s">
        <v>434</v>
      </c>
      <c r="FE22" s="1713" t="s">
        <v>141</v>
      </c>
      <c r="FF22" s="380" t="s">
        <v>431</v>
      </c>
      <c r="FG22" s="1713" t="s">
        <v>431</v>
      </c>
      <c r="FH22" s="384">
        <v>5667935000</v>
      </c>
      <c r="FI22" s="384">
        <v>0</v>
      </c>
      <c r="FJ22" s="384">
        <v>0</v>
      </c>
      <c r="FK22" s="1723">
        <f t="shared" si="34"/>
        <v>5866312.7249999996</v>
      </c>
      <c r="FL22" s="1723">
        <f t="shared" si="35"/>
        <v>0</v>
      </c>
      <c r="FM22" s="1723">
        <f t="shared" si="36"/>
        <v>0</v>
      </c>
      <c r="FW22" s="380" t="s">
        <v>434</v>
      </c>
      <c r="FX22" s="1713" t="s">
        <v>141</v>
      </c>
      <c r="FY22" s="380" t="s">
        <v>431</v>
      </c>
      <c r="FZ22" s="1713" t="s">
        <v>431</v>
      </c>
      <c r="GA22" s="384">
        <v>5667935000</v>
      </c>
      <c r="GB22" s="384">
        <v>0</v>
      </c>
      <c r="GC22" s="384">
        <v>0</v>
      </c>
      <c r="GD22" s="1723">
        <f t="shared" si="38"/>
        <v>5866312.7249999996</v>
      </c>
      <c r="GE22" s="1723">
        <f t="shared" si="39"/>
        <v>0</v>
      </c>
      <c r="GF22" s="1723">
        <f t="shared" si="40"/>
        <v>0</v>
      </c>
      <c r="GQ22" s="1713" t="s">
        <v>434</v>
      </c>
      <c r="GR22" s="1713" t="s">
        <v>141</v>
      </c>
      <c r="GS22" s="1713" t="s">
        <v>431</v>
      </c>
      <c r="GT22" s="1713" t="s">
        <v>431</v>
      </c>
      <c r="GU22" s="1728">
        <v>5667935000</v>
      </c>
      <c r="GV22" s="1728">
        <v>0</v>
      </c>
      <c r="GW22" s="1728">
        <v>0</v>
      </c>
      <c r="GX22" s="1723">
        <f t="shared" si="42"/>
        <v>5866312.7249999996</v>
      </c>
      <c r="GY22" s="1723">
        <f t="shared" si="43"/>
        <v>0</v>
      </c>
      <c r="GZ22" s="1723">
        <f t="shared" si="44"/>
        <v>0</v>
      </c>
      <c r="HK22" s="380" t="s">
        <v>899</v>
      </c>
      <c r="HL22" s="380" t="s">
        <v>51</v>
      </c>
      <c r="HM22" s="380" t="s">
        <v>431</v>
      </c>
      <c r="HN22" s="380" t="s">
        <v>431</v>
      </c>
      <c r="HO22" s="384">
        <v>0</v>
      </c>
      <c r="HP22" s="384">
        <v>13644380755</v>
      </c>
      <c r="HQ22" s="384">
        <v>13644380755</v>
      </c>
      <c r="HR22" s="1723">
        <f t="shared" si="46"/>
        <v>0</v>
      </c>
      <c r="HS22" s="1723">
        <f t="shared" si="47"/>
        <v>14121934.081425</v>
      </c>
      <c r="HT22" s="1723">
        <f t="shared" si="48"/>
        <v>14121934.081425</v>
      </c>
    </row>
    <row r="23" spans="1:228" x14ac:dyDescent="0.3">
      <c r="A23" s="1713" t="s">
        <v>814</v>
      </c>
      <c r="B23" s="1713" t="s">
        <v>815</v>
      </c>
      <c r="C23" s="1713" t="s">
        <v>431</v>
      </c>
      <c r="D23" s="1713" t="s">
        <v>431</v>
      </c>
      <c r="E23" s="1713" t="s">
        <v>521</v>
      </c>
      <c r="F23" s="1714">
        <v>5736407000</v>
      </c>
      <c r="G23" s="1714">
        <v>0</v>
      </c>
      <c r="H23" s="1714">
        <v>0</v>
      </c>
      <c r="I23" s="1714">
        <f t="shared" si="0"/>
        <v>5937181.2449999992</v>
      </c>
      <c r="J23" s="1714">
        <f t="shared" si="1"/>
        <v>0</v>
      </c>
      <c r="K23" s="1714">
        <f t="shared" si="2"/>
        <v>0</v>
      </c>
      <c r="Y23" s="380" t="s">
        <v>808</v>
      </c>
      <c r="Z23" s="1713" t="s">
        <v>809</v>
      </c>
      <c r="AA23" s="1713" t="s">
        <v>431</v>
      </c>
      <c r="AB23" s="1713" t="s">
        <v>431</v>
      </c>
      <c r="AC23" s="384">
        <v>0</v>
      </c>
      <c r="AD23" s="384">
        <v>4926432806</v>
      </c>
      <c r="AE23" s="384">
        <v>3511043127</v>
      </c>
      <c r="AF23" s="384">
        <f t="shared" si="5"/>
        <v>0</v>
      </c>
      <c r="AG23" s="384">
        <f t="shared" si="6"/>
        <v>5098857.9542099992</v>
      </c>
      <c r="AH23" s="384">
        <f t="shared" si="7"/>
        <v>3633929.6364449994</v>
      </c>
      <c r="AR23" s="1720" t="s">
        <v>808</v>
      </c>
      <c r="AS23" s="1720" t="s">
        <v>809</v>
      </c>
      <c r="AT23" s="1720" t="s">
        <v>431</v>
      </c>
      <c r="AU23" s="408" t="s">
        <v>431</v>
      </c>
      <c r="AV23" s="1721">
        <v>26521300000</v>
      </c>
      <c r="AW23" s="1721">
        <v>0</v>
      </c>
      <c r="AX23" s="1721">
        <v>0</v>
      </c>
      <c r="AY23" s="1722">
        <f t="shared" si="9"/>
        <v>27449545.499999996</v>
      </c>
      <c r="AZ23" s="1722">
        <f t="shared" si="10"/>
        <v>0</v>
      </c>
      <c r="BA23" s="1722">
        <f t="shared" si="11"/>
        <v>0</v>
      </c>
      <c r="BK23" s="1713" t="s">
        <v>806</v>
      </c>
      <c r="BL23" s="1713" t="s">
        <v>807</v>
      </c>
      <c r="BM23" s="1713" t="s">
        <v>431</v>
      </c>
      <c r="BN23" s="1713" t="s">
        <v>431</v>
      </c>
      <c r="BO23" s="384">
        <v>42112712000</v>
      </c>
      <c r="BP23" s="384">
        <v>0</v>
      </c>
      <c r="BQ23" s="384">
        <v>0</v>
      </c>
      <c r="BR23" s="1723">
        <f t="shared" si="13"/>
        <v>43586656.919999994</v>
      </c>
      <c r="BS23" s="1723">
        <f t="shared" si="14"/>
        <v>0</v>
      </c>
      <c r="BT23" s="1723">
        <f t="shared" si="15"/>
        <v>0</v>
      </c>
      <c r="BW23" s="1713" t="s">
        <v>826</v>
      </c>
      <c r="BX23" s="1713" t="s">
        <v>827</v>
      </c>
      <c r="BY23" s="1713" t="s">
        <v>431</v>
      </c>
      <c r="BZ23" s="1713" t="s">
        <v>431</v>
      </c>
      <c r="CA23" s="1723">
        <v>0</v>
      </c>
      <c r="CB23" s="1722">
        <f t="shared" si="16"/>
        <v>0</v>
      </c>
      <c r="CE23" s="1713" t="s">
        <v>434</v>
      </c>
      <c r="CF23" s="1713" t="s">
        <v>141</v>
      </c>
      <c r="CG23" s="1713" t="s">
        <v>431</v>
      </c>
      <c r="CH23" s="1713" t="s">
        <v>431</v>
      </c>
      <c r="CI23" s="1724">
        <v>0</v>
      </c>
      <c r="CJ23" s="1724">
        <v>322320961</v>
      </c>
      <c r="CK23" s="1724">
        <v>322320961</v>
      </c>
      <c r="CL23" s="1723">
        <f t="shared" si="17"/>
        <v>0</v>
      </c>
      <c r="CM23" s="1723">
        <f t="shared" si="18"/>
        <v>333602.19463499996</v>
      </c>
      <c r="CN23" s="1723">
        <f t="shared" si="19"/>
        <v>333602.19463499996</v>
      </c>
      <c r="CY23" s="1713" t="s">
        <v>434</v>
      </c>
      <c r="CZ23" s="1713" t="s">
        <v>141</v>
      </c>
      <c r="DA23" s="1713" t="s">
        <v>431</v>
      </c>
      <c r="DB23" s="1713" t="s">
        <v>431</v>
      </c>
      <c r="DC23" s="1724">
        <v>0</v>
      </c>
      <c r="DD23" s="1724">
        <v>322320961</v>
      </c>
      <c r="DE23" s="1724">
        <v>322320961</v>
      </c>
      <c r="DF23" s="1722">
        <f t="shared" si="28"/>
        <v>0</v>
      </c>
      <c r="DG23" s="1722">
        <f t="shared" si="21"/>
        <v>333602.19463499996</v>
      </c>
      <c r="DH23" s="1722">
        <f t="shared" si="22"/>
        <v>333602.19463499996</v>
      </c>
      <c r="DS23" s="1717" t="s">
        <v>434</v>
      </c>
      <c r="DT23" s="1718" t="s">
        <v>141</v>
      </c>
      <c r="DU23" s="1718" t="s">
        <v>431</v>
      </c>
      <c r="DV23" s="1718" t="s">
        <v>431</v>
      </c>
      <c r="DW23" s="1719">
        <v>0</v>
      </c>
      <c r="DX23" s="1719">
        <v>322320961</v>
      </c>
      <c r="DY23" s="1719">
        <v>322320961</v>
      </c>
      <c r="DZ23" s="1722">
        <f t="shared" si="24"/>
        <v>0</v>
      </c>
      <c r="EA23" s="1722">
        <f t="shared" si="25"/>
        <v>333602.19463499996</v>
      </c>
      <c r="EB23" s="1722">
        <f t="shared" si="26"/>
        <v>333602.19463499996</v>
      </c>
      <c r="EK23" s="1713" t="s">
        <v>434</v>
      </c>
      <c r="EL23" s="1713" t="s">
        <v>141</v>
      </c>
      <c r="EM23" s="1713" t="s">
        <v>431</v>
      </c>
      <c r="EN23" s="1713" t="s">
        <v>431</v>
      </c>
      <c r="EO23" s="384">
        <v>0</v>
      </c>
      <c r="EP23" s="384">
        <v>2527610101</v>
      </c>
      <c r="EQ23" s="384">
        <v>2435895048</v>
      </c>
      <c r="ER23" s="1722">
        <f t="shared" si="30"/>
        <v>0</v>
      </c>
      <c r="ES23" s="1722">
        <f t="shared" si="31"/>
        <v>2616076.4545349996</v>
      </c>
      <c r="ET23" s="1722">
        <f t="shared" si="32"/>
        <v>2521151.3746799999</v>
      </c>
      <c r="FD23" s="380" t="s">
        <v>434</v>
      </c>
      <c r="FE23" s="1713" t="s">
        <v>141</v>
      </c>
      <c r="FF23" s="380" t="s">
        <v>431</v>
      </c>
      <c r="FG23" s="1713" t="s">
        <v>431</v>
      </c>
      <c r="FH23" s="384">
        <v>0</v>
      </c>
      <c r="FI23" s="384">
        <v>2527610101</v>
      </c>
      <c r="FJ23" s="384">
        <v>2527610101</v>
      </c>
      <c r="FK23" s="1723">
        <f t="shared" si="34"/>
        <v>0</v>
      </c>
      <c r="FL23" s="1723">
        <f t="shared" si="35"/>
        <v>2616076.4545349996</v>
      </c>
      <c r="FM23" s="1723">
        <f t="shared" si="36"/>
        <v>2616076.4545349996</v>
      </c>
      <c r="FW23" s="380" t="s">
        <v>434</v>
      </c>
      <c r="FX23" s="1713" t="s">
        <v>141</v>
      </c>
      <c r="FY23" s="380" t="s">
        <v>431</v>
      </c>
      <c r="FZ23" s="1713" t="s">
        <v>431</v>
      </c>
      <c r="GA23" s="384">
        <v>0</v>
      </c>
      <c r="GB23" s="384">
        <v>2527610101</v>
      </c>
      <c r="GC23" s="384">
        <v>3940203001</v>
      </c>
      <c r="GD23" s="1723">
        <f t="shared" si="38"/>
        <v>0</v>
      </c>
      <c r="GE23" s="1723">
        <f t="shared" si="39"/>
        <v>2616076.4545349996</v>
      </c>
      <c r="GF23" s="1723">
        <f t="shared" si="40"/>
        <v>4078110.1060349997</v>
      </c>
      <c r="GQ23" s="1713" t="s">
        <v>434</v>
      </c>
      <c r="GR23" s="1713" t="s">
        <v>141</v>
      </c>
      <c r="GS23" s="1713" t="s">
        <v>431</v>
      </c>
      <c r="GT23" s="1713" t="s">
        <v>431</v>
      </c>
      <c r="GU23" s="1728">
        <v>0</v>
      </c>
      <c r="GV23" s="1728">
        <v>3940203001</v>
      </c>
      <c r="GW23" s="1728">
        <v>3940203001</v>
      </c>
      <c r="GX23" s="1723">
        <f t="shared" si="42"/>
        <v>0</v>
      </c>
      <c r="GY23" s="1723">
        <f t="shared" si="43"/>
        <v>4078110.1060349997</v>
      </c>
      <c r="GZ23" s="1723">
        <f t="shared" si="44"/>
        <v>4078110.1060349997</v>
      </c>
      <c r="HK23" s="380" t="s">
        <v>434</v>
      </c>
      <c r="HL23" s="380" t="s">
        <v>141</v>
      </c>
      <c r="HM23" s="380" t="s">
        <v>431</v>
      </c>
      <c r="HN23" s="380" t="s">
        <v>431</v>
      </c>
      <c r="HO23" s="384">
        <v>5063899000</v>
      </c>
      <c r="HP23" s="384">
        <v>0</v>
      </c>
      <c r="HQ23" s="384">
        <v>0</v>
      </c>
      <c r="HR23" s="1723">
        <f t="shared" si="46"/>
        <v>5241135.4649999999</v>
      </c>
      <c r="HS23" s="1723">
        <f t="shared" si="47"/>
        <v>0</v>
      </c>
      <c r="HT23" s="1723">
        <f t="shared" si="48"/>
        <v>0</v>
      </c>
    </row>
    <row r="24" spans="1:228" x14ac:dyDescent="0.3">
      <c r="A24" s="1713" t="s">
        <v>814</v>
      </c>
      <c r="B24" s="1713" t="s">
        <v>815</v>
      </c>
      <c r="C24" s="1713" t="s">
        <v>431</v>
      </c>
      <c r="D24" s="1713" t="s">
        <v>431</v>
      </c>
      <c r="E24" s="1713" t="s">
        <v>521</v>
      </c>
      <c r="F24" s="1714">
        <v>0</v>
      </c>
      <c r="G24" s="1714">
        <v>53816666</v>
      </c>
      <c r="H24" s="1714">
        <v>53816666</v>
      </c>
      <c r="I24" s="1714">
        <f t="shared" si="0"/>
        <v>0</v>
      </c>
      <c r="J24" s="1714">
        <f t="shared" si="1"/>
        <v>55700.249309999992</v>
      </c>
      <c r="K24" s="1714">
        <f t="shared" si="2"/>
        <v>55700.249309999992</v>
      </c>
      <c r="Y24" s="380" t="s">
        <v>810</v>
      </c>
      <c r="Z24" s="1713" t="s">
        <v>811</v>
      </c>
      <c r="AA24" s="1713" t="s">
        <v>431</v>
      </c>
      <c r="AB24" s="1713" t="s">
        <v>431</v>
      </c>
      <c r="AC24" s="384">
        <v>16643266000</v>
      </c>
      <c r="AD24" s="384">
        <v>0</v>
      </c>
      <c r="AE24" s="384">
        <v>0</v>
      </c>
      <c r="AF24" s="384">
        <f t="shared" si="5"/>
        <v>17225780.309999999</v>
      </c>
      <c r="AG24" s="384">
        <f t="shared" si="6"/>
        <v>0</v>
      </c>
      <c r="AH24" s="384">
        <f t="shared" si="7"/>
        <v>0</v>
      </c>
      <c r="AR24" s="1720" t="s">
        <v>808</v>
      </c>
      <c r="AS24" s="1720" t="s">
        <v>809</v>
      </c>
      <c r="AT24" s="1720" t="s">
        <v>431</v>
      </c>
      <c r="AU24" s="408" t="s">
        <v>431</v>
      </c>
      <c r="AV24" s="1721">
        <v>0</v>
      </c>
      <c r="AW24" s="1721">
        <v>7051380880</v>
      </c>
      <c r="AX24" s="1721">
        <v>6102580287</v>
      </c>
      <c r="AY24" s="1722">
        <f t="shared" si="9"/>
        <v>0</v>
      </c>
      <c r="AZ24" s="1722">
        <f t="shared" si="10"/>
        <v>7298179.2107999995</v>
      </c>
      <c r="BA24" s="1722">
        <f t="shared" si="11"/>
        <v>6316170.5970449988</v>
      </c>
      <c r="BK24" s="1713" t="s">
        <v>806</v>
      </c>
      <c r="BL24" s="1713" t="s">
        <v>807</v>
      </c>
      <c r="BM24" s="1713" t="s">
        <v>431</v>
      </c>
      <c r="BN24" s="1713" t="s">
        <v>431</v>
      </c>
      <c r="BO24" s="384">
        <v>0</v>
      </c>
      <c r="BP24" s="384">
        <v>70000000</v>
      </c>
      <c r="BQ24" s="384">
        <v>0</v>
      </c>
      <c r="BR24" s="1723">
        <f t="shared" si="13"/>
        <v>0</v>
      </c>
      <c r="BS24" s="1723">
        <f t="shared" si="14"/>
        <v>72450</v>
      </c>
      <c r="BT24" s="1723">
        <f t="shared" si="15"/>
        <v>0</v>
      </c>
      <c r="BW24" s="1713" t="s">
        <v>435</v>
      </c>
      <c r="BX24" s="1713" t="s">
        <v>452</v>
      </c>
      <c r="BY24" s="1713" t="s">
        <v>431</v>
      </c>
      <c r="BZ24" s="1713" t="s">
        <v>431</v>
      </c>
      <c r="CA24" s="1723">
        <v>881728919</v>
      </c>
      <c r="CB24" s="1722">
        <f t="shared" si="16"/>
        <v>912589.43116499996</v>
      </c>
      <c r="CE24" s="1713" t="s">
        <v>806</v>
      </c>
      <c r="CF24" s="1713" t="s">
        <v>807</v>
      </c>
      <c r="CG24" s="1713" t="s">
        <v>431</v>
      </c>
      <c r="CH24" s="1713" t="s">
        <v>431</v>
      </c>
      <c r="CI24" s="1724">
        <v>42112712000</v>
      </c>
      <c r="CJ24" s="1724">
        <v>0</v>
      </c>
      <c r="CK24" s="1724">
        <v>0</v>
      </c>
      <c r="CL24" s="1723">
        <f t="shared" si="17"/>
        <v>43586656.919999994</v>
      </c>
      <c r="CM24" s="1723">
        <f t="shared" si="18"/>
        <v>0</v>
      </c>
      <c r="CN24" s="1723">
        <f t="shared" si="19"/>
        <v>0</v>
      </c>
      <c r="CY24" s="1713" t="s">
        <v>806</v>
      </c>
      <c r="CZ24" s="1713" t="s">
        <v>807</v>
      </c>
      <c r="DA24" s="1713" t="s">
        <v>431</v>
      </c>
      <c r="DB24" s="1713" t="s">
        <v>431</v>
      </c>
      <c r="DC24" s="1724">
        <v>42112712000</v>
      </c>
      <c r="DD24" s="1724">
        <v>0</v>
      </c>
      <c r="DE24" s="1724">
        <v>0</v>
      </c>
      <c r="DF24" s="1722">
        <f t="shared" si="28"/>
        <v>43586656.919999994</v>
      </c>
      <c r="DG24" s="1722">
        <f t="shared" si="21"/>
        <v>0</v>
      </c>
      <c r="DH24" s="1722">
        <f t="shared" si="22"/>
        <v>0</v>
      </c>
      <c r="DS24" s="1717" t="s">
        <v>806</v>
      </c>
      <c r="DT24" s="1718" t="s">
        <v>807</v>
      </c>
      <c r="DU24" s="1718" t="s">
        <v>431</v>
      </c>
      <c r="DV24" s="1718" t="s">
        <v>431</v>
      </c>
      <c r="DW24" s="1719">
        <v>42112712000</v>
      </c>
      <c r="DX24" s="1719">
        <v>0</v>
      </c>
      <c r="DY24" s="1719">
        <v>0</v>
      </c>
      <c r="DZ24" s="1722">
        <f t="shared" si="24"/>
        <v>43586656.919999994</v>
      </c>
      <c r="EA24" s="1722">
        <f t="shared" si="25"/>
        <v>0</v>
      </c>
      <c r="EB24" s="1722">
        <f t="shared" si="26"/>
        <v>0</v>
      </c>
      <c r="EK24" s="1713" t="s">
        <v>806</v>
      </c>
      <c r="EL24" s="1713" t="s">
        <v>807</v>
      </c>
      <c r="EM24" s="1713" t="s">
        <v>431</v>
      </c>
      <c r="EN24" s="1713" t="s">
        <v>431</v>
      </c>
      <c r="EO24" s="384">
        <v>42112712000</v>
      </c>
      <c r="EP24" s="384">
        <v>0</v>
      </c>
      <c r="EQ24" s="384">
        <v>0</v>
      </c>
      <c r="ER24" s="1722">
        <f t="shared" si="30"/>
        <v>43586656.919999994</v>
      </c>
      <c r="ES24" s="1722">
        <f t="shared" si="31"/>
        <v>0</v>
      </c>
      <c r="ET24" s="1722">
        <f t="shared" si="32"/>
        <v>0</v>
      </c>
      <c r="FD24" s="380" t="s">
        <v>806</v>
      </c>
      <c r="FE24" s="1713" t="s">
        <v>807</v>
      </c>
      <c r="FF24" s="380" t="s">
        <v>431</v>
      </c>
      <c r="FG24" s="1713" t="s">
        <v>431</v>
      </c>
      <c r="FH24" s="384">
        <v>42112712000</v>
      </c>
      <c r="FI24" s="384">
        <v>0</v>
      </c>
      <c r="FJ24" s="384">
        <v>0</v>
      </c>
      <c r="FK24" s="1723">
        <f t="shared" si="34"/>
        <v>43586656.919999994</v>
      </c>
      <c r="FL24" s="1723">
        <f t="shared" si="35"/>
        <v>0</v>
      </c>
      <c r="FM24" s="1723">
        <f t="shared" si="36"/>
        <v>0</v>
      </c>
      <c r="FW24" s="380" t="s">
        <v>806</v>
      </c>
      <c r="FX24" s="1713" t="s">
        <v>807</v>
      </c>
      <c r="FY24" s="380" t="s">
        <v>431</v>
      </c>
      <c r="FZ24" s="1713" t="s">
        <v>431</v>
      </c>
      <c r="GA24" s="384">
        <v>42112712000</v>
      </c>
      <c r="GB24" s="384">
        <v>0</v>
      </c>
      <c r="GC24" s="384">
        <v>0</v>
      </c>
      <c r="GD24" s="1723">
        <f t="shared" si="38"/>
        <v>43586656.919999994</v>
      </c>
      <c r="GE24" s="1723">
        <f t="shared" si="39"/>
        <v>0</v>
      </c>
      <c r="GF24" s="1723">
        <f t="shared" si="40"/>
        <v>0</v>
      </c>
      <c r="GQ24" s="1713" t="s">
        <v>806</v>
      </c>
      <c r="GR24" s="1713" t="s">
        <v>807</v>
      </c>
      <c r="GS24" s="1713" t="s">
        <v>431</v>
      </c>
      <c r="GT24" s="1713" t="s">
        <v>431</v>
      </c>
      <c r="GU24" s="1728">
        <v>32112712000</v>
      </c>
      <c r="GV24" s="1728">
        <v>0</v>
      </c>
      <c r="GW24" s="1728">
        <v>0</v>
      </c>
      <c r="GX24" s="1723">
        <f t="shared" si="42"/>
        <v>33236656.919999998</v>
      </c>
      <c r="GY24" s="1723">
        <f t="shared" si="43"/>
        <v>0</v>
      </c>
      <c r="GZ24" s="1723">
        <f t="shared" si="44"/>
        <v>0</v>
      </c>
      <c r="HK24" s="380" t="s">
        <v>434</v>
      </c>
      <c r="HL24" s="380" t="s">
        <v>141</v>
      </c>
      <c r="HM24" s="380" t="s">
        <v>431</v>
      </c>
      <c r="HN24" s="380" t="s">
        <v>431</v>
      </c>
      <c r="HO24" s="384">
        <v>0</v>
      </c>
      <c r="HP24" s="384">
        <v>3940203001</v>
      </c>
      <c r="HQ24" s="384">
        <v>3940203001</v>
      </c>
      <c r="HR24" s="1723">
        <f t="shared" si="46"/>
        <v>0</v>
      </c>
      <c r="HS24" s="1723">
        <f t="shared" si="47"/>
        <v>4078110.1060349997</v>
      </c>
      <c r="HT24" s="1723">
        <f t="shared" si="48"/>
        <v>4078110.1060349997</v>
      </c>
    </row>
    <row r="25" spans="1:228" x14ac:dyDescent="0.3">
      <c r="A25" s="1713" t="s">
        <v>816</v>
      </c>
      <c r="B25" s="1713" t="s">
        <v>817</v>
      </c>
      <c r="C25" s="1713" t="s">
        <v>431</v>
      </c>
      <c r="D25" s="1713" t="s">
        <v>431</v>
      </c>
      <c r="E25" s="1713" t="s">
        <v>521</v>
      </c>
      <c r="F25" s="1714">
        <v>7925135000</v>
      </c>
      <c r="G25" s="1714">
        <v>0</v>
      </c>
      <c r="H25" s="1714">
        <v>0</v>
      </c>
      <c r="I25" s="1714">
        <f t="shared" si="0"/>
        <v>8202514.7249999996</v>
      </c>
      <c r="J25" s="1714">
        <f t="shared" si="1"/>
        <v>0</v>
      </c>
      <c r="K25" s="1714">
        <f t="shared" si="2"/>
        <v>0</v>
      </c>
      <c r="Y25" s="380" t="s">
        <v>810</v>
      </c>
      <c r="Z25" s="1713" t="s">
        <v>811</v>
      </c>
      <c r="AA25" s="1713" t="s">
        <v>431</v>
      </c>
      <c r="AB25" s="1713" t="s">
        <v>431</v>
      </c>
      <c r="AC25" s="384">
        <v>0</v>
      </c>
      <c r="AD25" s="384">
        <v>9611191441</v>
      </c>
      <c r="AE25" s="384">
        <v>4809030147</v>
      </c>
      <c r="AF25" s="384">
        <f t="shared" si="5"/>
        <v>0</v>
      </c>
      <c r="AG25" s="384">
        <f t="shared" si="6"/>
        <v>9947583.1414349992</v>
      </c>
      <c r="AH25" s="384">
        <f t="shared" si="7"/>
        <v>4977346.2021449991</v>
      </c>
      <c r="AR25" s="1720" t="s">
        <v>810</v>
      </c>
      <c r="AS25" s="1720" t="s">
        <v>811</v>
      </c>
      <c r="AT25" s="1720" t="s">
        <v>431</v>
      </c>
      <c r="AU25" s="408" t="s">
        <v>431</v>
      </c>
      <c r="AV25" s="1721">
        <v>16643266000</v>
      </c>
      <c r="AW25" s="1721">
        <v>0</v>
      </c>
      <c r="AX25" s="1721">
        <v>0</v>
      </c>
      <c r="AY25" s="1722">
        <f t="shared" si="9"/>
        <v>17225780.309999999</v>
      </c>
      <c r="AZ25" s="1722">
        <f t="shared" si="10"/>
        <v>0</v>
      </c>
      <c r="BA25" s="1722">
        <f t="shared" si="11"/>
        <v>0</v>
      </c>
      <c r="BK25" s="1713" t="s">
        <v>808</v>
      </c>
      <c r="BL25" s="1713" t="s">
        <v>809</v>
      </c>
      <c r="BM25" s="1713" t="s">
        <v>431</v>
      </c>
      <c r="BN25" s="1713" t="s">
        <v>431</v>
      </c>
      <c r="BO25" s="384">
        <v>26521300000</v>
      </c>
      <c r="BP25" s="384">
        <v>0</v>
      </c>
      <c r="BQ25" s="384">
        <v>0</v>
      </c>
      <c r="BR25" s="1723">
        <f t="shared" si="13"/>
        <v>27449545.499999996</v>
      </c>
      <c r="BS25" s="1723">
        <f t="shared" si="14"/>
        <v>0</v>
      </c>
      <c r="BT25" s="1723">
        <f t="shared" si="15"/>
        <v>0</v>
      </c>
      <c r="BW25" s="1713" t="s">
        <v>882</v>
      </c>
      <c r="BX25" s="1713" t="s">
        <v>883</v>
      </c>
      <c r="BY25" s="1713" t="s">
        <v>431</v>
      </c>
      <c r="BZ25" s="1713" t="s">
        <v>431</v>
      </c>
      <c r="CA25" s="1723">
        <v>0</v>
      </c>
      <c r="CB25" s="1722">
        <f t="shared" si="16"/>
        <v>0</v>
      </c>
      <c r="CE25" s="1713" t="s">
        <v>806</v>
      </c>
      <c r="CF25" s="1713" t="s">
        <v>807</v>
      </c>
      <c r="CG25" s="1713" t="s">
        <v>431</v>
      </c>
      <c r="CH25" s="1713" t="s">
        <v>431</v>
      </c>
      <c r="CI25" s="1724">
        <v>0</v>
      </c>
      <c r="CJ25" s="1724">
        <v>407480750</v>
      </c>
      <c r="CK25" s="1724">
        <v>407480750</v>
      </c>
      <c r="CL25" s="1723">
        <f t="shared" si="17"/>
        <v>0</v>
      </c>
      <c r="CM25" s="1723">
        <f t="shared" si="18"/>
        <v>421742.57624999998</v>
      </c>
      <c r="CN25" s="1723">
        <f t="shared" si="19"/>
        <v>421742.57624999998</v>
      </c>
      <c r="CY25" s="1713" t="s">
        <v>806</v>
      </c>
      <c r="CZ25" s="1713" t="s">
        <v>807</v>
      </c>
      <c r="DA25" s="1713" t="s">
        <v>431</v>
      </c>
      <c r="DB25" s="1713" t="s">
        <v>431</v>
      </c>
      <c r="DC25" s="1724">
        <v>0</v>
      </c>
      <c r="DD25" s="1724">
        <v>864068637</v>
      </c>
      <c r="DE25" s="1724">
        <v>864068637</v>
      </c>
      <c r="DF25" s="1722">
        <f t="shared" si="28"/>
        <v>0</v>
      </c>
      <c r="DG25" s="1722">
        <f t="shared" si="21"/>
        <v>894311.03929499991</v>
      </c>
      <c r="DH25" s="1722">
        <f t="shared" si="22"/>
        <v>894311.03929499991</v>
      </c>
      <c r="DS25" s="1717" t="s">
        <v>806</v>
      </c>
      <c r="DT25" s="1718" t="s">
        <v>807</v>
      </c>
      <c r="DU25" s="1718" t="s">
        <v>431</v>
      </c>
      <c r="DV25" s="1718" t="s">
        <v>431</v>
      </c>
      <c r="DW25" s="1719">
        <v>0</v>
      </c>
      <c r="DX25" s="1719">
        <v>5172120875</v>
      </c>
      <c r="DY25" s="1719">
        <v>2001408492</v>
      </c>
      <c r="DZ25" s="1722">
        <f t="shared" si="24"/>
        <v>0</v>
      </c>
      <c r="EA25" s="1722">
        <f t="shared" si="25"/>
        <v>5353145.1056249999</v>
      </c>
      <c r="EB25" s="1722">
        <f t="shared" si="26"/>
        <v>2071457.7892199999</v>
      </c>
      <c r="EK25" s="1713" t="s">
        <v>806</v>
      </c>
      <c r="EL25" s="1713" t="s">
        <v>807</v>
      </c>
      <c r="EM25" s="1713" t="s">
        <v>431</v>
      </c>
      <c r="EN25" s="1713" t="s">
        <v>431</v>
      </c>
      <c r="EO25" s="384">
        <v>0</v>
      </c>
      <c r="EP25" s="384">
        <v>7077337852</v>
      </c>
      <c r="EQ25" s="384">
        <v>6986128291</v>
      </c>
      <c r="ER25" s="1722">
        <f t="shared" si="30"/>
        <v>0</v>
      </c>
      <c r="ES25" s="1722">
        <f t="shared" si="31"/>
        <v>7325044.6768199997</v>
      </c>
      <c r="ET25" s="1722">
        <f t="shared" si="32"/>
        <v>7230642.7811849993</v>
      </c>
      <c r="FD25" s="380" t="s">
        <v>806</v>
      </c>
      <c r="FE25" s="1713" t="s">
        <v>807</v>
      </c>
      <c r="FF25" s="380" t="s">
        <v>431</v>
      </c>
      <c r="FG25" s="1713" t="s">
        <v>431</v>
      </c>
      <c r="FH25" s="384">
        <v>0</v>
      </c>
      <c r="FI25" s="384">
        <v>9142700138</v>
      </c>
      <c r="FJ25" s="384">
        <v>7996854630</v>
      </c>
      <c r="FK25" s="1723">
        <f t="shared" si="34"/>
        <v>0</v>
      </c>
      <c r="FL25" s="1723">
        <f t="shared" si="35"/>
        <v>9462694.6428299993</v>
      </c>
      <c r="FM25" s="1723">
        <f t="shared" si="36"/>
        <v>8276744.5420499993</v>
      </c>
      <c r="FW25" s="380" t="s">
        <v>806</v>
      </c>
      <c r="FX25" s="1713" t="s">
        <v>807</v>
      </c>
      <c r="FY25" s="380" t="s">
        <v>431</v>
      </c>
      <c r="FZ25" s="1713" t="s">
        <v>431</v>
      </c>
      <c r="GA25" s="384">
        <v>0</v>
      </c>
      <c r="GB25" s="384">
        <v>10440771543</v>
      </c>
      <c r="GC25" s="384">
        <v>10884553846</v>
      </c>
      <c r="GD25" s="1723">
        <f t="shared" si="38"/>
        <v>0</v>
      </c>
      <c r="GE25" s="1723">
        <f t="shared" si="39"/>
        <v>10806198.547005</v>
      </c>
      <c r="GF25" s="1723">
        <f t="shared" si="40"/>
        <v>11265513.23061</v>
      </c>
      <c r="GQ25" s="1713" t="s">
        <v>806</v>
      </c>
      <c r="GR25" s="1713" t="s">
        <v>807</v>
      </c>
      <c r="GS25" s="1713" t="s">
        <v>431</v>
      </c>
      <c r="GT25" s="1713" t="s">
        <v>431</v>
      </c>
      <c r="GU25" s="1728">
        <v>0</v>
      </c>
      <c r="GV25" s="1728">
        <v>22267902759</v>
      </c>
      <c r="GW25" s="1728">
        <v>24153674449</v>
      </c>
      <c r="GX25" s="1723">
        <f t="shared" si="42"/>
        <v>0</v>
      </c>
      <c r="GY25" s="1723">
        <f t="shared" si="43"/>
        <v>23047279.355564997</v>
      </c>
      <c r="GZ25" s="1723">
        <f t="shared" si="44"/>
        <v>24999053.054715</v>
      </c>
      <c r="HK25" s="380" t="s">
        <v>806</v>
      </c>
      <c r="HL25" s="380" t="s">
        <v>807</v>
      </c>
      <c r="HM25" s="380" t="s">
        <v>431</v>
      </c>
      <c r="HN25" s="380" t="s">
        <v>431</v>
      </c>
      <c r="HO25" s="384">
        <v>31130883149</v>
      </c>
      <c r="HP25" s="384">
        <v>0</v>
      </c>
      <c r="HQ25" s="384">
        <v>0</v>
      </c>
      <c r="HR25" s="1723">
        <f t="shared" si="46"/>
        <v>32220464.059214998</v>
      </c>
      <c r="HS25" s="1723">
        <f t="shared" si="47"/>
        <v>0</v>
      </c>
      <c r="HT25" s="1723">
        <f t="shared" si="48"/>
        <v>0</v>
      </c>
    </row>
    <row r="26" spans="1:228" x14ac:dyDescent="0.3">
      <c r="A26" s="1713" t="s">
        <v>818</v>
      </c>
      <c r="B26" s="1713" t="s">
        <v>819</v>
      </c>
      <c r="C26" s="1713" t="s">
        <v>431</v>
      </c>
      <c r="D26" s="1713" t="s">
        <v>431</v>
      </c>
      <c r="E26" s="1713" t="s">
        <v>521</v>
      </c>
      <c r="F26" s="1714">
        <v>1946254000</v>
      </c>
      <c r="G26" s="1714">
        <v>0</v>
      </c>
      <c r="H26" s="1714">
        <v>0</v>
      </c>
      <c r="I26" s="1714">
        <f t="shared" si="0"/>
        <v>2014372.89</v>
      </c>
      <c r="J26" s="1714">
        <f t="shared" si="1"/>
        <v>0</v>
      </c>
      <c r="K26" s="1714">
        <f t="shared" si="2"/>
        <v>0</v>
      </c>
      <c r="Y26" s="380" t="s">
        <v>812</v>
      </c>
      <c r="Z26" s="1713" t="s">
        <v>813</v>
      </c>
      <c r="AA26" s="1713" t="s">
        <v>431</v>
      </c>
      <c r="AB26" s="1713" t="s">
        <v>431</v>
      </c>
      <c r="AC26" s="384">
        <v>5000000000</v>
      </c>
      <c r="AD26" s="384">
        <v>0</v>
      </c>
      <c r="AE26" s="384">
        <v>0</v>
      </c>
      <c r="AF26" s="384">
        <f t="shared" si="5"/>
        <v>5175000</v>
      </c>
      <c r="AG26" s="384">
        <f t="shared" si="6"/>
        <v>0</v>
      </c>
      <c r="AH26" s="384">
        <f t="shared" si="7"/>
        <v>0</v>
      </c>
      <c r="AR26" s="1720" t="s">
        <v>810</v>
      </c>
      <c r="AS26" s="1720" t="s">
        <v>811</v>
      </c>
      <c r="AT26" s="1720" t="s">
        <v>431</v>
      </c>
      <c r="AU26" s="408" t="s">
        <v>431</v>
      </c>
      <c r="AV26" s="1721">
        <v>0</v>
      </c>
      <c r="AW26" s="1721">
        <v>9611191441</v>
      </c>
      <c r="AX26" s="1721">
        <v>4809030147</v>
      </c>
      <c r="AY26" s="1722">
        <f t="shared" si="9"/>
        <v>0</v>
      </c>
      <c r="AZ26" s="1722">
        <f t="shared" si="10"/>
        <v>9947583.1414349992</v>
      </c>
      <c r="BA26" s="1722">
        <f t="shared" si="11"/>
        <v>4977346.2021449991</v>
      </c>
      <c r="BK26" s="1713" t="s">
        <v>808</v>
      </c>
      <c r="BL26" s="1713" t="s">
        <v>809</v>
      </c>
      <c r="BM26" s="1713" t="s">
        <v>431</v>
      </c>
      <c r="BN26" s="1713" t="s">
        <v>431</v>
      </c>
      <c r="BO26" s="384">
        <v>0</v>
      </c>
      <c r="BP26" s="384">
        <v>10138072433</v>
      </c>
      <c r="BQ26" s="384">
        <v>8149438056</v>
      </c>
      <c r="BR26" s="1723">
        <f t="shared" si="13"/>
        <v>0</v>
      </c>
      <c r="BS26" s="1723">
        <f t="shared" si="14"/>
        <v>10492904.968154998</v>
      </c>
      <c r="BT26" s="1723">
        <f t="shared" si="15"/>
        <v>8434668.38796</v>
      </c>
      <c r="CB26" s="1722">
        <f t="shared" si="16"/>
        <v>0</v>
      </c>
      <c r="CE26" s="1713" t="s">
        <v>808</v>
      </c>
      <c r="CF26" s="1713" t="s">
        <v>809</v>
      </c>
      <c r="CG26" s="1713" t="s">
        <v>431</v>
      </c>
      <c r="CH26" s="1713" t="s">
        <v>431</v>
      </c>
      <c r="CI26" s="1724">
        <v>24521300000</v>
      </c>
      <c r="CJ26" s="1724">
        <v>0</v>
      </c>
      <c r="CK26" s="1724">
        <v>0</v>
      </c>
      <c r="CL26" s="1723">
        <f t="shared" si="17"/>
        <v>25379545.499999996</v>
      </c>
      <c r="CM26" s="1723">
        <f t="shared" si="18"/>
        <v>0</v>
      </c>
      <c r="CN26" s="1723">
        <f t="shared" si="19"/>
        <v>0</v>
      </c>
      <c r="CY26" s="1713" t="s">
        <v>808</v>
      </c>
      <c r="CZ26" s="1713" t="s">
        <v>809</v>
      </c>
      <c r="DA26" s="1713" t="s">
        <v>431</v>
      </c>
      <c r="DB26" s="1713" t="s">
        <v>431</v>
      </c>
      <c r="DC26" s="1724">
        <v>89521300000</v>
      </c>
      <c r="DD26" s="1724">
        <v>0</v>
      </c>
      <c r="DE26" s="1724">
        <v>0</v>
      </c>
      <c r="DF26" s="1722">
        <f t="shared" si="28"/>
        <v>92654545.5</v>
      </c>
      <c r="DG26" s="1722">
        <f t="shared" si="21"/>
        <v>0</v>
      </c>
      <c r="DH26" s="1722">
        <f t="shared" si="22"/>
        <v>0</v>
      </c>
      <c r="DS26" s="1717" t="s">
        <v>808</v>
      </c>
      <c r="DT26" s="1718" t="s">
        <v>809</v>
      </c>
      <c r="DU26" s="1718" t="s">
        <v>431</v>
      </c>
      <c r="DV26" s="1718" t="s">
        <v>431</v>
      </c>
      <c r="DW26" s="1719">
        <v>73944300000</v>
      </c>
      <c r="DX26" s="1719">
        <v>0</v>
      </c>
      <c r="DY26" s="1719">
        <v>0</v>
      </c>
      <c r="DZ26" s="1722">
        <f t="shared" si="24"/>
        <v>76532350.5</v>
      </c>
      <c r="EA26" s="1722">
        <f t="shared" si="25"/>
        <v>0</v>
      </c>
      <c r="EB26" s="1722">
        <f t="shared" si="26"/>
        <v>0</v>
      </c>
      <c r="EK26" s="1713" t="s">
        <v>808</v>
      </c>
      <c r="EL26" s="1713" t="s">
        <v>809</v>
      </c>
      <c r="EM26" s="1713" t="s">
        <v>431</v>
      </c>
      <c r="EN26" s="1713" t="s">
        <v>431</v>
      </c>
      <c r="EO26" s="384">
        <v>73944300000</v>
      </c>
      <c r="EP26" s="384">
        <v>0</v>
      </c>
      <c r="EQ26" s="384">
        <v>0</v>
      </c>
      <c r="ER26" s="1722">
        <f t="shared" si="30"/>
        <v>76532350.5</v>
      </c>
      <c r="ES26" s="1722">
        <f t="shared" si="31"/>
        <v>0</v>
      </c>
      <c r="ET26" s="1722">
        <f t="shared" si="32"/>
        <v>0</v>
      </c>
      <c r="FD26" s="380" t="s">
        <v>808</v>
      </c>
      <c r="FE26" s="1713" t="s">
        <v>809</v>
      </c>
      <c r="FF26" s="380" t="s">
        <v>431</v>
      </c>
      <c r="FG26" s="1713" t="s">
        <v>431</v>
      </c>
      <c r="FH26" s="384">
        <v>73944300000</v>
      </c>
      <c r="FI26" s="384">
        <v>0</v>
      </c>
      <c r="FJ26" s="384">
        <v>0</v>
      </c>
      <c r="FK26" s="1723">
        <f t="shared" si="34"/>
        <v>76532350.5</v>
      </c>
      <c r="FL26" s="1723">
        <f t="shared" si="35"/>
        <v>0</v>
      </c>
      <c r="FM26" s="1723">
        <f t="shared" si="36"/>
        <v>0</v>
      </c>
      <c r="FW26" s="380" t="s">
        <v>808</v>
      </c>
      <c r="FX26" s="1713" t="s">
        <v>809</v>
      </c>
      <c r="FY26" s="380" t="s">
        <v>431</v>
      </c>
      <c r="FZ26" s="1713" t="s">
        <v>431</v>
      </c>
      <c r="GA26" s="384">
        <v>79944300000</v>
      </c>
      <c r="GB26" s="384">
        <v>0</v>
      </c>
      <c r="GC26" s="384">
        <v>0</v>
      </c>
      <c r="GD26" s="1723">
        <f t="shared" si="38"/>
        <v>82742350.5</v>
      </c>
      <c r="GE26" s="1723">
        <f t="shared" si="39"/>
        <v>0</v>
      </c>
      <c r="GF26" s="1723">
        <f t="shared" si="40"/>
        <v>0</v>
      </c>
      <c r="GQ26" s="1713" t="s">
        <v>808</v>
      </c>
      <c r="GR26" s="1713" t="s">
        <v>809</v>
      </c>
      <c r="GS26" s="1713" t="s">
        <v>431</v>
      </c>
      <c r="GT26" s="1713" t="s">
        <v>431</v>
      </c>
      <c r="GU26" s="1728">
        <v>89944300000</v>
      </c>
      <c r="GV26" s="1728">
        <v>0</v>
      </c>
      <c r="GW26" s="1728">
        <v>0</v>
      </c>
      <c r="GX26" s="1723">
        <f t="shared" si="42"/>
        <v>93092350.5</v>
      </c>
      <c r="GY26" s="1723">
        <f t="shared" si="43"/>
        <v>0</v>
      </c>
      <c r="GZ26" s="1723">
        <f t="shared" si="44"/>
        <v>0</v>
      </c>
      <c r="HK26" s="380" t="s">
        <v>806</v>
      </c>
      <c r="HL26" s="380" t="s">
        <v>807</v>
      </c>
      <c r="HM26" s="380" t="s">
        <v>431</v>
      </c>
      <c r="HN26" s="380" t="s">
        <v>431</v>
      </c>
      <c r="HO26" s="384">
        <v>0</v>
      </c>
      <c r="HP26" s="384">
        <v>31130883149</v>
      </c>
      <c r="HQ26" s="384">
        <v>31130883149</v>
      </c>
      <c r="HR26" s="1723">
        <f t="shared" si="46"/>
        <v>0</v>
      </c>
      <c r="HS26" s="1723">
        <f t="shared" si="47"/>
        <v>32220464.059214998</v>
      </c>
      <c r="HT26" s="1723">
        <f t="shared" si="48"/>
        <v>32220464.059214998</v>
      </c>
    </row>
    <row r="27" spans="1:228" x14ac:dyDescent="0.3">
      <c r="A27" s="1713" t="s">
        <v>820</v>
      </c>
      <c r="B27" s="1713" t="s">
        <v>821</v>
      </c>
      <c r="C27" s="1713" t="s">
        <v>431</v>
      </c>
      <c r="D27" s="1713" t="s">
        <v>431</v>
      </c>
      <c r="E27" s="1713" t="s">
        <v>521</v>
      </c>
      <c r="F27" s="1714">
        <v>2260410000</v>
      </c>
      <c r="G27" s="1714">
        <v>0</v>
      </c>
      <c r="H27" s="1714">
        <v>0</v>
      </c>
      <c r="I27" s="1714">
        <f t="shared" si="0"/>
        <v>2339524.3499999996</v>
      </c>
      <c r="J27" s="1714">
        <f t="shared" si="1"/>
        <v>0</v>
      </c>
      <c r="K27" s="1714">
        <f t="shared" si="2"/>
        <v>0</v>
      </c>
      <c r="Y27" s="380" t="s">
        <v>812</v>
      </c>
      <c r="Z27" s="1713" t="s">
        <v>813</v>
      </c>
      <c r="AA27" s="1713" t="s">
        <v>431</v>
      </c>
      <c r="AB27" s="1713" t="s">
        <v>431</v>
      </c>
      <c r="AC27" s="384">
        <v>0</v>
      </c>
      <c r="AD27" s="384">
        <v>1325893147</v>
      </c>
      <c r="AE27" s="384">
        <v>595034170</v>
      </c>
      <c r="AF27" s="384">
        <f t="shared" si="5"/>
        <v>0</v>
      </c>
      <c r="AG27" s="384">
        <f t="shared" si="6"/>
        <v>1372299.4071450001</v>
      </c>
      <c r="AH27" s="384">
        <f t="shared" si="7"/>
        <v>615860.36595000001</v>
      </c>
      <c r="AR27" s="1720" t="s">
        <v>812</v>
      </c>
      <c r="AS27" s="1720" t="s">
        <v>813</v>
      </c>
      <c r="AT27" s="1720" t="s">
        <v>431</v>
      </c>
      <c r="AU27" s="408" t="s">
        <v>431</v>
      </c>
      <c r="AV27" s="1721">
        <v>5000000000</v>
      </c>
      <c r="AW27" s="1721">
        <v>0</v>
      </c>
      <c r="AX27" s="1721">
        <v>0</v>
      </c>
      <c r="AY27" s="1722">
        <f t="shared" si="9"/>
        <v>5175000</v>
      </c>
      <c r="AZ27" s="1722">
        <f t="shared" si="10"/>
        <v>0</v>
      </c>
      <c r="BA27" s="1722">
        <f t="shared" si="11"/>
        <v>0</v>
      </c>
      <c r="BK27" s="1713" t="s">
        <v>810</v>
      </c>
      <c r="BL27" s="1713" t="s">
        <v>811</v>
      </c>
      <c r="BM27" s="1713" t="s">
        <v>431</v>
      </c>
      <c r="BN27" s="1713" t="s">
        <v>431</v>
      </c>
      <c r="BO27" s="384">
        <v>16643266000</v>
      </c>
      <c r="BP27" s="384">
        <v>0</v>
      </c>
      <c r="BQ27" s="384">
        <v>0</v>
      </c>
      <c r="BR27" s="1723">
        <f t="shared" si="13"/>
        <v>17225780.309999999</v>
      </c>
      <c r="BS27" s="1723">
        <f t="shared" si="14"/>
        <v>0</v>
      </c>
      <c r="BT27" s="1723">
        <f t="shared" si="15"/>
        <v>0</v>
      </c>
      <c r="CE27" s="1713" t="s">
        <v>808</v>
      </c>
      <c r="CF27" s="1713" t="s">
        <v>809</v>
      </c>
      <c r="CG27" s="1713" t="s">
        <v>431</v>
      </c>
      <c r="CH27" s="1713" t="s">
        <v>431</v>
      </c>
      <c r="CI27" s="1724">
        <v>0</v>
      </c>
      <c r="CJ27" s="1724">
        <v>12801327345</v>
      </c>
      <c r="CK27" s="1724">
        <v>10707157076</v>
      </c>
      <c r="CL27" s="1723">
        <f t="shared" si="17"/>
        <v>0</v>
      </c>
      <c r="CM27" s="1723">
        <f t="shared" si="18"/>
        <v>13249373.802075</v>
      </c>
      <c r="CN27" s="1723">
        <f t="shared" si="19"/>
        <v>11081907.573659999</v>
      </c>
      <c r="CY27" s="1713" t="s">
        <v>808</v>
      </c>
      <c r="CZ27" s="1713" t="s">
        <v>809</v>
      </c>
      <c r="DA27" s="1713" t="s">
        <v>431</v>
      </c>
      <c r="DB27" s="1713" t="s">
        <v>431</v>
      </c>
      <c r="DC27" s="1724">
        <v>0</v>
      </c>
      <c r="DD27" s="1724">
        <v>20002080808</v>
      </c>
      <c r="DE27" s="1724">
        <v>15125869234</v>
      </c>
      <c r="DF27" s="1722">
        <f t="shared" si="28"/>
        <v>0</v>
      </c>
      <c r="DG27" s="1722">
        <f t="shared" si="21"/>
        <v>20702153.636279996</v>
      </c>
      <c r="DH27" s="1722">
        <f t="shared" si="22"/>
        <v>15655274.657189999</v>
      </c>
      <c r="DS27" s="1717" t="s">
        <v>808</v>
      </c>
      <c r="DT27" s="1718" t="s">
        <v>809</v>
      </c>
      <c r="DU27" s="1718" t="s">
        <v>431</v>
      </c>
      <c r="DV27" s="1718" t="s">
        <v>431</v>
      </c>
      <c r="DW27" s="1719">
        <v>0</v>
      </c>
      <c r="DX27" s="1719">
        <v>37389730502</v>
      </c>
      <c r="DY27" s="1719">
        <v>33782711020</v>
      </c>
      <c r="DZ27" s="1722">
        <f t="shared" si="24"/>
        <v>0</v>
      </c>
      <c r="EA27" s="1722">
        <f t="shared" si="25"/>
        <v>38698371.06956999</v>
      </c>
      <c r="EB27" s="1722">
        <f t="shared" si="26"/>
        <v>34965105.905699998</v>
      </c>
      <c r="EK27" s="1713" t="s">
        <v>808</v>
      </c>
      <c r="EL27" s="1713" t="s">
        <v>809</v>
      </c>
      <c r="EM27" s="1713" t="s">
        <v>431</v>
      </c>
      <c r="EN27" s="1713" t="s">
        <v>431</v>
      </c>
      <c r="EO27" s="384">
        <v>0</v>
      </c>
      <c r="EP27" s="384">
        <v>42749509649</v>
      </c>
      <c r="EQ27" s="384">
        <v>41029818660</v>
      </c>
      <c r="ER27" s="1722">
        <f t="shared" si="30"/>
        <v>0</v>
      </c>
      <c r="ES27" s="1722">
        <f t="shared" si="31"/>
        <v>44245742.486714996</v>
      </c>
      <c r="ET27" s="1722">
        <f t="shared" si="32"/>
        <v>42465862.313099995</v>
      </c>
      <c r="FD27" s="380" t="s">
        <v>808</v>
      </c>
      <c r="FE27" s="1713" t="s">
        <v>809</v>
      </c>
      <c r="FF27" s="380" t="s">
        <v>431</v>
      </c>
      <c r="FG27" s="1713" t="s">
        <v>431</v>
      </c>
      <c r="FH27" s="384">
        <v>0</v>
      </c>
      <c r="FI27" s="384">
        <v>50643181997</v>
      </c>
      <c r="FJ27" s="384">
        <v>47305570349</v>
      </c>
      <c r="FK27" s="1723">
        <f t="shared" si="34"/>
        <v>0</v>
      </c>
      <c r="FL27" s="1723">
        <f t="shared" si="35"/>
        <v>52415693.366894998</v>
      </c>
      <c r="FM27" s="1723">
        <f t="shared" si="36"/>
        <v>48961265.311214998</v>
      </c>
      <c r="FW27" s="380" t="s">
        <v>808</v>
      </c>
      <c r="FX27" s="1713" t="s">
        <v>809</v>
      </c>
      <c r="FY27" s="380" t="s">
        <v>431</v>
      </c>
      <c r="FZ27" s="1713" t="s">
        <v>431</v>
      </c>
      <c r="GA27" s="384">
        <v>0</v>
      </c>
      <c r="GB27" s="384">
        <v>55844144791</v>
      </c>
      <c r="GC27" s="384">
        <v>62383333594</v>
      </c>
      <c r="GD27" s="1723">
        <f t="shared" si="38"/>
        <v>0</v>
      </c>
      <c r="GE27" s="1723">
        <f t="shared" si="39"/>
        <v>57798689.858684994</v>
      </c>
      <c r="GF27" s="1723">
        <f t="shared" si="40"/>
        <v>64566750.269789994</v>
      </c>
      <c r="GQ27" s="1713" t="s">
        <v>808</v>
      </c>
      <c r="GR27" s="1713" t="s">
        <v>809</v>
      </c>
      <c r="GS27" s="1713" t="s">
        <v>431</v>
      </c>
      <c r="GT27" s="1713" t="s">
        <v>431</v>
      </c>
      <c r="GU27" s="1728">
        <v>0</v>
      </c>
      <c r="GV27" s="1728">
        <v>75336135350</v>
      </c>
      <c r="GW27" s="1728">
        <v>78342306203</v>
      </c>
      <c r="GX27" s="1723">
        <f t="shared" si="42"/>
        <v>0</v>
      </c>
      <c r="GY27" s="1723">
        <f t="shared" si="43"/>
        <v>77972900.087249994</v>
      </c>
      <c r="GZ27" s="1723">
        <f t="shared" si="44"/>
        <v>81084286.92010498</v>
      </c>
      <c r="HK27" s="380" t="s">
        <v>808</v>
      </c>
      <c r="HL27" s="380" t="s">
        <v>809</v>
      </c>
      <c r="HM27" s="380" t="s">
        <v>431</v>
      </c>
      <c r="HN27" s="380" t="s">
        <v>431</v>
      </c>
      <c r="HO27" s="384">
        <v>91365710170</v>
      </c>
      <c r="HP27" s="384">
        <v>0</v>
      </c>
      <c r="HQ27" s="384">
        <v>0</v>
      </c>
      <c r="HR27" s="1723">
        <f t="shared" si="46"/>
        <v>94563510.02595</v>
      </c>
      <c r="HS27" s="1723">
        <f t="shared" si="47"/>
        <v>0</v>
      </c>
      <c r="HT27" s="1723">
        <f t="shared" si="48"/>
        <v>0</v>
      </c>
    </row>
    <row r="28" spans="1:228" x14ac:dyDescent="0.3">
      <c r="A28" s="1713" t="s">
        <v>822</v>
      </c>
      <c r="B28" s="1713" t="s">
        <v>823</v>
      </c>
      <c r="C28" s="1713" t="s">
        <v>431</v>
      </c>
      <c r="D28" s="1713" t="s">
        <v>431</v>
      </c>
      <c r="E28" s="1713" t="s">
        <v>521</v>
      </c>
      <c r="F28" s="1714">
        <v>21256852000</v>
      </c>
      <c r="G28" s="1714">
        <v>0</v>
      </c>
      <c r="H28" s="1714">
        <v>0</v>
      </c>
      <c r="I28" s="1714">
        <f t="shared" si="0"/>
        <v>22000841.819999997</v>
      </c>
      <c r="J28" s="1714">
        <f t="shared" si="1"/>
        <v>0</v>
      </c>
      <c r="K28" s="1714">
        <f t="shared" si="2"/>
        <v>0</v>
      </c>
      <c r="Y28" s="380" t="s">
        <v>814</v>
      </c>
      <c r="Z28" s="1713" t="s">
        <v>815</v>
      </c>
      <c r="AA28" s="1713" t="s">
        <v>431</v>
      </c>
      <c r="AB28" s="1713" t="s">
        <v>431</v>
      </c>
      <c r="AC28" s="384">
        <v>5736407000</v>
      </c>
      <c r="AD28" s="384">
        <v>0</v>
      </c>
      <c r="AE28" s="384">
        <v>0</v>
      </c>
      <c r="AF28" s="384">
        <f t="shared" si="5"/>
        <v>5937181.2449999992</v>
      </c>
      <c r="AG28" s="384">
        <f t="shared" si="6"/>
        <v>0</v>
      </c>
      <c r="AH28" s="384">
        <f t="shared" si="7"/>
        <v>0</v>
      </c>
      <c r="AR28" s="1720" t="s">
        <v>812</v>
      </c>
      <c r="AS28" s="1720" t="s">
        <v>813</v>
      </c>
      <c r="AT28" s="1720" t="s">
        <v>431</v>
      </c>
      <c r="AU28" s="408" t="s">
        <v>431</v>
      </c>
      <c r="AV28" s="1721">
        <v>0</v>
      </c>
      <c r="AW28" s="1721">
        <v>1526728973</v>
      </c>
      <c r="AX28" s="1721">
        <v>1452369446</v>
      </c>
      <c r="AY28" s="1722">
        <f t="shared" si="9"/>
        <v>0</v>
      </c>
      <c r="AZ28" s="1722">
        <f t="shared" si="10"/>
        <v>1580164.4870549999</v>
      </c>
      <c r="BA28" s="1722">
        <f t="shared" si="11"/>
        <v>1503202.3766099999</v>
      </c>
      <c r="BK28" s="1713" t="s">
        <v>810</v>
      </c>
      <c r="BL28" s="1713" t="s">
        <v>811</v>
      </c>
      <c r="BM28" s="1713" t="s">
        <v>431</v>
      </c>
      <c r="BN28" s="1713" t="s">
        <v>431</v>
      </c>
      <c r="BO28" s="384">
        <v>0</v>
      </c>
      <c r="BP28" s="384">
        <v>9611191441</v>
      </c>
      <c r="BQ28" s="384">
        <v>7068858796</v>
      </c>
      <c r="BR28" s="1723">
        <f t="shared" si="13"/>
        <v>0</v>
      </c>
      <c r="BS28" s="1723">
        <f t="shared" si="14"/>
        <v>9947583.1414349992</v>
      </c>
      <c r="BT28" s="1723">
        <f t="shared" si="15"/>
        <v>7316268.8538599992</v>
      </c>
      <c r="CE28" s="1713" t="s">
        <v>810</v>
      </c>
      <c r="CF28" s="1713" t="s">
        <v>811</v>
      </c>
      <c r="CG28" s="1713" t="s">
        <v>431</v>
      </c>
      <c r="CH28" s="1713" t="s">
        <v>431</v>
      </c>
      <c r="CI28" s="1724">
        <v>16643266000</v>
      </c>
      <c r="CJ28" s="1724">
        <v>0</v>
      </c>
      <c r="CK28" s="1724">
        <v>0</v>
      </c>
      <c r="CL28" s="1723">
        <f t="shared" si="17"/>
        <v>17225780.309999999</v>
      </c>
      <c r="CM28" s="1723">
        <f t="shared" si="18"/>
        <v>0</v>
      </c>
      <c r="CN28" s="1723">
        <f t="shared" si="19"/>
        <v>0</v>
      </c>
      <c r="CY28" s="1713" t="s">
        <v>810</v>
      </c>
      <c r="CZ28" s="1713" t="s">
        <v>811</v>
      </c>
      <c r="DA28" s="1713" t="s">
        <v>431</v>
      </c>
      <c r="DB28" s="1713" t="s">
        <v>431</v>
      </c>
      <c r="DC28" s="1724">
        <v>16643266000</v>
      </c>
      <c r="DD28" s="1724">
        <v>0</v>
      </c>
      <c r="DE28" s="1724">
        <v>0</v>
      </c>
      <c r="DF28" s="1722">
        <f t="shared" si="28"/>
        <v>17225780.309999999</v>
      </c>
      <c r="DG28" s="1722">
        <f t="shared" si="21"/>
        <v>0</v>
      </c>
      <c r="DH28" s="1722">
        <f t="shared" si="22"/>
        <v>0</v>
      </c>
      <c r="DS28" s="1717" t="s">
        <v>810</v>
      </c>
      <c r="DT28" s="1718" t="s">
        <v>811</v>
      </c>
      <c r="DU28" s="1718" t="s">
        <v>431</v>
      </c>
      <c r="DV28" s="1718" t="s">
        <v>431</v>
      </c>
      <c r="DW28" s="1719">
        <v>17220266000</v>
      </c>
      <c r="DX28" s="1719">
        <v>0</v>
      </c>
      <c r="DY28" s="1719">
        <v>0</v>
      </c>
      <c r="DZ28" s="1722">
        <f t="shared" si="24"/>
        <v>17822975.309999999</v>
      </c>
      <c r="EA28" s="1722">
        <f t="shared" si="25"/>
        <v>0</v>
      </c>
      <c r="EB28" s="1722">
        <f t="shared" si="26"/>
        <v>0</v>
      </c>
      <c r="EK28" s="1713" t="s">
        <v>810</v>
      </c>
      <c r="EL28" s="1713" t="s">
        <v>811</v>
      </c>
      <c r="EM28" s="1713" t="s">
        <v>431</v>
      </c>
      <c r="EN28" s="1713" t="s">
        <v>431</v>
      </c>
      <c r="EO28" s="384">
        <v>17220266000</v>
      </c>
      <c r="EP28" s="384">
        <v>0</v>
      </c>
      <c r="EQ28" s="384">
        <v>0</v>
      </c>
      <c r="ER28" s="1722">
        <f t="shared" si="30"/>
        <v>17822975.309999999</v>
      </c>
      <c r="ES28" s="1722">
        <f t="shared" si="31"/>
        <v>0</v>
      </c>
      <c r="ET28" s="1722">
        <f t="shared" si="32"/>
        <v>0</v>
      </c>
      <c r="FD28" s="380" t="s">
        <v>810</v>
      </c>
      <c r="FE28" s="1713" t="s">
        <v>811</v>
      </c>
      <c r="FF28" s="380" t="s">
        <v>431</v>
      </c>
      <c r="FG28" s="1713" t="s">
        <v>431</v>
      </c>
      <c r="FH28" s="384">
        <v>17220266000</v>
      </c>
      <c r="FI28" s="384">
        <v>0</v>
      </c>
      <c r="FJ28" s="384">
        <v>0</v>
      </c>
      <c r="FK28" s="1723">
        <f t="shared" si="34"/>
        <v>17822975.309999999</v>
      </c>
      <c r="FL28" s="1723">
        <f t="shared" si="35"/>
        <v>0</v>
      </c>
      <c r="FM28" s="1723">
        <f t="shared" si="36"/>
        <v>0</v>
      </c>
      <c r="FW28" s="380" t="s">
        <v>810</v>
      </c>
      <c r="FX28" s="1713" t="s">
        <v>811</v>
      </c>
      <c r="FY28" s="380" t="s">
        <v>431</v>
      </c>
      <c r="FZ28" s="1713" t="s">
        <v>431</v>
      </c>
      <c r="GA28" s="384">
        <v>17220266000</v>
      </c>
      <c r="GB28" s="384">
        <v>0</v>
      </c>
      <c r="GC28" s="384">
        <v>0</v>
      </c>
      <c r="GD28" s="1723">
        <f t="shared" si="38"/>
        <v>17822975.309999999</v>
      </c>
      <c r="GE28" s="1723">
        <f t="shared" si="39"/>
        <v>0</v>
      </c>
      <c r="GF28" s="1723">
        <f t="shared" si="40"/>
        <v>0</v>
      </c>
      <c r="GQ28" s="1713" t="s">
        <v>810</v>
      </c>
      <c r="GR28" s="1713" t="s">
        <v>811</v>
      </c>
      <c r="GS28" s="1713" t="s">
        <v>431</v>
      </c>
      <c r="GT28" s="1713" t="s">
        <v>431</v>
      </c>
      <c r="GU28" s="1728">
        <v>17220266000</v>
      </c>
      <c r="GV28" s="1728">
        <v>0</v>
      </c>
      <c r="GW28" s="1728">
        <v>0</v>
      </c>
      <c r="GX28" s="1723">
        <f t="shared" si="42"/>
        <v>17822975.309999999</v>
      </c>
      <c r="GY28" s="1723">
        <f t="shared" si="43"/>
        <v>0</v>
      </c>
      <c r="GZ28" s="1723">
        <f t="shared" si="44"/>
        <v>0</v>
      </c>
      <c r="HK28" s="380" t="s">
        <v>808</v>
      </c>
      <c r="HL28" s="380" t="s">
        <v>809</v>
      </c>
      <c r="HM28" s="380" t="s">
        <v>431</v>
      </c>
      <c r="HN28" s="380" t="s">
        <v>431</v>
      </c>
      <c r="HO28" s="384">
        <v>0</v>
      </c>
      <c r="HP28" s="384">
        <v>89577682920</v>
      </c>
      <c r="HQ28" s="384">
        <v>91361805775</v>
      </c>
      <c r="HR28" s="1723">
        <f t="shared" si="46"/>
        <v>0</v>
      </c>
      <c r="HS28" s="1723">
        <f t="shared" si="47"/>
        <v>92712901.8222</v>
      </c>
      <c r="HT28" s="1723">
        <f t="shared" si="48"/>
        <v>94559468.977125004</v>
      </c>
    </row>
    <row r="29" spans="1:228" x14ac:dyDescent="0.3">
      <c r="A29" s="1713" t="s">
        <v>824</v>
      </c>
      <c r="B29" s="1713" t="s">
        <v>825</v>
      </c>
      <c r="C29" s="1713" t="s">
        <v>431</v>
      </c>
      <c r="D29" s="1713" t="s">
        <v>431</v>
      </c>
      <c r="E29" s="1713" t="s">
        <v>521</v>
      </c>
      <c r="F29" s="1714">
        <v>17487115000</v>
      </c>
      <c r="G29" s="1714">
        <v>0</v>
      </c>
      <c r="H29" s="1714">
        <v>0</v>
      </c>
      <c r="I29" s="1714">
        <f t="shared" si="0"/>
        <v>18099164.024999999</v>
      </c>
      <c r="J29" s="1714">
        <f t="shared" si="1"/>
        <v>0</v>
      </c>
      <c r="K29" s="1714">
        <f t="shared" si="2"/>
        <v>0</v>
      </c>
      <c r="Y29" s="380" t="s">
        <v>814</v>
      </c>
      <c r="Z29" s="1713" t="s">
        <v>815</v>
      </c>
      <c r="AA29" s="1713" t="s">
        <v>431</v>
      </c>
      <c r="AB29" s="1713" t="s">
        <v>431</v>
      </c>
      <c r="AC29" s="384">
        <v>0</v>
      </c>
      <c r="AD29" s="384">
        <v>2141245542</v>
      </c>
      <c r="AE29" s="384">
        <v>1988720535</v>
      </c>
      <c r="AF29" s="384">
        <f t="shared" si="5"/>
        <v>0</v>
      </c>
      <c r="AG29" s="384">
        <f t="shared" si="6"/>
        <v>2216189.1359699997</v>
      </c>
      <c r="AH29" s="384">
        <f t="shared" si="7"/>
        <v>2058325.7537249997</v>
      </c>
      <c r="AR29" s="1720" t="s">
        <v>814</v>
      </c>
      <c r="AS29" s="1720" t="s">
        <v>815</v>
      </c>
      <c r="AT29" s="1720" t="s">
        <v>431</v>
      </c>
      <c r="AU29" s="408" t="s">
        <v>431</v>
      </c>
      <c r="AV29" s="1721">
        <v>5736407000</v>
      </c>
      <c r="AW29" s="1721">
        <v>0</v>
      </c>
      <c r="AX29" s="1721">
        <v>0</v>
      </c>
      <c r="AY29" s="1722">
        <f t="shared" si="9"/>
        <v>5937181.2449999992</v>
      </c>
      <c r="AZ29" s="1722">
        <f t="shared" si="10"/>
        <v>0</v>
      </c>
      <c r="BA29" s="1722">
        <f t="shared" si="11"/>
        <v>0</v>
      </c>
      <c r="BK29" s="1713" t="s">
        <v>812</v>
      </c>
      <c r="BL29" s="1713" t="s">
        <v>813</v>
      </c>
      <c r="BM29" s="1713" t="s">
        <v>431</v>
      </c>
      <c r="BN29" s="1713" t="s">
        <v>431</v>
      </c>
      <c r="BO29" s="384">
        <v>5000000000</v>
      </c>
      <c r="BP29" s="384">
        <v>0</v>
      </c>
      <c r="BQ29" s="384">
        <v>0</v>
      </c>
      <c r="BR29" s="1723">
        <f t="shared" si="13"/>
        <v>5175000</v>
      </c>
      <c r="BS29" s="1723">
        <f t="shared" si="14"/>
        <v>0</v>
      </c>
      <c r="BT29" s="1723">
        <f t="shared" si="15"/>
        <v>0</v>
      </c>
      <c r="CE29" s="1713" t="s">
        <v>810</v>
      </c>
      <c r="CF29" s="1713" t="s">
        <v>811</v>
      </c>
      <c r="CG29" s="1713" t="s">
        <v>431</v>
      </c>
      <c r="CH29" s="1713" t="s">
        <v>431</v>
      </c>
      <c r="CI29" s="1724">
        <v>0</v>
      </c>
      <c r="CJ29" s="1724">
        <v>9611191441</v>
      </c>
      <c r="CK29" s="1724">
        <v>7914881577</v>
      </c>
      <c r="CL29" s="1723">
        <f t="shared" si="17"/>
        <v>0</v>
      </c>
      <c r="CM29" s="1723">
        <f t="shared" si="18"/>
        <v>9947583.1414349992</v>
      </c>
      <c r="CN29" s="1723">
        <f t="shared" si="19"/>
        <v>8191902.4321949985</v>
      </c>
      <c r="CY29" s="1713" t="s">
        <v>810</v>
      </c>
      <c r="CZ29" s="1713" t="s">
        <v>811</v>
      </c>
      <c r="DA29" s="1713" t="s">
        <v>431</v>
      </c>
      <c r="DB29" s="1713" t="s">
        <v>431</v>
      </c>
      <c r="DC29" s="1724">
        <v>0</v>
      </c>
      <c r="DD29" s="1724">
        <v>9821856337</v>
      </c>
      <c r="DE29" s="1724">
        <v>9820505833</v>
      </c>
      <c r="DF29" s="1722">
        <f t="shared" si="28"/>
        <v>0</v>
      </c>
      <c r="DG29" s="1722">
        <f t="shared" si="21"/>
        <v>10165621.308794998</v>
      </c>
      <c r="DH29" s="1722">
        <f t="shared" si="22"/>
        <v>10164223.537155</v>
      </c>
      <c r="DS29" s="1717" t="s">
        <v>810</v>
      </c>
      <c r="DT29" s="1718" t="s">
        <v>811</v>
      </c>
      <c r="DU29" s="1718" t="s">
        <v>431</v>
      </c>
      <c r="DV29" s="1718" t="s">
        <v>431</v>
      </c>
      <c r="DW29" s="1719">
        <v>0</v>
      </c>
      <c r="DX29" s="1719">
        <v>16766559895</v>
      </c>
      <c r="DY29" s="1719">
        <v>10847253624</v>
      </c>
      <c r="DZ29" s="1722">
        <f t="shared" si="24"/>
        <v>0</v>
      </c>
      <c r="EA29" s="1722">
        <f t="shared" si="25"/>
        <v>17353389.491324998</v>
      </c>
      <c r="EB29" s="1722">
        <f t="shared" si="26"/>
        <v>11226907.500839999</v>
      </c>
      <c r="EK29" s="1713" t="s">
        <v>810</v>
      </c>
      <c r="EL29" s="1713" t="s">
        <v>811</v>
      </c>
      <c r="EM29" s="1713" t="s">
        <v>431</v>
      </c>
      <c r="EN29" s="1713" t="s">
        <v>431</v>
      </c>
      <c r="EO29" s="384">
        <v>0</v>
      </c>
      <c r="EP29" s="384">
        <v>17207282894</v>
      </c>
      <c r="EQ29" s="384">
        <v>13711589243</v>
      </c>
      <c r="ER29" s="1722">
        <f t="shared" si="30"/>
        <v>0</v>
      </c>
      <c r="ES29" s="1722">
        <f t="shared" si="31"/>
        <v>17809537.795290001</v>
      </c>
      <c r="ET29" s="1722">
        <f t="shared" si="32"/>
        <v>14191494.866504999</v>
      </c>
      <c r="FD29" s="380" t="s">
        <v>810</v>
      </c>
      <c r="FE29" s="1713" t="s">
        <v>811</v>
      </c>
      <c r="FF29" s="380" t="s">
        <v>431</v>
      </c>
      <c r="FG29" s="1713" t="s">
        <v>431</v>
      </c>
      <c r="FH29" s="384">
        <v>0</v>
      </c>
      <c r="FI29" s="384">
        <v>17207282894</v>
      </c>
      <c r="FJ29" s="384">
        <v>13711589243</v>
      </c>
      <c r="FK29" s="1723">
        <f t="shared" si="34"/>
        <v>0</v>
      </c>
      <c r="FL29" s="1723">
        <f t="shared" si="35"/>
        <v>17809537.795290001</v>
      </c>
      <c r="FM29" s="1723">
        <f t="shared" si="36"/>
        <v>14191494.866504999</v>
      </c>
      <c r="FW29" s="380" t="s">
        <v>810</v>
      </c>
      <c r="FX29" s="1713" t="s">
        <v>811</v>
      </c>
      <c r="FY29" s="380" t="s">
        <v>431</v>
      </c>
      <c r="FZ29" s="1713" t="s">
        <v>431</v>
      </c>
      <c r="GA29" s="384">
        <v>0</v>
      </c>
      <c r="GB29" s="384">
        <v>17207282894</v>
      </c>
      <c r="GC29" s="384">
        <v>17207282894</v>
      </c>
      <c r="GD29" s="1723">
        <f t="shared" si="38"/>
        <v>0</v>
      </c>
      <c r="GE29" s="1723">
        <f t="shared" si="39"/>
        <v>17809537.795290001</v>
      </c>
      <c r="GF29" s="1723">
        <f t="shared" si="40"/>
        <v>17809537.795290001</v>
      </c>
      <c r="GQ29" s="1713" t="s">
        <v>810</v>
      </c>
      <c r="GR29" s="1713" t="s">
        <v>811</v>
      </c>
      <c r="GS29" s="1713" t="s">
        <v>431</v>
      </c>
      <c r="GT29" s="1713" t="s">
        <v>431</v>
      </c>
      <c r="GU29" s="1728">
        <v>0</v>
      </c>
      <c r="GV29" s="1728">
        <v>17207282894</v>
      </c>
      <c r="GW29" s="1728">
        <v>17207282894</v>
      </c>
      <c r="GX29" s="1723">
        <f t="shared" si="42"/>
        <v>0</v>
      </c>
      <c r="GY29" s="1723">
        <f t="shared" si="43"/>
        <v>17809537.795290001</v>
      </c>
      <c r="GZ29" s="1723">
        <f t="shared" si="44"/>
        <v>17809537.795290001</v>
      </c>
      <c r="HK29" s="380" t="s">
        <v>810</v>
      </c>
      <c r="HL29" s="380" t="s">
        <v>811</v>
      </c>
      <c r="HM29" s="380" t="s">
        <v>431</v>
      </c>
      <c r="HN29" s="380" t="s">
        <v>431</v>
      </c>
      <c r="HO29" s="384">
        <v>17207282894</v>
      </c>
      <c r="HP29" s="384">
        <v>0</v>
      </c>
      <c r="HQ29" s="384">
        <v>0</v>
      </c>
      <c r="HR29" s="1723">
        <f t="shared" si="46"/>
        <v>17809537.795290001</v>
      </c>
      <c r="HS29" s="1723">
        <f t="shared" si="47"/>
        <v>0</v>
      </c>
      <c r="HT29" s="1723">
        <f t="shared" si="48"/>
        <v>0</v>
      </c>
    </row>
    <row r="30" spans="1:228" x14ac:dyDescent="0.3">
      <c r="A30" s="1713" t="s">
        <v>824</v>
      </c>
      <c r="B30" s="1713" t="s">
        <v>825</v>
      </c>
      <c r="C30" s="1713" t="s">
        <v>431</v>
      </c>
      <c r="D30" s="1713" t="s">
        <v>431</v>
      </c>
      <c r="E30" s="1713" t="s">
        <v>521</v>
      </c>
      <c r="F30" s="1714">
        <v>0</v>
      </c>
      <c r="G30" s="1714">
        <v>123539428</v>
      </c>
      <c r="H30" s="1714">
        <v>123539428</v>
      </c>
      <c r="I30" s="1714">
        <f t="shared" si="0"/>
        <v>0</v>
      </c>
      <c r="J30" s="1714">
        <f t="shared" si="1"/>
        <v>127863.30797999998</v>
      </c>
      <c r="K30" s="1714">
        <f t="shared" si="2"/>
        <v>127863.30797999998</v>
      </c>
      <c r="Y30" s="380" t="s">
        <v>816</v>
      </c>
      <c r="Z30" s="1713" t="s">
        <v>817</v>
      </c>
      <c r="AA30" s="1713" t="s">
        <v>431</v>
      </c>
      <c r="AB30" s="1713" t="s">
        <v>431</v>
      </c>
      <c r="AC30" s="384">
        <v>7925135000</v>
      </c>
      <c r="AD30" s="384">
        <v>0</v>
      </c>
      <c r="AE30" s="384">
        <v>0</v>
      </c>
      <c r="AF30" s="384">
        <f t="shared" si="5"/>
        <v>8202514.7249999996</v>
      </c>
      <c r="AG30" s="384">
        <f t="shared" si="6"/>
        <v>0</v>
      </c>
      <c r="AH30" s="384">
        <f t="shared" si="7"/>
        <v>0</v>
      </c>
      <c r="AR30" s="1720" t="s">
        <v>814</v>
      </c>
      <c r="AS30" s="1720" t="s">
        <v>815</v>
      </c>
      <c r="AT30" s="1720" t="s">
        <v>431</v>
      </c>
      <c r="AU30" s="408" t="s">
        <v>431</v>
      </c>
      <c r="AV30" s="1721">
        <v>0</v>
      </c>
      <c r="AW30" s="1721">
        <v>2792642807</v>
      </c>
      <c r="AX30" s="1721">
        <v>2460442807</v>
      </c>
      <c r="AY30" s="1722">
        <f t="shared" si="9"/>
        <v>0</v>
      </c>
      <c r="AZ30" s="1722">
        <f t="shared" si="10"/>
        <v>2890385.3052449999</v>
      </c>
      <c r="BA30" s="1722">
        <f t="shared" si="11"/>
        <v>2546558.3052449999</v>
      </c>
      <c r="BK30" s="1713" t="s">
        <v>812</v>
      </c>
      <c r="BL30" s="1713" t="s">
        <v>813</v>
      </c>
      <c r="BM30" s="1713" t="s">
        <v>431</v>
      </c>
      <c r="BN30" s="1713" t="s">
        <v>431</v>
      </c>
      <c r="BO30" s="384">
        <v>0</v>
      </c>
      <c r="BP30" s="384">
        <v>1749408971</v>
      </c>
      <c r="BQ30" s="384">
        <v>1676728971</v>
      </c>
      <c r="BR30" s="1723">
        <f t="shared" si="13"/>
        <v>0</v>
      </c>
      <c r="BS30" s="1723">
        <f t="shared" si="14"/>
        <v>1810638.2849849998</v>
      </c>
      <c r="BT30" s="1723">
        <f t="shared" si="15"/>
        <v>1735414.4849849998</v>
      </c>
      <c r="CE30" s="1713" t="s">
        <v>812</v>
      </c>
      <c r="CF30" s="1713" t="s">
        <v>813</v>
      </c>
      <c r="CG30" s="1713" t="s">
        <v>431</v>
      </c>
      <c r="CH30" s="1713" t="s">
        <v>431</v>
      </c>
      <c r="CI30" s="1724">
        <v>7000000000</v>
      </c>
      <c r="CJ30" s="1724">
        <v>0</v>
      </c>
      <c r="CK30" s="1724">
        <v>0</v>
      </c>
      <c r="CL30" s="1723">
        <f t="shared" si="17"/>
        <v>7244999.9999999991</v>
      </c>
      <c r="CM30" s="1723">
        <f t="shared" si="18"/>
        <v>0</v>
      </c>
      <c r="CN30" s="1723">
        <f t="shared" si="19"/>
        <v>0</v>
      </c>
      <c r="CY30" s="1713" t="s">
        <v>812</v>
      </c>
      <c r="CZ30" s="1713" t="s">
        <v>813</v>
      </c>
      <c r="DA30" s="1713" t="s">
        <v>431</v>
      </c>
      <c r="DB30" s="1713" t="s">
        <v>431</v>
      </c>
      <c r="DC30" s="1724">
        <v>7000000000</v>
      </c>
      <c r="DD30" s="1724">
        <v>0</v>
      </c>
      <c r="DE30" s="1724">
        <v>0</v>
      </c>
      <c r="DF30" s="1722">
        <f t="shared" si="28"/>
        <v>7244999.9999999991</v>
      </c>
      <c r="DG30" s="1722">
        <f t="shared" si="21"/>
        <v>0</v>
      </c>
      <c r="DH30" s="1722">
        <f t="shared" si="22"/>
        <v>0</v>
      </c>
      <c r="DS30" s="1717" t="s">
        <v>812</v>
      </c>
      <c r="DT30" s="1718" t="s">
        <v>813</v>
      </c>
      <c r="DU30" s="1718" t="s">
        <v>431</v>
      </c>
      <c r="DV30" s="1718" t="s">
        <v>431</v>
      </c>
      <c r="DW30" s="1719">
        <v>22000000000</v>
      </c>
      <c r="DX30" s="1719">
        <v>0</v>
      </c>
      <c r="DY30" s="1719">
        <v>0</v>
      </c>
      <c r="DZ30" s="1722">
        <f t="shared" si="24"/>
        <v>22770000</v>
      </c>
      <c r="EA30" s="1722">
        <f t="shared" si="25"/>
        <v>0</v>
      </c>
      <c r="EB30" s="1722">
        <f t="shared" si="26"/>
        <v>0</v>
      </c>
      <c r="EK30" s="1713" t="s">
        <v>812</v>
      </c>
      <c r="EL30" s="1713" t="s">
        <v>813</v>
      </c>
      <c r="EM30" s="1713" t="s">
        <v>431</v>
      </c>
      <c r="EN30" s="1713" t="s">
        <v>431</v>
      </c>
      <c r="EO30" s="384">
        <v>22000000000</v>
      </c>
      <c r="EP30" s="384">
        <v>0</v>
      </c>
      <c r="EQ30" s="384">
        <v>0</v>
      </c>
      <c r="ER30" s="1722">
        <f t="shared" si="30"/>
        <v>22770000</v>
      </c>
      <c r="ES30" s="1722">
        <f t="shared" si="31"/>
        <v>0</v>
      </c>
      <c r="ET30" s="1722">
        <f t="shared" si="32"/>
        <v>0</v>
      </c>
      <c r="FD30" s="380" t="s">
        <v>812</v>
      </c>
      <c r="FE30" s="1713" t="s">
        <v>813</v>
      </c>
      <c r="FF30" s="380" t="s">
        <v>431</v>
      </c>
      <c r="FG30" s="1713" t="s">
        <v>431</v>
      </c>
      <c r="FH30" s="384">
        <v>22000000000</v>
      </c>
      <c r="FI30" s="384">
        <v>0</v>
      </c>
      <c r="FJ30" s="384">
        <v>0</v>
      </c>
      <c r="FK30" s="1723">
        <f t="shared" si="34"/>
        <v>22770000</v>
      </c>
      <c r="FL30" s="1723">
        <f t="shared" si="35"/>
        <v>0</v>
      </c>
      <c r="FM30" s="1723">
        <f t="shared" si="36"/>
        <v>0</v>
      </c>
      <c r="FW30" s="380" t="s">
        <v>812</v>
      </c>
      <c r="FX30" s="1713" t="s">
        <v>813</v>
      </c>
      <c r="FY30" s="380" t="s">
        <v>431</v>
      </c>
      <c r="FZ30" s="1713" t="s">
        <v>431</v>
      </c>
      <c r="GA30" s="384">
        <v>10300000000</v>
      </c>
      <c r="GB30" s="384">
        <v>0</v>
      </c>
      <c r="GC30" s="384">
        <v>0</v>
      </c>
      <c r="GD30" s="1723">
        <f t="shared" si="38"/>
        <v>10660500</v>
      </c>
      <c r="GE30" s="1723">
        <f t="shared" si="39"/>
        <v>0</v>
      </c>
      <c r="GF30" s="1723">
        <f t="shared" si="40"/>
        <v>0</v>
      </c>
      <c r="GQ30" s="1713" t="s">
        <v>812</v>
      </c>
      <c r="GR30" s="1713" t="s">
        <v>813</v>
      </c>
      <c r="GS30" s="1713" t="s">
        <v>431</v>
      </c>
      <c r="GT30" s="1713" t="s">
        <v>431</v>
      </c>
      <c r="GU30" s="1728">
        <v>10300000000</v>
      </c>
      <c r="GV30" s="1728">
        <v>0</v>
      </c>
      <c r="GW30" s="1728">
        <v>0</v>
      </c>
      <c r="GX30" s="1723">
        <f t="shared" si="42"/>
        <v>10660500</v>
      </c>
      <c r="GY30" s="1723">
        <f t="shared" si="43"/>
        <v>0</v>
      </c>
      <c r="GZ30" s="1723">
        <f t="shared" si="44"/>
        <v>0</v>
      </c>
      <c r="HK30" s="380" t="s">
        <v>810</v>
      </c>
      <c r="HL30" s="380" t="s">
        <v>811</v>
      </c>
      <c r="HM30" s="380" t="s">
        <v>431</v>
      </c>
      <c r="HN30" s="380" t="s">
        <v>431</v>
      </c>
      <c r="HO30" s="384">
        <v>0</v>
      </c>
      <c r="HP30" s="384">
        <v>17207282894</v>
      </c>
      <c r="HQ30" s="384">
        <v>17207282894</v>
      </c>
      <c r="HR30" s="1723">
        <f t="shared" si="46"/>
        <v>0</v>
      </c>
      <c r="HS30" s="1723">
        <f t="shared" si="47"/>
        <v>17809537.795290001</v>
      </c>
      <c r="HT30" s="1723">
        <f t="shared" si="48"/>
        <v>17809537.795290001</v>
      </c>
    </row>
    <row r="31" spans="1:228" x14ac:dyDescent="0.3">
      <c r="A31" s="1713" t="s">
        <v>826</v>
      </c>
      <c r="B31" s="1713" t="s">
        <v>827</v>
      </c>
      <c r="C31" s="1713" t="s">
        <v>431</v>
      </c>
      <c r="D31" s="1713" t="s">
        <v>431</v>
      </c>
      <c r="E31" s="1713" t="s">
        <v>521</v>
      </c>
      <c r="F31" s="1714">
        <v>14656065000</v>
      </c>
      <c r="G31" s="1714">
        <v>0</v>
      </c>
      <c r="H31" s="1714">
        <v>0</v>
      </c>
      <c r="I31" s="1714">
        <f t="shared" si="0"/>
        <v>15169027.274999999</v>
      </c>
      <c r="J31" s="1714">
        <f t="shared" si="1"/>
        <v>0</v>
      </c>
      <c r="K31" s="1714">
        <f t="shared" si="2"/>
        <v>0</v>
      </c>
      <c r="Y31" s="380" t="s">
        <v>816</v>
      </c>
      <c r="Z31" s="1713" t="s">
        <v>817</v>
      </c>
      <c r="AA31" s="1713" t="s">
        <v>431</v>
      </c>
      <c r="AB31" s="1713" t="s">
        <v>431</v>
      </c>
      <c r="AC31" s="384">
        <v>0</v>
      </c>
      <c r="AD31" s="384">
        <v>3470113168</v>
      </c>
      <c r="AE31" s="384">
        <v>2201230694</v>
      </c>
      <c r="AF31" s="384">
        <f t="shared" si="5"/>
        <v>0</v>
      </c>
      <c r="AG31" s="384">
        <f t="shared" si="6"/>
        <v>3591567.1288799997</v>
      </c>
      <c r="AH31" s="384">
        <f t="shared" si="7"/>
        <v>2278273.76829</v>
      </c>
      <c r="AR31" s="1720" t="s">
        <v>816</v>
      </c>
      <c r="AS31" s="1720" t="s">
        <v>817</v>
      </c>
      <c r="AT31" s="1720" t="s">
        <v>431</v>
      </c>
      <c r="AU31" s="408" t="s">
        <v>431</v>
      </c>
      <c r="AV31" s="1721">
        <v>7925135000</v>
      </c>
      <c r="AW31" s="1721">
        <v>0</v>
      </c>
      <c r="AX31" s="1721">
        <v>0</v>
      </c>
      <c r="AY31" s="1722">
        <f t="shared" si="9"/>
        <v>8202514.7249999996</v>
      </c>
      <c r="AZ31" s="1722">
        <f t="shared" si="10"/>
        <v>0</v>
      </c>
      <c r="BA31" s="1722">
        <f t="shared" si="11"/>
        <v>0</v>
      </c>
      <c r="BK31" s="1713" t="s">
        <v>814</v>
      </c>
      <c r="BL31" s="1713" t="s">
        <v>815</v>
      </c>
      <c r="BM31" s="1713" t="s">
        <v>431</v>
      </c>
      <c r="BN31" s="1713" t="s">
        <v>431</v>
      </c>
      <c r="BO31" s="384">
        <v>5736407000</v>
      </c>
      <c r="BP31" s="384">
        <v>0</v>
      </c>
      <c r="BQ31" s="384">
        <v>0</v>
      </c>
      <c r="BR31" s="1723">
        <f t="shared" si="13"/>
        <v>5937181.2449999992</v>
      </c>
      <c r="BS31" s="1723">
        <f t="shared" si="14"/>
        <v>0</v>
      </c>
      <c r="BT31" s="1723">
        <f t="shared" si="15"/>
        <v>0</v>
      </c>
      <c r="CE31" s="1713" t="s">
        <v>812</v>
      </c>
      <c r="CF31" s="1713" t="s">
        <v>813</v>
      </c>
      <c r="CG31" s="1713" t="s">
        <v>431</v>
      </c>
      <c r="CH31" s="1713" t="s">
        <v>431</v>
      </c>
      <c r="CI31" s="1724">
        <v>0</v>
      </c>
      <c r="CJ31" s="1724">
        <v>5590528466</v>
      </c>
      <c r="CK31" s="1724">
        <v>3161912497</v>
      </c>
      <c r="CL31" s="1723">
        <f t="shared" si="17"/>
        <v>0</v>
      </c>
      <c r="CM31" s="1723">
        <f t="shared" si="18"/>
        <v>5786196.9623099994</v>
      </c>
      <c r="CN31" s="1723">
        <f t="shared" si="19"/>
        <v>3272579.4343949999</v>
      </c>
      <c r="CY31" s="1713" t="s">
        <v>812</v>
      </c>
      <c r="CZ31" s="1713" t="s">
        <v>813</v>
      </c>
      <c r="DA31" s="1713" t="s">
        <v>431</v>
      </c>
      <c r="DB31" s="1713" t="s">
        <v>431</v>
      </c>
      <c r="DC31" s="1724">
        <v>0</v>
      </c>
      <c r="DD31" s="1724">
        <v>6483365190</v>
      </c>
      <c r="DE31" s="1724">
        <v>6483365190</v>
      </c>
      <c r="DF31" s="1722">
        <f t="shared" si="28"/>
        <v>0</v>
      </c>
      <c r="DG31" s="1722">
        <f t="shared" si="21"/>
        <v>6710282.9716499997</v>
      </c>
      <c r="DH31" s="1722">
        <f t="shared" si="22"/>
        <v>6710282.9716499997</v>
      </c>
      <c r="DS31" s="1717" t="s">
        <v>812</v>
      </c>
      <c r="DT31" s="1718" t="s">
        <v>813</v>
      </c>
      <c r="DU31" s="1718" t="s">
        <v>431</v>
      </c>
      <c r="DV31" s="1718" t="s">
        <v>431</v>
      </c>
      <c r="DW31" s="1719">
        <v>0</v>
      </c>
      <c r="DX31" s="1719">
        <v>7059839180</v>
      </c>
      <c r="DY31" s="1719">
        <v>6836519242</v>
      </c>
      <c r="DZ31" s="1722">
        <f t="shared" si="24"/>
        <v>0</v>
      </c>
      <c r="EA31" s="1722">
        <f t="shared" si="25"/>
        <v>7306933.5512999995</v>
      </c>
      <c r="EB31" s="1722">
        <f t="shared" si="26"/>
        <v>7075797.4154699994</v>
      </c>
      <c r="EK31" s="1713" t="s">
        <v>812</v>
      </c>
      <c r="EL31" s="1713" t="s">
        <v>813</v>
      </c>
      <c r="EM31" s="1713" t="s">
        <v>431</v>
      </c>
      <c r="EN31" s="1713" t="s">
        <v>431</v>
      </c>
      <c r="EO31" s="384">
        <v>0</v>
      </c>
      <c r="EP31" s="384">
        <v>7284802009</v>
      </c>
      <c r="EQ31" s="384">
        <v>7209836489</v>
      </c>
      <c r="ER31" s="1722">
        <f t="shared" si="30"/>
        <v>0</v>
      </c>
      <c r="ES31" s="1722">
        <f t="shared" si="31"/>
        <v>7539770.0793149993</v>
      </c>
      <c r="ET31" s="1722">
        <f t="shared" si="32"/>
        <v>7462180.7661149995</v>
      </c>
      <c r="FD31" s="380" t="s">
        <v>812</v>
      </c>
      <c r="FE31" s="1713" t="s">
        <v>813</v>
      </c>
      <c r="FF31" s="380" t="s">
        <v>431</v>
      </c>
      <c r="FG31" s="1713" t="s">
        <v>431</v>
      </c>
      <c r="FH31" s="384">
        <v>0</v>
      </c>
      <c r="FI31" s="384">
        <v>8835664389</v>
      </c>
      <c r="FJ31" s="384">
        <v>8290698820</v>
      </c>
      <c r="FK31" s="1723">
        <f t="shared" si="34"/>
        <v>0</v>
      </c>
      <c r="FL31" s="1723">
        <f t="shared" si="35"/>
        <v>9144912.6426149998</v>
      </c>
      <c r="FM31" s="1723">
        <f t="shared" si="36"/>
        <v>8580873.2786999997</v>
      </c>
      <c r="FW31" s="380" t="s">
        <v>812</v>
      </c>
      <c r="FX31" s="1713" t="s">
        <v>813</v>
      </c>
      <c r="FY31" s="380" t="s">
        <v>431</v>
      </c>
      <c r="FZ31" s="1713" t="s">
        <v>431</v>
      </c>
      <c r="GA31" s="384">
        <v>0</v>
      </c>
      <c r="GB31" s="384">
        <v>8978961537</v>
      </c>
      <c r="GC31" s="384">
        <v>9049648711</v>
      </c>
      <c r="GD31" s="1723">
        <f t="shared" si="38"/>
        <v>0</v>
      </c>
      <c r="GE31" s="1723">
        <f t="shared" si="39"/>
        <v>9293225.1907950006</v>
      </c>
      <c r="GF31" s="1723">
        <f t="shared" si="40"/>
        <v>9366386.4158849977</v>
      </c>
      <c r="GQ31" s="1713" t="s">
        <v>812</v>
      </c>
      <c r="GR31" s="1713" t="s">
        <v>813</v>
      </c>
      <c r="GS31" s="1713" t="s">
        <v>431</v>
      </c>
      <c r="GT31" s="1713" t="s">
        <v>431</v>
      </c>
      <c r="GU31" s="1728">
        <v>0</v>
      </c>
      <c r="GV31" s="1728">
        <v>9653408193</v>
      </c>
      <c r="GW31" s="1728">
        <v>9728403929</v>
      </c>
      <c r="GX31" s="1723">
        <f t="shared" si="42"/>
        <v>0</v>
      </c>
      <c r="GY31" s="1723">
        <f t="shared" si="43"/>
        <v>9991277.4797549993</v>
      </c>
      <c r="GZ31" s="1723">
        <f t="shared" si="44"/>
        <v>10068898.066514999</v>
      </c>
      <c r="HK31" s="380" t="s">
        <v>812</v>
      </c>
      <c r="HL31" s="380" t="s">
        <v>813</v>
      </c>
      <c r="HM31" s="380" t="s">
        <v>431</v>
      </c>
      <c r="HN31" s="380" t="s">
        <v>431</v>
      </c>
      <c r="HO31" s="384">
        <v>9873401787</v>
      </c>
      <c r="HP31" s="384">
        <v>0</v>
      </c>
      <c r="HQ31" s="384">
        <v>0</v>
      </c>
      <c r="HR31" s="1723">
        <f t="shared" si="46"/>
        <v>10218970.849545</v>
      </c>
      <c r="HS31" s="1723">
        <f t="shared" si="47"/>
        <v>0</v>
      </c>
      <c r="HT31" s="1723">
        <f t="shared" si="48"/>
        <v>0</v>
      </c>
    </row>
    <row r="32" spans="1:228" x14ac:dyDescent="0.3">
      <c r="A32" s="1713" t="s">
        <v>432</v>
      </c>
      <c r="B32" s="1713" t="s">
        <v>451</v>
      </c>
      <c r="C32" s="1713" t="s">
        <v>431</v>
      </c>
      <c r="D32" s="1713" t="s">
        <v>431</v>
      </c>
      <c r="E32" s="1713" t="s">
        <v>521</v>
      </c>
      <c r="F32" s="1714">
        <v>16934493000</v>
      </c>
      <c r="G32" s="1714">
        <v>0</v>
      </c>
      <c r="H32" s="1714">
        <v>0</v>
      </c>
      <c r="I32" s="1714">
        <f t="shared" si="0"/>
        <v>17527200.254999999</v>
      </c>
      <c r="J32" s="1714">
        <f t="shared" si="1"/>
        <v>0</v>
      </c>
      <c r="K32" s="1714">
        <f t="shared" si="2"/>
        <v>0</v>
      </c>
      <c r="Y32" s="380" t="s">
        <v>818</v>
      </c>
      <c r="Z32" s="1713" t="s">
        <v>819</v>
      </c>
      <c r="AA32" s="1713" t="s">
        <v>431</v>
      </c>
      <c r="AB32" s="1713" t="s">
        <v>431</v>
      </c>
      <c r="AC32" s="384">
        <v>1946254000</v>
      </c>
      <c r="AD32" s="384">
        <v>0</v>
      </c>
      <c r="AE32" s="384">
        <v>0</v>
      </c>
      <c r="AF32" s="384">
        <f t="shared" si="5"/>
        <v>2014372.89</v>
      </c>
      <c r="AG32" s="384">
        <f t="shared" si="6"/>
        <v>0</v>
      </c>
      <c r="AH32" s="384">
        <f t="shared" si="7"/>
        <v>0</v>
      </c>
      <c r="AR32" s="1720" t="s">
        <v>816</v>
      </c>
      <c r="AS32" s="1720" t="s">
        <v>817</v>
      </c>
      <c r="AT32" s="1720" t="s">
        <v>431</v>
      </c>
      <c r="AU32" s="408" t="s">
        <v>431</v>
      </c>
      <c r="AV32" s="1721">
        <v>0</v>
      </c>
      <c r="AW32" s="1721">
        <v>3470113168</v>
      </c>
      <c r="AX32" s="1721">
        <v>3470113168</v>
      </c>
      <c r="AY32" s="1722">
        <f t="shared" si="9"/>
        <v>0</v>
      </c>
      <c r="AZ32" s="1722">
        <f t="shared" si="10"/>
        <v>3591567.1288799997</v>
      </c>
      <c r="BA32" s="1722">
        <f t="shared" si="11"/>
        <v>3591567.1288799997</v>
      </c>
      <c r="BK32" s="1713" t="s">
        <v>814</v>
      </c>
      <c r="BL32" s="1713" t="s">
        <v>815</v>
      </c>
      <c r="BM32" s="1713" t="s">
        <v>431</v>
      </c>
      <c r="BN32" s="1713" t="s">
        <v>431</v>
      </c>
      <c r="BO32" s="384">
        <v>0</v>
      </c>
      <c r="BP32" s="384">
        <v>3955298048</v>
      </c>
      <c r="BQ32" s="384">
        <v>3560698048</v>
      </c>
      <c r="BR32" s="1723">
        <f t="shared" si="13"/>
        <v>0</v>
      </c>
      <c r="BS32" s="1723">
        <f t="shared" si="14"/>
        <v>4093733.4796799994</v>
      </c>
      <c r="BT32" s="1723">
        <f t="shared" si="15"/>
        <v>3685322.4796799999</v>
      </c>
      <c r="CE32" s="1713" t="s">
        <v>814</v>
      </c>
      <c r="CF32" s="1713" t="s">
        <v>815</v>
      </c>
      <c r="CG32" s="1713" t="s">
        <v>431</v>
      </c>
      <c r="CH32" s="1713" t="s">
        <v>431</v>
      </c>
      <c r="CI32" s="1724">
        <v>5736407000</v>
      </c>
      <c r="CJ32" s="1724">
        <v>0</v>
      </c>
      <c r="CK32" s="1724">
        <v>0</v>
      </c>
      <c r="CL32" s="1723">
        <f t="shared" si="17"/>
        <v>5937181.2449999992</v>
      </c>
      <c r="CM32" s="1723">
        <f t="shared" si="18"/>
        <v>0</v>
      </c>
      <c r="CN32" s="1723">
        <f t="shared" si="19"/>
        <v>0</v>
      </c>
      <c r="CY32" s="1713" t="s">
        <v>814</v>
      </c>
      <c r="CZ32" s="1713" t="s">
        <v>815</v>
      </c>
      <c r="DA32" s="1713" t="s">
        <v>431</v>
      </c>
      <c r="DB32" s="1713" t="s">
        <v>431</v>
      </c>
      <c r="DC32" s="1724">
        <v>15653724908</v>
      </c>
      <c r="DD32" s="1724">
        <v>0</v>
      </c>
      <c r="DE32" s="1724">
        <v>0</v>
      </c>
      <c r="DF32" s="1722">
        <f t="shared" si="28"/>
        <v>16201605.279779999</v>
      </c>
      <c r="DG32" s="1722">
        <f t="shared" si="21"/>
        <v>0</v>
      </c>
      <c r="DH32" s="1722">
        <f t="shared" si="22"/>
        <v>0</v>
      </c>
      <c r="DS32" s="1717" t="s">
        <v>814</v>
      </c>
      <c r="DT32" s="1718" t="s">
        <v>815</v>
      </c>
      <c r="DU32" s="1718" t="s">
        <v>431</v>
      </c>
      <c r="DV32" s="1718" t="s">
        <v>431</v>
      </c>
      <c r="DW32" s="1719">
        <v>15653724908</v>
      </c>
      <c r="DX32" s="1719">
        <v>0</v>
      </c>
      <c r="DY32" s="1719">
        <v>0</v>
      </c>
      <c r="DZ32" s="1722">
        <f t="shared" si="24"/>
        <v>16201605.279779999</v>
      </c>
      <c r="EA32" s="1722">
        <f t="shared" si="25"/>
        <v>0</v>
      </c>
      <c r="EB32" s="1722">
        <f t="shared" si="26"/>
        <v>0</v>
      </c>
      <c r="EK32" s="1713" t="s">
        <v>814</v>
      </c>
      <c r="EL32" s="1713" t="s">
        <v>815</v>
      </c>
      <c r="EM32" s="1713" t="s">
        <v>431</v>
      </c>
      <c r="EN32" s="1713" t="s">
        <v>431</v>
      </c>
      <c r="EO32" s="384">
        <v>15653724908</v>
      </c>
      <c r="EP32" s="384">
        <v>0</v>
      </c>
      <c r="EQ32" s="384">
        <v>0</v>
      </c>
      <c r="ER32" s="1722">
        <f t="shared" si="30"/>
        <v>16201605.279779999</v>
      </c>
      <c r="ES32" s="1722">
        <f t="shared" si="31"/>
        <v>0</v>
      </c>
      <c r="ET32" s="1722">
        <f t="shared" si="32"/>
        <v>0</v>
      </c>
      <c r="FD32" s="380" t="s">
        <v>814</v>
      </c>
      <c r="FE32" s="1713" t="s">
        <v>815</v>
      </c>
      <c r="FF32" s="380" t="s">
        <v>431</v>
      </c>
      <c r="FG32" s="1713" t="s">
        <v>431</v>
      </c>
      <c r="FH32" s="384">
        <v>15653724908</v>
      </c>
      <c r="FI32" s="384">
        <v>0</v>
      </c>
      <c r="FJ32" s="384">
        <v>0</v>
      </c>
      <c r="FK32" s="1723">
        <f t="shared" si="34"/>
        <v>16201605.279779999</v>
      </c>
      <c r="FL32" s="1723">
        <f t="shared" si="35"/>
        <v>0</v>
      </c>
      <c r="FM32" s="1723">
        <f t="shared" si="36"/>
        <v>0</v>
      </c>
      <c r="FW32" s="380" t="s">
        <v>814</v>
      </c>
      <c r="FX32" s="1713" t="s">
        <v>815</v>
      </c>
      <c r="FY32" s="380" t="s">
        <v>431</v>
      </c>
      <c r="FZ32" s="1713" t="s">
        <v>431</v>
      </c>
      <c r="GA32" s="384">
        <v>16394894169</v>
      </c>
      <c r="GB32" s="384">
        <v>0</v>
      </c>
      <c r="GC32" s="384">
        <v>0</v>
      </c>
      <c r="GD32" s="1723">
        <f t="shared" si="38"/>
        <v>16968715.464915</v>
      </c>
      <c r="GE32" s="1723">
        <f t="shared" si="39"/>
        <v>0</v>
      </c>
      <c r="GF32" s="1723">
        <f t="shared" si="40"/>
        <v>0</v>
      </c>
      <c r="GQ32" s="1713" t="s">
        <v>814</v>
      </c>
      <c r="GR32" s="1713" t="s">
        <v>815</v>
      </c>
      <c r="GS32" s="1713" t="s">
        <v>431</v>
      </c>
      <c r="GT32" s="1713" t="s">
        <v>431</v>
      </c>
      <c r="GU32" s="1728">
        <v>16496100397</v>
      </c>
      <c r="GV32" s="1728">
        <v>0</v>
      </c>
      <c r="GW32" s="1728">
        <v>0</v>
      </c>
      <c r="GX32" s="1723">
        <f t="shared" si="42"/>
        <v>17073463.910894997</v>
      </c>
      <c r="GY32" s="1723">
        <f t="shared" si="43"/>
        <v>0</v>
      </c>
      <c r="GZ32" s="1723">
        <f t="shared" si="44"/>
        <v>0</v>
      </c>
      <c r="HK32" s="380" t="s">
        <v>812</v>
      </c>
      <c r="HL32" s="380" t="s">
        <v>813</v>
      </c>
      <c r="HM32" s="380" t="s">
        <v>431</v>
      </c>
      <c r="HN32" s="380" t="s">
        <v>431</v>
      </c>
      <c r="HO32" s="384">
        <v>0</v>
      </c>
      <c r="HP32" s="384">
        <v>9873401787</v>
      </c>
      <c r="HQ32" s="384">
        <v>9873401787</v>
      </c>
      <c r="HR32" s="1723">
        <f t="shared" si="46"/>
        <v>0</v>
      </c>
      <c r="HS32" s="1723">
        <f t="shared" si="47"/>
        <v>10218970.849545</v>
      </c>
      <c r="HT32" s="1723">
        <f t="shared" si="48"/>
        <v>10218970.849545</v>
      </c>
    </row>
    <row r="33" spans="1:228" x14ac:dyDescent="0.3">
      <c r="A33" s="1713" t="s">
        <v>435</v>
      </c>
      <c r="B33" s="1713" t="s">
        <v>452</v>
      </c>
      <c r="C33" s="1713" t="s">
        <v>431</v>
      </c>
      <c r="D33" s="1713" t="s">
        <v>431</v>
      </c>
      <c r="E33" s="1713" t="s">
        <v>521</v>
      </c>
      <c r="F33" s="1714">
        <v>8635311000</v>
      </c>
      <c r="G33" s="1714">
        <v>0</v>
      </c>
      <c r="H33" s="1714">
        <v>0</v>
      </c>
      <c r="I33" s="1714">
        <f t="shared" si="0"/>
        <v>8937546.8849999998</v>
      </c>
      <c r="J33" s="1714">
        <f t="shared" si="1"/>
        <v>0</v>
      </c>
      <c r="K33" s="1714">
        <f t="shared" si="2"/>
        <v>0</v>
      </c>
      <c r="Y33" s="380" t="s">
        <v>818</v>
      </c>
      <c r="Z33" s="1713" t="s">
        <v>819</v>
      </c>
      <c r="AA33" s="1713" t="s">
        <v>431</v>
      </c>
      <c r="AB33" s="1713" t="s">
        <v>431</v>
      </c>
      <c r="AC33" s="384">
        <v>0</v>
      </c>
      <c r="AD33" s="384">
        <v>422592850</v>
      </c>
      <c r="AE33" s="384">
        <v>363792850</v>
      </c>
      <c r="AF33" s="384">
        <f t="shared" si="5"/>
        <v>0</v>
      </c>
      <c r="AG33" s="384">
        <f t="shared" si="6"/>
        <v>437383.59974999994</v>
      </c>
      <c r="AH33" s="384">
        <f t="shared" si="7"/>
        <v>376525.59974999994</v>
      </c>
      <c r="AR33" s="1720" t="s">
        <v>818</v>
      </c>
      <c r="AS33" s="1720" t="s">
        <v>819</v>
      </c>
      <c r="AT33" s="1720" t="s">
        <v>431</v>
      </c>
      <c r="AU33" s="408" t="s">
        <v>431</v>
      </c>
      <c r="AV33" s="1721">
        <v>1946254000</v>
      </c>
      <c r="AW33" s="1721">
        <v>0</v>
      </c>
      <c r="AX33" s="1721">
        <v>0</v>
      </c>
      <c r="AY33" s="1722">
        <f t="shared" si="9"/>
        <v>2014372.89</v>
      </c>
      <c r="AZ33" s="1722">
        <f t="shared" si="10"/>
        <v>0</v>
      </c>
      <c r="BA33" s="1722">
        <f t="shared" si="11"/>
        <v>0</v>
      </c>
      <c r="BK33" s="1713" t="s">
        <v>816</v>
      </c>
      <c r="BL33" s="1713" t="s">
        <v>817</v>
      </c>
      <c r="BM33" s="1713" t="s">
        <v>431</v>
      </c>
      <c r="BN33" s="1713" t="s">
        <v>431</v>
      </c>
      <c r="BO33" s="384">
        <v>7925135000</v>
      </c>
      <c r="BP33" s="384">
        <v>0</v>
      </c>
      <c r="BQ33" s="384">
        <v>0</v>
      </c>
      <c r="BR33" s="1723">
        <f t="shared" si="13"/>
        <v>8202514.7249999996</v>
      </c>
      <c r="BS33" s="1723">
        <f t="shared" si="14"/>
        <v>0</v>
      </c>
      <c r="BT33" s="1723">
        <f t="shared" si="15"/>
        <v>0</v>
      </c>
      <c r="CE33" s="1713" t="s">
        <v>814</v>
      </c>
      <c r="CF33" s="1713" t="s">
        <v>815</v>
      </c>
      <c r="CG33" s="1713" t="s">
        <v>431</v>
      </c>
      <c r="CH33" s="1713" t="s">
        <v>431</v>
      </c>
      <c r="CI33" s="1724">
        <v>0</v>
      </c>
      <c r="CJ33" s="1724">
        <v>4917058850</v>
      </c>
      <c r="CK33" s="1724">
        <v>4653558850</v>
      </c>
      <c r="CL33" s="1723">
        <f t="shared" si="17"/>
        <v>0</v>
      </c>
      <c r="CM33" s="1723">
        <f t="shared" si="18"/>
        <v>5089155.9097499996</v>
      </c>
      <c r="CN33" s="1723">
        <f t="shared" si="19"/>
        <v>4816433.4097499996</v>
      </c>
      <c r="CY33" s="1713" t="s">
        <v>814</v>
      </c>
      <c r="CZ33" s="1713" t="s">
        <v>815</v>
      </c>
      <c r="DA33" s="1713" t="s">
        <v>431</v>
      </c>
      <c r="DB33" s="1713" t="s">
        <v>431</v>
      </c>
      <c r="DC33" s="1724">
        <v>0</v>
      </c>
      <c r="DD33" s="1724">
        <v>6195368136</v>
      </c>
      <c r="DE33" s="1724">
        <v>5454972136</v>
      </c>
      <c r="DF33" s="1722">
        <f t="shared" si="28"/>
        <v>0</v>
      </c>
      <c r="DG33" s="1722">
        <f t="shared" si="21"/>
        <v>6412206.0207599998</v>
      </c>
      <c r="DH33" s="1722">
        <f t="shared" si="22"/>
        <v>5645896.1607599994</v>
      </c>
      <c r="DS33" s="1717" t="s">
        <v>814</v>
      </c>
      <c r="DT33" s="1718" t="s">
        <v>815</v>
      </c>
      <c r="DU33" s="1718" t="s">
        <v>431</v>
      </c>
      <c r="DV33" s="1718" t="s">
        <v>431</v>
      </c>
      <c r="DW33" s="1719">
        <v>0</v>
      </c>
      <c r="DX33" s="1719">
        <v>8836471946</v>
      </c>
      <c r="DY33" s="1719">
        <v>7570111946</v>
      </c>
      <c r="DZ33" s="1722">
        <f t="shared" si="24"/>
        <v>0</v>
      </c>
      <c r="EA33" s="1722">
        <f t="shared" si="25"/>
        <v>9145748.4641100001</v>
      </c>
      <c r="EB33" s="1722">
        <f t="shared" si="26"/>
        <v>7835065.8641099995</v>
      </c>
      <c r="EK33" s="1713" t="s">
        <v>814</v>
      </c>
      <c r="EL33" s="1713" t="s">
        <v>815</v>
      </c>
      <c r="EM33" s="1713" t="s">
        <v>431</v>
      </c>
      <c r="EN33" s="1713" t="s">
        <v>431</v>
      </c>
      <c r="EO33" s="384">
        <v>0</v>
      </c>
      <c r="EP33" s="384">
        <v>10723897704</v>
      </c>
      <c r="EQ33" s="384">
        <v>10097168104</v>
      </c>
      <c r="ER33" s="1722">
        <f t="shared" si="30"/>
        <v>0</v>
      </c>
      <c r="ES33" s="1722">
        <f t="shared" si="31"/>
        <v>11099234.123639999</v>
      </c>
      <c r="ET33" s="1722">
        <f t="shared" si="32"/>
        <v>10450568.987639999</v>
      </c>
      <c r="FD33" s="380" t="s">
        <v>814</v>
      </c>
      <c r="FE33" s="1713" t="s">
        <v>815</v>
      </c>
      <c r="FF33" s="380" t="s">
        <v>431</v>
      </c>
      <c r="FG33" s="1713" t="s">
        <v>431</v>
      </c>
      <c r="FH33" s="384">
        <v>0</v>
      </c>
      <c r="FI33" s="384">
        <v>12114075704</v>
      </c>
      <c r="FJ33" s="384">
        <v>10685876104</v>
      </c>
      <c r="FK33" s="1723">
        <f t="shared" si="34"/>
        <v>0</v>
      </c>
      <c r="FL33" s="1723">
        <f t="shared" si="35"/>
        <v>12538068.353639999</v>
      </c>
      <c r="FM33" s="1723">
        <f t="shared" si="36"/>
        <v>11059881.76764</v>
      </c>
      <c r="FW33" s="380" t="s">
        <v>814</v>
      </c>
      <c r="FX33" s="1713" t="s">
        <v>815</v>
      </c>
      <c r="FY33" s="380" t="s">
        <v>431</v>
      </c>
      <c r="FZ33" s="1713" t="s">
        <v>431</v>
      </c>
      <c r="GA33" s="384">
        <v>0</v>
      </c>
      <c r="GB33" s="384">
        <v>11820991362</v>
      </c>
      <c r="GC33" s="384">
        <v>12460940962</v>
      </c>
      <c r="GD33" s="1723">
        <f t="shared" si="38"/>
        <v>0</v>
      </c>
      <c r="GE33" s="1723">
        <f t="shared" si="39"/>
        <v>12234726.059669999</v>
      </c>
      <c r="GF33" s="1723">
        <f t="shared" si="40"/>
        <v>12897073.895669999</v>
      </c>
      <c r="GQ33" s="1713" t="s">
        <v>814</v>
      </c>
      <c r="GR33" s="1713" t="s">
        <v>815</v>
      </c>
      <c r="GS33" s="1713" t="s">
        <v>431</v>
      </c>
      <c r="GT33" s="1713" t="s">
        <v>431</v>
      </c>
      <c r="GU33" s="1728">
        <v>0</v>
      </c>
      <c r="GV33" s="1728">
        <v>13834131239</v>
      </c>
      <c r="GW33" s="1728">
        <v>14516134922</v>
      </c>
      <c r="GX33" s="1723">
        <f t="shared" si="42"/>
        <v>0</v>
      </c>
      <c r="GY33" s="1723">
        <f t="shared" si="43"/>
        <v>14318325.832364999</v>
      </c>
      <c r="GZ33" s="1723">
        <f t="shared" si="44"/>
        <v>15024199.644269999</v>
      </c>
      <c r="HK33" s="380" t="s">
        <v>814</v>
      </c>
      <c r="HL33" s="380" t="s">
        <v>815</v>
      </c>
      <c r="HM33" s="380" t="s">
        <v>431</v>
      </c>
      <c r="HN33" s="380" t="s">
        <v>431</v>
      </c>
      <c r="HO33" s="384">
        <v>15471474899</v>
      </c>
      <c r="HP33" s="384">
        <v>0</v>
      </c>
      <c r="HQ33" s="384">
        <v>0</v>
      </c>
      <c r="HR33" s="1723">
        <f t="shared" si="46"/>
        <v>16012976.520465</v>
      </c>
      <c r="HS33" s="1723">
        <f t="shared" si="47"/>
        <v>0</v>
      </c>
      <c r="HT33" s="1723">
        <f t="shared" si="48"/>
        <v>0</v>
      </c>
    </row>
    <row r="34" spans="1:228" x14ac:dyDescent="0.3">
      <c r="A34" s="1713" t="s">
        <v>436</v>
      </c>
      <c r="B34" s="1713" t="s">
        <v>127</v>
      </c>
      <c r="C34" s="1713" t="s">
        <v>431</v>
      </c>
      <c r="D34" s="1713" t="s">
        <v>431</v>
      </c>
      <c r="E34" s="1713" t="s">
        <v>521</v>
      </c>
      <c r="F34" s="1714">
        <v>10000</v>
      </c>
      <c r="G34" s="1714">
        <v>0</v>
      </c>
      <c r="H34" s="1714">
        <v>0</v>
      </c>
      <c r="I34" s="1714">
        <f t="shared" si="0"/>
        <v>10.35</v>
      </c>
      <c r="J34" s="1714">
        <f t="shared" si="1"/>
        <v>0</v>
      </c>
      <c r="K34" s="1714">
        <f t="shared" si="2"/>
        <v>0</v>
      </c>
      <c r="Y34" s="380" t="s">
        <v>820</v>
      </c>
      <c r="Z34" s="1713" t="s">
        <v>821</v>
      </c>
      <c r="AA34" s="1713" t="s">
        <v>431</v>
      </c>
      <c r="AB34" s="1713" t="s">
        <v>431</v>
      </c>
      <c r="AC34" s="384">
        <v>2260410000</v>
      </c>
      <c r="AD34" s="384">
        <v>0</v>
      </c>
      <c r="AE34" s="384">
        <v>0</v>
      </c>
      <c r="AF34" s="384">
        <f t="shared" si="5"/>
        <v>2339524.3499999996</v>
      </c>
      <c r="AG34" s="384">
        <f t="shared" si="6"/>
        <v>0</v>
      </c>
      <c r="AH34" s="384">
        <f t="shared" si="7"/>
        <v>0</v>
      </c>
      <c r="AR34" s="1720" t="s">
        <v>818</v>
      </c>
      <c r="AS34" s="1720" t="s">
        <v>819</v>
      </c>
      <c r="AT34" s="1720" t="s">
        <v>431</v>
      </c>
      <c r="AU34" s="408" t="s">
        <v>431</v>
      </c>
      <c r="AV34" s="1721">
        <v>0</v>
      </c>
      <c r="AW34" s="1721">
        <v>754744088</v>
      </c>
      <c r="AX34" s="1721">
        <v>711544088</v>
      </c>
      <c r="AY34" s="1722">
        <f t="shared" si="9"/>
        <v>0</v>
      </c>
      <c r="AZ34" s="1722">
        <f t="shared" si="10"/>
        <v>781160.13107999996</v>
      </c>
      <c r="BA34" s="1722">
        <f t="shared" si="11"/>
        <v>736448.13107999996</v>
      </c>
      <c r="BK34" s="1713" t="s">
        <v>816</v>
      </c>
      <c r="BL34" s="1713" t="s">
        <v>817</v>
      </c>
      <c r="BM34" s="1713" t="s">
        <v>431</v>
      </c>
      <c r="BN34" s="1713" t="s">
        <v>431</v>
      </c>
      <c r="BO34" s="384">
        <v>0</v>
      </c>
      <c r="BP34" s="384">
        <v>3470113168</v>
      </c>
      <c r="BQ34" s="384">
        <v>3470113168</v>
      </c>
      <c r="BR34" s="1723">
        <f t="shared" si="13"/>
        <v>0</v>
      </c>
      <c r="BS34" s="1723">
        <f t="shared" si="14"/>
        <v>3591567.1288799997</v>
      </c>
      <c r="BT34" s="1723">
        <f t="shared" si="15"/>
        <v>3591567.1288799997</v>
      </c>
      <c r="CE34" s="1713" t="s">
        <v>816</v>
      </c>
      <c r="CF34" s="1713" t="s">
        <v>817</v>
      </c>
      <c r="CG34" s="1713" t="s">
        <v>431</v>
      </c>
      <c r="CH34" s="1713" t="s">
        <v>431</v>
      </c>
      <c r="CI34" s="1724">
        <v>7925135000</v>
      </c>
      <c r="CJ34" s="1724">
        <v>0</v>
      </c>
      <c r="CK34" s="1724">
        <v>0</v>
      </c>
      <c r="CL34" s="1723">
        <f t="shared" si="17"/>
        <v>8202514.7249999996</v>
      </c>
      <c r="CM34" s="1723">
        <f t="shared" si="18"/>
        <v>0</v>
      </c>
      <c r="CN34" s="1723">
        <f t="shared" si="19"/>
        <v>0</v>
      </c>
      <c r="CY34" s="1713" t="s">
        <v>816</v>
      </c>
      <c r="CZ34" s="1713" t="s">
        <v>817</v>
      </c>
      <c r="DA34" s="1713" t="s">
        <v>431</v>
      </c>
      <c r="DB34" s="1713" t="s">
        <v>431</v>
      </c>
      <c r="DC34" s="1724">
        <v>12492413182</v>
      </c>
      <c r="DD34" s="1724">
        <v>0</v>
      </c>
      <c r="DE34" s="1724">
        <v>0</v>
      </c>
      <c r="DF34" s="1722">
        <f t="shared" si="28"/>
        <v>12929647.643369999</v>
      </c>
      <c r="DG34" s="1722">
        <f t="shared" si="21"/>
        <v>0</v>
      </c>
      <c r="DH34" s="1722">
        <f t="shared" si="22"/>
        <v>0</v>
      </c>
      <c r="DS34" s="1717" t="s">
        <v>816</v>
      </c>
      <c r="DT34" s="1718" t="s">
        <v>817</v>
      </c>
      <c r="DU34" s="1718" t="s">
        <v>431</v>
      </c>
      <c r="DV34" s="1718" t="s">
        <v>431</v>
      </c>
      <c r="DW34" s="1719">
        <v>12492413182</v>
      </c>
      <c r="DX34" s="1719">
        <v>0</v>
      </c>
      <c r="DY34" s="1719">
        <v>0</v>
      </c>
      <c r="DZ34" s="1722">
        <f t="shared" si="24"/>
        <v>12929647.643369999</v>
      </c>
      <c r="EA34" s="1722">
        <f t="shared" si="25"/>
        <v>0</v>
      </c>
      <c r="EB34" s="1722">
        <f t="shared" si="26"/>
        <v>0</v>
      </c>
      <c r="EK34" s="1713" t="s">
        <v>816</v>
      </c>
      <c r="EL34" s="1713" t="s">
        <v>817</v>
      </c>
      <c r="EM34" s="1713" t="s">
        <v>431</v>
      </c>
      <c r="EN34" s="1713" t="s">
        <v>431</v>
      </c>
      <c r="EO34" s="384">
        <v>12492413182</v>
      </c>
      <c r="EP34" s="384">
        <v>0</v>
      </c>
      <c r="EQ34" s="384">
        <v>0</v>
      </c>
      <c r="ER34" s="1722">
        <f t="shared" si="30"/>
        <v>12929647.643369999</v>
      </c>
      <c r="ES34" s="1722">
        <f t="shared" si="31"/>
        <v>0</v>
      </c>
      <c r="ET34" s="1722">
        <f t="shared" si="32"/>
        <v>0</v>
      </c>
      <c r="FD34" s="380" t="s">
        <v>816</v>
      </c>
      <c r="FE34" s="1713" t="s">
        <v>817</v>
      </c>
      <c r="FF34" s="380" t="s">
        <v>431</v>
      </c>
      <c r="FG34" s="1713" t="s">
        <v>431</v>
      </c>
      <c r="FH34" s="384">
        <v>8943749808</v>
      </c>
      <c r="FI34" s="384">
        <v>0</v>
      </c>
      <c r="FJ34" s="384">
        <v>0</v>
      </c>
      <c r="FK34" s="1723">
        <f t="shared" si="34"/>
        <v>9256781.0512799993</v>
      </c>
      <c r="FL34" s="1723">
        <f t="shared" si="35"/>
        <v>0</v>
      </c>
      <c r="FM34" s="1723">
        <f t="shared" si="36"/>
        <v>0</v>
      </c>
      <c r="FW34" s="380" t="s">
        <v>816</v>
      </c>
      <c r="FX34" s="1713" t="s">
        <v>817</v>
      </c>
      <c r="FY34" s="380" t="s">
        <v>431</v>
      </c>
      <c r="FZ34" s="1713" t="s">
        <v>431</v>
      </c>
      <c r="GA34" s="384">
        <v>6943749808</v>
      </c>
      <c r="GB34" s="384">
        <v>0</v>
      </c>
      <c r="GC34" s="384">
        <v>0</v>
      </c>
      <c r="GD34" s="1723">
        <f t="shared" si="38"/>
        <v>7186781.0512799993</v>
      </c>
      <c r="GE34" s="1723">
        <f t="shared" si="39"/>
        <v>0</v>
      </c>
      <c r="GF34" s="1723">
        <f t="shared" si="40"/>
        <v>0</v>
      </c>
      <c r="GQ34" s="1713" t="s">
        <v>816</v>
      </c>
      <c r="GR34" s="1713" t="s">
        <v>817</v>
      </c>
      <c r="GS34" s="1713" t="s">
        <v>431</v>
      </c>
      <c r="GT34" s="1713" t="s">
        <v>431</v>
      </c>
      <c r="GU34" s="1728">
        <v>6943749808</v>
      </c>
      <c r="GV34" s="1728">
        <v>0</v>
      </c>
      <c r="GW34" s="1728">
        <v>0</v>
      </c>
      <c r="GX34" s="1723">
        <f t="shared" si="42"/>
        <v>7186781.0512799993</v>
      </c>
      <c r="GY34" s="1723">
        <f t="shared" si="43"/>
        <v>0</v>
      </c>
      <c r="GZ34" s="1723">
        <f t="shared" si="44"/>
        <v>0</v>
      </c>
      <c r="HK34" s="380" t="s">
        <v>814</v>
      </c>
      <c r="HL34" s="380" t="s">
        <v>815</v>
      </c>
      <c r="HM34" s="380" t="s">
        <v>431</v>
      </c>
      <c r="HN34" s="380" t="s">
        <v>431</v>
      </c>
      <c r="HO34" s="384">
        <v>0</v>
      </c>
      <c r="HP34" s="384">
        <v>15471474899</v>
      </c>
      <c r="HQ34" s="384">
        <v>15471474899</v>
      </c>
      <c r="HR34" s="1723">
        <f t="shared" si="46"/>
        <v>0</v>
      </c>
      <c r="HS34" s="1723">
        <f t="shared" si="47"/>
        <v>16012976.520465</v>
      </c>
      <c r="HT34" s="1723">
        <f t="shared" si="48"/>
        <v>16012976.520465</v>
      </c>
    </row>
    <row r="35" spans="1:228" x14ac:dyDescent="0.3">
      <c r="A35" s="1713" t="s">
        <v>436</v>
      </c>
      <c r="B35" s="1713" t="s">
        <v>127</v>
      </c>
      <c r="C35" s="1713" t="s">
        <v>431</v>
      </c>
      <c r="D35" s="1713" t="s">
        <v>431</v>
      </c>
      <c r="E35" s="1713" t="s">
        <v>521</v>
      </c>
      <c r="F35" s="1714">
        <v>0</v>
      </c>
      <c r="G35" s="1714">
        <v>18204215</v>
      </c>
      <c r="H35" s="1714">
        <v>18204215</v>
      </c>
      <c r="I35" s="1714">
        <f t="shared" si="0"/>
        <v>0</v>
      </c>
      <c r="J35" s="1714">
        <f t="shared" si="1"/>
        <v>18841.362525</v>
      </c>
      <c r="K35" s="1714">
        <f t="shared" si="2"/>
        <v>18841.362525</v>
      </c>
      <c r="Y35" s="380" t="s">
        <v>820</v>
      </c>
      <c r="Z35" s="1713" t="s">
        <v>821</v>
      </c>
      <c r="AA35" s="1713" t="s">
        <v>431</v>
      </c>
      <c r="AB35" s="1713" t="s">
        <v>431</v>
      </c>
      <c r="AC35" s="384">
        <v>0</v>
      </c>
      <c r="AD35" s="384">
        <v>250665791</v>
      </c>
      <c r="AE35" s="384">
        <v>119696250</v>
      </c>
      <c r="AF35" s="384">
        <f t="shared" si="5"/>
        <v>0</v>
      </c>
      <c r="AG35" s="384">
        <f t="shared" si="6"/>
        <v>259439.09368499997</v>
      </c>
      <c r="AH35" s="384">
        <f t="shared" si="7"/>
        <v>123885.61874999999</v>
      </c>
      <c r="AR35" s="1720" t="s">
        <v>820</v>
      </c>
      <c r="AS35" s="1720" t="s">
        <v>821</v>
      </c>
      <c r="AT35" s="1720" t="s">
        <v>431</v>
      </c>
      <c r="AU35" s="408" t="s">
        <v>431</v>
      </c>
      <c r="AV35" s="1721">
        <v>2260410000</v>
      </c>
      <c r="AW35" s="1721">
        <v>0</v>
      </c>
      <c r="AX35" s="1721">
        <v>0</v>
      </c>
      <c r="AY35" s="1722">
        <f t="shared" si="9"/>
        <v>2339524.3499999996</v>
      </c>
      <c r="AZ35" s="1722">
        <f t="shared" si="10"/>
        <v>0</v>
      </c>
      <c r="BA35" s="1722">
        <f t="shared" si="11"/>
        <v>0</v>
      </c>
      <c r="BK35" s="1713" t="s">
        <v>818</v>
      </c>
      <c r="BL35" s="1713" t="s">
        <v>819</v>
      </c>
      <c r="BM35" s="1713" t="s">
        <v>431</v>
      </c>
      <c r="BN35" s="1713" t="s">
        <v>431</v>
      </c>
      <c r="BO35" s="384">
        <v>1946254000</v>
      </c>
      <c r="BP35" s="384">
        <v>0</v>
      </c>
      <c r="BQ35" s="384">
        <v>0</v>
      </c>
      <c r="BR35" s="1723">
        <f t="shared" si="13"/>
        <v>2014372.89</v>
      </c>
      <c r="BS35" s="1723">
        <f t="shared" si="14"/>
        <v>0</v>
      </c>
      <c r="BT35" s="1723">
        <f t="shared" si="15"/>
        <v>0</v>
      </c>
      <c r="CE35" s="1713" t="s">
        <v>816</v>
      </c>
      <c r="CF35" s="1713" t="s">
        <v>817</v>
      </c>
      <c r="CG35" s="1713" t="s">
        <v>431</v>
      </c>
      <c r="CH35" s="1713" t="s">
        <v>431</v>
      </c>
      <c r="CI35" s="1724">
        <v>0</v>
      </c>
      <c r="CJ35" s="1724">
        <v>3801613168</v>
      </c>
      <c r="CK35" s="1724">
        <v>3801613168</v>
      </c>
      <c r="CL35" s="1723">
        <f t="shared" ref="CL35:CL51" si="49">+CI35/$CL$1*$CM$1</f>
        <v>0</v>
      </c>
      <c r="CM35" s="1723">
        <f t="shared" ref="CM35:CM51" si="50">+CJ35/$CL$1*$CM$1</f>
        <v>3934669.6288799997</v>
      </c>
      <c r="CN35" s="1723">
        <f t="shared" ref="CN35:CN51" si="51">+CK35/$CL$1*$CM$1</f>
        <v>3934669.6288799997</v>
      </c>
      <c r="CY35" s="1713" t="s">
        <v>816</v>
      </c>
      <c r="CZ35" s="1713" t="s">
        <v>817</v>
      </c>
      <c r="DA35" s="1713" t="s">
        <v>431</v>
      </c>
      <c r="DB35" s="1713" t="s">
        <v>431</v>
      </c>
      <c r="DC35" s="1724">
        <v>0</v>
      </c>
      <c r="DD35" s="1724">
        <v>3992413168</v>
      </c>
      <c r="DE35" s="1724">
        <v>3801613168</v>
      </c>
      <c r="DF35" s="1722">
        <f t="shared" ref="DF35:DF51" si="52">+DC35/$DG$1*$DH$1</f>
        <v>0</v>
      </c>
      <c r="DG35" s="1722">
        <f t="shared" ref="DG35:DG51" si="53">+DD35/$DG$1*$DH$1</f>
        <v>4132147.6288799997</v>
      </c>
      <c r="DH35" s="1722">
        <f t="shared" ref="DH35:DH51" si="54">+DE35/$DG$1*$DH$1</f>
        <v>3934669.6288799997</v>
      </c>
      <c r="DS35" s="1717" t="s">
        <v>816</v>
      </c>
      <c r="DT35" s="1718" t="s">
        <v>817</v>
      </c>
      <c r="DU35" s="1718" t="s">
        <v>431</v>
      </c>
      <c r="DV35" s="1718" t="s">
        <v>431</v>
      </c>
      <c r="DW35" s="1719">
        <v>0</v>
      </c>
      <c r="DX35" s="1719">
        <v>3992413168</v>
      </c>
      <c r="DY35" s="1719">
        <v>3801613168</v>
      </c>
      <c r="DZ35" s="1722">
        <f t="shared" ref="DZ35:DZ52" si="55">+DW35/$EA$1*$EB$1</f>
        <v>0</v>
      </c>
      <c r="EA35" s="1722">
        <f t="shared" ref="EA35:EA52" si="56">+DX35/$EA$1*$EB$1</f>
        <v>4132147.6288799997</v>
      </c>
      <c r="EB35" s="1722">
        <f t="shared" ref="EB35:EB52" si="57">+DY35/$EA$1*$EB$1</f>
        <v>3934669.6288799997</v>
      </c>
      <c r="EK35" s="1713" t="s">
        <v>816</v>
      </c>
      <c r="EL35" s="1713" t="s">
        <v>817</v>
      </c>
      <c r="EM35" s="1713" t="s">
        <v>431</v>
      </c>
      <c r="EN35" s="1713" t="s">
        <v>431</v>
      </c>
      <c r="EO35" s="384">
        <v>0</v>
      </c>
      <c r="EP35" s="384">
        <v>6158949808</v>
      </c>
      <c r="EQ35" s="384">
        <v>3992413168</v>
      </c>
      <c r="ER35" s="1722">
        <f t="shared" si="30"/>
        <v>0</v>
      </c>
      <c r="ES35" s="1722">
        <f t="shared" si="31"/>
        <v>6374513.0512799993</v>
      </c>
      <c r="ET35" s="1722">
        <f t="shared" si="32"/>
        <v>4132147.6288799997</v>
      </c>
      <c r="FD35" s="380" t="s">
        <v>816</v>
      </c>
      <c r="FE35" s="1713" t="s">
        <v>817</v>
      </c>
      <c r="FF35" s="380" t="s">
        <v>431</v>
      </c>
      <c r="FG35" s="1713" t="s">
        <v>431</v>
      </c>
      <c r="FH35" s="384">
        <v>0</v>
      </c>
      <c r="FI35" s="384">
        <v>6943749808</v>
      </c>
      <c r="FJ35" s="384">
        <v>3992413168</v>
      </c>
      <c r="FK35" s="1723">
        <f t="shared" si="34"/>
        <v>0</v>
      </c>
      <c r="FL35" s="1723">
        <f t="shared" si="35"/>
        <v>7186781.0512799993</v>
      </c>
      <c r="FM35" s="1723">
        <f t="shared" si="36"/>
        <v>4132147.6288799997</v>
      </c>
      <c r="FW35" s="380" t="s">
        <v>816</v>
      </c>
      <c r="FX35" s="1713" t="s">
        <v>817</v>
      </c>
      <c r="FY35" s="380" t="s">
        <v>431</v>
      </c>
      <c r="FZ35" s="1713" t="s">
        <v>431</v>
      </c>
      <c r="GA35" s="384">
        <v>0</v>
      </c>
      <c r="GB35" s="384">
        <v>6943749808</v>
      </c>
      <c r="GC35" s="384">
        <v>6943749808</v>
      </c>
      <c r="GD35" s="1723">
        <f t="shared" si="38"/>
        <v>0</v>
      </c>
      <c r="GE35" s="1723">
        <f t="shared" si="39"/>
        <v>7186781.0512799993</v>
      </c>
      <c r="GF35" s="1723">
        <f t="shared" si="40"/>
        <v>7186781.0512799993</v>
      </c>
      <c r="GQ35" s="1713" t="s">
        <v>816</v>
      </c>
      <c r="GR35" s="1713" t="s">
        <v>817</v>
      </c>
      <c r="GS35" s="1713" t="s">
        <v>431</v>
      </c>
      <c r="GT35" s="1713" t="s">
        <v>431</v>
      </c>
      <c r="GU35" s="1728">
        <v>0</v>
      </c>
      <c r="GV35" s="1728">
        <v>6943749808</v>
      </c>
      <c r="GW35" s="1728">
        <v>6943749808</v>
      </c>
      <c r="GX35" s="1723">
        <f t="shared" si="42"/>
        <v>0</v>
      </c>
      <c r="GY35" s="1723">
        <f t="shared" si="43"/>
        <v>7186781.0512799993</v>
      </c>
      <c r="GZ35" s="1723">
        <f t="shared" si="44"/>
        <v>7186781.0512799993</v>
      </c>
      <c r="HK35" s="380" t="s">
        <v>816</v>
      </c>
      <c r="HL35" s="380" t="s">
        <v>817</v>
      </c>
      <c r="HM35" s="380" t="s">
        <v>431</v>
      </c>
      <c r="HN35" s="380" t="s">
        <v>431</v>
      </c>
      <c r="HO35" s="384">
        <v>6943749808</v>
      </c>
      <c r="HP35" s="384">
        <v>0</v>
      </c>
      <c r="HQ35" s="384">
        <v>0</v>
      </c>
      <c r="HR35" s="1723">
        <f t="shared" si="46"/>
        <v>7186781.0512799993</v>
      </c>
      <c r="HS35" s="1723">
        <f t="shared" si="47"/>
        <v>0</v>
      </c>
      <c r="HT35" s="1723">
        <f t="shared" si="48"/>
        <v>0</v>
      </c>
    </row>
    <row r="36" spans="1:228" x14ac:dyDescent="0.3">
      <c r="I36" s="1731">
        <f>SUM(I3:I35)</f>
        <v>280970464.68000001</v>
      </c>
      <c r="J36" s="1731">
        <f>SUM(J3:J35)</f>
        <v>11311784.261459997</v>
      </c>
      <c r="K36" s="1731">
        <f>SUM(K3:K35)</f>
        <v>5521384.6650900003</v>
      </c>
      <c r="Y36" s="380" t="s">
        <v>822</v>
      </c>
      <c r="Z36" s="1713" t="s">
        <v>823</v>
      </c>
      <c r="AA36" s="1713" t="s">
        <v>431</v>
      </c>
      <c r="AB36" s="1713" t="s">
        <v>431</v>
      </c>
      <c r="AC36" s="384">
        <v>21256852000</v>
      </c>
      <c r="AD36" s="384">
        <v>0</v>
      </c>
      <c r="AE36" s="384">
        <v>0</v>
      </c>
      <c r="AF36" s="384">
        <f t="shared" si="5"/>
        <v>22000841.819999997</v>
      </c>
      <c r="AG36" s="384">
        <f t="shared" si="6"/>
        <v>0</v>
      </c>
      <c r="AH36" s="384">
        <f t="shared" si="7"/>
        <v>0</v>
      </c>
      <c r="AR36" s="1720" t="s">
        <v>820</v>
      </c>
      <c r="AS36" s="1720" t="s">
        <v>821</v>
      </c>
      <c r="AT36" s="1720" t="s">
        <v>431</v>
      </c>
      <c r="AU36" s="408" t="s">
        <v>431</v>
      </c>
      <c r="AV36" s="1721">
        <v>0</v>
      </c>
      <c r="AW36" s="1721">
        <v>260665791</v>
      </c>
      <c r="AX36" s="1721">
        <v>260665791</v>
      </c>
      <c r="AY36" s="1722">
        <f t="shared" si="9"/>
        <v>0</v>
      </c>
      <c r="AZ36" s="1722">
        <f t="shared" si="10"/>
        <v>269789.09368499997</v>
      </c>
      <c r="BA36" s="1722">
        <f t="shared" si="11"/>
        <v>269789.09368499997</v>
      </c>
      <c r="BK36" s="1713" t="s">
        <v>818</v>
      </c>
      <c r="BL36" s="1713" t="s">
        <v>819</v>
      </c>
      <c r="BM36" s="1713" t="s">
        <v>431</v>
      </c>
      <c r="BN36" s="1713" t="s">
        <v>431</v>
      </c>
      <c r="BO36" s="384">
        <v>0</v>
      </c>
      <c r="BP36" s="384">
        <v>932169972</v>
      </c>
      <c r="BQ36" s="384">
        <v>854169972</v>
      </c>
      <c r="BR36" s="1723">
        <f t="shared" si="13"/>
        <v>0</v>
      </c>
      <c r="BS36" s="1723">
        <f t="shared" si="14"/>
        <v>964795.92101999989</v>
      </c>
      <c r="BT36" s="1723">
        <f t="shared" si="15"/>
        <v>884065.92101999989</v>
      </c>
      <c r="CE36" s="1713" t="s">
        <v>818</v>
      </c>
      <c r="CF36" s="1713" t="s">
        <v>819</v>
      </c>
      <c r="CG36" s="1713" t="s">
        <v>431</v>
      </c>
      <c r="CH36" s="1713" t="s">
        <v>431</v>
      </c>
      <c r="CI36" s="1724">
        <v>1946254000</v>
      </c>
      <c r="CJ36" s="1724">
        <v>0</v>
      </c>
      <c r="CK36" s="1724">
        <v>0</v>
      </c>
      <c r="CL36" s="1723">
        <f t="shared" si="49"/>
        <v>2014372.89</v>
      </c>
      <c r="CM36" s="1723">
        <f t="shared" si="50"/>
        <v>0</v>
      </c>
      <c r="CN36" s="1723">
        <f t="shared" si="51"/>
        <v>0</v>
      </c>
      <c r="CY36" s="1713" t="s">
        <v>818</v>
      </c>
      <c r="CZ36" s="1713" t="s">
        <v>819</v>
      </c>
      <c r="DA36" s="1713" t="s">
        <v>431</v>
      </c>
      <c r="DB36" s="1713" t="s">
        <v>431</v>
      </c>
      <c r="DC36" s="1724">
        <v>5152457910</v>
      </c>
      <c r="DD36" s="1724">
        <v>0</v>
      </c>
      <c r="DE36" s="1724">
        <v>0</v>
      </c>
      <c r="DF36" s="1722">
        <f t="shared" si="52"/>
        <v>5332793.9368500002</v>
      </c>
      <c r="DG36" s="1722">
        <f t="shared" si="53"/>
        <v>0</v>
      </c>
      <c r="DH36" s="1722">
        <f t="shared" si="54"/>
        <v>0</v>
      </c>
      <c r="DS36" s="1717" t="s">
        <v>818</v>
      </c>
      <c r="DT36" s="1718" t="s">
        <v>819</v>
      </c>
      <c r="DU36" s="1718" t="s">
        <v>431</v>
      </c>
      <c r="DV36" s="1718" t="s">
        <v>431</v>
      </c>
      <c r="DW36" s="1719">
        <v>5152457910</v>
      </c>
      <c r="DX36" s="1719">
        <v>0</v>
      </c>
      <c r="DY36" s="1719">
        <v>0</v>
      </c>
      <c r="DZ36" s="1722">
        <f t="shared" si="55"/>
        <v>5332793.9368500002</v>
      </c>
      <c r="EA36" s="1722">
        <f t="shared" si="56"/>
        <v>0</v>
      </c>
      <c r="EB36" s="1722">
        <f t="shared" si="57"/>
        <v>0</v>
      </c>
      <c r="EK36" s="1713" t="s">
        <v>818</v>
      </c>
      <c r="EL36" s="1713" t="s">
        <v>819</v>
      </c>
      <c r="EM36" s="1713" t="s">
        <v>431</v>
      </c>
      <c r="EN36" s="1713" t="s">
        <v>431</v>
      </c>
      <c r="EO36" s="384">
        <v>5152457910</v>
      </c>
      <c r="EP36" s="384">
        <v>0</v>
      </c>
      <c r="EQ36" s="384">
        <v>0</v>
      </c>
      <c r="ER36" s="1722">
        <f t="shared" si="30"/>
        <v>5332793.9368500002</v>
      </c>
      <c r="ES36" s="1722">
        <f t="shared" si="31"/>
        <v>0</v>
      </c>
      <c r="ET36" s="1722">
        <f t="shared" si="32"/>
        <v>0</v>
      </c>
      <c r="FD36" s="380" t="s">
        <v>818</v>
      </c>
      <c r="FE36" s="1713" t="s">
        <v>819</v>
      </c>
      <c r="FF36" s="380" t="s">
        <v>431</v>
      </c>
      <c r="FG36" s="1713" t="s">
        <v>431</v>
      </c>
      <c r="FH36" s="384">
        <v>5152457910</v>
      </c>
      <c r="FI36" s="384">
        <v>0</v>
      </c>
      <c r="FJ36" s="384">
        <v>0</v>
      </c>
      <c r="FK36" s="1723">
        <f t="shared" si="34"/>
        <v>5332793.9368500002</v>
      </c>
      <c r="FL36" s="1723">
        <f t="shared" si="35"/>
        <v>0</v>
      </c>
      <c r="FM36" s="1723">
        <f t="shared" si="36"/>
        <v>0</v>
      </c>
      <c r="FW36" s="380" t="s">
        <v>818</v>
      </c>
      <c r="FX36" s="1713" t="s">
        <v>819</v>
      </c>
      <c r="FY36" s="380" t="s">
        <v>431</v>
      </c>
      <c r="FZ36" s="1713" t="s">
        <v>431</v>
      </c>
      <c r="GA36" s="384">
        <v>5330297573</v>
      </c>
      <c r="GB36" s="384">
        <v>0</v>
      </c>
      <c r="GC36" s="384">
        <v>0</v>
      </c>
      <c r="GD36" s="1723">
        <f t="shared" si="38"/>
        <v>5516857.9880549992</v>
      </c>
      <c r="GE36" s="1723">
        <f t="shared" si="39"/>
        <v>0</v>
      </c>
      <c r="GF36" s="1723">
        <f t="shared" si="40"/>
        <v>0</v>
      </c>
      <c r="GQ36" s="1713" t="s">
        <v>818</v>
      </c>
      <c r="GR36" s="1713" t="s">
        <v>819</v>
      </c>
      <c r="GS36" s="1713" t="s">
        <v>431</v>
      </c>
      <c r="GT36" s="1713" t="s">
        <v>431</v>
      </c>
      <c r="GU36" s="1728">
        <v>5729747285</v>
      </c>
      <c r="GV36" s="1728">
        <v>0</v>
      </c>
      <c r="GW36" s="1728">
        <v>0</v>
      </c>
      <c r="GX36" s="1723">
        <f t="shared" si="42"/>
        <v>5930288.439975</v>
      </c>
      <c r="GY36" s="1723">
        <f t="shared" si="43"/>
        <v>0</v>
      </c>
      <c r="GZ36" s="1723">
        <f t="shared" si="44"/>
        <v>0</v>
      </c>
      <c r="HK36" s="380" t="s">
        <v>816</v>
      </c>
      <c r="HL36" s="380" t="s">
        <v>817</v>
      </c>
      <c r="HM36" s="380" t="s">
        <v>431</v>
      </c>
      <c r="HN36" s="380" t="s">
        <v>431</v>
      </c>
      <c r="HO36" s="384">
        <v>0</v>
      </c>
      <c r="HP36" s="384">
        <v>6943749808</v>
      </c>
      <c r="HQ36" s="384">
        <v>6943749808</v>
      </c>
      <c r="HR36" s="1723">
        <f t="shared" si="46"/>
        <v>0</v>
      </c>
      <c r="HS36" s="1723">
        <f t="shared" si="47"/>
        <v>7186781.0512799993</v>
      </c>
      <c r="HT36" s="1723">
        <f t="shared" si="48"/>
        <v>7186781.0512799993</v>
      </c>
    </row>
    <row r="37" spans="1:228" x14ac:dyDescent="0.3">
      <c r="K37" s="1731">
        <f>SUM(K3:K36)</f>
        <v>11042769.330180001</v>
      </c>
      <c r="Y37" s="380" t="s">
        <v>824</v>
      </c>
      <c r="Z37" s="1713" t="s">
        <v>825</v>
      </c>
      <c r="AA37" s="1713" t="s">
        <v>431</v>
      </c>
      <c r="AB37" s="1713" t="s">
        <v>431</v>
      </c>
      <c r="AC37" s="384">
        <v>17487115000</v>
      </c>
      <c r="AD37" s="384">
        <v>0</v>
      </c>
      <c r="AE37" s="384">
        <v>0</v>
      </c>
      <c r="AF37" s="384">
        <f t="shared" si="5"/>
        <v>18099164.024999999</v>
      </c>
      <c r="AG37" s="384">
        <f t="shared" si="6"/>
        <v>0</v>
      </c>
      <c r="AH37" s="384">
        <f t="shared" si="7"/>
        <v>0</v>
      </c>
      <c r="AR37" s="1720" t="s">
        <v>822</v>
      </c>
      <c r="AS37" s="1720" t="s">
        <v>823</v>
      </c>
      <c r="AT37" s="1720" t="s">
        <v>431</v>
      </c>
      <c r="AU37" s="408" t="s">
        <v>431</v>
      </c>
      <c r="AV37" s="1721">
        <v>21256852000</v>
      </c>
      <c r="AW37" s="1721">
        <v>0</v>
      </c>
      <c r="AX37" s="1721">
        <v>0</v>
      </c>
      <c r="AY37" s="1722">
        <f t="shared" si="9"/>
        <v>22000841.819999997</v>
      </c>
      <c r="AZ37" s="1722">
        <f t="shared" si="10"/>
        <v>0</v>
      </c>
      <c r="BA37" s="1722">
        <f t="shared" si="11"/>
        <v>0</v>
      </c>
      <c r="BK37" s="1713" t="s">
        <v>820</v>
      </c>
      <c r="BL37" s="1713" t="s">
        <v>821</v>
      </c>
      <c r="BM37" s="1713" t="s">
        <v>431</v>
      </c>
      <c r="BN37" s="1713" t="s">
        <v>431</v>
      </c>
      <c r="BO37" s="384">
        <v>2260410000</v>
      </c>
      <c r="BP37" s="384">
        <v>0</v>
      </c>
      <c r="BQ37" s="384">
        <v>0</v>
      </c>
      <c r="BR37" s="1723">
        <f t="shared" si="13"/>
        <v>2339524.3499999996</v>
      </c>
      <c r="BS37" s="1723">
        <f t="shared" si="14"/>
        <v>0</v>
      </c>
      <c r="BT37" s="1723">
        <f t="shared" si="15"/>
        <v>0</v>
      </c>
      <c r="CE37" s="1713" t="s">
        <v>818</v>
      </c>
      <c r="CF37" s="1713" t="s">
        <v>819</v>
      </c>
      <c r="CG37" s="1713" t="s">
        <v>431</v>
      </c>
      <c r="CH37" s="1713" t="s">
        <v>431</v>
      </c>
      <c r="CI37" s="1724">
        <v>0</v>
      </c>
      <c r="CJ37" s="1724">
        <v>1414502479</v>
      </c>
      <c r="CK37" s="1724">
        <v>1240487229</v>
      </c>
      <c r="CL37" s="1723">
        <f t="shared" si="49"/>
        <v>0</v>
      </c>
      <c r="CM37" s="1723">
        <f t="shared" si="50"/>
        <v>1464010.0657649999</v>
      </c>
      <c r="CN37" s="1723">
        <f t="shared" si="51"/>
        <v>1283904.282015</v>
      </c>
      <c r="CY37" s="1713" t="s">
        <v>818</v>
      </c>
      <c r="CZ37" s="1713" t="s">
        <v>819</v>
      </c>
      <c r="DA37" s="1713" t="s">
        <v>431</v>
      </c>
      <c r="DB37" s="1713" t="s">
        <v>431</v>
      </c>
      <c r="DC37" s="1724">
        <v>0</v>
      </c>
      <c r="DD37" s="1724">
        <v>2583236000</v>
      </c>
      <c r="DE37" s="1724">
        <v>1594015432</v>
      </c>
      <c r="DF37" s="1722">
        <f t="shared" si="52"/>
        <v>0</v>
      </c>
      <c r="DG37" s="1722">
        <f t="shared" si="53"/>
        <v>2673649.2599999998</v>
      </c>
      <c r="DH37" s="1722">
        <f t="shared" si="54"/>
        <v>1649805.9721199998</v>
      </c>
      <c r="DS37" s="1717" t="s">
        <v>818</v>
      </c>
      <c r="DT37" s="1718" t="s">
        <v>819</v>
      </c>
      <c r="DU37" s="1718" t="s">
        <v>431</v>
      </c>
      <c r="DV37" s="1718" t="s">
        <v>431</v>
      </c>
      <c r="DW37" s="1719">
        <v>0</v>
      </c>
      <c r="DX37" s="1719">
        <v>3660972187</v>
      </c>
      <c r="DY37" s="1719">
        <v>3452204672</v>
      </c>
      <c r="DZ37" s="1722">
        <f t="shared" si="55"/>
        <v>0</v>
      </c>
      <c r="EA37" s="1722">
        <f t="shared" si="56"/>
        <v>3789106.2135449997</v>
      </c>
      <c r="EB37" s="1722">
        <f t="shared" si="57"/>
        <v>3573031.8355199997</v>
      </c>
      <c r="EK37" s="1713" t="s">
        <v>818</v>
      </c>
      <c r="EL37" s="1713" t="s">
        <v>819</v>
      </c>
      <c r="EM37" s="1713" t="s">
        <v>431</v>
      </c>
      <c r="EN37" s="1713" t="s">
        <v>431</v>
      </c>
      <c r="EO37" s="384">
        <v>0</v>
      </c>
      <c r="EP37" s="384">
        <v>3708096341</v>
      </c>
      <c r="EQ37" s="384">
        <v>3652476341</v>
      </c>
      <c r="ER37" s="1722">
        <f t="shared" si="30"/>
        <v>0</v>
      </c>
      <c r="ES37" s="1722">
        <f t="shared" si="31"/>
        <v>3837879.7129349997</v>
      </c>
      <c r="ET37" s="1722">
        <f t="shared" si="32"/>
        <v>3780313.0129349995</v>
      </c>
      <c r="FD37" s="380" t="s">
        <v>818</v>
      </c>
      <c r="FE37" s="1713" t="s">
        <v>819</v>
      </c>
      <c r="FF37" s="380" t="s">
        <v>431</v>
      </c>
      <c r="FG37" s="1713" t="s">
        <v>431</v>
      </c>
      <c r="FH37" s="384">
        <v>0</v>
      </c>
      <c r="FI37" s="384">
        <v>3751656341</v>
      </c>
      <c r="FJ37" s="384">
        <v>3652476341</v>
      </c>
      <c r="FK37" s="1723">
        <f t="shared" si="34"/>
        <v>0</v>
      </c>
      <c r="FL37" s="1723">
        <f t="shared" si="35"/>
        <v>3882964.3129349998</v>
      </c>
      <c r="FM37" s="1723">
        <f t="shared" si="36"/>
        <v>3780313.0129349995</v>
      </c>
      <c r="FW37" s="380" t="s">
        <v>818</v>
      </c>
      <c r="FX37" s="1713" t="s">
        <v>819</v>
      </c>
      <c r="FY37" s="380" t="s">
        <v>431</v>
      </c>
      <c r="FZ37" s="1713" t="s">
        <v>431</v>
      </c>
      <c r="GA37" s="384">
        <v>0</v>
      </c>
      <c r="GB37" s="384">
        <v>3844716777</v>
      </c>
      <c r="GC37" s="384">
        <v>3900336777</v>
      </c>
      <c r="GD37" s="1723">
        <f t="shared" si="38"/>
        <v>0</v>
      </c>
      <c r="GE37" s="1723">
        <f t="shared" si="39"/>
        <v>3979281.8641949994</v>
      </c>
      <c r="GF37" s="1723">
        <f t="shared" si="40"/>
        <v>4036848.5641949996</v>
      </c>
      <c r="GQ37" s="1713" t="s">
        <v>818</v>
      </c>
      <c r="GR37" s="1713" t="s">
        <v>819</v>
      </c>
      <c r="GS37" s="1713" t="s">
        <v>431</v>
      </c>
      <c r="GT37" s="1713" t="s">
        <v>431</v>
      </c>
      <c r="GU37" s="1728">
        <v>0</v>
      </c>
      <c r="GV37" s="1728">
        <v>4124351836</v>
      </c>
      <c r="GW37" s="1728">
        <v>4452643816</v>
      </c>
      <c r="GX37" s="1723">
        <f t="shared" si="42"/>
        <v>0</v>
      </c>
      <c r="GY37" s="1723">
        <f t="shared" si="43"/>
        <v>4268704.1502599996</v>
      </c>
      <c r="GZ37" s="1723">
        <f t="shared" si="44"/>
        <v>4608486.3495599991</v>
      </c>
      <c r="HK37" s="380" t="s">
        <v>818</v>
      </c>
      <c r="HL37" s="380" t="s">
        <v>819</v>
      </c>
      <c r="HM37" s="380" t="s">
        <v>431</v>
      </c>
      <c r="HN37" s="380" t="s">
        <v>431</v>
      </c>
      <c r="HO37" s="384">
        <v>5783937371</v>
      </c>
      <c r="HP37" s="384">
        <v>0</v>
      </c>
      <c r="HQ37" s="384">
        <v>0</v>
      </c>
      <c r="HR37" s="1723">
        <f t="shared" si="46"/>
        <v>5986375.1789849997</v>
      </c>
      <c r="HS37" s="1723">
        <f t="shared" si="47"/>
        <v>0</v>
      </c>
      <c r="HT37" s="1723">
        <f t="shared" si="48"/>
        <v>0</v>
      </c>
    </row>
    <row r="38" spans="1:228" x14ac:dyDescent="0.3">
      <c r="Y38" s="380" t="s">
        <v>824</v>
      </c>
      <c r="Z38" s="1713" t="s">
        <v>825</v>
      </c>
      <c r="AA38" s="1713" t="s">
        <v>431</v>
      </c>
      <c r="AB38" s="1713" t="s">
        <v>431</v>
      </c>
      <c r="AC38" s="384">
        <v>0</v>
      </c>
      <c r="AD38" s="384">
        <v>3887822429</v>
      </c>
      <c r="AE38" s="384">
        <v>2260536644</v>
      </c>
      <c r="AF38" s="384">
        <f t="shared" si="5"/>
        <v>0</v>
      </c>
      <c r="AG38" s="384">
        <f t="shared" si="6"/>
        <v>4023896.2140149996</v>
      </c>
      <c r="AH38" s="384">
        <f t="shared" si="7"/>
        <v>2339655.4265399999</v>
      </c>
      <c r="AR38" s="1720" t="s">
        <v>824</v>
      </c>
      <c r="AS38" s="1720" t="s">
        <v>825</v>
      </c>
      <c r="AT38" s="1720" t="s">
        <v>431</v>
      </c>
      <c r="AU38" s="408" t="s">
        <v>431</v>
      </c>
      <c r="AV38" s="1721">
        <v>17487115000</v>
      </c>
      <c r="AW38" s="1721">
        <v>0</v>
      </c>
      <c r="AX38" s="1721">
        <v>0</v>
      </c>
      <c r="AY38" s="1722">
        <f t="shared" si="9"/>
        <v>18099164.024999999</v>
      </c>
      <c r="AZ38" s="1722">
        <f t="shared" si="10"/>
        <v>0</v>
      </c>
      <c r="BA38" s="1722">
        <f t="shared" si="11"/>
        <v>0</v>
      </c>
      <c r="BK38" s="1713" t="s">
        <v>820</v>
      </c>
      <c r="BL38" s="1713" t="s">
        <v>821</v>
      </c>
      <c r="BM38" s="1713" t="s">
        <v>431</v>
      </c>
      <c r="BN38" s="1713" t="s">
        <v>431</v>
      </c>
      <c r="BO38" s="384">
        <v>0</v>
      </c>
      <c r="BP38" s="384">
        <v>302326791</v>
      </c>
      <c r="BQ38" s="384">
        <v>302326791</v>
      </c>
      <c r="BR38" s="1723">
        <f t="shared" si="13"/>
        <v>0</v>
      </c>
      <c r="BS38" s="1723">
        <f t="shared" si="14"/>
        <v>312908.22868499998</v>
      </c>
      <c r="BT38" s="1723">
        <f t="shared" si="15"/>
        <v>312908.22868499998</v>
      </c>
      <c r="CE38" s="1713" t="s">
        <v>820</v>
      </c>
      <c r="CF38" s="1713" t="s">
        <v>821</v>
      </c>
      <c r="CG38" s="1713" t="s">
        <v>431</v>
      </c>
      <c r="CH38" s="1713" t="s">
        <v>431</v>
      </c>
      <c r="CI38" s="1724">
        <v>2260410000</v>
      </c>
      <c r="CJ38" s="1724">
        <v>0</v>
      </c>
      <c r="CK38" s="1724">
        <v>0</v>
      </c>
      <c r="CL38" s="1723">
        <f t="shared" si="49"/>
        <v>2339524.3499999996</v>
      </c>
      <c r="CM38" s="1723">
        <f t="shared" si="50"/>
        <v>0</v>
      </c>
      <c r="CN38" s="1723">
        <f t="shared" si="51"/>
        <v>0</v>
      </c>
      <c r="CY38" s="1713" t="s">
        <v>820</v>
      </c>
      <c r="CZ38" s="1713" t="s">
        <v>821</v>
      </c>
      <c r="DA38" s="1713" t="s">
        <v>431</v>
      </c>
      <c r="DB38" s="1713" t="s">
        <v>431</v>
      </c>
      <c r="DC38" s="1724">
        <v>3219610000</v>
      </c>
      <c r="DD38" s="1724">
        <v>0</v>
      </c>
      <c r="DE38" s="1724">
        <v>0</v>
      </c>
      <c r="DF38" s="1722">
        <f t="shared" si="52"/>
        <v>3332296.3499999996</v>
      </c>
      <c r="DG38" s="1722">
        <f t="shared" si="53"/>
        <v>0</v>
      </c>
      <c r="DH38" s="1722">
        <f t="shared" si="54"/>
        <v>0</v>
      </c>
      <c r="DS38" s="1717" t="s">
        <v>820</v>
      </c>
      <c r="DT38" s="1718" t="s">
        <v>821</v>
      </c>
      <c r="DU38" s="1718" t="s">
        <v>431</v>
      </c>
      <c r="DV38" s="1718" t="s">
        <v>431</v>
      </c>
      <c r="DW38" s="1719">
        <v>3219610000</v>
      </c>
      <c r="DX38" s="1719">
        <v>0</v>
      </c>
      <c r="DY38" s="1719">
        <v>0</v>
      </c>
      <c r="DZ38" s="1722">
        <f t="shared" si="55"/>
        <v>3332296.3499999996</v>
      </c>
      <c r="EA38" s="1722">
        <f t="shared" si="56"/>
        <v>0</v>
      </c>
      <c r="EB38" s="1722">
        <f t="shared" si="57"/>
        <v>0</v>
      </c>
      <c r="EK38" s="1713" t="s">
        <v>820</v>
      </c>
      <c r="EL38" s="1713" t="s">
        <v>821</v>
      </c>
      <c r="EM38" s="1713" t="s">
        <v>431</v>
      </c>
      <c r="EN38" s="1713" t="s">
        <v>431</v>
      </c>
      <c r="EO38" s="384">
        <v>3219610000</v>
      </c>
      <c r="EP38" s="384">
        <v>0</v>
      </c>
      <c r="EQ38" s="384">
        <v>0</v>
      </c>
      <c r="ER38" s="1722">
        <f t="shared" si="30"/>
        <v>3332296.3499999996</v>
      </c>
      <c r="ES38" s="1722">
        <f t="shared" si="31"/>
        <v>0</v>
      </c>
      <c r="ET38" s="1722">
        <f t="shared" si="32"/>
        <v>0</v>
      </c>
      <c r="FD38" s="380" t="s">
        <v>820</v>
      </c>
      <c r="FE38" s="1713" t="s">
        <v>821</v>
      </c>
      <c r="FF38" s="380" t="s">
        <v>431</v>
      </c>
      <c r="FG38" s="1713" t="s">
        <v>431</v>
      </c>
      <c r="FH38" s="384">
        <v>3219610000</v>
      </c>
      <c r="FI38" s="384">
        <v>0</v>
      </c>
      <c r="FJ38" s="384">
        <v>0</v>
      </c>
      <c r="FK38" s="1723">
        <f t="shared" si="34"/>
        <v>3332296.3499999996</v>
      </c>
      <c r="FL38" s="1723">
        <f t="shared" si="35"/>
        <v>0</v>
      </c>
      <c r="FM38" s="1723">
        <f t="shared" si="36"/>
        <v>0</v>
      </c>
      <c r="FW38" s="380" t="s">
        <v>820</v>
      </c>
      <c r="FX38" s="1713" t="s">
        <v>821</v>
      </c>
      <c r="FY38" s="380" t="s">
        <v>431</v>
      </c>
      <c r="FZ38" s="1713" t="s">
        <v>431</v>
      </c>
      <c r="GA38" s="384">
        <v>3675770602</v>
      </c>
      <c r="GB38" s="384">
        <v>0</v>
      </c>
      <c r="GC38" s="384">
        <v>0</v>
      </c>
      <c r="GD38" s="1723">
        <f t="shared" si="38"/>
        <v>3804422.5730699995</v>
      </c>
      <c r="GE38" s="1723">
        <f t="shared" si="39"/>
        <v>0</v>
      </c>
      <c r="GF38" s="1723">
        <f t="shared" si="40"/>
        <v>0</v>
      </c>
      <c r="GQ38" s="1713" t="s">
        <v>820</v>
      </c>
      <c r="GR38" s="1713" t="s">
        <v>821</v>
      </c>
      <c r="GS38" s="1713" t="s">
        <v>431</v>
      </c>
      <c r="GT38" s="1713" t="s">
        <v>431</v>
      </c>
      <c r="GU38" s="1728">
        <v>3692770602</v>
      </c>
      <c r="GV38" s="1728">
        <v>0</v>
      </c>
      <c r="GW38" s="1728">
        <v>0</v>
      </c>
      <c r="GX38" s="1723">
        <f t="shared" si="42"/>
        <v>3822017.5730699995</v>
      </c>
      <c r="GY38" s="1723">
        <f t="shared" si="43"/>
        <v>0</v>
      </c>
      <c r="GZ38" s="1723">
        <f t="shared" si="44"/>
        <v>0</v>
      </c>
      <c r="HK38" s="380" t="s">
        <v>818</v>
      </c>
      <c r="HL38" s="380" t="s">
        <v>819</v>
      </c>
      <c r="HM38" s="380" t="s">
        <v>431</v>
      </c>
      <c r="HN38" s="380" t="s">
        <v>431</v>
      </c>
      <c r="HO38" s="384">
        <v>0</v>
      </c>
      <c r="HP38" s="384">
        <v>5783937371</v>
      </c>
      <c r="HQ38" s="384">
        <v>5783937371</v>
      </c>
      <c r="HR38" s="1723">
        <f t="shared" si="46"/>
        <v>0</v>
      </c>
      <c r="HS38" s="1723">
        <f t="shared" si="47"/>
        <v>5986375.1789849997</v>
      </c>
      <c r="HT38" s="1723">
        <f t="shared" si="48"/>
        <v>5986375.1789849997</v>
      </c>
    </row>
    <row r="39" spans="1:228" x14ac:dyDescent="0.3">
      <c r="Y39" s="380" t="s">
        <v>826</v>
      </c>
      <c r="Z39" s="1713" t="s">
        <v>827</v>
      </c>
      <c r="AA39" s="1713" t="s">
        <v>431</v>
      </c>
      <c r="AB39" s="1713" t="s">
        <v>431</v>
      </c>
      <c r="AC39" s="384">
        <v>14656065000</v>
      </c>
      <c r="AD39" s="384">
        <v>0</v>
      </c>
      <c r="AE39" s="384">
        <v>0</v>
      </c>
      <c r="AF39" s="384">
        <f t="shared" si="5"/>
        <v>15169027.274999999</v>
      </c>
      <c r="AG39" s="384">
        <f t="shared" si="6"/>
        <v>0</v>
      </c>
      <c r="AH39" s="384">
        <f t="shared" si="7"/>
        <v>0</v>
      </c>
      <c r="AR39" s="1720" t="s">
        <v>824</v>
      </c>
      <c r="AS39" s="1720" t="s">
        <v>825</v>
      </c>
      <c r="AT39" s="1720" t="s">
        <v>431</v>
      </c>
      <c r="AU39" s="408" t="s">
        <v>431</v>
      </c>
      <c r="AV39" s="1721">
        <v>0</v>
      </c>
      <c r="AW39" s="1721">
        <v>5116917460</v>
      </c>
      <c r="AX39" s="1721">
        <v>3775609035</v>
      </c>
      <c r="AY39" s="1722">
        <f t="shared" si="9"/>
        <v>0</v>
      </c>
      <c r="AZ39" s="1722">
        <f t="shared" si="10"/>
        <v>5296009.5710999994</v>
      </c>
      <c r="BA39" s="1722">
        <f t="shared" si="11"/>
        <v>3907755.3512249999</v>
      </c>
      <c r="BK39" s="1713" t="s">
        <v>822</v>
      </c>
      <c r="BL39" s="1713" t="s">
        <v>823</v>
      </c>
      <c r="BM39" s="1713" t="s">
        <v>431</v>
      </c>
      <c r="BN39" s="1713" t="s">
        <v>431</v>
      </c>
      <c r="BO39" s="384">
        <v>21256852000</v>
      </c>
      <c r="BP39" s="384">
        <v>0</v>
      </c>
      <c r="BQ39" s="384">
        <v>0</v>
      </c>
      <c r="BR39" s="1723">
        <f t="shared" si="13"/>
        <v>22000841.819999997</v>
      </c>
      <c r="BS39" s="1723">
        <f t="shared" si="14"/>
        <v>0</v>
      </c>
      <c r="BT39" s="1723">
        <f t="shared" si="15"/>
        <v>0</v>
      </c>
      <c r="CE39" s="1713" t="s">
        <v>820</v>
      </c>
      <c r="CF39" s="1713" t="s">
        <v>821</v>
      </c>
      <c r="CG39" s="1713" t="s">
        <v>431</v>
      </c>
      <c r="CH39" s="1713" t="s">
        <v>431</v>
      </c>
      <c r="CI39" s="1724">
        <v>0</v>
      </c>
      <c r="CJ39" s="1724">
        <v>504690468</v>
      </c>
      <c r="CK39" s="1724">
        <v>504690468</v>
      </c>
      <c r="CL39" s="1723">
        <f t="shared" si="49"/>
        <v>0</v>
      </c>
      <c r="CM39" s="1723">
        <f t="shared" si="50"/>
        <v>522354.63437999994</v>
      </c>
      <c r="CN39" s="1723">
        <f t="shared" si="51"/>
        <v>522354.63437999994</v>
      </c>
      <c r="CY39" s="1713" t="s">
        <v>820</v>
      </c>
      <c r="CZ39" s="1713" t="s">
        <v>821</v>
      </c>
      <c r="DA39" s="1713" t="s">
        <v>431</v>
      </c>
      <c r="DB39" s="1713" t="s">
        <v>431</v>
      </c>
      <c r="DC39" s="1724">
        <v>0</v>
      </c>
      <c r="DD39" s="1724">
        <v>853619269</v>
      </c>
      <c r="DE39" s="1724">
        <v>588985276</v>
      </c>
      <c r="DF39" s="1722">
        <f t="shared" si="52"/>
        <v>0</v>
      </c>
      <c r="DG39" s="1722">
        <f t="shared" si="53"/>
        <v>883495.94341499987</v>
      </c>
      <c r="DH39" s="1722">
        <f t="shared" si="54"/>
        <v>609599.76065999991</v>
      </c>
      <c r="DS39" s="1717" t="s">
        <v>820</v>
      </c>
      <c r="DT39" s="1718" t="s">
        <v>821</v>
      </c>
      <c r="DU39" s="1718" t="s">
        <v>431</v>
      </c>
      <c r="DV39" s="1718" t="s">
        <v>431</v>
      </c>
      <c r="DW39" s="1719">
        <v>0</v>
      </c>
      <c r="DX39" s="1719">
        <v>1393338800</v>
      </c>
      <c r="DY39" s="1719">
        <v>1191649425</v>
      </c>
      <c r="DZ39" s="1722">
        <f t="shared" si="55"/>
        <v>0</v>
      </c>
      <c r="EA39" s="1722">
        <f t="shared" si="56"/>
        <v>1442105.6579999998</v>
      </c>
      <c r="EB39" s="1722">
        <f t="shared" si="57"/>
        <v>1233357.154875</v>
      </c>
      <c r="EK39" s="1713" t="s">
        <v>820</v>
      </c>
      <c r="EL39" s="1713" t="s">
        <v>821</v>
      </c>
      <c r="EM39" s="1713" t="s">
        <v>431</v>
      </c>
      <c r="EN39" s="1713" t="s">
        <v>431</v>
      </c>
      <c r="EO39" s="384">
        <v>0</v>
      </c>
      <c r="EP39" s="384">
        <v>1877843789</v>
      </c>
      <c r="EQ39" s="384">
        <v>1793511684</v>
      </c>
      <c r="ER39" s="1722">
        <f t="shared" si="30"/>
        <v>0</v>
      </c>
      <c r="ES39" s="1722">
        <f t="shared" si="31"/>
        <v>1943568.321615</v>
      </c>
      <c r="ET39" s="1722">
        <f t="shared" si="32"/>
        <v>1856284.5929399997</v>
      </c>
      <c r="FD39" s="380" t="s">
        <v>820</v>
      </c>
      <c r="FE39" s="1713" t="s">
        <v>821</v>
      </c>
      <c r="FF39" s="380" t="s">
        <v>431</v>
      </c>
      <c r="FG39" s="1713" t="s">
        <v>431</v>
      </c>
      <c r="FH39" s="384">
        <v>0</v>
      </c>
      <c r="FI39" s="384">
        <v>2307092928</v>
      </c>
      <c r="FJ39" s="384">
        <v>2236624823</v>
      </c>
      <c r="FK39" s="1723">
        <f t="shared" si="34"/>
        <v>0</v>
      </c>
      <c r="FL39" s="1723">
        <f t="shared" si="35"/>
        <v>2387841.1804799996</v>
      </c>
      <c r="FM39" s="1723">
        <f t="shared" si="36"/>
        <v>2314906.6918049995</v>
      </c>
      <c r="FW39" s="380" t="s">
        <v>820</v>
      </c>
      <c r="FX39" s="1713" t="s">
        <v>821</v>
      </c>
      <c r="FY39" s="380" t="s">
        <v>431</v>
      </c>
      <c r="FZ39" s="1713" t="s">
        <v>431</v>
      </c>
      <c r="GA39" s="384">
        <v>0</v>
      </c>
      <c r="GB39" s="384">
        <v>2518128137</v>
      </c>
      <c r="GC39" s="384">
        <v>2572734992</v>
      </c>
      <c r="GD39" s="1723">
        <f t="shared" si="38"/>
        <v>0</v>
      </c>
      <c r="GE39" s="1723">
        <f t="shared" si="39"/>
        <v>2606262.621795</v>
      </c>
      <c r="GF39" s="1723">
        <f t="shared" si="40"/>
        <v>2662780.7167199999</v>
      </c>
      <c r="GQ39" s="1713" t="s">
        <v>820</v>
      </c>
      <c r="GR39" s="1713" t="s">
        <v>821</v>
      </c>
      <c r="GS39" s="1713" t="s">
        <v>431</v>
      </c>
      <c r="GT39" s="1713" t="s">
        <v>431</v>
      </c>
      <c r="GU39" s="1728">
        <v>0</v>
      </c>
      <c r="GV39" s="1728">
        <v>2861878711</v>
      </c>
      <c r="GW39" s="1728">
        <v>2989275483</v>
      </c>
      <c r="GX39" s="1723">
        <f t="shared" si="42"/>
        <v>0</v>
      </c>
      <c r="GY39" s="1723">
        <f t="shared" si="43"/>
        <v>2962044.4658849998</v>
      </c>
      <c r="GZ39" s="1723">
        <f t="shared" si="44"/>
        <v>3093900.124905</v>
      </c>
      <c r="HK39" s="380" t="s">
        <v>820</v>
      </c>
      <c r="HL39" s="380" t="s">
        <v>821</v>
      </c>
      <c r="HM39" s="380" t="s">
        <v>431</v>
      </c>
      <c r="HN39" s="380" t="s">
        <v>431</v>
      </c>
      <c r="HO39" s="384">
        <v>3547393926</v>
      </c>
      <c r="HP39" s="384">
        <v>0</v>
      </c>
      <c r="HQ39" s="384">
        <v>0</v>
      </c>
      <c r="HR39" s="1723">
        <f t="shared" si="46"/>
        <v>3671552.7134099999</v>
      </c>
      <c r="HS39" s="1723">
        <f t="shared" si="47"/>
        <v>0</v>
      </c>
      <c r="HT39" s="1723">
        <f t="shared" si="48"/>
        <v>0</v>
      </c>
    </row>
    <row r="40" spans="1:228" x14ac:dyDescent="0.3">
      <c r="Y40" s="380" t="s">
        <v>826</v>
      </c>
      <c r="Z40" s="1713" t="s">
        <v>827</v>
      </c>
      <c r="AA40" s="1713" t="s">
        <v>431</v>
      </c>
      <c r="AB40" s="1713" t="s">
        <v>431</v>
      </c>
      <c r="AC40" s="384">
        <v>0</v>
      </c>
      <c r="AD40" s="384">
        <v>93732000</v>
      </c>
      <c r="AE40" s="384">
        <v>0</v>
      </c>
      <c r="AF40" s="384">
        <f t="shared" si="5"/>
        <v>0</v>
      </c>
      <c r="AG40" s="384">
        <f t="shared" si="6"/>
        <v>97012.62</v>
      </c>
      <c r="AH40" s="384">
        <f t="shared" si="7"/>
        <v>0</v>
      </c>
      <c r="AR40" s="1720" t="s">
        <v>826</v>
      </c>
      <c r="AS40" s="1720" t="s">
        <v>827</v>
      </c>
      <c r="AT40" s="1720" t="s">
        <v>431</v>
      </c>
      <c r="AU40" s="408" t="s">
        <v>431</v>
      </c>
      <c r="AV40" s="1721">
        <v>14616065000</v>
      </c>
      <c r="AW40" s="1721">
        <v>0</v>
      </c>
      <c r="AX40" s="1721">
        <v>0</v>
      </c>
      <c r="AY40" s="1722">
        <f t="shared" si="9"/>
        <v>15127627.274999999</v>
      </c>
      <c r="AZ40" s="1722">
        <f t="shared" si="10"/>
        <v>0</v>
      </c>
      <c r="BA40" s="1722">
        <f t="shared" si="11"/>
        <v>0</v>
      </c>
      <c r="BK40" s="1713" t="s">
        <v>824</v>
      </c>
      <c r="BL40" s="1713" t="s">
        <v>825</v>
      </c>
      <c r="BM40" s="1713" t="s">
        <v>431</v>
      </c>
      <c r="BN40" s="1713" t="s">
        <v>431</v>
      </c>
      <c r="BO40" s="384">
        <v>17487115000</v>
      </c>
      <c r="BP40" s="384">
        <v>0</v>
      </c>
      <c r="BQ40" s="384">
        <v>0</v>
      </c>
      <c r="BR40" s="1723">
        <f t="shared" si="13"/>
        <v>18099164.024999999</v>
      </c>
      <c r="BS40" s="1723">
        <f t="shared" si="14"/>
        <v>0</v>
      </c>
      <c r="BT40" s="1723">
        <f t="shared" si="15"/>
        <v>0</v>
      </c>
      <c r="CE40" s="1713" t="s">
        <v>822</v>
      </c>
      <c r="CF40" s="1713" t="s">
        <v>823</v>
      </c>
      <c r="CG40" s="1713" t="s">
        <v>431</v>
      </c>
      <c r="CH40" s="1713" t="s">
        <v>431</v>
      </c>
      <c r="CI40" s="1724">
        <v>21256852000</v>
      </c>
      <c r="CJ40" s="1724">
        <v>0</v>
      </c>
      <c r="CK40" s="1724">
        <v>0</v>
      </c>
      <c r="CL40" s="1723">
        <f t="shared" si="49"/>
        <v>22000841.819999997</v>
      </c>
      <c r="CM40" s="1723">
        <f t="shared" si="50"/>
        <v>0</v>
      </c>
      <c r="CN40" s="1723">
        <f t="shared" si="51"/>
        <v>0</v>
      </c>
      <c r="CY40" s="1713" t="s">
        <v>822</v>
      </c>
      <c r="CZ40" s="1713" t="s">
        <v>823</v>
      </c>
      <c r="DA40" s="1713" t="s">
        <v>431</v>
      </c>
      <c r="DB40" s="1713" t="s">
        <v>431</v>
      </c>
      <c r="DC40" s="1724">
        <v>21256852000</v>
      </c>
      <c r="DD40" s="1724">
        <v>0</v>
      </c>
      <c r="DE40" s="1724">
        <v>0</v>
      </c>
      <c r="DF40" s="1722">
        <f t="shared" si="52"/>
        <v>22000841.819999997</v>
      </c>
      <c r="DG40" s="1722">
        <f t="shared" si="53"/>
        <v>0</v>
      </c>
      <c r="DH40" s="1722">
        <f t="shared" si="54"/>
        <v>0</v>
      </c>
      <c r="DS40" s="1717" t="s">
        <v>822</v>
      </c>
      <c r="DT40" s="1718" t="s">
        <v>823</v>
      </c>
      <c r="DU40" s="1718" t="s">
        <v>431</v>
      </c>
      <c r="DV40" s="1718" t="s">
        <v>431</v>
      </c>
      <c r="DW40" s="1719">
        <v>21256852000</v>
      </c>
      <c r="DX40" s="1719">
        <v>0</v>
      </c>
      <c r="DY40" s="1719">
        <v>0</v>
      </c>
      <c r="DZ40" s="1722">
        <f t="shared" si="55"/>
        <v>22000841.819999997</v>
      </c>
      <c r="EA40" s="1722">
        <f t="shared" si="56"/>
        <v>0</v>
      </c>
      <c r="EB40" s="1722">
        <f t="shared" si="57"/>
        <v>0</v>
      </c>
      <c r="EK40" s="1713" t="s">
        <v>822</v>
      </c>
      <c r="EL40" s="1713" t="s">
        <v>823</v>
      </c>
      <c r="EM40" s="1713" t="s">
        <v>431</v>
      </c>
      <c r="EN40" s="1713" t="s">
        <v>431</v>
      </c>
      <c r="EO40" s="384">
        <v>21256852000</v>
      </c>
      <c r="EP40" s="384">
        <v>0</v>
      </c>
      <c r="EQ40" s="384">
        <v>0</v>
      </c>
      <c r="ER40" s="1722">
        <f t="shared" si="30"/>
        <v>22000841.819999997</v>
      </c>
      <c r="ES40" s="1722">
        <f t="shared" si="31"/>
        <v>0</v>
      </c>
      <c r="ET40" s="1722">
        <f t="shared" si="32"/>
        <v>0</v>
      </c>
      <c r="FD40" s="380" t="s">
        <v>822</v>
      </c>
      <c r="FE40" s="1713" t="s">
        <v>823</v>
      </c>
      <c r="FF40" s="380" t="s">
        <v>431</v>
      </c>
      <c r="FG40" s="1713" t="s">
        <v>431</v>
      </c>
      <c r="FH40" s="384">
        <v>21256852000</v>
      </c>
      <c r="FI40" s="384">
        <v>0</v>
      </c>
      <c r="FJ40" s="384">
        <v>0</v>
      </c>
      <c r="FK40" s="1723">
        <f t="shared" si="34"/>
        <v>22000841.819999997</v>
      </c>
      <c r="FL40" s="1723">
        <f t="shared" si="35"/>
        <v>0</v>
      </c>
      <c r="FM40" s="1723">
        <f t="shared" si="36"/>
        <v>0</v>
      </c>
      <c r="FW40" s="380" t="s">
        <v>822</v>
      </c>
      <c r="FX40" s="1713" t="s">
        <v>823</v>
      </c>
      <c r="FY40" s="380" t="s">
        <v>431</v>
      </c>
      <c r="FZ40" s="1713" t="s">
        <v>431</v>
      </c>
      <c r="GA40" s="384">
        <v>13256852000</v>
      </c>
      <c r="GB40" s="384">
        <v>0</v>
      </c>
      <c r="GC40" s="384">
        <v>0</v>
      </c>
      <c r="GD40" s="1723">
        <f t="shared" si="38"/>
        <v>13720841.819999998</v>
      </c>
      <c r="GE40" s="1723">
        <f t="shared" si="39"/>
        <v>0</v>
      </c>
      <c r="GF40" s="1723">
        <f t="shared" si="40"/>
        <v>0</v>
      </c>
      <c r="GQ40" s="1713" t="s">
        <v>822</v>
      </c>
      <c r="GR40" s="1713" t="s">
        <v>823</v>
      </c>
      <c r="GS40" s="1713" t="s">
        <v>431</v>
      </c>
      <c r="GT40" s="1713" t="s">
        <v>431</v>
      </c>
      <c r="GU40" s="1728">
        <v>10256852000</v>
      </c>
      <c r="GV40" s="1728">
        <v>0</v>
      </c>
      <c r="GW40" s="1728">
        <v>0</v>
      </c>
      <c r="GX40" s="1723">
        <f t="shared" si="42"/>
        <v>10615841.819999998</v>
      </c>
      <c r="GY40" s="1723">
        <f t="shared" si="43"/>
        <v>0</v>
      </c>
      <c r="GZ40" s="1723">
        <f t="shared" si="44"/>
        <v>0</v>
      </c>
      <c r="HK40" s="380" t="s">
        <v>820</v>
      </c>
      <c r="HL40" s="380" t="s">
        <v>821</v>
      </c>
      <c r="HM40" s="380" t="s">
        <v>431</v>
      </c>
      <c r="HN40" s="380" t="s">
        <v>431</v>
      </c>
      <c r="HO40" s="384">
        <v>0</v>
      </c>
      <c r="HP40" s="384">
        <v>3547393926</v>
      </c>
      <c r="HQ40" s="384">
        <v>3547393926</v>
      </c>
      <c r="HR40" s="1723">
        <f t="shared" si="46"/>
        <v>0</v>
      </c>
      <c r="HS40" s="1723">
        <f t="shared" si="47"/>
        <v>3671552.7134099999</v>
      </c>
      <c r="HT40" s="1723">
        <f t="shared" si="48"/>
        <v>3671552.7134099999</v>
      </c>
    </row>
    <row r="41" spans="1:228" x14ac:dyDescent="0.3">
      <c r="Y41" s="380" t="s">
        <v>432</v>
      </c>
      <c r="Z41" s="1713" t="s">
        <v>451</v>
      </c>
      <c r="AA41" s="1713" t="s">
        <v>431</v>
      </c>
      <c r="AB41" s="1713" t="s">
        <v>431</v>
      </c>
      <c r="AC41" s="384">
        <v>16934493000</v>
      </c>
      <c r="AD41" s="384">
        <v>0</v>
      </c>
      <c r="AE41" s="384">
        <v>0</v>
      </c>
      <c r="AF41" s="384">
        <f t="shared" si="5"/>
        <v>17527200.254999999</v>
      </c>
      <c r="AG41" s="384">
        <f t="shared" si="6"/>
        <v>0</v>
      </c>
      <c r="AH41" s="384">
        <f t="shared" si="7"/>
        <v>0</v>
      </c>
      <c r="AR41" s="1720" t="s">
        <v>826</v>
      </c>
      <c r="AS41" s="1720" t="s">
        <v>827</v>
      </c>
      <c r="AT41" s="1720" t="s">
        <v>431</v>
      </c>
      <c r="AU41" s="408" t="s">
        <v>431</v>
      </c>
      <c r="AV41" s="1721">
        <v>0</v>
      </c>
      <c r="AW41" s="1721">
        <v>93732000</v>
      </c>
      <c r="AX41" s="1721">
        <v>0</v>
      </c>
      <c r="AY41" s="1722">
        <f t="shared" si="9"/>
        <v>0</v>
      </c>
      <c r="AZ41" s="1722">
        <f t="shared" si="10"/>
        <v>97012.62</v>
      </c>
      <c r="BA41" s="1722">
        <f t="shared" si="11"/>
        <v>0</v>
      </c>
      <c r="BK41" s="1713" t="s">
        <v>824</v>
      </c>
      <c r="BL41" s="1713" t="s">
        <v>825</v>
      </c>
      <c r="BM41" s="1713" t="s">
        <v>431</v>
      </c>
      <c r="BN41" s="1713" t="s">
        <v>431</v>
      </c>
      <c r="BO41" s="384">
        <v>0</v>
      </c>
      <c r="BP41" s="384">
        <v>6292093483</v>
      </c>
      <c r="BQ41" s="384">
        <v>5327512237</v>
      </c>
      <c r="BR41" s="1723">
        <f t="shared" si="13"/>
        <v>0</v>
      </c>
      <c r="BS41" s="1723">
        <f t="shared" si="14"/>
        <v>6512316.7549049994</v>
      </c>
      <c r="BT41" s="1723">
        <f t="shared" si="15"/>
        <v>5513975.1652949993</v>
      </c>
      <c r="CE41" s="1713" t="s">
        <v>822</v>
      </c>
      <c r="CF41" s="1713" t="s">
        <v>823</v>
      </c>
      <c r="CG41" s="1713" t="s">
        <v>431</v>
      </c>
      <c r="CH41" s="1713" t="s">
        <v>431</v>
      </c>
      <c r="CI41" s="1724">
        <v>0</v>
      </c>
      <c r="CJ41" s="1724">
        <v>195251725</v>
      </c>
      <c r="CK41" s="1724">
        <v>0</v>
      </c>
      <c r="CL41" s="1723">
        <f t="shared" si="49"/>
        <v>0</v>
      </c>
      <c r="CM41" s="1723">
        <f t="shared" si="50"/>
        <v>202085.53537499998</v>
      </c>
      <c r="CN41" s="1723">
        <f t="shared" si="51"/>
        <v>0</v>
      </c>
      <c r="CY41" s="1713" t="s">
        <v>822</v>
      </c>
      <c r="CZ41" s="1713" t="s">
        <v>823</v>
      </c>
      <c r="DA41" s="1713" t="s">
        <v>431</v>
      </c>
      <c r="DB41" s="1713" t="s">
        <v>431</v>
      </c>
      <c r="DC41" s="1724">
        <v>0</v>
      </c>
      <c r="DD41" s="1724">
        <v>1168087192</v>
      </c>
      <c r="DE41" s="1724">
        <v>750119142</v>
      </c>
      <c r="DF41" s="1722">
        <f t="shared" si="52"/>
        <v>0</v>
      </c>
      <c r="DG41" s="1722">
        <f t="shared" si="53"/>
        <v>1208970.2437199999</v>
      </c>
      <c r="DH41" s="1722">
        <f t="shared" si="54"/>
        <v>776373.31196999992</v>
      </c>
      <c r="DS41" s="1717" t="s">
        <v>822</v>
      </c>
      <c r="DT41" s="1718" t="s">
        <v>823</v>
      </c>
      <c r="DU41" s="1718" t="s">
        <v>431</v>
      </c>
      <c r="DV41" s="1718" t="s">
        <v>431</v>
      </c>
      <c r="DW41" s="1719">
        <v>0</v>
      </c>
      <c r="DX41" s="1719">
        <v>1730314400</v>
      </c>
      <c r="DY41" s="1719">
        <v>1386831152</v>
      </c>
      <c r="DZ41" s="1722">
        <f t="shared" si="55"/>
        <v>0</v>
      </c>
      <c r="EA41" s="1722">
        <f t="shared" si="56"/>
        <v>1790875.4039999999</v>
      </c>
      <c r="EB41" s="1722">
        <f t="shared" si="57"/>
        <v>1435370.24232</v>
      </c>
      <c r="EK41" s="1713" t="s">
        <v>822</v>
      </c>
      <c r="EL41" s="1713" t="s">
        <v>823</v>
      </c>
      <c r="EM41" s="1713" t="s">
        <v>431</v>
      </c>
      <c r="EN41" s="1713" t="s">
        <v>431</v>
      </c>
      <c r="EO41" s="384">
        <v>0</v>
      </c>
      <c r="EP41" s="384">
        <v>1770314400</v>
      </c>
      <c r="EQ41" s="384">
        <v>1461469400</v>
      </c>
      <c r="ER41" s="1722">
        <f t="shared" si="30"/>
        <v>0</v>
      </c>
      <c r="ES41" s="1722">
        <f t="shared" si="31"/>
        <v>1832275.4039999999</v>
      </c>
      <c r="ET41" s="1722">
        <f t="shared" si="32"/>
        <v>1512620.8289999997</v>
      </c>
      <c r="FD41" s="380" t="s">
        <v>822</v>
      </c>
      <c r="FE41" s="1713" t="s">
        <v>823</v>
      </c>
      <c r="FF41" s="380" t="s">
        <v>431</v>
      </c>
      <c r="FG41" s="1713" t="s">
        <v>431</v>
      </c>
      <c r="FH41" s="384">
        <v>0</v>
      </c>
      <c r="FI41" s="384">
        <v>2196936626</v>
      </c>
      <c r="FJ41" s="384">
        <v>2196936626</v>
      </c>
      <c r="FK41" s="1723">
        <f t="shared" si="34"/>
        <v>0</v>
      </c>
      <c r="FL41" s="1723">
        <f t="shared" si="35"/>
        <v>2273829.4079100001</v>
      </c>
      <c r="FM41" s="1723">
        <f t="shared" si="36"/>
        <v>2273829.4079100001</v>
      </c>
      <c r="FW41" s="380" t="s">
        <v>822</v>
      </c>
      <c r="FX41" s="1713" t="s">
        <v>823</v>
      </c>
      <c r="FY41" s="380" t="s">
        <v>431</v>
      </c>
      <c r="FZ41" s="1713" t="s">
        <v>431</v>
      </c>
      <c r="GA41" s="384">
        <v>0</v>
      </c>
      <c r="GB41" s="384">
        <v>2932951718</v>
      </c>
      <c r="GC41" s="384">
        <v>2932951718</v>
      </c>
      <c r="GD41" s="1723">
        <f t="shared" si="38"/>
        <v>0</v>
      </c>
      <c r="GE41" s="1723">
        <f t="shared" si="39"/>
        <v>3035605.0281299995</v>
      </c>
      <c r="GF41" s="1723">
        <f t="shared" si="40"/>
        <v>3035605.0281299995</v>
      </c>
      <c r="GQ41" s="1713" t="s">
        <v>822</v>
      </c>
      <c r="GR41" s="1713" t="s">
        <v>823</v>
      </c>
      <c r="GS41" s="1713" t="s">
        <v>431</v>
      </c>
      <c r="GT41" s="1713" t="s">
        <v>431</v>
      </c>
      <c r="GU41" s="1728">
        <v>0</v>
      </c>
      <c r="GV41" s="1728">
        <v>4133045810</v>
      </c>
      <c r="GW41" s="1728">
        <v>4393577224</v>
      </c>
      <c r="GX41" s="1723">
        <f t="shared" si="42"/>
        <v>0</v>
      </c>
      <c r="GY41" s="1723">
        <f t="shared" si="43"/>
        <v>4277702.41335</v>
      </c>
      <c r="GZ41" s="1723">
        <f t="shared" si="44"/>
        <v>4547352.4268399999</v>
      </c>
      <c r="HK41" s="380" t="s">
        <v>822</v>
      </c>
      <c r="HL41" s="380" t="s">
        <v>823</v>
      </c>
      <c r="HM41" s="380" t="s">
        <v>431</v>
      </c>
      <c r="HN41" s="380" t="s">
        <v>431</v>
      </c>
      <c r="HO41" s="384">
        <v>9003503832</v>
      </c>
      <c r="HP41" s="384">
        <v>0</v>
      </c>
      <c r="HQ41" s="384">
        <v>0</v>
      </c>
      <c r="HR41" s="1723">
        <f t="shared" si="46"/>
        <v>9318626.4661199991</v>
      </c>
      <c r="HS41" s="1723">
        <f t="shared" si="47"/>
        <v>0</v>
      </c>
      <c r="HT41" s="1723">
        <f t="shared" si="48"/>
        <v>0</v>
      </c>
    </row>
    <row r="42" spans="1:228" x14ac:dyDescent="0.3">
      <c r="Y42" s="380" t="s">
        <v>435</v>
      </c>
      <c r="Z42" s="1713" t="s">
        <v>452</v>
      </c>
      <c r="AA42" s="1713" t="s">
        <v>431</v>
      </c>
      <c r="AB42" s="1713" t="s">
        <v>431</v>
      </c>
      <c r="AC42" s="384">
        <v>8635311000</v>
      </c>
      <c r="AD42" s="384">
        <v>0</v>
      </c>
      <c r="AE42" s="384">
        <v>0</v>
      </c>
      <c r="AF42" s="384">
        <f t="shared" si="5"/>
        <v>8937546.8849999998</v>
      </c>
      <c r="AG42" s="384">
        <f t="shared" si="6"/>
        <v>0</v>
      </c>
      <c r="AH42" s="384">
        <f t="shared" si="7"/>
        <v>0</v>
      </c>
      <c r="AR42" s="1720" t="s">
        <v>432</v>
      </c>
      <c r="AS42" s="1720" t="s">
        <v>451</v>
      </c>
      <c r="AT42" s="1720" t="s">
        <v>431</v>
      </c>
      <c r="AU42" s="408" t="s">
        <v>431</v>
      </c>
      <c r="AV42" s="1721">
        <v>16934493000</v>
      </c>
      <c r="AW42" s="1721">
        <v>0</v>
      </c>
      <c r="AX42" s="1721">
        <v>0</v>
      </c>
      <c r="AY42" s="1722">
        <f t="shared" si="9"/>
        <v>17527200.254999999</v>
      </c>
      <c r="AZ42" s="1722">
        <f t="shared" si="10"/>
        <v>0</v>
      </c>
      <c r="BA42" s="1722">
        <f t="shared" si="11"/>
        <v>0</v>
      </c>
      <c r="BK42" s="1713" t="s">
        <v>826</v>
      </c>
      <c r="BL42" s="1713" t="s">
        <v>827</v>
      </c>
      <c r="BM42" s="1713" t="s">
        <v>431</v>
      </c>
      <c r="BN42" s="1713" t="s">
        <v>431</v>
      </c>
      <c r="BO42" s="384">
        <v>14616065000</v>
      </c>
      <c r="BP42" s="384">
        <v>0</v>
      </c>
      <c r="BQ42" s="384">
        <v>0</v>
      </c>
      <c r="BR42" s="1723">
        <f t="shared" si="13"/>
        <v>15127627.274999999</v>
      </c>
      <c r="BS42" s="1723">
        <f t="shared" si="14"/>
        <v>0</v>
      </c>
      <c r="BT42" s="1723">
        <f t="shared" si="15"/>
        <v>0</v>
      </c>
      <c r="CE42" s="1713" t="s">
        <v>824</v>
      </c>
      <c r="CF42" s="1713" t="s">
        <v>825</v>
      </c>
      <c r="CG42" s="1713" t="s">
        <v>431</v>
      </c>
      <c r="CH42" s="1713" t="s">
        <v>431</v>
      </c>
      <c r="CI42" s="1724">
        <v>17487115000</v>
      </c>
      <c r="CJ42" s="1724">
        <v>0</v>
      </c>
      <c r="CK42" s="1724">
        <v>0</v>
      </c>
      <c r="CL42" s="1723">
        <f t="shared" si="49"/>
        <v>18099164.024999999</v>
      </c>
      <c r="CM42" s="1723">
        <f t="shared" si="50"/>
        <v>0</v>
      </c>
      <c r="CN42" s="1723">
        <f t="shared" si="51"/>
        <v>0</v>
      </c>
      <c r="CY42" s="1713" t="s">
        <v>824</v>
      </c>
      <c r="CZ42" s="1713" t="s">
        <v>825</v>
      </c>
      <c r="DA42" s="1713" t="s">
        <v>431</v>
      </c>
      <c r="DB42" s="1713" t="s">
        <v>431</v>
      </c>
      <c r="DC42" s="1724">
        <v>33837115000</v>
      </c>
      <c r="DD42" s="1724">
        <v>0</v>
      </c>
      <c r="DE42" s="1724">
        <v>0</v>
      </c>
      <c r="DF42" s="1722">
        <f t="shared" si="52"/>
        <v>35021414.024999999</v>
      </c>
      <c r="DG42" s="1722">
        <f t="shared" si="53"/>
        <v>0</v>
      </c>
      <c r="DH42" s="1722">
        <f t="shared" si="54"/>
        <v>0</v>
      </c>
      <c r="DS42" s="1717" t="s">
        <v>824</v>
      </c>
      <c r="DT42" s="1718" t="s">
        <v>825</v>
      </c>
      <c r="DU42" s="1718" t="s">
        <v>431</v>
      </c>
      <c r="DV42" s="1718" t="s">
        <v>431</v>
      </c>
      <c r="DW42" s="1719">
        <v>33837115000</v>
      </c>
      <c r="DX42" s="1719">
        <v>0</v>
      </c>
      <c r="DY42" s="1719">
        <v>0</v>
      </c>
      <c r="DZ42" s="1722">
        <f t="shared" si="55"/>
        <v>35021414.024999999</v>
      </c>
      <c r="EA42" s="1722">
        <f t="shared" si="56"/>
        <v>0</v>
      </c>
      <c r="EB42" s="1722">
        <f t="shared" si="57"/>
        <v>0</v>
      </c>
      <c r="EK42" s="1713" t="s">
        <v>824</v>
      </c>
      <c r="EL42" s="1713" t="s">
        <v>825</v>
      </c>
      <c r="EM42" s="1713" t="s">
        <v>431</v>
      </c>
      <c r="EN42" s="1713" t="s">
        <v>431</v>
      </c>
      <c r="EO42" s="384">
        <v>33837115000</v>
      </c>
      <c r="EP42" s="384">
        <v>0</v>
      </c>
      <c r="EQ42" s="384">
        <v>0</v>
      </c>
      <c r="ER42" s="1722">
        <f t="shared" si="30"/>
        <v>35021414.024999999</v>
      </c>
      <c r="ES42" s="1722">
        <f t="shared" si="31"/>
        <v>0</v>
      </c>
      <c r="ET42" s="1722">
        <f t="shared" si="32"/>
        <v>0</v>
      </c>
      <c r="FD42" s="380" t="s">
        <v>824</v>
      </c>
      <c r="FE42" s="1713" t="s">
        <v>825</v>
      </c>
      <c r="FF42" s="380" t="s">
        <v>431</v>
      </c>
      <c r="FG42" s="1713" t="s">
        <v>431</v>
      </c>
      <c r="FH42" s="384">
        <v>37385778374</v>
      </c>
      <c r="FI42" s="384">
        <v>0</v>
      </c>
      <c r="FJ42" s="384">
        <v>0</v>
      </c>
      <c r="FK42" s="1723">
        <f t="shared" si="34"/>
        <v>38694280.617089994</v>
      </c>
      <c r="FL42" s="1723">
        <f t="shared" si="35"/>
        <v>0</v>
      </c>
      <c r="FM42" s="1723">
        <f t="shared" si="36"/>
        <v>0</v>
      </c>
      <c r="FW42" s="380" t="s">
        <v>824</v>
      </c>
      <c r="FX42" s="1713" t="s">
        <v>825</v>
      </c>
      <c r="FY42" s="380" t="s">
        <v>431</v>
      </c>
      <c r="FZ42" s="1713" t="s">
        <v>431</v>
      </c>
      <c r="GA42" s="384">
        <v>43010608848</v>
      </c>
      <c r="GB42" s="384">
        <v>0</v>
      </c>
      <c r="GC42" s="384">
        <v>0</v>
      </c>
      <c r="GD42" s="1723">
        <f t="shared" si="38"/>
        <v>44515980.157679997</v>
      </c>
      <c r="GE42" s="1723">
        <f t="shared" si="39"/>
        <v>0</v>
      </c>
      <c r="GF42" s="1723">
        <f t="shared" si="40"/>
        <v>0</v>
      </c>
      <c r="GQ42" s="1713" t="s">
        <v>824</v>
      </c>
      <c r="GR42" s="1713" t="s">
        <v>825</v>
      </c>
      <c r="GS42" s="1713" t="s">
        <v>431</v>
      </c>
      <c r="GT42" s="1713" t="s">
        <v>431</v>
      </c>
      <c r="GU42" s="1728">
        <v>45492952908</v>
      </c>
      <c r="GV42" s="1728">
        <v>0</v>
      </c>
      <c r="GW42" s="1728">
        <v>0</v>
      </c>
      <c r="GX42" s="1723">
        <f t="shared" si="42"/>
        <v>47085206.259779997</v>
      </c>
      <c r="GY42" s="1723">
        <f t="shared" si="43"/>
        <v>0</v>
      </c>
      <c r="GZ42" s="1723">
        <f t="shared" si="44"/>
        <v>0</v>
      </c>
      <c r="HK42" s="380" t="s">
        <v>822</v>
      </c>
      <c r="HL42" s="380" t="s">
        <v>823</v>
      </c>
      <c r="HM42" s="380" t="s">
        <v>431</v>
      </c>
      <c r="HN42" s="380" t="s">
        <v>431</v>
      </c>
      <c r="HO42" s="384">
        <v>0</v>
      </c>
      <c r="HP42" s="384">
        <v>9003503832</v>
      </c>
      <c r="HQ42" s="384">
        <v>9003503832</v>
      </c>
      <c r="HR42" s="1723">
        <f t="shared" si="46"/>
        <v>0</v>
      </c>
      <c r="HS42" s="1723">
        <f t="shared" si="47"/>
        <v>9318626.4661199991</v>
      </c>
      <c r="HT42" s="1723">
        <f t="shared" si="48"/>
        <v>9318626.4661199991</v>
      </c>
    </row>
    <row r="43" spans="1:228" x14ac:dyDescent="0.3">
      <c r="Y43" s="380" t="s">
        <v>436</v>
      </c>
      <c r="Z43" s="1713" t="s">
        <v>127</v>
      </c>
      <c r="AA43" s="1713" t="s">
        <v>431</v>
      </c>
      <c r="AB43" s="1713" t="s">
        <v>431</v>
      </c>
      <c r="AC43" s="384">
        <v>10000</v>
      </c>
      <c r="AD43" s="384">
        <v>0</v>
      </c>
      <c r="AE43" s="384">
        <v>0</v>
      </c>
      <c r="AF43" s="384">
        <f t="shared" si="5"/>
        <v>10.35</v>
      </c>
      <c r="AG43" s="384">
        <f t="shared" si="6"/>
        <v>0</v>
      </c>
      <c r="AH43" s="384">
        <f t="shared" si="7"/>
        <v>0</v>
      </c>
      <c r="AR43" s="1720" t="s">
        <v>435</v>
      </c>
      <c r="AS43" s="1720" t="s">
        <v>452</v>
      </c>
      <c r="AT43" s="1720" t="s">
        <v>431</v>
      </c>
      <c r="AU43" s="408" t="s">
        <v>431</v>
      </c>
      <c r="AV43" s="1721">
        <v>8635311000</v>
      </c>
      <c r="AW43" s="1721">
        <v>0</v>
      </c>
      <c r="AX43" s="1721">
        <v>0</v>
      </c>
      <c r="AY43" s="1722">
        <f t="shared" si="9"/>
        <v>8937546.8849999998</v>
      </c>
      <c r="AZ43" s="1722">
        <f t="shared" si="10"/>
        <v>0</v>
      </c>
      <c r="BA43" s="1722">
        <f t="shared" si="11"/>
        <v>0</v>
      </c>
      <c r="BK43" s="1713" t="s">
        <v>826</v>
      </c>
      <c r="BL43" s="1713" t="s">
        <v>827</v>
      </c>
      <c r="BM43" s="1713" t="s">
        <v>431</v>
      </c>
      <c r="BN43" s="1713" t="s">
        <v>431</v>
      </c>
      <c r="BO43" s="384">
        <v>0</v>
      </c>
      <c r="BP43" s="384">
        <v>93732000</v>
      </c>
      <c r="BQ43" s="384">
        <v>0</v>
      </c>
      <c r="BR43" s="1723">
        <f t="shared" si="13"/>
        <v>0</v>
      </c>
      <c r="BS43" s="1723">
        <f t="shared" si="14"/>
        <v>97012.62</v>
      </c>
      <c r="BT43" s="1723">
        <f t="shared" si="15"/>
        <v>0</v>
      </c>
      <c r="CE43" s="1713" t="s">
        <v>824</v>
      </c>
      <c r="CF43" s="1713" t="s">
        <v>825</v>
      </c>
      <c r="CG43" s="1713" t="s">
        <v>431</v>
      </c>
      <c r="CH43" s="1713" t="s">
        <v>431</v>
      </c>
      <c r="CI43" s="1724">
        <v>0</v>
      </c>
      <c r="CJ43" s="1724">
        <v>9681038924</v>
      </c>
      <c r="CK43" s="1724">
        <v>6541475004</v>
      </c>
      <c r="CL43" s="1723">
        <f t="shared" si="49"/>
        <v>0</v>
      </c>
      <c r="CM43" s="1723">
        <f t="shared" si="50"/>
        <v>10019875.28634</v>
      </c>
      <c r="CN43" s="1723">
        <f t="shared" si="51"/>
        <v>6770426.6291399989</v>
      </c>
      <c r="CY43" s="1713" t="s">
        <v>824</v>
      </c>
      <c r="CZ43" s="1713" t="s">
        <v>825</v>
      </c>
      <c r="DA43" s="1713" t="s">
        <v>431</v>
      </c>
      <c r="DB43" s="1713" t="s">
        <v>431</v>
      </c>
      <c r="DC43" s="1724">
        <v>0</v>
      </c>
      <c r="DD43" s="1724">
        <v>17274325208</v>
      </c>
      <c r="DE43" s="1724">
        <v>8638127995</v>
      </c>
      <c r="DF43" s="1722">
        <f t="shared" si="52"/>
        <v>0</v>
      </c>
      <c r="DG43" s="1722">
        <f t="shared" si="53"/>
        <v>17878926.59028</v>
      </c>
      <c r="DH43" s="1722">
        <f t="shared" si="54"/>
        <v>8940462.4748249985</v>
      </c>
      <c r="DS43" s="1717" t="s">
        <v>824</v>
      </c>
      <c r="DT43" s="1718" t="s">
        <v>825</v>
      </c>
      <c r="DU43" s="1718" t="s">
        <v>431</v>
      </c>
      <c r="DV43" s="1718" t="s">
        <v>431</v>
      </c>
      <c r="DW43" s="1719">
        <v>0</v>
      </c>
      <c r="DX43" s="1719">
        <v>24347288983</v>
      </c>
      <c r="DY43" s="1719">
        <v>20044251962</v>
      </c>
      <c r="DZ43" s="1722">
        <f t="shared" si="55"/>
        <v>0</v>
      </c>
      <c r="EA43" s="1722">
        <f t="shared" si="56"/>
        <v>25199444.097404998</v>
      </c>
      <c r="EB43" s="1722">
        <f t="shared" si="57"/>
        <v>20745800.780669998</v>
      </c>
      <c r="EK43" s="1713" t="s">
        <v>824</v>
      </c>
      <c r="EL43" s="1713" t="s">
        <v>825</v>
      </c>
      <c r="EM43" s="1713" t="s">
        <v>431</v>
      </c>
      <c r="EN43" s="1713" t="s">
        <v>431</v>
      </c>
      <c r="EO43" s="384">
        <v>0</v>
      </c>
      <c r="EP43" s="384">
        <v>27865378439</v>
      </c>
      <c r="EQ43" s="384">
        <v>24210354076</v>
      </c>
      <c r="ER43" s="1722">
        <f t="shared" si="30"/>
        <v>0</v>
      </c>
      <c r="ES43" s="1722">
        <f t="shared" si="31"/>
        <v>28840666.684364997</v>
      </c>
      <c r="ET43" s="1722">
        <f t="shared" si="32"/>
        <v>25057716.468660001</v>
      </c>
      <c r="FD43" s="380" t="s">
        <v>824</v>
      </c>
      <c r="FE43" s="1713" t="s">
        <v>825</v>
      </c>
      <c r="FF43" s="380" t="s">
        <v>431</v>
      </c>
      <c r="FG43" s="1713" t="s">
        <v>431</v>
      </c>
      <c r="FH43" s="384">
        <v>0</v>
      </c>
      <c r="FI43" s="384">
        <v>32623397488</v>
      </c>
      <c r="FJ43" s="384">
        <v>28408401210</v>
      </c>
      <c r="FK43" s="1723">
        <f t="shared" si="34"/>
        <v>0</v>
      </c>
      <c r="FL43" s="1723">
        <f t="shared" si="35"/>
        <v>33765216.400080003</v>
      </c>
      <c r="FM43" s="1723">
        <f t="shared" si="36"/>
        <v>29402695.252349999</v>
      </c>
      <c r="FW43" s="380" t="s">
        <v>824</v>
      </c>
      <c r="FX43" s="1713" t="s">
        <v>825</v>
      </c>
      <c r="FY43" s="380" t="s">
        <v>431</v>
      </c>
      <c r="FZ43" s="1713" t="s">
        <v>431</v>
      </c>
      <c r="GA43" s="384">
        <v>0</v>
      </c>
      <c r="GB43" s="384">
        <v>32969739994</v>
      </c>
      <c r="GC43" s="384">
        <v>35604890557</v>
      </c>
      <c r="GD43" s="1723">
        <f t="shared" si="38"/>
        <v>0</v>
      </c>
      <c r="GE43" s="1723">
        <f t="shared" si="39"/>
        <v>34123680.893789999</v>
      </c>
      <c r="GF43" s="1723">
        <f t="shared" si="40"/>
        <v>36851061.72649499</v>
      </c>
      <c r="GQ43" s="1713" t="s">
        <v>824</v>
      </c>
      <c r="GR43" s="1713" t="s">
        <v>825</v>
      </c>
      <c r="GS43" s="1713" t="s">
        <v>431</v>
      </c>
      <c r="GT43" s="1713" t="s">
        <v>431</v>
      </c>
      <c r="GU43" s="1728">
        <v>0</v>
      </c>
      <c r="GV43" s="1728">
        <v>35756201589</v>
      </c>
      <c r="GW43" s="1728">
        <v>40273019054</v>
      </c>
      <c r="GX43" s="1723">
        <f t="shared" si="42"/>
        <v>0</v>
      </c>
      <c r="GY43" s="1723">
        <f t="shared" si="43"/>
        <v>37007668.644615002</v>
      </c>
      <c r="GZ43" s="1723">
        <f t="shared" si="44"/>
        <v>41682574.720889993</v>
      </c>
      <c r="HK43" s="380" t="s">
        <v>824</v>
      </c>
      <c r="HL43" s="380" t="s">
        <v>825</v>
      </c>
      <c r="HM43" s="380" t="s">
        <v>431</v>
      </c>
      <c r="HN43" s="380" t="s">
        <v>431</v>
      </c>
      <c r="HO43" s="384">
        <v>47862113164</v>
      </c>
      <c r="HP43" s="384">
        <v>0</v>
      </c>
      <c r="HQ43" s="384">
        <v>0</v>
      </c>
      <c r="HR43" s="1723">
        <f t="shared" si="46"/>
        <v>49537287.12473999</v>
      </c>
      <c r="HS43" s="1723">
        <f t="shared" si="47"/>
        <v>0</v>
      </c>
      <c r="HT43" s="1723">
        <f t="shared" si="48"/>
        <v>0</v>
      </c>
    </row>
    <row r="44" spans="1:228" x14ac:dyDescent="0.3">
      <c r="Y44" s="380" t="s">
        <v>436</v>
      </c>
      <c r="Z44" s="1713" t="s">
        <v>127</v>
      </c>
      <c r="AA44" s="1713" t="s">
        <v>431</v>
      </c>
      <c r="AB44" s="1713" t="s">
        <v>431</v>
      </c>
      <c r="AC44" s="384">
        <v>0</v>
      </c>
      <c r="AD44" s="384">
        <v>18204215</v>
      </c>
      <c r="AE44" s="384">
        <v>18204215</v>
      </c>
      <c r="AF44" s="384">
        <f t="shared" si="5"/>
        <v>0</v>
      </c>
      <c r="AG44" s="384">
        <f t="shared" si="6"/>
        <v>18841.362525</v>
      </c>
      <c r="AH44" s="384">
        <f t="shared" si="7"/>
        <v>18841.362525</v>
      </c>
      <c r="AR44" s="1720" t="s">
        <v>435</v>
      </c>
      <c r="AS44" s="1720" t="s">
        <v>452</v>
      </c>
      <c r="AT44" s="1720" t="s">
        <v>431</v>
      </c>
      <c r="AU44" s="408" t="s">
        <v>431</v>
      </c>
      <c r="AV44" s="1721">
        <v>0</v>
      </c>
      <c r="AW44" s="1721">
        <v>128012751</v>
      </c>
      <c r="AX44" s="1721">
        <v>128012751</v>
      </c>
      <c r="AY44" s="1722">
        <f t="shared" si="9"/>
        <v>0</v>
      </c>
      <c r="AZ44" s="1722">
        <f t="shared" si="10"/>
        <v>132493.197285</v>
      </c>
      <c r="BA44" s="1722">
        <f t="shared" si="11"/>
        <v>132493.197285</v>
      </c>
      <c r="BK44" s="1713" t="s">
        <v>432</v>
      </c>
      <c r="BL44" s="1713" t="s">
        <v>451</v>
      </c>
      <c r="BM44" s="1713" t="s">
        <v>431</v>
      </c>
      <c r="BN44" s="1713" t="s">
        <v>431</v>
      </c>
      <c r="BO44" s="384">
        <v>16934493000</v>
      </c>
      <c r="BP44" s="384">
        <v>0</v>
      </c>
      <c r="BQ44" s="384">
        <v>0</v>
      </c>
      <c r="BR44" s="1723">
        <f t="shared" si="13"/>
        <v>17527200.254999999</v>
      </c>
      <c r="BS44" s="1723">
        <f t="shared" si="14"/>
        <v>0</v>
      </c>
      <c r="BT44" s="1723">
        <f t="shared" si="15"/>
        <v>0</v>
      </c>
      <c r="CE44" s="1713" t="s">
        <v>826</v>
      </c>
      <c r="CF44" s="1713" t="s">
        <v>827</v>
      </c>
      <c r="CG44" s="1713" t="s">
        <v>431</v>
      </c>
      <c r="CH44" s="1713" t="s">
        <v>431</v>
      </c>
      <c r="CI44" s="1724">
        <v>13367065000</v>
      </c>
      <c r="CJ44" s="1724">
        <v>0</v>
      </c>
      <c r="CK44" s="1724">
        <v>0</v>
      </c>
      <c r="CL44" s="1723">
        <f t="shared" si="49"/>
        <v>13834912.274999999</v>
      </c>
      <c r="CM44" s="1723">
        <f t="shared" si="50"/>
        <v>0</v>
      </c>
      <c r="CN44" s="1723">
        <f t="shared" si="51"/>
        <v>0</v>
      </c>
      <c r="CY44" s="1713" t="s">
        <v>826</v>
      </c>
      <c r="CZ44" s="1713" t="s">
        <v>827</v>
      </c>
      <c r="DA44" s="1713" t="s">
        <v>431</v>
      </c>
      <c r="DB44" s="1713" t="s">
        <v>431</v>
      </c>
      <c r="DC44" s="1724">
        <v>13367065000</v>
      </c>
      <c r="DD44" s="1724">
        <v>0</v>
      </c>
      <c r="DE44" s="1724">
        <v>0</v>
      </c>
      <c r="DF44" s="1722">
        <f t="shared" si="52"/>
        <v>13834912.274999999</v>
      </c>
      <c r="DG44" s="1722">
        <f t="shared" si="53"/>
        <v>0</v>
      </c>
      <c r="DH44" s="1722">
        <f t="shared" si="54"/>
        <v>0</v>
      </c>
      <c r="DS44" s="1717" t="s">
        <v>826</v>
      </c>
      <c r="DT44" s="1718" t="s">
        <v>827</v>
      </c>
      <c r="DU44" s="1718" t="s">
        <v>431</v>
      </c>
      <c r="DV44" s="1718" t="s">
        <v>431</v>
      </c>
      <c r="DW44" s="1719">
        <v>13367065000</v>
      </c>
      <c r="DX44" s="1719">
        <v>0</v>
      </c>
      <c r="DY44" s="1719">
        <v>0</v>
      </c>
      <c r="DZ44" s="1722">
        <f t="shared" si="55"/>
        <v>13834912.274999999</v>
      </c>
      <c r="EA44" s="1722">
        <f t="shared" si="56"/>
        <v>0</v>
      </c>
      <c r="EB44" s="1722">
        <f t="shared" si="57"/>
        <v>0</v>
      </c>
      <c r="EK44" s="1713" t="s">
        <v>826</v>
      </c>
      <c r="EL44" s="1713" t="s">
        <v>827</v>
      </c>
      <c r="EM44" s="1713" t="s">
        <v>431</v>
      </c>
      <c r="EN44" s="1713" t="s">
        <v>431</v>
      </c>
      <c r="EO44" s="384">
        <v>13367065000</v>
      </c>
      <c r="EP44" s="384">
        <v>0</v>
      </c>
      <c r="EQ44" s="384">
        <v>0</v>
      </c>
      <c r="ER44" s="1722">
        <f t="shared" si="30"/>
        <v>13834912.274999999</v>
      </c>
      <c r="ES44" s="1722">
        <f t="shared" si="31"/>
        <v>0</v>
      </c>
      <c r="ET44" s="1722">
        <f t="shared" si="32"/>
        <v>0</v>
      </c>
      <c r="FD44" s="380" t="s">
        <v>826</v>
      </c>
      <c r="FE44" s="1713" t="s">
        <v>827</v>
      </c>
      <c r="FF44" s="380" t="s">
        <v>431</v>
      </c>
      <c r="FG44" s="1713" t="s">
        <v>431</v>
      </c>
      <c r="FH44" s="384">
        <v>13367065000</v>
      </c>
      <c r="FI44" s="384">
        <v>0</v>
      </c>
      <c r="FJ44" s="384">
        <v>0</v>
      </c>
      <c r="FK44" s="1723">
        <f t="shared" si="34"/>
        <v>13834912.274999999</v>
      </c>
      <c r="FL44" s="1723">
        <f t="shared" si="35"/>
        <v>0</v>
      </c>
      <c r="FM44" s="1723">
        <f t="shared" si="36"/>
        <v>0</v>
      </c>
      <c r="FW44" s="380" t="s">
        <v>826</v>
      </c>
      <c r="FX44" s="1713" t="s">
        <v>827</v>
      </c>
      <c r="FY44" s="380" t="s">
        <v>431</v>
      </c>
      <c r="FZ44" s="1713" t="s">
        <v>431</v>
      </c>
      <c r="GA44" s="384">
        <v>11267065000</v>
      </c>
      <c r="GB44" s="384">
        <v>0</v>
      </c>
      <c r="GC44" s="384">
        <v>0</v>
      </c>
      <c r="GD44" s="1723">
        <f t="shared" si="38"/>
        <v>11661412.274999999</v>
      </c>
      <c r="GE44" s="1723">
        <f t="shared" si="39"/>
        <v>0</v>
      </c>
      <c r="GF44" s="1723">
        <f t="shared" si="40"/>
        <v>0</v>
      </c>
      <c r="GQ44" s="1713" t="s">
        <v>826</v>
      </c>
      <c r="GR44" s="1713" t="s">
        <v>827</v>
      </c>
      <c r="GS44" s="1713" t="s">
        <v>431</v>
      </c>
      <c r="GT44" s="1713" t="s">
        <v>431</v>
      </c>
      <c r="GU44" s="1728">
        <v>10267065000</v>
      </c>
      <c r="GV44" s="1728">
        <v>0</v>
      </c>
      <c r="GW44" s="1728">
        <v>0</v>
      </c>
      <c r="GX44" s="1723">
        <f t="shared" si="42"/>
        <v>10626412.274999999</v>
      </c>
      <c r="GY44" s="1723">
        <f t="shared" si="43"/>
        <v>0</v>
      </c>
      <c r="GZ44" s="1723">
        <f t="shared" si="44"/>
        <v>0</v>
      </c>
      <c r="HK44" s="380" t="s">
        <v>824</v>
      </c>
      <c r="HL44" s="380" t="s">
        <v>825</v>
      </c>
      <c r="HM44" s="380" t="s">
        <v>431</v>
      </c>
      <c r="HN44" s="380" t="s">
        <v>431</v>
      </c>
      <c r="HO44" s="384">
        <v>0</v>
      </c>
      <c r="HP44" s="384">
        <v>47860091299</v>
      </c>
      <c r="HQ44" s="384">
        <v>47861199718</v>
      </c>
      <c r="HR44" s="1723">
        <f t="shared" si="46"/>
        <v>0</v>
      </c>
      <c r="HS44" s="1723">
        <f t="shared" si="47"/>
        <v>49535194.494465001</v>
      </c>
      <c r="HT44" s="1723">
        <f t="shared" si="48"/>
        <v>49536341.708130002</v>
      </c>
    </row>
    <row r="45" spans="1:228" x14ac:dyDescent="0.3">
      <c r="AR45" s="1720" t="s">
        <v>436</v>
      </c>
      <c r="AS45" s="1720" t="s">
        <v>127</v>
      </c>
      <c r="AT45" s="1720" t="s">
        <v>431</v>
      </c>
      <c r="AU45" s="408" t="s">
        <v>431</v>
      </c>
      <c r="AV45" s="1721">
        <v>18205000</v>
      </c>
      <c r="AW45" s="1721">
        <v>0</v>
      </c>
      <c r="AX45" s="1721">
        <v>0</v>
      </c>
      <c r="AY45" s="1722">
        <f t="shared" si="9"/>
        <v>18842.174999999999</v>
      </c>
      <c r="AZ45" s="1722">
        <f t="shared" si="10"/>
        <v>0</v>
      </c>
      <c r="BA45" s="1722">
        <f t="shared" si="11"/>
        <v>0</v>
      </c>
      <c r="BK45" s="1713" t="s">
        <v>435</v>
      </c>
      <c r="BL45" s="1713" t="s">
        <v>452</v>
      </c>
      <c r="BM45" s="1713" t="s">
        <v>431</v>
      </c>
      <c r="BN45" s="1713" t="s">
        <v>431</v>
      </c>
      <c r="BO45" s="384">
        <v>8635311000</v>
      </c>
      <c r="BP45" s="384">
        <v>0</v>
      </c>
      <c r="BQ45" s="384">
        <v>0</v>
      </c>
      <c r="BR45" s="1723">
        <f t="shared" si="13"/>
        <v>8937546.8849999998</v>
      </c>
      <c r="BS45" s="1723">
        <f t="shared" si="14"/>
        <v>0</v>
      </c>
      <c r="BT45" s="1723">
        <f t="shared" si="15"/>
        <v>0</v>
      </c>
      <c r="CE45" s="1713" t="s">
        <v>826</v>
      </c>
      <c r="CF45" s="1713" t="s">
        <v>827</v>
      </c>
      <c r="CG45" s="1713" t="s">
        <v>431</v>
      </c>
      <c r="CH45" s="1713" t="s">
        <v>431</v>
      </c>
      <c r="CI45" s="1724">
        <v>0</v>
      </c>
      <c r="CJ45" s="1724">
        <v>93732000</v>
      </c>
      <c r="CK45" s="1724">
        <v>0</v>
      </c>
      <c r="CL45" s="1723">
        <f t="shared" si="49"/>
        <v>0</v>
      </c>
      <c r="CM45" s="1723">
        <f t="shared" si="50"/>
        <v>97012.62</v>
      </c>
      <c r="CN45" s="1723">
        <f t="shared" si="51"/>
        <v>0</v>
      </c>
      <c r="CY45" s="1713" t="s">
        <v>826</v>
      </c>
      <c r="CZ45" s="1713" t="s">
        <v>827</v>
      </c>
      <c r="DA45" s="1713" t="s">
        <v>431</v>
      </c>
      <c r="DB45" s="1713" t="s">
        <v>431</v>
      </c>
      <c r="DC45" s="1724">
        <v>0</v>
      </c>
      <c r="DD45" s="1724">
        <v>93732000</v>
      </c>
      <c r="DE45" s="1724">
        <v>0</v>
      </c>
      <c r="DF45" s="1722">
        <f t="shared" si="52"/>
        <v>0</v>
      </c>
      <c r="DG45" s="1722">
        <f t="shared" si="53"/>
        <v>97012.62</v>
      </c>
      <c r="DH45" s="1722">
        <f t="shared" si="54"/>
        <v>0</v>
      </c>
      <c r="DS45" s="1717" t="s">
        <v>826</v>
      </c>
      <c r="DT45" s="1718" t="s">
        <v>827</v>
      </c>
      <c r="DU45" s="1718" t="s">
        <v>431</v>
      </c>
      <c r="DV45" s="1718" t="s">
        <v>431</v>
      </c>
      <c r="DW45" s="1719">
        <v>0</v>
      </c>
      <c r="DX45" s="1719">
        <v>93732000</v>
      </c>
      <c r="DY45" s="1719">
        <v>0</v>
      </c>
      <c r="DZ45" s="1722">
        <f t="shared" si="55"/>
        <v>0</v>
      </c>
      <c r="EA45" s="1722">
        <f t="shared" si="56"/>
        <v>97012.62</v>
      </c>
      <c r="EB45" s="1722">
        <f t="shared" si="57"/>
        <v>0</v>
      </c>
      <c r="EK45" s="1713" t="s">
        <v>826</v>
      </c>
      <c r="EL45" s="1713" t="s">
        <v>827</v>
      </c>
      <c r="EM45" s="1713" t="s">
        <v>431</v>
      </c>
      <c r="EN45" s="1713" t="s">
        <v>431</v>
      </c>
      <c r="EO45" s="384">
        <v>0</v>
      </c>
      <c r="EP45" s="384">
        <v>93732000</v>
      </c>
      <c r="EQ45" s="384">
        <v>0</v>
      </c>
      <c r="ER45" s="1722">
        <f t="shared" si="30"/>
        <v>0</v>
      </c>
      <c r="ES45" s="1722">
        <f t="shared" si="31"/>
        <v>97012.62</v>
      </c>
      <c r="ET45" s="1722">
        <f t="shared" si="32"/>
        <v>0</v>
      </c>
      <c r="FD45" s="380" t="s">
        <v>826</v>
      </c>
      <c r="FE45" s="1713" t="s">
        <v>827</v>
      </c>
      <c r="FF45" s="380" t="s">
        <v>431</v>
      </c>
      <c r="FG45" s="1713" t="s">
        <v>431</v>
      </c>
      <c r="FH45" s="384">
        <v>0</v>
      </c>
      <c r="FI45" s="384">
        <v>5309309240</v>
      </c>
      <c r="FJ45" s="384">
        <v>0</v>
      </c>
      <c r="FK45" s="1723">
        <f t="shared" si="34"/>
        <v>0</v>
      </c>
      <c r="FL45" s="1723">
        <f t="shared" si="35"/>
        <v>5495135.0633999994</v>
      </c>
      <c r="FM45" s="1723">
        <f t="shared" si="36"/>
        <v>0</v>
      </c>
      <c r="FW45" s="380" t="s">
        <v>826</v>
      </c>
      <c r="FX45" s="1713" t="s">
        <v>827</v>
      </c>
      <c r="FY45" s="380" t="s">
        <v>431</v>
      </c>
      <c r="FZ45" s="1713" t="s">
        <v>431</v>
      </c>
      <c r="GA45" s="384">
        <v>0</v>
      </c>
      <c r="GB45" s="384">
        <v>51881512</v>
      </c>
      <c r="GC45" s="384">
        <v>5309309240</v>
      </c>
      <c r="GD45" s="1723">
        <f t="shared" si="38"/>
        <v>0</v>
      </c>
      <c r="GE45" s="1723">
        <f t="shared" si="39"/>
        <v>53697.36492</v>
      </c>
      <c r="GF45" s="1723">
        <f t="shared" si="40"/>
        <v>5495135.0633999994</v>
      </c>
      <c r="GQ45" s="1713" t="s">
        <v>826</v>
      </c>
      <c r="GR45" s="1713" t="s">
        <v>827</v>
      </c>
      <c r="GS45" s="1713" t="s">
        <v>431</v>
      </c>
      <c r="GT45" s="1713" t="s">
        <v>431</v>
      </c>
      <c r="GU45" s="1728">
        <v>0</v>
      </c>
      <c r="GV45" s="1728">
        <v>3011206512</v>
      </c>
      <c r="GW45" s="1728">
        <v>5215577240</v>
      </c>
      <c r="GX45" s="1723">
        <f t="shared" si="42"/>
        <v>0</v>
      </c>
      <c r="GY45" s="1723">
        <f t="shared" si="43"/>
        <v>3116598.7399200001</v>
      </c>
      <c r="GZ45" s="1723">
        <f t="shared" si="44"/>
        <v>5398122.4434000002</v>
      </c>
      <c r="HK45" s="380" t="s">
        <v>826</v>
      </c>
      <c r="HL45" s="380" t="s">
        <v>827</v>
      </c>
      <c r="HM45" s="380" t="s">
        <v>431</v>
      </c>
      <c r="HN45" s="380" t="s">
        <v>431</v>
      </c>
      <c r="HO45" s="384">
        <v>8214862000</v>
      </c>
      <c r="HP45" s="384">
        <v>0</v>
      </c>
      <c r="HQ45" s="384">
        <v>0</v>
      </c>
      <c r="HR45" s="1723">
        <f t="shared" si="46"/>
        <v>8502382.1699999999</v>
      </c>
      <c r="HS45" s="1723">
        <f t="shared" si="47"/>
        <v>0</v>
      </c>
      <c r="HT45" s="1723">
        <f t="shared" si="48"/>
        <v>0</v>
      </c>
    </row>
    <row r="46" spans="1:228" x14ac:dyDescent="0.3">
      <c r="AR46" s="1720" t="s">
        <v>436</v>
      </c>
      <c r="AS46" s="1720" t="s">
        <v>127</v>
      </c>
      <c r="AT46" s="1720" t="s">
        <v>431</v>
      </c>
      <c r="AU46" s="408" t="s">
        <v>431</v>
      </c>
      <c r="AV46" s="1721">
        <v>0</v>
      </c>
      <c r="AW46" s="1721">
        <v>18204215</v>
      </c>
      <c r="AX46" s="1721">
        <v>18204215</v>
      </c>
      <c r="AY46" s="1722">
        <f t="shared" si="9"/>
        <v>0</v>
      </c>
      <c r="AZ46" s="1722">
        <f t="shared" si="10"/>
        <v>18841.362525</v>
      </c>
      <c r="BA46" s="1722">
        <f t="shared" si="11"/>
        <v>18841.362525</v>
      </c>
      <c r="BK46" s="1713" t="s">
        <v>435</v>
      </c>
      <c r="BL46" s="1713" t="s">
        <v>452</v>
      </c>
      <c r="BM46" s="1713" t="s">
        <v>431</v>
      </c>
      <c r="BN46" s="1713" t="s">
        <v>431</v>
      </c>
      <c r="BO46" s="384">
        <v>0</v>
      </c>
      <c r="BP46" s="384">
        <v>1167961576</v>
      </c>
      <c r="BQ46" s="384">
        <v>1167961576</v>
      </c>
      <c r="BR46" s="1723">
        <f t="shared" si="13"/>
        <v>0</v>
      </c>
      <c r="BS46" s="1723">
        <f t="shared" si="14"/>
        <v>1208840.2311599997</v>
      </c>
      <c r="BT46" s="1723">
        <f t="shared" si="15"/>
        <v>1208840.2311599997</v>
      </c>
      <c r="CE46" s="1713" t="s">
        <v>432</v>
      </c>
      <c r="CF46" s="1713" t="s">
        <v>451</v>
      </c>
      <c r="CG46" s="1713" t="s">
        <v>431</v>
      </c>
      <c r="CH46" s="1713" t="s">
        <v>431</v>
      </c>
      <c r="CI46" s="1724">
        <v>16934493000</v>
      </c>
      <c r="CJ46" s="1724">
        <v>0</v>
      </c>
      <c r="CK46" s="1724">
        <v>0</v>
      </c>
      <c r="CL46" s="1723">
        <f t="shared" si="49"/>
        <v>17527200.254999999</v>
      </c>
      <c r="CM46" s="1723">
        <f t="shared" si="50"/>
        <v>0</v>
      </c>
      <c r="CN46" s="1723">
        <f t="shared" si="51"/>
        <v>0</v>
      </c>
      <c r="CY46" s="1713" t="s">
        <v>432</v>
      </c>
      <c r="CZ46" s="1713" t="s">
        <v>451</v>
      </c>
      <c r="DA46" s="1713" t="s">
        <v>431</v>
      </c>
      <c r="DB46" s="1713" t="s">
        <v>431</v>
      </c>
      <c r="DC46" s="1724">
        <v>16934493000</v>
      </c>
      <c r="DD46" s="1724">
        <v>0</v>
      </c>
      <c r="DE46" s="1724">
        <v>0</v>
      </c>
      <c r="DF46" s="1722">
        <f t="shared" si="52"/>
        <v>17527200.254999999</v>
      </c>
      <c r="DG46" s="1722">
        <f t="shared" si="53"/>
        <v>0</v>
      </c>
      <c r="DH46" s="1722">
        <f t="shared" si="54"/>
        <v>0</v>
      </c>
      <c r="DS46" s="1717" t="s">
        <v>432</v>
      </c>
      <c r="DT46" s="1718" t="s">
        <v>451</v>
      </c>
      <c r="DU46" s="1718" t="s">
        <v>431</v>
      </c>
      <c r="DV46" s="1718" t="s">
        <v>431</v>
      </c>
      <c r="DW46" s="1719">
        <v>16934493000</v>
      </c>
      <c r="DX46" s="1719">
        <v>0</v>
      </c>
      <c r="DY46" s="1719">
        <v>0</v>
      </c>
      <c r="DZ46" s="1722">
        <f t="shared" si="55"/>
        <v>17527200.254999999</v>
      </c>
      <c r="EA46" s="1722">
        <f t="shared" si="56"/>
        <v>0</v>
      </c>
      <c r="EB46" s="1722">
        <f t="shared" si="57"/>
        <v>0</v>
      </c>
      <c r="EK46" s="1713" t="s">
        <v>432</v>
      </c>
      <c r="EL46" s="1713" t="s">
        <v>451</v>
      </c>
      <c r="EM46" s="1713" t="s">
        <v>431</v>
      </c>
      <c r="EN46" s="1713" t="s">
        <v>431</v>
      </c>
      <c r="EO46" s="384">
        <v>16934493000</v>
      </c>
      <c r="EP46" s="384">
        <v>0</v>
      </c>
      <c r="EQ46" s="384">
        <v>0</v>
      </c>
      <c r="ER46" s="1722">
        <f t="shared" si="30"/>
        <v>17527200.254999999</v>
      </c>
      <c r="ES46" s="1722">
        <f t="shared" si="31"/>
        <v>0</v>
      </c>
      <c r="ET46" s="1722">
        <f t="shared" si="32"/>
        <v>0</v>
      </c>
      <c r="FD46" s="380" t="s">
        <v>432</v>
      </c>
      <c r="FE46" s="1713" t="s">
        <v>451</v>
      </c>
      <c r="FF46" s="380" t="s">
        <v>431</v>
      </c>
      <c r="FG46" s="1713" t="s">
        <v>431</v>
      </c>
      <c r="FH46" s="384">
        <v>16934493000</v>
      </c>
      <c r="FI46" s="384">
        <v>0</v>
      </c>
      <c r="FJ46" s="384">
        <v>0</v>
      </c>
      <c r="FK46" s="1723">
        <f t="shared" si="34"/>
        <v>17527200.254999999</v>
      </c>
      <c r="FL46" s="1723">
        <f t="shared" si="35"/>
        <v>0</v>
      </c>
      <c r="FM46" s="1723">
        <f t="shared" si="36"/>
        <v>0</v>
      </c>
      <c r="FW46" s="380" t="s">
        <v>432</v>
      </c>
      <c r="FX46" s="1713" t="s">
        <v>451</v>
      </c>
      <c r="FY46" s="380" t="s">
        <v>431</v>
      </c>
      <c r="FZ46" s="1713" t="s">
        <v>431</v>
      </c>
      <c r="GA46" s="384">
        <v>16934493000</v>
      </c>
      <c r="GB46" s="384">
        <v>0</v>
      </c>
      <c r="GC46" s="384">
        <v>0</v>
      </c>
      <c r="GD46" s="1723">
        <f t="shared" si="38"/>
        <v>17527200.254999999</v>
      </c>
      <c r="GE46" s="1723">
        <f t="shared" si="39"/>
        <v>0</v>
      </c>
      <c r="GF46" s="1723">
        <f t="shared" si="40"/>
        <v>0</v>
      </c>
      <c r="GQ46" s="1713" t="s">
        <v>432</v>
      </c>
      <c r="GR46" s="1713" t="s">
        <v>451</v>
      </c>
      <c r="GS46" s="1713" t="s">
        <v>431</v>
      </c>
      <c r="GT46" s="1713" t="s">
        <v>431</v>
      </c>
      <c r="GU46" s="1728">
        <v>16934493000</v>
      </c>
      <c r="GV46" s="1728">
        <v>0</v>
      </c>
      <c r="GW46" s="1728">
        <v>0</v>
      </c>
      <c r="GX46" s="1723">
        <f t="shared" si="42"/>
        <v>17527200.254999999</v>
      </c>
      <c r="GY46" s="1723">
        <f t="shared" si="43"/>
        <v>0</v>
      </c>
      <c r="GZ46" s="1723">
        <f t="shared" si="44"/>
        <v>0</v>
      </c>
      <c r="HK46" s="380" t="s">
        <v>826</v>
      </c>
      <c r="HL46" s="380" t="s">
        <v>827</v>
      </c>
      <c r="HM46" s="380" t="s">
        <v>431</v>
      </c>
      <c r="HN46" s="380" t="s">
        <v>431</v>
      </c>
      <c r="HO46" s="384">
        <v>0</v>
      </c>
      <c r="HP46" s="384">
        <v>8214862000</v>
      </c>
      <c r="HQ46" s="384">
        <v>8214862000</v>
      </c>
      <c r="HR46" s="1723">
        <f t="shared" si="46"/>
        <v>0</v>
      </c>
      <c r="HS46" s="1723">
        <f t="shared" si="47"/>
        <v>8502382.1699999999</v>
      </c>
      <c r="HT46" s="1723">
        <f t="shared" si="48"/>
        <v>8502382.1699999999</v>
      </c>
    </row>
    <row r="47" spans="1:228" x14ac:dyDescent="0.3">
      <c r="AY47" s="183">
        <f>SUM(AY3:AY46)</f>
        <v>280947896.505</v>
      </c>
      <c r="AZ47" s="183">
        <f>SUM(AZ3:AZ46)</f>
        <v>90029738.649690002</v>
      </c>
      <c r="BA47" s="183">
        <f>SUM(BA3:BA46)</f>
        <v>81864452.412044987</v>
      </c>
      <c r="BK47" s="1713" t="s">
        <v>436</v>
      </c>
      <c r="BL47" s="1713" t="s">
        <v>127</v>
      </c>
      <c r="BM47" s="1713" t="s">
        <v>431</v>
      </c>
      <c r="BN47" s="1713" t="s">
        <v>431</v>
      </c>
      <c r="BO47" s="384">
        <v>18205000</v>
      </c>
      <c r="BP47" s="384">
        <v>0</v>
      </c>
      <c r="BQ47" s="384">
        <v>0</v>
      </c>
      <c r="BR47" s="1723">
        <f t="shared" si="13"/>
        <v>18842.174999999999</v>
      </c>
      <c r="BS47" s="1723">
        <f t="shared" si="14"/>
        <v>0</v>
      </c>
      <c r="BT47" s="1723">
        <f t="shared" si="15"/>
        <v>0</v>
      </c>
      <c r="CE47" s="1713" t="s">
        <v>435</v>
      </c>
      <c r="CF47" s="1713" t="s">
        <v>452</v>
      </c>
      <c r="CG47" s="1713" t="s">
        <v>431</v>
      </c>
      <c r="CH47" s="1713" t="s">
        <v>431</v>
      </c>
      <c r="CI47" s="1724">
        <v>8635311000</v>
      </c>
      <c r="CJ47" s="1724">
        <v>0</v>
      </c>
      <c r="CK47" s="1724">
        <v>0</v>
      </c>
      <c r="CL47" s="1723">
        <f t="shared" si="49"/>
        <v>8937546.8849999998</v>
      </c>
      <c r="CM47" s="1723">
        <f t="shared" si="50"/>
        <v>0</v>
      </c>
      <c r="CN47" s="1723">
        <f t="shared" si="51"/>
        <v>0</v>
      </c>
      <c r="CY47" s="1713" t="s">
        <v>435</v>
      </c>
      <c r="CZ47" s="1713" t="s">
        <v>452</v>
      </c>
      <c r="DA47" s="1713" t="s">
        <v>431</v>
      </c>
      <c r="DB47" s="1713" t="s">
        <v>431</v>
      </c>
      <c r="DC47" s="1724">
        <v>8635311000</v>
      </c>
      <c r="DD47" s="1724">
        <v>0</v>
      </c>
      <c r="DE47" s="1724">
        <v>0</v>
      </c>
      <c r="DF47" s="1722">
        <f t="shared" si="52"/>
        <v>8937546.8849999998</v>
      </c>
      <c r="DG47" s="1722">
        <f t="shared" si="53"/>
        <v>0</v>
      </c>
      <c r="DH47" s="1722">
        <f t="shared" si="54"/>
        <v>0</v>
      </c>
      <c r="DS47" s="1717" t="s">
        <v>432</v>
      </c>
      <c r="DT47" s="1718" t="s">
        <v>451</v>
      </c>
      <c r="DU47" s="1718" t="s">
        <v>431</v>
      </c>
      <c r="DV47" s="1718" t="s">
        <v>431</v>
      </c>
      <c r="DW47" s="1719">
        <v>0</v>
      </c>
      <c r="DX47" s="1719">
        <v>16934493000</v>
      </c>
      <c r="DY47" s="1719">
        <v>7465274223</v>
      </c>
      <c r="DZ47" s="1722">
        <f t="shared" si="55"/>
        <v>0</v>
      </c>
      <c r="EA47" s="1722">
        <f t="shared" si="56"/>
        <v>17527200.254999999</v>
      </c>
      <c r="EB47" s="1722">
        <f t="shared" si="57"/>
        <v>7726558.8208049992</v>
      </c>
      <c r="EK47" s="1713" t="s">
        <v>432</v>
      </c>
      <c r="EL47" s="1713" t="s">
        <v>451</v>
      </c>
      <c r="EM47" s="1713" t="s">
        <v>431</v>
      </c>
      <c r="EN47" s="1713" t="s">
        <v>431</v>
      </c>
      <c r="EO47" s="384">
        <v>0</v>
      </c>
      <c r="EP47" s="384">
        <v>16934493000</v>
      </c>
      <c r="EQ47" s="384">
        <v>10483114302</v>
      </c>
      <c r="ER47" s="1722">
        <f t="shared" si="30"/>
        <v>0</v>
      </c>
      <c r="ES47" s="1722">
        <f t="shared" si="31"/>
        <v>17527200.254999999</v>
      </c>
      <c r="ET47" s="1722">
        <f t="shared" si="32"/>
        <v>10850023.302569998</v>
      </c>
      <c r="FD47" s="380" t="s">
        <v>432</v>
      </c>
      <c r="FE47" s="1713" t="s">
        <v>451</v>
      </c>
      <c r="FF47" s="380" t="s">
        <v>431</v>
      </c>
      <c r="FG47" s="1713" t="s">
        <v>431</v>
      </c>
      <c r="FH47" s="384">
        <v>0</v>
      </c>
      <c r="FI47" s="384">
        <v>16934493000</v>
      </c>
      <c r="FJ47" s="384">
        <v>12090974628</v>
      </c>
      <c r="FK47" s="1723">
        <f t="shared" si="34"/>
        <v>0</v>
      </c>
      <c r="FL47" s="1723">
        <f t="shared" si="35"/>
        <v>17527200.254999999</v>
      </c>
      <c r="FM47" s="1723">
        <f t="shared" si="36"/>
        <v>12514158.739979999</v>
      </c>
      <c r="FW47" s="380" t="s">
        <v>432</v>
      </c>
      <c r="FX47" s="1713" t="s">
        <v>451</v>
      </c>
      <c r="FY47" s="380" t="s">
        <v>431</v>
      </c>
      <c r="FZ47" s="1713" t="s">
        <v>431</v>
      </c>
      <c r="GA47" s="384">
        <v>0</v>
      </c>
      <c r="GB47" s="384">
        <v>13610522517</v>
      </c>
      <c r="GC47" s="384">
        <v>16934493000</v>
      </c>
      <c r="GD47" s="1723">
        <f t="shared" si="38"/>
        <v>0</v>
      </c>
      <c r="GE47" s="1723">
        <f t="shared" si="39"/>
        <v>14086890.805095</v>
      </c>
      <c r="GF47" s="1723">
        <f t="shared" si="40"/>
        <v>17527200.254999999</v>
      </c>
      <c r="GQ47" s="1713" t="s">
        <v>432</v>
      </c>
      <c r="GR47" s="1713" t="s">
        <v>451</v>
      </c>
      <c r="GS47" s="1713" t="s">
        <v>431</v>
      </c>
      <c r="GT47" s="1713" t="s">
        <v>431</v>
      </c>
      <c r="GU47" s="1728">
        <v>0</v>
      </c>
      <c r="GV47" s="1728">
        <v>16347647070</v>
      </c>
      <c r="GW47" s="1728">
        <v>16934493000</v>
      </c>
      <c r="GX47" s="1723">
        <f t="shared" si="42"/>
        <v>0</v>
      </c>
      <c r="GY47" s="1723">
        <f t="shared" si="43"/>
        <v>16919814.71745</v>
      </c>
      <c r="GZ47" s="1723">
        <f t="shared" si="44"/>
        <v>17527200.254999999</v>
      </c>
      <c r="HK47" s="380" t="s">
        <v>432</v>
      </c>
      <c r="HL47" s="380" t="s">
        <v>451</v>
      </c>
      <c r="HM47" s="380" t="s">
        <v>431</v>
      </c>
      <c r="HN47" s="380" t="s">
        <v>431</v>
      </c>
      <c r="HO47" s="384">
        <v>16934493000</v>
      </c>
      <c r="HP47" s="384">
        <v>0</v>
      </c>
      <c r="HQ47" s="384">
        <v>0</v>
      </c>
      <c r="HR47" s="1723">
        <f t="shared" si="46"/>
        <v>17527200.254999999</v>
      </c>
      <c r="HS47" s="1723">
        <f t="shared" si="47"/>
        <v>0</v>
      </c>
      <c r="HT47" s="1723">
        <f t="shared" si="48"/>
        <v>0</v>
      </c>
    </row>
    <row r="48" spans="1:228" x14ac:dyDescent="0.3">
      <c r="AY48" s="411"/>
      <c r="AZ48" s="411"/>
      <c r="BA48" s="411"/>
      <c r="BK48" s="1713" t="s">
        <v>436</v>
      </c>
      <c r="BL48" s="1713" t="s">
        <v>127</v>
      </c>
      <c r="BM48" s="1713" t="s">
        <v>431</v>
      </c>
      <c r="BN48" s="1713" t="s">
        <v>431</v>
      </c>
      <c r="BO48" s="384">
        <v>0</v>
      </c>
      <c r="BP48" s="384">
        <v>18204215</v>
      </c>
      <c r="BQ48" s="384">
        <v>18204215</v>
      </c>
      <c r="BR48" s="1723">
        <f t="shared" si="13"/>
        <v>0</v>
      </c>
      <c r="BS48" s="1723">
        <f t="shared" si="14"/>
        <v>18841.362525</v>
      </c>
      <c r="BT48" s="1723">
        <f t="shared" si="15"/>
        <v>18841.362525</v>
      </c>
      <c r="CE48" s="1713" t="s">
        <v>435</v>
      </c>
      <c r="CF48" s="1713" t="s">
        <v>452</v>
      </c>
      <c r="CG48" s="1713" t="s">
        <v>431</v>
      </c>
      <c r="CH48" s="1713" t="s">
        <v>431</v>
      </c>
      <c r="CI48" s="1724">
        <v>0</v>
      </c>
      <c r="CJ48" s="1724">
        <v>2049690495</v>
      </c>
      <c r="CK48" s="1724">
        <v>2049690495</v>
      </c>
      <c r="CL48" s="1723">
        <f t="shared" si="49"/>
        <v>0</v>
      </c>
      <c r="CM48" s="1723">
        <f t="shared" si="50"/>
        <v>2121429.6623249999</v>
      </c>
      <c r="CN48" s="1723">
        <f t="shared" si="51"/>
        <v>2121429.6623249999</v>
      </c>
      <c r="CY48" s="1713" t="s">
        <v>435</v>
      </c>
      <c r="CZ48" s="1713" t="s">
        <v>452</v>
      </c>
      <c r="DA48" s="1713" t="s">
        <v>431</v>
      </c>
      <c r="DB48" s="1713" t="s">
        <v>431</v>
      </c>
      <c r="DC48" s="1724">
        <v>0</v>
      </c>
      <c r="DD48" s="1724">
        <v>2361913695</v>
      </c>
      <c r="DE48" s="1724">
        <v>2361913695</v>
      </c>
      <c r="DF48" s="1722">
        <f t="shared" si="52"/>
        <v>0</v>
      </c>
      <c r="DG48" s="1722">
        <f t="shared" si="53"/>
        <v>2444580.6743249996</v>
      </c>
      <c r="DH48" s="1722">
        <f t="shared" si="54"/>
        <v>2444580.6743249996</v>
      </c>
      <c r="DS48" s="1717" t="s">
        <v>435</v>
      </c>
      <c r="DT48" s="1718" t="s">
        <v>452</v>
      </c>
      <c r="DU48" s="1718" t="s">
        <v>431</v>
      </c>
      <c r="DV48" s="1718" t="s">
        <v>431</v>
      </c>
      <c r="DW48" s="1719">
        <v>8635311000</v>
      </c>
      <c r="DX48" s="1719">
        <v>0</v>
      </c>
      <c r="DY48" s="1719">
        <v>0</v>
      </c>
      <c r="DZ48" s="1722">
        <f t="shared" si="55"/>
        <v>8937546.8849999998</v>
      </c>
      <c r="EA48" s="1722">
        <f t="shared" si="56"/>
        <v>0</v>
      </c>
      <c r="EB48" s="1722">
        <f t="shared" si="57"/>
        <v>0</v>
      </c>
      <c r="EK48" s="1713" t="s">
        <v>435</v>
      </c>
      <c r="EL48" s="1713" t="s">
        <v>452</v>
      </c>
      <c r="EM48" s="1713" t="s">
        <v>431</v>
      </c>
      <c r="EN48" s="1713" t="s">
        <v>431</v>
      </c>
      <c r="EO48" s="384">
        <v>8635311000</v>
      </c>
      <c r="EP48" s="384">
        <v>0</v>
      </c>
      <c r="EQ48" s="384">
        <v>0</v>
      </c>
      <c r="ER48" s="1722">
        <f t="shared" si="30"/>
        <v>8937546.8849999998</v>
      </c>
      <c r="ES48" s="1722">
        <f t="shared" si="31"/>
        <v>0</v>
      </c>
      <c r="ET48" s="1722">
        <f t="shared" si="32"/>
        <v>0</v>
      </c>
      <c r="FD48" s="380" t="s">
        <v>435</v>
      </c>
      <c r="FE48" s="1713" t="s">
        <v>452</v>
      </c>
      <c r="FF48" s="380" t="s">
        <v>431</v>
      </c>
      <c r="FG48" s="1713" t="s">
        <v>431</v>
      </c>
      <c r="FH48" s="384">
        <v>8635311000</v>
      </c>
      <c r="FI48" s="384">
        <v>0</v>
      </c>
      <c r="FJ48" s="384">
        <v>0</v>
      </c>
      <c r="FK48" s="1723">
        <f t="shared" si="34"/>
        <v>8937546.8849999998</v>
      </c>
      <c r="FL48" s="1723">
        <f t="shared" si="35"/>
        <v>0</v>
      </c>
      <c r="FM48" s="1723">
        <f t="shared" si="36"/>
        <v>0</v>
      </c>
      <c r="FW48" s="380" t="s">
        <v>435</v>
      </c>
      <c r="FX48" s="1713" t="s">
        <v>452</v>
      </c>
      <c r="FY48" s="380" t="s">
        <v>431</v>
      </c>
      <c r="FZ48" s="1713" t="s">
        <v>431</v>
      </c>
      <c r="GA48" s="384">
        <v>8635311000</v>
      </c>
      <c r="GB48" s="384">
        <v>0</v>
      </c>
      <c r="GC48" s="384">
        <v>0</v>
      </c>
      <c r="GD48" s="1723">
        <f t="shared" si="38"/>
        <v>8937546.8849999998</v>
      </c>
      <c r="GE48" s="1723">
        <f t="shared" si="39"/>
        <v>0</v>
      </c>
      <c r="GF48" s="1723">
        <f t="shared" si="40"/>
        <v>0</v>
      </c>
      <c r="GQ48" s="1713" t="s">
        <v>435</v>
      </c>
      <c r="GR48" s="1713" t="s">
        <v>452</v>
      </c>
      <c r="GS48" s="1713" t="s">
        <v>431</v>
      </c>
      <c r="GT48" s="1713" t="s">
        <v>431</v>
      </c>
      <c r="GU48" s="1728">
        <v>8635311000</v>
      </c>
      <c r="GV48" s="1728">
        <v>0</v>
      </c>
      <c r="GW48" s="1728">
        <v>0</v>
      </c>
      <c r="GX48" s="1723">
        <f t="shared" si="42"/>
        <v>8937546.8849999998</v>
      </c>
      <c r="GY48" s="1723">
        <f t="shared" si="43"/>
        <v>0</v>
      </c>
      <c r="GZ48" s="1723">
        <f t="shared" si="44"/>
        <v>0</v>
      </c>
      <c r="HK48" s="380" t="s">
        <v>432</v>
      </c>
      <c r="HL48" s="380" t="s">
        <v>451</v>
      </c>
      <c r="HM48" s="380" t="s">
        <v>431</v>
      </c>
      <c r="HN48" s="380" t="s">
        <v>431</v>
      </c>
      <c r="HO48" s="384">
        <v>0</v>
      </c>
      <c r="HP48" s="384">
        <v>16934493000</v>
      </c>
      <c r="HQ48" s="384">
        <v>16934493000</v>
      </c>
      <c r="HR48" s="1723">
        <f t="shared" si="46"/>
        <v>0</v>
      </c>
      <c r="HS48" s="1723">
        <f t="shared" si="47"/>
        <v>17527200.254999999</v>
      </c>
      <c r="HT48" s="1723">
        <f t="shared" si="48"/>
        <v>17527200.254999999</v>
      </c>
    </row>
    <row r="49" spans="83:229" x14ac:dyDescent="0.3">
      <c r="CE49" s="1713" t="s">
        <v>882</v>
      </c>
      <c r="CF49" s="1713" t="s">
        <v>883</v>
      </c>
      <c r="CG49" s="1713" t="s">
        <v>431</v>
      </c>
      <c r="CH49" s="1713" t="s">
        <v>431</v>
      </c>
      <c r="CI49" s="1724">
        <v>1249000000</v>
      </c>
      <c r="CJ49" s="1724">
        <v>0</v>
      </c>
      <c r="CK49" s="1724">
        <v>0</v>
      </c>
      <c r="CL49" s="1723">
        <f t="shared" si="49"/>
        <v>1292715</v>
      </c>
      <c r="CM49" s="1723">
        <f t="shared" si="50"/>
        <v>0</v>
      </c>
      <c r="CN49" s="1723">
        <f t="shared" si="51"/>
        <v>0</v>
      </c>
      <c r="CY49" s="1713" t="s">
        <v>882</v>
      </c>
      <c r="CZ49" s="1713" t="s">
        <v>883</v>
      </c>
      <c r="DA49" s="1713" t="s">
        <v>431</v>
      </c>
      <c r="DB49" s="1713" t="s">
        <v>431</v>
      </c>
      <c r="DC49" s="1724">
        <v>1249000000</v>
      </c>
      <c r="DD49" s="1724">
        <v>0</v>
      </c>
      <c r="DE49" s="1724">
        <v>0</v>
      </c>
      <c r="DF49" s="1722">
        <f t="shared" si="52"/>
        <v>1292715</v>
      </c>
      <c r="DG49" s="1722">
        <f t="shared" si="53"/>
        <v>0</v>
      </c>
      <c r="DH49" s="1722">
        <f t="shared" si="54"/>
        <v>0</v>
      </c>
      <c r="DS49" s="1717" t="s">
        <v>435</v>
      </c>
      <c r="DT49" s="1718" t="s">
        <v>452</v>
      </c>
      <c r="DU49" s="1718" t="s">
        <v>431</v>
      </c>
      <c r="DV49" s="1718" t="s">
        <v>431</v>
      </c>
      <c r="DW49" s="1719">
        <v>0</v>
      </c>
      <c r="DX49" s="1719">
        <v>2435362552</v>
      </c>
      <c r="DY49" s="1719">
        <v>2430257666</v>
      </c>
      <c r="DZ49" s="1722">
        <f t="shared" si="55"/>
        <v>0</v>
      </c>
      <c r="EA49" s="1722">
        <f t="shared" si="56"/>
        <v>2520600.24132</v>
      </c>
      <c r="EB49" s="1722">
        <f t="shared" si="57"/>
        <v>2515316.6843099999</v>
      </c>
      <c r="EK49" s="1713" t="s">
        <v>435</v>
      </c>
      <c r="EL49" s="1713" t="s">
        <v>452</v>
      </c>
      <c r="EM49" s="1713" t="s">
        <v>431</v>
      </c>
      <c r="EN49" s="1713" t="s">
        <v>431</v>
      </c>
      <c r="EO49" s="384">
        <v>0</v>
      </c>
      <c r="EP49" s="384">
        <v>2509485677</v>
      </c>
      <c r="EQ49" s="384">
        <v>2438887856</v>
      </c>
      <c r="ER49" s="1722">
        <f t="shared" si="30"/>
        <v>0</v>
      </c>
      <c r="ES49" s="1722">
        <f t="shared" si="31"/>
        <v>2597317.6756949998</v>
      </c>
      <c r="ET49" s="1722">
        <f t="shared" si="32"/>
        <v>2524248.93096</v>
      </c>
      <c r="FD49" s="380" t="s">
        <v>435</v>
      </c>
      <c r="FE49" s="1713" t="s">
        <v>452</v>
      </c>
      <c r="FF49" s="380" t="s">
        <v>431</v>
      </c>
      <c r="FG49" s="1713" t="s">
        <v>431</v>
      </c>
      <c r="FH49" s="384">
        <v>0</v>
      </c>
      <c r="FI49" s="384">
        <v>3666663216</v>
      </c>
      <c r="FJ49" s="384">
        <v>2649707437</v>
      </c>
      <c r="FK49" s="1723">
        <f t="shared" si="34"/>
        <v>0</v>
      </c>
      <c r="FL49" s="1723">
        <f t="shared" si="35"/>
        <v>3794996.4285599999</v>
      </c>
      <c r="FM49" s="1723">
        <f t="shared" si="36"/>
        <v>2742447.1972949998</v>
      </c>
      <c r="FW49" s="380" t="s">
        <v>435</v>
      </c>
      <c r="FX49" s="1713" t="s">
        <v>452</v>
      </c>
      <c r="FY49" s="380" t="s">
        <v>431</v>
      </c>
      <c r="FZ49" s="1713" t="s">
        <v>431</v>
      </c>
      <c r="GA49" s="384">
        <v>0</v>
      </c>
      <c r="GB49" s="384">
        <v>4808653058</v>
      </c>
      <c r="GC49" s="384">
        <v>5017861380</v>
      </c>
      <c r="GD49" s="1723">
        <f t="shared" si="38"/>
        <v>0</v>
      </c>
      <c r="GE49" s="1723">
        <f t="shared" si="39"/>
        <v>4976955.9150299998</v>
      </c>
      <c r="GF49" s="1723">
        <f t="shared" si="40"/>
        <v>5193486.5282999994</v>
      </c>
      <c r="GQ49" s="1713" t="s">
        <v>435</v>
      </c>
      <c r="GR49" s="1713" t="s">
        <v>452</v>
      </c>
      <c r="GS49" s="1713" t="s">
        <v>431</v>
      </c>
      <c r="GT49" s="1713" t="s">
        <v>431</v>
      </c>
      <c r="GU49" s="1728">
        <v>0</v>
      </c>
      <c r="GV49" s="1728">
        <v>4976449125</v>
      </c>
      <c r="GW49" s="1728">
        <v>5162746530</v>
      </c>
      <c r="GX49" s="1723">
        <f t="shared" si="42"/>
        <v>0</v>
      </c>
      <c r="GY49" s="1723">
        <f t="shared" si="43"/>
        <v>5150624.8443749994</v>
      </c>
      <c r="GZ49" s="1723">
        <f t="shared" si="44"/>
        <v>5343442.6585499998</v>
      </c>
      <c r="HK49" s="380" t="s">
        <v>435</v>
      </c>
      <c r="HL49" s="380" t="s">
        <v>452</v>
      </c>
      <c r="HM49" s="380" t="s">
        <v>431</v>
      </c>
      <c r="HN49" s="380" t="s">
        <v>431</v>
      </c>
      <c r="HO49" s="384">
        <v>8635311000</v>
      </c>
      <c r="HP49" s="384">
        <v>0</v>
      </c>
      <c r="HQ49" s="384">
        <v>0</v>
      </c>
      <c r="HR49" s="1723">
        <f t="shared" si="46"/>
        <v>8937546.8849999998</v>
      </c>
      <c r="HS49" s="1723">
        <f t="shared" si="47"/>
        <v>0</v>
      </c>
      <c r="HT49" s="1723">
        <f t="shared" si="48"/>
        <v>0</v>
      </c>
    </row>
    <row r="50" spans="83:229" x14ac:dyDescent="0.3">
      <c r="CE50" s="1713" t="s">
        <v>436</v>
      </c>
      <c r="CF50" s="1713" t="s">
        <v>127</v>
      </c>
      <c r="CG50" s="1713" t="s">
        <v>431</v>
      </c>
      <c r="CH50" s="1713" t="s">
        <v>431</v>
      </c>
      <c r="CI50" s="1724">
        <v>18205000</v>
      </c>
      <c r="CJ50" s="1724">
        <v>0</v>
      </c>
      <c r="CK50" s="1724">
        <v>0</v>
      </c>
      <c r="CL50" s="1723">
        <f t="shared" si="49"/>
        <v>18842.174999999999</v>
      </c>
      <c r="CM50" s="1723">
        <f t="shared" si="50"/>
        <v>0</v>
      </c>
      <c r="CN50" s="1723">
        <f t="shared" si="51"/>
        <v>0</v>
      </c>
      <c r="CY50" s="1713" t="s">
        <v>436</v>
      </c>
      <c r="CZ50" s="1713" t="s">
        <v>127</v>
      </c>
      <c r="DA50" s="1713" t="s">
        <v>431</v>
      </c>
      <c r="DB50" s="1713" t="s">
        <v>431</v>
      </c>
      <c r="DC50" s="1724">
        <v>18205000</v>
      </c>
      <c r="DD50" s="1724">
        <v>0</v>
      </c>
      <c r="DE50" s="1724">
        <v>0</v>
      </c>
      <c r="DF50" s="1722">
        <f t="shared" si="52"/>
        <v>18842.174999999999</v>
      </c>
      <c r="DG50" s="1722">
        <f t="shared" si="53"/>
        <v>0</v>
      </c>
      <c r="DH50" s="1722">
        <f t="shared" si="54"/>
        <v>0</v>
      </c>
      <c r="DS50" s="1717" t="s">
        <v>882</v>
      </c>
      <c r="DT50" s="1718" t="s">
        <v>883</v>
      </c>
      <c r="DU50" s="1718" t="s">
        <v>431</v>
      </c>
      <c r="DV50" s="1718" t="s">
        <v>431</v>
      </c>
      <c r="DW50" s="1719">
        <v>1249000000</v>
      </c>
      <c r="DX50" s="1719">
        <v>0</v>
      </c>
      <c r="DY50" s="1719">
        <v>0</v>
      </c>
      <c r="DZ50" s="1722">
        <f t="shared" si="55"/>
        <v>1292715</v>
      </c>
      <c r="EA50" s="1722">
        <f t="shared" si="56"/>
        <v>0</v>
      </c>
      <c r="EB50" s="1722">
        <f t="shared" si="57"/>
        <v>0</v>
      </c>
      <c r="EK50" s="1713" t="s">
        <v>882</v>
      </c>
      <c r="EL50" s="1713" t="s">
        <v>883</v>
      </c>
      <c r="EM50" s="1713" t="s">
        <v>431</v>
      </c>
      <c r="EN50" s="1713" t="s">
        <v>431</v>
      </c>
      <c r="EO50" s="384">
        <v>1249000000</v>
      </c>
      <c r="EP50" s="384">
        <v>0</v>
      </c>
      <c r="EQ50" s="384">
        <v>0</v>
      </c>
      <c r="ER50" s="1722">
        <f t="shared" si="30"/>
        <v>1292715</v>
      </c>
      <c r="ES50" s="1722">
        <f t="shared" si="31"/>
        <v>0</v>
      </c>
      <c r="ET50" s="1722">
        <f t="shared" si="32"/>
        <v>0</v>
      </c>
      <c r="FD50" s="380" t="s">
        <v>882</v>
      </c>
      <c r="FE50" s="1713" t="s">
        <v>883</v>
      </c>
      <c r="FF50" s="380" t="s">
        <v>431</v>
      </c>
      <c r="FG50" s="1713" t="s">
        <v>431</v>
      </c>
      <c r="FH50" s="384">
        <v>1249000000</v>
      </c>
      <c r="FI50" s="384">
        <v>0</v>
      </c>
      <c r="FJ50" s="384">
        <v>0</v>
      </c>
      <c r="FK50" s="1723">
        <f t="shared" si="34"/>
        <v>1292715</v>
      </c>
      <c r="FL50" s="1723">
        <f t="shared" si="35"/>
        <v>0</v>
      </c>
      <c r="FM50" s="1723">
        <f t="shared" si="36"/>
        <v>0</v>
      </c>
      <c r="FW50" s="380" t="s">
        <v>882</v>
      </c>
      <c r="FX50" s="1713" t="s">
        <v>883</v>
      </c>
      <c r="FY50" s="380" t="s">
        <v>431</v>
      </c>
      <c r="FZ50" s="1713" t="s">
        <v>431</v>
      </c>
      <c r="GA50" s="384">
        <v>1249000000</v>
      </c>
      <c r="GB50" s="384">
        <v>0</v>
      </c>
      <c r="GC50" s="384">
        <v>0</v>
      </c>
      <c r="GD50" s="1723">
        <f t="shared" si="38"/>
        <v>1292715</v>
      </c>
      <c r="GE50" s="1723">
        <f t="shared" si="39"/>
        <v>0</v>
      </c>
      <c r="GF50" s="1723">
        <f t="shared" si="40"/>
        <v>0</v>
      </c>
      <c r="GQ50" s="1713" t="s">
        <v>882</v>
      </c>
      <c r="GR50" s="1713" t="s">
        <v>883</v>
      </c>
      <c r="GS50" s="1713" t="s">
        <v>431</v>
      </c>
      <c r="GT50" s="1713" t="s">
        <v>431</v>
      </c>
      <c r="GU50" s="1728">
        <v>1249000000</v>
      </c>
      <c r="GV50" s="1728">
        <v>0</v>
      </c>
      <c r="GW50" s="1728">
        <v>0</v>
      </c>
      <c r="GX50" s="1723">
        <f t="shared" si="42"/>
        <v>1292715</v>
      </c>
      <c r="GY50" s="1723">
        <f t="shared" si="43"/>
        <v>0</v>
      </c>
      <c r="GZ50" s="1723">
        <f t="shared" si="44"/>
        <v>0</v>
      </c>
      <c r="HK50" s="380" t="s">
        <v>435</v>
      </c>
      <c r="HL50" s="380" t="s">
        <v>452</v>
      </c>
      <c r="HM50" s="380" t="s">
        <v>431</v>
      </c>
      <c r="HN50" s="380" t="s">
        <v>431</v>
      </c>
      <c r="HO50" s="384">
        <v>0</v>
      </c>
      <c r="HP50" s="384">
        <v>8635311000</v>
      </c>
      <c r="HQ50" s="384">
        <v>8635311000</v>
      </c>
      <c r="HR50" s="1723">
        <f t="shared" si="46"/>
        <v>0</v>
      </c>
      <c r="HS50" s="1723">
        <f t="shared" si="47"/>
        <v>8937546.8849999998</v>
      </c>
      <c r="HT50" s="1723">
        <f t="shared" si="48"/>
        <v>8937546.8849999998</v>
      </c>
    </row>
    <row r="51" spans="83:229" x14ac:dyDescent="0.3">
      <c r="CE51" s="1713" t="s">
        <v>436</v>
      </c>
      <c r="CF51" s="1713" t="s">
        <v>127</v>
      </c>
      <c r="CG51" s="1713" t="s">
        <v>431</v>
      </c>
      <c r="CH51" s="1713" t="s">
        <v>431</v>
      </c>
      <c r="CI51" s="1724">
        <v>0</v>
      </c>
      <c r="CJ51" s="1724">
        <v>18204215</v>
      </c>
      <c r="CK51" s="1724">
        <v>18204215</v>
      </c>
      <c r="CL51" s="1723">
        <f t="shared" si="49"/>
        <v>0</v>
      </c>
      <c r="CM51" s="1723">
        <f t="shared" si="50"/>
        <v>18841.362525</v>
      </c>
      <c r="CN51" s="1723">
        <f t="shared" si="51"/>
        <v>18841.362525</v>
      </c>
      <c r="CY51" s="1713" t="s">
        <v>436</v>
      </c>
      <c r="CZ51" s="1713" t="s">
        <v>127</v>
      </c>
      <c r="DA51" s="1713" t="s">
        <v>431</v>
      </c>
      <c r="DB51" s="1713" t="s">
        <v>431</v>
      </c>
      <c r="DC51" s="1724">
        <v>0</v>
      </c>
      <c r="DD51" s="1724">
        <v>18204215</v>
      </c>
      <c r="DE51" s="1724">
        <v>18204215</v>
      </c>
      <c r="DF51" s="1722">
        <f t="shared" si="52"/>
        <v>0</v>
      </c>
      <c r="DG51" s="1722">
        <f t="shared" si="53"/>
        <v>18841.362525</v>
      </c>
      <c r="DH51" s="1722">
        <f t="shared" si="54"/>
        <v>18841.362525</v>
      </c>
      <c r="DS51" s="1717" t="s">
        <v>436</v>
      </c>
      <c r="DT51" s="1718" t="s">
        <v>127</v>
      </c>
      <c r="DU51" s="1718" t="s">
        <v>431</v>
      </c>
      <c r="DV51" s="1718" t="s">
        <v>431</v>
      </c>
      <c r="DW51" s="1719">
        <v>18205000</v>
      </c>
      <c r="DX51" s="1719">
        <v>0</v>
      </c>
      <c r="DY51" s="1719">
        <v>0</v>
      </c>
      <c r="DZ51" s="1722">
        <f t="shared" si="55"/>
        <v>18842.174999999999</v>
      </c>
      <c r="EA51" s="1722">
        <f t="shared" si="56"/>
        <v>0</v>
      </c>
      <c r="EB51" s="1722">
        <f t="shared" si="57"/>
        <v>0</v>
      </c>
      <c r="EK51" s="1713" t="s">
        <v>436</v>
      </c>
      <c r="EL51" s="1713" t="s">
        <v>127</v>
      </c>
      <c r="EM51" s="1713" t="s">
        <v>431</v>
      </c>
      <c r="EN51" s="1713" t="s">
        <v>431</v>
      </c>
      <c r="EO51" s="384">
        <v>18205000</v>
      </c>
      <c r="EP51" s="384">
        <v>0</v>
      </c>
      <c r="EQ51" s="384">
        <v>0</v>
      </c>
      <c r="ER51" s="1722">
        <f t="shared" si="30"/>
        <v>18842.174999999999</v>
      </c>
      <c r="ES51" s="1722">
        <f t="shared" si="31"/>
        <v>0</v>
      </c>
      <c r="ET51" s="1722">
        <f t="shared" si="32"/>
        <v>0</v>
      </c>
      <c r="FD51" s="380" t="s">
        <v>436</v>
      </c>
      <c r="FE51" s="1713" t="s">
        <v>127</v>
      </c>
      <c r="FF51" s="380" t="s">
        <v>431</v>
      </c>
      <c r="FG51" s="1713" t="s">
        <v>431</v>
      </c>
      <c r="FH51" s="384">
        <v>18205000</v>
      </c>
      <c r="FI51" s="384">
        <v>0</v>
      </c>
      <c r="FJ51" s="384">
        <v>0</v>
      </c>
      <c r="FK51" s="1723">
        <f t="shared" si="34"/>
        <v>18842.174999999999</v>
      </c>
      <c r="FL51" s="1723">
        <f t="shared" si="35"/>
        <v>0</v>
      </c>
      <c r="FM51" s="1723">
        <f t="shared" si="36"/>
        <v>0</v>
      </c>
      <c r="FW51" s="380" t="s">
        <v>436</v>
      </c>
      <c r="FX51" s="1713" t="s">
        <v>127</v>
      </c>
      <c r="FY51" s="380" t="s">
        <v>431</v>
      </c>
      <c r="FZ51" s="1713" t="s">
        <v>431</v>
      </c>
      <c r="GA51" s="384">
        <v>18205000</v>
      </c>
      <c r="GB51" s="384">
        <v>0</v>
      </c>
      <c r="GC51" s="384">
        <v>0</v>
      </c>
      <c r="GD51" s="1723">
        <f t="shared" si="38"/>
        <v>18842.174999999999</v>
      </c>
      <c r="GE51" s="1723">
        <f t="shared" si="39"/>
        <v>0</v>
      </c>
      <c r="GF51" s="1723">
        <f t="shared" si="40"/>
        <v>0</v>
      </c>
      <c r="GQ51" s="1713" t="s">
        <v>436</v>
      </c>
      <c r="GR51" s="1713" t="s">
        <v>127</v>
      </c>
      <c r="GS51" s="1713" t="s">
        <v>431</v>
      </c>
      <c r="GT51" s="1713" t="s">
        <v>431</v>
      </c>
      <c r="GU51" s="1728">
        <v>18205000</v>
      </c>
      <c r="GV51" s="1728">
        <v>0</v>
      </c>
      <c r="GW51" s="1728">
        <v>0</v>
      </c>
      <c r="GX51" s="1723">
        <f t="shared" si="42"/>
        <v>18842.174999999999</v>
      </c>
      <c r="GY51" s="1723">
        <f t="shared" si="43"/>
        <v>0</v>
      </c>
      <c r="GZ51" s="1723">
        <f t="shared" si="44"/>
        <v>0</v>
      </c>
      <c r="HK51" s="380" t="s">
        <v>882</v>
      </c>
      <c r="HL51" s="380" t="s">
        <v>883</v>
      </c>
      <c r="HM51" s="380" t="s">
        <v>431</v>
      </c>
      <c r="HN51" s="380" t="s">
        <v>431</v>
      </c>
      <c r="HO51" s="384">
        <v>400000000</v>
      </c>
      <c r="HP51" s="384">
        <v>0</v>
      </c>
      <c r="HQ51" s="384">
        <v>0</v>
      </c>
      <c r="HR51" s="1723">
        <f t="shared" si="46"/>
        <v>413999.99999999994</v>
      </c>
      <c r="HS51" s="1723">
        <f t="shared" si="47"/>
        <v>0</v>
      </c>
      <c r="HT51" s="1723">
        <f t="shared" si="48"/>
        <v>0</v>
      </c>
    </row>
    <row r="52" spans="83:229" x14ac:dyDescent="0.3">
      <c r="CE52" s="182"/>
      <c r="CF52" s="182"/>
      <c r="CG52" s="182"/>
      <c r="CH52" s="182"/>
      <c r="CI52" s="1732"/>
      <c r="CJ52" s="1732"/>
      <c r="CK52" s="1732"/>
      <c r="DC52" s="1722"/>
      <c r="DD52" s="1722"/>
      <c r="DE52" s="1722"/>
      <c r="DS52" s="1717" t="s">
        <v>436</v>
      </c>
      <c r="DT52" s="1718" t="s">
        <v>127</v>
      </c>
      <c r="DU52" s="1718" t="s">
        <v>431</v>
      </c>
      <c r="DV52" s="1718" t="s">
        <v>431</v>
      </c>
      <c r="DW52" s="1719">
        <v>0</v>
      </c>
      <c r="DX52" s="1719">
        <v>18204215</v>
      </c>
      <c r="DY52" s="1719">
        <v>18204215</v>
      </c>
      <c r="DZ52" s="1722">
        <f t="shared" si="55"/>
        <v>0</v>
      </c>
      <c r="EA52" s="1722">
        <f t="shared" si="56"/>
        <v>18841.362525</v>
      </c>
      <c r="EB52" s="1722">
        <f t="shared" si="57"/>
        <v>18841.362525</v>
      </c>
      <c r="EK52" s="1713" t="s">
        <v>436</v>
      </c>
      <c r="EL52" s="1713" t="s">
        <v>127</v>
      </c>
      <c r="EM52" s="1713" t="s">
        <v>431</v>
      </c>
      <c r="EN52" s="1713" t="s">
        <v>431</v>
      </c>
      <c r="EO52" s="384">
        <v>0</v>
      </c>
      <c r="EP52" s="384">
        <v>18204215</v>
      </c>
      <c r="EQ52" s="384">
        <v>18204215</v>
      </c>
      <c r="ER52" s="1722">
        <f t="shared" si="30"/>
        <v>0</v>
      </c>
      <c r="ES52" s="1722">
        <f t="shared" si="31"/>
        <v>18841.362525</v>
      </c>
      <c r="ET52" s="1722">
        <f t="shared" si="32"/>
        <v>18841.362525</v>
      </c>
      <c r="FD52" s="380" t="s">
        <v>436</v>
      </c>
      <c r="FE52" s="1713" t="s">
        <v>127</v>
      </c>
      <c r="FF52" s="380" t="s">
        <v>431</v>
      </c>
      <c r="FG52" s="1713" t="s">
        <v>431</v>
      </c>
      <c r="FH52" s="384">
        <v>0</v>
      </c>
      <c r="FI52" s="384">
        <v>18204215</v>
      </c>
      <c r="FJ52" s="384">
        <v>18204215</v>
      </c>
      <c r="FK52" s="1723">
        <f t="shared" si="34"/>
        <v>0</v>
      </c>
      <c r="FL52" s="1723">
        <f t="shared" si="35"/>
        <v>18841.362525</v>
      </c>
      <c r="FM52" s="1723">
        <f t="shared" si="36"/>
        <v>18841.362525</v>
      </c>
      <c r="FW52" s="380" t="s">
        <v>436</v>
      </c>
      <c r="FX52" s="1713" t="s">
        <v>127</v>
      </c>
      <c r="FY52" s="380" t="s">
        <v>431</v>
      </c>
      <c r="FZ52" s="1713" t="s">
        <v>431</v>
      </c>
      <c r="GA52" s="384">
        <v>0</v>
      </c>
      <c r="GB52" s="384">
        <v>18204215</v>
      </c>
      <c r="GC52" s="384">
        <v>18204215</v>
      </c>
      <c r="GD52" s="1723">
        <f t="shared" si="38"/>
        <v>0</v>
      </c>
      <c r="GE52" s="1723">
        <f t="shared" si="39"/>
        <v>18841.362525</v>
      </c>
      <c r="GF52" s="1723">
        <f t="shared" si="40"/>
        <v>18841.362525</v>
      </c>
      <c r="GQ52" s="1713" t="s">
        <v>436</v>
      </c>
      <c r="GR52" s="1713" t="s">
        <v>127</v>
      </c>
      <c r="GS52" s="1713" t="s">
        <v>431</v>
      </c>
      <c r="GT52" s="1713" t="s">
        <v>431</v>
      </c>
      <c r="GU52" s="1728">
        <v>0</v>
      </c>
      <c r="GV52" s="1728">
        <v>18204215</v>
      </c>
      <c r="GW52" s="1728">
        <v>18204215</v>
      </c>
      <c r="GX52" s="1723">
        <f t="shared" si="42"/>
        <v>0</v>
      </c>
      <c r="GY52" s="1723">
        <f t="shared" si="43"/>
        <v>18841.362525</v>
      </c>
      <c r="GZ52" s="1723">
        <f t="shared" si="44"/>
        <v>18841.362525</v>
      </c>
      <c r="HK52" s="380" t="s">
        <v>436</v>
      </c>
      <c r="HL52" s="380" t="s">
        <v>127</v>
      </c>
      <c r="HM52" s="380" t="s">
        <v>431</v>
      </c>
      <c r="HN52" s="380" t="s">
        <v>431</v>
      </c>
      <c r="HO52" s="384">
        <v>18205000</v>
      </c>
      <c r="HP52" s="384">
        <v>0</v>
      </c>
      <c r="HQ52" s="384">
        <v>0</v>
      </c>
      <c r="HR52" s="1723">
        <f t="shared" si="46"/>
        <v>18842.174999999999</v>
      </c>
      <c r="HS52" s="1723">
        <f t="shared" si="47"/>
        <v>0</v>
      </c>
      <c r="HT52" s="1723">
        <f t="shared" si="48"/>
        <v>0</v>
      </c>
    </row>
    <row r="53" spans="83:229" x14ac:dyDescent="0.3">
      <c r="EB53" s="183"/>
      <c r="ER53" s="183">
        <f>SUM(ER3:ER52)</f>
        <v>384479963.90999997</v>
      </c>
      <c r="ES53" s="183">
        <f>SUM(ES3:ES52)</f>
        <v>236191754.73203999</v>
      </c>
      <c r="ET53" s="183">
        <f>SUM(ET3:ET52)</f>
        <v>216300450.62515494</v>
      </c>
      <c r="FK53" s="409">
        <f t="shared" si="34"/>
        <v>0</v>
      </c>
      <c r="FL53" s="409">
        <f t="shared" si="35"/>
        <v>0</v>
      </c>
      <c r="FM53" s="409">
        <f t="shared" si="36"/>
        <v>0</v>
      </c>
      <c r="HK53" s="380" t="s">
        <v>436</v>
      </c>
      <c r="HL53" s="380" t="s">
        <v>127</v>
      </c>
      <c r="HM53" s="380" t="s">
        <v>431</v>
      </c>
      <c r="HN53" s="380" t="s">
        <v>431</v>
      </c>
      <c r="HO53" s="384">
        <v>0</v>
      </c>
      <c r="HP53" s="384">
        <v>18204215</v>
      </c>
      <c r="HQ53" s="384">
        <v>18204215</v>
      </c>
      <c r="HR53" s="409">
        <f t="shared" si="46"/>
        <v>0</v>
      </c>
      <c r="HS53" s="409">
        <f t="shared" si="47"/>
        <v>18841.362525</v>
      </c>
      <c r="HT53" s="409">
        <f t="shared" si="48"/>
        <v>18841.362525</v>
      </c>
    </row>
    <row r="54" spans="83:229" x14ac:dyDescent="0.3">
      <c r="ET54" s="411">
        <f ca="1">+ET53-'Prog 03'!J11</f>
        <v>-120084974.58584502</v>
      </c>
      <c r="HR54" s="1733">
        <f>SUM(HR3:HR53)</f>
        <v>382757222.97000009</v>
      </c>
      <c r="HS54" s="1733">
        <f>SUM(HS3:HS53)</f>
        <v>379246334.52375001</v>
      </c>
      <c r="HT54" s="1733">
        <f>SUM(HT3:HT53)</f>
        <v>381094048.89234</v>
      </c>
      <c r="HU54" s="183">
        <f>SUM(HU3:HU53)</f>
        <v>0</v>
      </c>
    </row>
    <row r="55" spans="83:229" x14ac:dyDescent="0.3">
      <c r="EB55" s="411"/>
    </row>
  </sheetData>
  <mergeCells count="20">
    <mergeCell ref="HC1:HF1"/>
    <mergeCell ref="HK1:HR1"/>
    <mergeCell ref="A1:D1"/>
    <mergeCell ref="N1:T1"/>
    <mergeCell ref="Y1:AE1"/>
    <mergeCell ref="CY1:DE1"/>
    <mergeCell ref="CQ1:CU1"/>
    <mergeCell ref="BD1:BG1"/>
    <mergeCell ref="BK1:BQ1"/>
    <mergeCell ref="AJ1:AM1"/>
    <mergeCell ref="AR1:AU1"/>
    <mergeCell ref="ED1:EH1"/>
    <mergeCell ref="EK1:ER1"/>
    <mergeCell ref="GI1:GL1"/>
    <mergeCell ref="GQ1:GX1"/>
    <mergeCell ref="DS1:DY1"/>
    <mergeCell ref="FP1:FS1"/>
    <mergeCell ref="FW1:GD1"/>
    <mergeCell ref="EW1:EZ1"/>
    <mergeCell ref="FD1:FK1"/>
  </mergeCells>
  <pageMargins left="0.7" right="0.7" top="0.75" bottom="0.75" header="0.3" footer="0.3"/>
  <pageSetup paperSize="9" orientation="portrait" horizontalDpi="0" verticalDpi="0" r:id="rId1"/>
  <ignoredErrors>
    <ignoredError sqref="FP3:FU19 FW3:GF5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tabColor rgb="FF00B050"/>
    <pageSetUpPr fitToPage="1"/>
  </sheetPr>
  <dimension ref="A1:BD79"/>
  <sheetViews>
    <sheetView showGridLines="0" zoomScale="80" zoomScaleNormal="80" workbookViewId="0">
      <pane ySplit="5" topLeftCell="A6" activePane="bottomLeft" state="frozen"/>
      <selection pane="bottomLeft" activeCell="P8" sqref="P8"/>
    </sheetView>
  </sheetViews>
  <sheetFormatPr baseColWidth="10" defaultColWidth="11.42578125" defaultRowHeight="12.75" x14ac:dyDescent="0.2"/>
  <cols>
    <col min="1" max="1" width="4.42578125" style="127" customWidth="1"/>
    <col min="2" max="2" width="8.28515625" style="4" bestFit="1" customWidth="1"/>
    <col min="3" max="3" width="7" style="5" customWidth="1"/>
    <col min="4" max="4" width="6.7109375" style="1049" customWidth="1"/>
    <col min="5" max="5" width="9.7109375" style="6" hidden="1" customWidth="1"/>
    <col min="6" max="6" width="13.5703125" style="266" hidden="1" customWidth="1"/>
    <col min="7" max="7" width="45.5703125" style="1" customWidth="1"/>
    <col min="8" max="8" width="23.7109375" style="3" customWidth="1"/>
    <col min="9" max="10" width="22.28515625" style="3" customWidth="1"/>
    <col min="11" max="11" width="22.28515625" style="278" customWidth="1"/>
    <col min="12" max="12" width="22.28515625" style="3" hidden="1" customWidth="1"/>
    <col min="13" max="13" width="22.28515625" style="243" hidden="1" customWidth="1"/>
    <col min="14" max="14" width="22.28515625" style="3" hidden="1" customWidth="1"/>
    <col min="15" max="15" width="22.28515625" style="243" hidden="1" customWidth="1"/>
    <col min="16" max="16" width="23.140625" style="1036" customWidth="1"/>
    <col min="17" max="17" width="23.140625" style="3" customWidth="1"/>
    <col min="18" max="18" width="23.140625" style="275" customWidth="1"/>
    <col min="19" max="21" width="16.7109375" style="275" hidden="1" customWidth="1"/>
    <col min="22" max="27" width="19.7109375" style="3" hidden="1" customWidth="1"/>
    <col min="28" max="29" width="19.85546875" style="3" hidden="1" customWidth="1"/>
    <col min="30" max="42" width="19.7109375" style="3" hidden="1" customWidth="1"/>
    <col min="43" max="43" width="5.5703125" style="80" customWidth="1"/>
    <col min="44" max="44" width="10.5703125" style="844" customWidth="1"/>
    <col min="45" max="45" width="17.140625" style="844" bestFit="1" customWidth="1"/>
    <col min="46" max="46" width="44.85546875" style="840" bestFit="1" customWidth="1"/>
    <col min="47" max="47" width="20.7109375" style="840" bestFit="1" customWidth="1"/>
    <col min="48" max="48" width="19.5703125" style="1" bestFit="1" customWidth="1"/>
    <col min="49" max="49" width="15.85546875" style="1" bestFit="1" customWidth="1"/>
    <col min="50" max="16384" width="11.42578125" style="1"/>
  </cols>
  <sheetData>
    <row r="1" spans="1:56" customFormat="1" ht="15" customHeight="1" thickBot="1" x14ac:dyDescent="0.3">
      <c r="D1" s="802"/>
      <c r="P1" s="421"/>
      <c r="Q1" s="421"/>
      <c r="AR1" s="607"/>
      <c r="AS1" s="607"/>
      <c r="AT1" s="607"/>
      <c r="AU1" s="607"/>
    </row>
    <row r="2" spans="1:56" s="170" customFormat="1" ht="27" customHeight="1" thickBot="1" x14ac:dyDescent="0.3">
      <c r="A2" s="169"/>
      <c r="B2" s="1975" t="s">
        <v>278</v>
      </c>
      <c r="C2" s="1970"/>
      <c r="D2" s="1970"/>
      <c r="E2" s="1970"/>
      <c r="F2" s="1970"/>
      <c r="G2" s="1970"/>
      <c r="H2" s="1970"/>
      <c r="I2" s="1970"/>
      <c r="J2" s="1970"/>
      <c r="K2" s="1970"/>
      <c r="L2" s="1970"/>
      <c r="M2" s="1970"/>
      <c r="N2" s="1970"/>
      <c r="O2" s="1970"/>
      <c r="P2" s="1970"/>
      <c r="Q2" s="1970"/>
      <c r="R2" s="1971"/>
      <c r="S2" s="882"/>
      <c r="T2" s="882"/>
      <c r="U2" s="882"/>
      <c r="V2" s="882"/>
      <c r="W2" s="882"/>
      <c r="X2" s="882"/>
      <c r="Y2" s="882"/>
      <c r="Z2" s="882"/>
      <c r="AA2" s="882"/>
      <c r="AB2" s="882"/>
      <c r="AC2" s="882"/>
      <c r="AD2" s="882"/>
      <c r="AE2" s="882"/>
      <c r="AF2" s="882"/>
      <c r="AG2" s="882"/>
      <c r="AH2" s="882"/>
      <c r="AI2" s="882"/>
      <c r="AJ2" s="882"/>
      <c r="AK2" s="882"/>
      <c r="AL2" s="882"/>
      <c r="AM2" s="882"/>
      <c r="AN2" s="882"/>
      <c r="AO2" s="1784"/>
      <c r="AP2" s="894"/>
      <c r="AQ2" s="297"/>
      <c r="AR2" s="841"/>
      <c r="AS2" s="841"/>
      <c r="AT2" s="842"/>
      <c r="AU2" s="842"/>
    </row>
    <row r="3" spans="1:56" s="305" customFormat="1" ht="27" customHeight="1" x14ac:dyDescent="0.2">
      <c r="A3" s="414"/>
      <c r="B3" s="895"/>
      <c r="C3" s="1254"/>
      <c r="D3" s="1255"/>
      <c r="E3" s="1254"/>
      <c r="F3" s="1254"/>
      <c r="G3" s="1254"/>
      <c r="H3" s="1254"/>
      <c r="I3" s="1254"/>
      <c r="J3" s="1254"/>
      <c r="K3" s="1254"/>
      <c r="L3" s="1254"/>
      <c r="M3" s="1254"/>
      <c r="N3" s="1254"/>
      <c r="O3" s="1254"/>
      <c r="P3" s="34"/>
      <c r="Q3" s="34"/>
      <c r="R3" s="1254"/>
      <c r="S3" s="314" t="s">
        <v>266</v>
      </c>
      <c r="T3" s="314" t="s">
        <v>126</v>
      </c>
      <c r="U3" s="314" t="s">
        <v>266</v>
      </c>
      <c r="V3" s="314" t="s">
        <v>126</v>
      </c>
      <c r="W3" s="314" t="s">
        <v>266</v>
      </c>
      <c r="X3" s="314" t="s">
        <v>126</v>
      </c>
      <c r="Y3" s="314" t="s">
        <v>266</v>
      </c>
      <c r="Z3" s="314" t="s">
        <v>126</v>
      </c>
      <c r="AA3" s="314" t="s">
        <v>266</v>
      </c>
      <c r="AB3" s="314" t="s">
        <v>126</v>
      </c>
      <c r="AC3" s="314" t="s">
        <v>266</v>
      </c>
      <c r="AD3" s="314" t="s">
        <v>126</v>
      </c>
      <c r="AE3" s="314" t="s">
        <v>266</v>
      </c>
      <c r="AF3" s="314" t="s">
        <v>126</v>
      </c>
      <c r="AG3" s="314" t="s">
        <v>266</v>
      </c>
      <c r="AH3" s="314" t="s">
        <v>126</v>
      </c>
      <c r="AI3" s="314" t="s">
        <v>266</v>
      </c>
      <c r="AJ3" s="314" t="s">
        <v>126</v>
      </c>
      <c r="AK3" s="314" t="s">
        <v>266</v>
      </c>
      <c r="AL3" s="314" t="s">
        <v>126</v>
      </c>
      <c r="AM3" s="314" t="s">
        <v>266</v>
      </c>
      <c r="AN3" s="314" t="s">
        <v>126</v>
      </c>
      <c r="AO3" s="1785" t="s">
        <v>266</v>
      </c>
      <c r="AP3" s="1712" t="s">
        <v>126</v>
      </c>
      <c r="AQ3" s="393"/>
      <c r="AR3" s="843"/>
      <c r="AS3" s="843"/>
      <c r="AT3" s="800"/>
      <c r="AU3" s="800"/>
    </row>
    <row r="4" spans="1:56" s="24" customFormat="1" ht="27" customHeight="1" thickBot="1" x14ac:dyDescent="0.25">
      <c r="A4" s="128"/>
      <c r="B4" s="514"/>
      <c r="C4" s="1256"/>
      <c r="D4" s="1255"/>
      <c r="E4" s="1256"/>
      <c r="F4" s="1256"/>
      <c r="G4" s="1256"/>
      <c r="H4" s="1256"/>
      <c r="I4" s="1256"/>
      <c r="J4" s="1256"/>
      <c r="K4" s="478"/>
      <c r="L4" s="1256"/>
      <c r="M4" s="479"/>
      <c r="N4" s="1256"/>
      <c r="O4" s="479"/>
      <c r="P4" s="1021"/>
      <c r="Q4" s="338"/>
      <c r="R4" s="479"/>
      <c r="S4" s="479"/>
      <c r="T4" s="479"/>
      <c r="U4" s="479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1786"/>
      <c r="AP4" s="799"/>
      <c r="AQ4" s="1"/>
      <c r="AR4" s="844"/>
      <c r="AS4" s="844"/>
      <c r="AT4" s="840"/>
      <c r="AU4" s="840"/>
      <c r="AV4" s="1"/>
      <c r="AW4" s="1"/>
      <c r="AX4" s="1"/>
      <c r="AY4" s="1"/>
      <c r="AZ4" s="1"/>
      <c r="BA4" s="1"/>
      <c r="BB4" s="1"/>
      <c r="BC4" s="1"/>
      <c r="BD4" s="1"/>
    </row>
    <row r="5" spans="1:56" s="170" customFormat="1" ht="27" customHeight="1" thickBot="1" x14ac:dyDescent="0.3">
      <c r="A5" s="169"/>
      <c r="B5" s="1975" t="s">
        <v>242</v>
      </c>
      <c r="C5" s="1970"/>
      <c r="D5" s="1970"/>
      <c r="E5" s="1970"/>
      <c r="F5" s="1970"/>
      <c r="G5" s="1970"/>
      <c r="H5" s="1970"/>
      <c r="I5" s="1970"/>
      <c r="J5" s="1970"/>
      <c r="K5" s="1970"/>
      <c r="L5" s="1970"/>
      <c r="M5" s="1970"/>
      <c r="N5" s="1970"/>
      <c r="O5" s="1970"/>
      <c r="P5" s="1970"/>
      <c r="Q5" s="1970"/>
      <c r="R5" s="1971"/>
      <c r="S5" s="875"/>
      <c r="T5" s="875"/>
      <c r="U5" s="875"/>
      <c r="V5" s="875"/>
      <c r="W5" s="875"/>
      <c r="X5" s="875"/>
      <c r="Y5" s="875"/>
      <c r="Z5" s="875"/>
      <c r="AA5" s="875"/>
      <c r="AB5" s="875"/>
      <c r="AC5" s="875"/>
      <c r="AD5" s="875"/>
      <c r="AE5" s="875"/>
      <c r="AF5" s="875"/>
      <c r="AG5" s="875"/>
      <c r="AH5" s="875"/>
      <c r="AI5" s="875"/>
      <c r="AJ5" s="875"/>
      <c r="AK5" s="875"/>
      <c r="AL5" s="875"/>
      <c r="AM5" s="875"/>
      <c r="AN5" s="875"/>
      <c r="AO5" s="1010"/>
      <c r="AP5" s="876"/>
      <c r="AQ5" s="297"/>
      <c r="AR5" s="841"/>
      <c r="AS5" s="841"/>
      <c r="AT5" s="842"/>
      <c r="AU5" s="842"/>
    </row>
    <row r="6" spans="1:56" s="170" customFormat="1" ht="27" customHeight="1" thickBot="1" x14ac:dyDescent="0.3">
      <c r="A6" s="169"/>
      <c r="B6" s="2069" t="s">
        <v>276</v>
      </c>
      <c r="C6" s="2070"/>
      <c r="D6" s="2070"/>
      <c r="E6" s="2070"/>
      <c r="F6" s="2070"/>
      <c r="G6" s="2071"/>
      <c r="H6" s="2068" t="s">
        <v>940</v>
      </c>
      <c r="I6" s="2068"/>
      <c r="J6" s="2068"/>
      <c r="K6" s="2068"/>
      <c r="L6" s="2068"/>
      <c r="M6" s="2068"/>
      <c r="N6" s="2068"/>
      <c r="O6" s="2068"/>
      <c r="P6" s="1989" t="s">
        <v>805</v>
      </c>
      <c r="Q6" s="1990"/>
      <c r="R6" s="1991"/>
      <c r="S6" s="2010"/>
      <c r="T6" s="2010"/>
      <c r="U6" s="480"/>
      <c r="V6" s="506"/>
      <c r="W6" s="599"/>
      <c r="X6" s="599"/>
      <c r="Y6" s="2009"/>
      <c r="Z6" s="2013"/>
      <c r="AA6" s="2009"/>
      <c r="AB6" s="2013"/>
      <c r="AC6" s="2009"/>
      <c r="AD6" s="2013"/>
      <c r="AE6" s="2009"/>
      <c r="AF6" s="2013"/>
      <c r="AG6" s="2009"/>
      <c r="AH6" s="2013"/>
      <c r="AI6" s="2009"/>
      <c r="AJ6" s="2013"/>
      <c r="AK6" s="2009"/>
      <c r="AL6" s="2013"/>
      <c r="AM6" s="2009"/>
      <c r="AN6" s="2010"/>
      <c r="AO6" s="2009"/>
      <c r="AP6" s="2013"/>
      <c r="AQ6" s="297"/>
      <c r="AR6" s="841"/>
    </row>
    <row r="7" spans="1:56" s="170" customFormat="1" ht="27" customHeight="1" thickBot="1" x14ac:dyDescent="0.3">
      <c r="A7" s="169"/>
      <c r="B7" s="2072"/>
      <c r="C7" s="2073"/>
      <c r="D7" s="2073"/>
      <c r="E7" s="2073"/>
      <c r="F7" s="2073"/>
      <c r="G7" s="2074"/>
      <c r="H7" s="482" t="s">
        <v>129</v>
      </c>
      <c r="I7" s="495" t="s">
        <v>130</v>
      </c>
      <c r="J7" s="482" t="s">
        <v>131</v>
      </c>
      <c r="K7" s="496" t="s">
        <v>132</v>
      </c>
      <c r="L7" s="482" t="s">
        <v>712</v>
      </c>
      <c r="M7" s="496" t="s">
        <v>1016</v>
      </c>
      <c r="N7" s="495" t="s">
        <v>713</v>
      </c>
      <c r="O7" s="966" t="s">
        <v>1017</v>
      </c>
      <c r="P7" s="512" t="s">
        <v>129</v>
      </c>
      <c r="Q7" s="1022" t="s">
        <v>130</v>
      </c>
      <c r="R7" s="499" t="s">
        <v>133</v>
      </c>
      <c r="S7" s="2075" t="s">
        <v>0</v>
      </c>
      <c r="T7" s="2075"/>
      <c r="U7" s="2009" t="s">
        <v>136</v>
      </c>
      <c r="V7" s="2013"/>
      <c r="W7" s="2009" t="s">
        <v>6</v>
      </c>
      <c r="X7" s="2013"/>
      <c r="Y7" s="2009" t="s">
        <v>7</v>
      </c>
      <c r="Z7" s="2013"/>
      <c r="AA7" s="2009" t="s">
        <v>8</v>
      </c>
      <c r="AB7" s="2013"/>
      <c r="AC7" s="2009" t="s">
        <v>9</v>
      </c>
      <c r="AD7" s="2013"/>
      <c r="AE7" s="2009" t="s">
        <v>79</v>
      </c>
      <c r="AF7" s="2013"/>
      <c r="AG7" s="2009" t="s">
        <v>10</v>
      </c>
      <c r="AH7" s="2013"/>
      <c r="AI7" s="2009" t="s">
        <v>11</v>
      </c>
      <c r="AJ7" s="2013"/>
      <c r="AK7" s="2009" t="s">
        <v>12</v>
      </c>
      <c r="AL7" s="2013"/>
      <c r="AM7" s="2076" t="s">
        <v>13</v>
      </c>
      <c r="AN7" s="2077"/>
      <c r="AO7" s="2009" t="s">
        <v>14</v>
      </c>
      <c r="AP7" s="2013"/>
      <c r="AQ7" s="297"/>
      <c r="AR7" s="841"/>
    </row>
    <row r="8" spans="1:56" ht="76.5" customHeight="1" thickBot="1" x14ac:dyDescent="0.25">
      <c r="B8" s="2072"/>
      <c r="C8" s="2073"/>
      <c r="D8" s="2073"/>
      <c r="E8" s="2073"/>
      <c r="F8" s="2073"/>
      <c r="G8" s="2074"/>
      <c r="H8" s="1927" t="s">
        <v>938</v>
      </c>
      <c r="I8" s="1073" t="s">
        <v>939</v>
      </c>
      <c r="J8" s="1073" t="s">
        <v>1074</v>
      </c>
      <c r="K8" s="1074" t="s">
        <v>1075</v>
      </c>
      <c r="L8" s="1073" t="s">
        <v>727</v>
      </c>
      <c r="M8" s="1074" t="s">
        <v>726</v>
      </c>
      <c r="N8" s="1073" t="s">
        <v>724</v>
      </c>
      <c r="O8" s="1075" t="s">
        <v>725</v>
      </c>
      <c r="P8" s="1076" t="s">
        <v>1076</v>
      </c>
      <c r="Q8" s="1077" t="s">
        <v>1077</v>
      </c>
      <c r="R8" s="1078" t="s">
        <v>1078</v>
      </c>
      <c r="S8" s="500" t="s">
        <v>941</v>
      </c>
      <c r="T8" s="623" t="s">
        <v>847</v>
      </c>
      <c r="U8" s="372" t="s">
        <v>941</v>
      </c>
      <c r="V8" s="541" t="s">
        <v>942</v>
      </c>
      <c r="W8" s="372" t="s">
        <v>941</v>
      </c>
      <c r="X8" s="541" t="s">
        <v>942</v>
      </c>
      <c r="Y8" s="372" t="s">
        <v>941</v>
      </c>
      <c r="Z8" s="337" t="s">
        <v>942</v>
      </c>
      <c r="AA8" s="370" t="s">
        <v>941</v>
      </c>
      <c r="AB8" s="510" t="s">
        <v>942</v>
      </c>
      <c r="AC8" s="370" t="s">
        <v>941</v>
      </c>
      <c r="AD8" s="541" t="s">
        <v>942</v>
      </c>
      <c r="AE8" s="370" t="s">
        <v>941</v>
      </c>
      <c r="AF8" s="541" t="s">
        <v>942</v>
      </c>
      <c r="AG8" s="370" t="s">
        <v>941</v>
      </c>
      <c r="AH8" s="541" t="s">
        <v>942</v>
      </c>
      <c r="AI8" s="370" t="s">
        <v>941</v>
      </c>
      <c r="AJ8" s="541" t="s">
        <v>942</v>
      </c>
      <c r="AK8" s="372" t="s">
        <v>941</v>
      </c>
      <c r="AL8" s="372" t="s">
        <v>942</v>
      </c>
      <c r="AM8" s="337" t="s">
        <v>941</v>
      </c>
      <c r="AN8" s="638" t="s">
        <v>942</v>
      </c>
      <c r="AO8" s="337" t="s">
        <v>941</v>
      </c>
      <c r="AP8" s="1169" t="s">
        <v>942</v>
      </c>
      <c r="AQ8" s="109"/>
    </row>
    <row r="9" spans="1:56" s="170" customFormat="1" ht="20.100000000000001" customHeight="1" x14ac:dyDescent="0.2">
      <c r="A9" s="169"/>
      <c r="B9" s="1079" t="s">
        <v>91</v>
      </c>
      <c r="C9" s="1080" t="s">
        <v>92</v>
      </c>
      <c r="D9" s="1081" t="s">
        <v>93</v>
      </c>
      <c r="E9" s="1082" t="s">
        <v>94</v>
      </c>
      <c r="F9" s="1081"/>
      <c r="G9" s="1083" t="s">
        <v>280</v>
      </c>
      <c r="H9" s="1084">
        <f>+H34+H72+H10</f>
        <v>117499266</v>
      </c>
      <c r="I9" s="1085">
        <f>+I10+I32+I34+I72+I70</f>
        <v>7857172.1999999993</v>
      </c>
      <c r="J9" s="1085">
        <f ca="1">+J32+J34+J70+J72</f>
        <v>7857172</v>
      </c>
      <c r="K9" s="1086">
        <f ca="1">IFERROR(J9/I9,"0.00%")</f>
        <v>0.99999997454554967</v>
      </c>
      <c r="L9" s="1085">
        <f>+L10+L32+L34+L72+L70</f>
        <v>7857172</v>
      </c>
      <c r="M9" s="1058">
        <f>IFERROR(L9/I9,0)</f>
        <v>0.99999997454554967</v>
      </c>
      <c r="N9" s="1084">
        <f>+I9-L9</f>
        <v>0.19999999925494194</v>
      </c>
      <c r="O9" s="1087">
        <f>+IFERROR(N9/I9,0)</f>
        <v>2.5454450298918224E-8</v>
      </c>
      <c r="P9" s="1088">
        <f>+P10+P32+P34+P72</f>
        <v>30495645.719999999</v>
      </c>
      <c r="Q9" s="1085">
        <f ca="1">+Q10+Q32+Q34</f>
        <v>28361018.25</v>
      </c>
      <c r="R9" s="1089">
        <f ca="1">IFERROR(Q9/P9,"0.00%")</f>
        <v>0.93000222098592777</v>
      </c>
      <c r="S9" s="557">
        <f>+S32+S34+S70+S72</f>
        <v>8007172</v>
      </c>
      <c r="T9" s="624">
        <v>0</v>
      </c>
      <c r="U9" s="626">
        <v>0</v>
      </c>
      <c r="V9" s="376">
        <v>0</v>
      </c>
      <c r="W9" s="367">
        <f>+W32</f>
        <v>2184421</v>
      </c>
      <c r="X9" s="376">
        <v>0</v>
      </c>
      <c r="Y9" s="449">
        <v>0</v>
      </c>
      <c r="Z9" s="302">
        <f>+Z34+Z72+Z10</f>
        <v>0</v>
      </c>
      <c r="AA9" s="302">
        <v>0</v>
      </c>
      <c r="AB9" s="302">
        <v>0</v>
      </c>
      <c r="AC9" s="624">
        <v>0</v>
      </c>
      <c r="AD9" s="376">
        <v>0</v>
      </c>
      <c r="AE9" s="477">
        <v>0</v>
      </c>
      <c r="AF9" s="788">
        <f>+AF10+AF32+AF34+AF72</f>
        <v>4295694.0149999997</v>
      </c>
      <c r="AG9" s="846">
        <v>0</v>
      </c>
      <c r="AH9" s="788">
        <v>0</v>
      </c>
      <c r="AI9" s="955">
        <v>0</v>
      </c>
      <c r="AJ9" s="846">
        <f>+AJ53</f>
        <v>7631361.3599999994</v>
      </c>
      <c r="AK9" s="1040">
        <v>0</v>
      </c>
      <c r="AL9" s="624">
        <f>+AL34</f>
        <v>8301789.8549999995</v>
      </c>
      <c r="AM9" s="1040">
        <v>0</v>
      </c>
      <c r="AN9" s="846">
        <v>0</v>
      </c>
      <c r="AO9" s="376">
        <f>+AO32</f>
        <v>-2334421</v>
      </c>
      <c r="AP9" s="376">
        <f>+AP35</f>
        <v>8132173.0199999996</v>
      </c>
      <c r="AQ9" s="109"/>
      <c r="AR9" s="844"/>
    </row>
    <row r="10" spans="1:56" ht="15" hidden="1" customHeight="1" x14ac:dyDescent="0.2">
      <c r="B10" s="9">
        <v>24</v>
      </c>
      <c r="C10" s="10" t="s">
        <v>2</v>
      </c>
      <c r="D10" s="1044"/>
      <c r="E10" s="11"/>
      <c r="F10" s="82"/>
      <c r="G10" s="697" t="s">
        <v>208</v>
      </c>
      <c r="H10" s="98">
        <f>+H11</f>
        <v>0</v>
      </c>
      <c r="I10" s="2">
        <f>+I11</f>
        <v>0</v>
      </c>
      <c r="J10" s="8">
        <f>+J11</f>
        <v>0</v>
      </c>
      <c r="K10" s="130" t="str">
        <f>IFERROR(J10/I10,"0,0%")</f>
        <v>0,0%</v>
      </c>
      <c r="L10" s="146">
        <f>+L11</f>
        <v>0</v>
      </c>
      <c r="M10" s="279">
        <f>IFERROR(L10/I10,0)</f>
        <v>0</v>
      </c>
      <c r="N10" s="146">
        <v>0</v>
      </c>
      <c r="O10" s="130">
        <f>+IFERROR(N10/I10,0)</f>
        <v>0</v>
      </c>
      <c r="P10" s="1023">
        <f>+P11</f>
        <v>0</v>
      </c>
      <c r="Q10" s="8">
        <f>+Q11</f>
        <v>0</v>
      </c>
      <c r="R10" s="544" t="str">
        <f>IFERROR(Q10/P10,"0.00%")</f>
        <v>0.00%</v>
      </c>
      <c r="S10" s="558">
        <v>0</v>
      </c>
      <c r="T10" s="108">
        <v>0</v>
      </c>
      <c r="U10" s="152">
        <v>0</v>
      </c>
      <c r="V10" s="377">
        <v>0</v>
      </c>
      <c r="W10" s="619">
        <v>0</v>
      </c>
      <c r="X10" s="377">
        <v>0</v>
      </c>
      <c r="Y10" s="450">
        <v>0</v>
      </c>
      <c r="Z10" s="303">
        <f>+Z11</f>
        <v>0</v>
      </c>
      <c r="AA10" s="303">
        <v>0</v>
      </c>
      <c r="AB10" s="303">
        <v>0</v>
      </c>
      <c r="AC10" s="108">
        <v>0</v>
      </c>
      <c r="AD10" s="377">
        <v>0</v>
      </c>
      <c r="AE10" s="152"/>
      <c r="AF10" s="377">
        <v>0</v>
      </c>
      <c r="AG10" s="108">
        <v>0</v>
      </c>
      <c r="AH10" s="377">
        <v>0</v>
      </c>
      <c r="AI10" s="619"/>
      <c r="AJ10" s="108">
        <v>0</v>
      </c>
      <c r="AK10" s="1041"/>
      <c r="AL10" s="108">
        <v>0</v>
      </c>
      <c r="AM10" s="1041"/>
      <c r="AN10" s="108">
        <v>0</v>
      </c>
      <c r="AO10" s="152"/>
      <c r="AP10" s="377">
        <v>0</v>
      </c>
      <c r="AS10" s="1020" t="str">
        <f>'P05 2023'!DS3</f>
        <v>33.02.025</v>
      </c>
      <c r="AT10" s="1020" t="str">
        <f>'P05 2023'!DT3</f>
        <v>Gobiernos Regionales - Programas de Inversión</v>
      </c>
      <c r="AU10" s="1020">
        <f>'P05 2023'!DX3</f>
        <v>31640575.139999997</v>
      </c>
      <c r="AV10" s="1020">
        <f>'P05 2023'!DY3</f>
        <v>0</v>
      </c>
      <c r="AW10" s="1020">
        <f>'P05 2023'!DZ3</f>
        <v>0</v>
      </c>
    </row>
    <row r="11" spans="1:56" ht="15" hidden="1" customHeight="1" x14ac:dyDescent="0.2">
      <c r="B11" s="9"/>
      <c r="C11" s="14" t="s">
        <v>162</v>
      </c>
      <c r="D11" s="1045"/>
      <c r="E11" s="11"/>
      <c r="F11" s="82"/>
      <c r="G11" s="697" t="s">
        <v>86</v>
      </c>
      <c r="H11" s="98">
        <v>0</v>
      </c>
      <c r="I11" s="2">
        <v>0</v>
      </c>
      <c r="J11" s="2">
        <v>0</v>
      </c>
      <c r="K11" s="130" t="str">
        <f>IFERROR(J11/I11,"0,0%")</f>
        <v>0,0%</v>
      </c>
      <c r="L11" s="146">
        <v>0</v>
      </c>
      <c r="M11" s="279">
        <f>IFERROR(L11/I11,0)</f>
        <v>0</v>
      </c>
      <c r="N11" s="146">
        <v>0</v>
      </c>
      <c r="O11" s="130">
        <f>+IFERROR(N11/I11,0)</f>
        <v>0</v>
      </c>
      <c r="P11" s="1024">
        <f>+SUM(P12:P31)</f>
        <v>0</v>
      </c>
      <c r="Q11" s="2">
        <f>SUM(Q12:Q31)</f>
        <v>0</v>
      </c>
      <c r="R11" s="544" t="str">
        <f>IFERROR(Q11/P11,"0.00%")</f>
        <v>0.00%</v>
      </c>
      <c r="S11" s="558">
        <v>0</v>
      </c>
      <c r="T11" s="108">
        <v>0</v>
      </c>
      <c r="U11" s="152">
        <v>0</v>
      </c>
      <c r="V11" s="377">
        <v>0</v>
      </c>
      <c r="W11" s="619">
        <v>0</v>
      </c>
      <c r="X11" s="377">
        <v>0</v>
      </c>
      <c r="Y11" s="450">
        <v>0</v>
      </c>
      <c r="Z11" s="303">
        <v>0</v>
      </c>
      <c r="AA11" s="303">
        <v>0</v>
      </c>
      <c r="AB11" s="303">
        <v>0</v>
      </c>
      <c r="AC11" s="108">
        <v>0</v>
      </c>
      <c r="AD11" s="377">
        <v>0</v>
      </c>
      <c r="AE11" s="152"/>
      <c r="AF11" s="377">
        <v>0</v>
      </c>
      <c r="AG11" s="108">
        <v>0</v>
      </c>
      <c r="AH11" s="377">
        <v>0</v>
      </c>
      <c r="AI11" s="619"/>
      <c r="AJ11" s="108">
        <v>0</v>
      </c>
      <c r="AK11" s="1041"/>
      <c r="AL11" s="108">
        <v>0</v>
      </c>
      <c r="AM11" s="1041"/>
      <c r="AN11" s="108">
        <v>0</v>
      </c>
      <c r="AO11" s="152"/>
      <c r="AP11" s="377">
        <v>0</v>
      </c>
      <c r="AS11" s="1020" t="str">
        <f>'P05 2023'!DS4</f>
        <v>3302025</v>
      </c>
      <c r="AT11" s="1020" t="str">
        <f>'P05 2023'!DT4</f>
        <v>Gobiernos Regionales - Programas de Inversión</v>
      </c>
      <c r="AU11" s="1020">
        <f>'P05 2023'!DX4</f>
        <v>0</v>
      </c>
      <c r="AV11" s="1020">
        <f>'P05 2023'!DY4</f>
        <v>20228845.229999997</v>
      </c>
      <c r="AW11" s="1020">
        <f>'P05 2023'!DZ4</f>
        <v>20228845.229999997</v>
      </c>
    </row>
    <row r="12" spans="1:56" ht="14.25" hidden="1" customHeight="1" x14ac:dyDescent="0.2">
      <c r="B12" s="12"/>
      <c r="C12" s="58"/>
      <c r="D12" s="180">
        <v>4</v>
      </c>
      <c r="E12" s="13"/>
      <c r="F12" s="83">
        <v>2402004</v>
      </c>
      <c r="G12" s="698" t="s">
        <v>286</v>
      </c>
      <c r="H12" s="692">
        <v>0</v>
      </c>
      <c r="I12" s="7">
        <v>0</v>
      </c>
      <c r="J12" s="7">
        <v>0</v>
      </c>
      <c r="K12" s="148" t="str">
        <f>IFERROR(J12/I12,"0,00%")</f>
        <v>0,00%</v>
      </c>
      <c r="L12" s="40">
        <v>0</v>
      </c>
      <c r="M12" s="280">
        <f>IFERROR(L12/I12,0)</f>
        <v>0</v>
      </c>
      <c r="N12" s="40">
        <v>0</v>
      </c>
      <c r="O12" s="967">
        <f>+IFERROR(N12/I12,0)</f>
        <v>0</v>
      </c>
      <c r="P12" s="1025">
        <v>0</v>
      </c>
      <c r="Q12" s="7">
        <f t="shared" ref="Q12:Q31" si="0">SUMIF($T$3:$AP$3,"SI",T12:AP12)</f>
        <v>0</v>
      </c>
      <c r="R12" s="545" t="str">
        <f>IFERROR(Q12/P12,"0,0%")</f>
        <v>0,0%</v>
      </c>
      <c r="S12" s="559">
        <v>0</v>
      </c>
      <c r="T12" s="378">
        <v>0</v>
      </c>
      <c r="U12" s="231">
        <v>0</v>
      </c>
      <c r="V12" s="627">
        <v>0</v>
      </c>
      <c r="W12" s="654">
        <v>0</v>
      </c>
      <c r="X12" s="656">
        <v>0</v>
      </c>
      <c r="Y12" s="451">
        <v>0</v>
      </c>
      <c r="Z12" s="306">
        <v>0</v>
      </c>
      <c r="AA12" s="306">
        <v>0</v>
      </c>
      <c r="AB12" s="306">
        <v>0</v>
      </c>
      <c r="AC12" s="743">
        <v>0</v>
      </c>
      <c r="AD12" s="656">
        <v>0</v>
      </c>
      <c r="AE12" s="232"/>
      <c r="AF12" s="656">
        <v>0</v>
      </c>
      <c r="AG12" s="743">
        <v>0</v>
      </c>
      <c r="AH12" s="656">
        <v>0</v>
      </c>
      <c r="AI12" s="956"/>
      <c r="AJ12" s="743">
        <v>0</v>
      </c>
      <c r="AK12" s="1042"/>
      <c r="AL12" s="743"/>
      <c r="AM12" s="1042"/>
      <c r="AN12" s="743"/>
      <c r="AO12" s="232"/>
      <c r="AP12" s="656"/>
      <c r="AS12" s="1020" t="str">
        <f>'P05 2023'!DS5</f>
        <v>3303001</v>
      </c>
      <c r="AT12" s="1020" t="str">
        <f>'P05 2023'!DT5</f>
        <v>Provisión Fondo Nacional de Desarrollo Regional</v>
      </c>
      <c r="AU12" s="1020">
        <f>'P05 2023'!DX5</f>
        <v>0</v>
      </c>
      <c r="AV12" s="1020">
        <f>'P05 2023'!DY5</f>
        <v>0</v>
      </c>
      <c r="AW12" s="1020">
        <f>'P05 2023'!DZ5</f>
        <v>0</v>
      </c>
    </row>
    <row r="13" spans="1:56" ht="15" hidden="1" customHeight="1" x14ac:dyDescent="0.2">
      <c r="B13" s="12"/>
      <c r="C13" s="58"/>
      <c r="D13" s="1046" t="s">
        <v>327</v>
      </c>
      <c r="E13" s="13"/>
      <c r="F13" s="265">
        <v>2402006</v>
      </c>
      <c r="G13" s="698" t="s">
        <v>307</v>
      </c>
      <c r="H13" s="99">
        <v>0</v>
      </c>
      <c r="I13" s="7">
        <v>0</v>
      </c>
      <c r="J13" s="7">
        <v>0</v>
      </c>
      <c r="K13" s="148" t="str">
        <f t="shared" ref="K13:K31" si="1">IFERROR(J13/I13,"0,00%")</f>
        <v>0,00%</v>
      </c>
      <c r="L13" s="40">
        <v>0</v>
      </c>
      <c r="M13" s="280">
        <f t="shared" ref="M13:M33" si="2">IFERROR(L13/I13,0)</f>
        <v>0</v>
      </c>
      <c r="N13" s="40">
        <v>0</v>
      </c>
      <c r="O13" s="967">
        <f t="shared" ref="O13:O27" si="3">+IFERROR(N13/I13,0)</f>
        <v>0</v>
      </c>
      <c r="P13" s="1025">
        <v>0</v>
      </c>
      <c r="Q13" s="7">
        <f t="shared" si="0"/>
        <v>0</v>
      </c>
      <c r="R13" s="545" t="str">
        <f t="shared" ref="R13:R31" si="4">IFERROR(Q13/P13,"0,0%")</f>
        <v>0,0%</v>
      </c>
      <c r="S13" s="559">
        <v>0</v>
      </c>
      <c r="T13" s="378">
        <v>0</v>
      </c>
      <c r="U13" s="231">
        <v>0</v>
      </c>
      <c r="V13" s="627">
        <v>0</v>
      </c>
      <c r="W13" s="654">
        <v>0</v>
      </c>
      <c r="X13" s="656">
        <v>0</v>
      </c>
      <c r="Y13" s="451">
        <v>0</v>
      </c>
      <c r="Z13" s="306">
        <v>0</v>
      </c>
      <c r="AA13" s="306">
        <v>0</v>
      </c>
      <c r="AB13" s="306">
        <v>0</v>
      </c>
      <c r="AC13" s="743">
        <v>0</v>
      </c>
      <c r="AD13" s="656">
        <v>0</v>
      </c>
      <c r="AE13" s="232"/>
      <c r="AF13" s="656">
        <v>0</v>
      </c>
      <c r="AG13" s="743">
        <v>0</v>
      </c>
      <c r="AH13" s="656">
        <v>0</v>
      </c>
      <c r="AI13" s="956"/>
      <c r="AJ13" s="743">
        <v>0</v>
      </c>
      <c r="AK13" s="1042"/>
      <c r="AL13" s="743"/>
      <c r="AM13" s="1042"/>
      <c r="AN13" s="743"/>
      <c r="AO13" s="232"/>
      <c r="AP13" s="656"/>
    </row>
    <row r="14" spans="1:56" ht="15" hidden="1" customHeight="1" x14ac:dyDescent="0.25">
      <c r="B14" s="12"/>
      <c r="C14" s="58"/>
      <c r="D14" s="1046" t="s">
        <v>310</v>
      </c>
      <c r="E14" s="13"/>
      <c r="F14" s="265">
        <v>2402007</v>
      </c>
      <c r="G14" s="698" t="s">
        <v>514</v>
      </c>
      <c r="H14" s="99">
        <v>0</v>
      </c>
      <c r="I14" s="7">
        <v>0</v>
      </c>
      <c r="J14" s="7">
        <v>0</v>
      </c>
      <c r="K14" s="148" t="str">
        <f t="shared" si="1"/>
        <v>0,00%</v>
      </c>
      <c r="L14" s="40">
        <v>0</v>
      </c>
      <c r="M14" s="280">
        <f t="shared" si="2"/>
        <v>0</v>
      </c>
      <c r="N14" s="40">
        <v>0</v>
      </c>
      <c r="O14" s="967">
        <f t="shared" si="3"/>
        <v>0</v>
      </c>
      <c r="P14" s="1025">
        <v>0</v>
      </c>
      <c r="Q14" s="7">
        <f t="shared" si="0"/>
        <v>0</v>
      </c>
      <c r="R14" s="545" t="str">
        <f t="shared" si="4"/>
        <v>0,0%</v>
      </c>
      <c r="S14" s="559">
        <v>0</v>
      </c>
      <c r="T14" s="378">
        <v>0</v>
      </c>
      <c r="U14" s="231">
        <v>0</v>
      </c>
      <c r="V14" s="627">
        <v>0</v>
      </c>
      <c r="W14" s="654">
        <v>0</v>
      </c>
      <c r="X14" s="656">
        <v>0</v>
      </c>
      <c r="Y14" s="451">
        <v>0</v>
      </c>
      <c r="Z14" s="306">
        <v>0</v>
      </c>
      <c r="AA14" s="306">
        <v>0</v>
      </c>
      <c r="AB14" s="306">
        <v>0</v>
      </c>
      <c r="AC14" s="743">
        <v>0</v>
      </c>
      <c r="AD14" s="656">
        <v>0</v>
      </c>
      <c r="AE14" s="232"/>
      <c r="AF14" s="656">
        <v>0</v>
      </c>
      <c r="AG14" s="743">
        <v>0</v>
      </c>
      <c r="AH14" s="656">
        <v>0</v>
      </c>
      <c r="AI14" s="956"/>
      <c r="AJ14" s="743">
        <v>0</v>
      </c>
      <c r="AK14" s="1042"/>
      <c r="AL14" s="743"/>
      <c r="AM14" s="1042"/>
      <c r="AN14" s="743"/>
      <c r="AO14" s="232"/>
      <c r="AP14" s="656"/>
      <c r="AS14"/>
      <c r="AT14"/>
      <c r="AU14"/>
      <c r="AV14"/>
      <c r="AW14"/>
      <c r="AX14"/>
    </row>
    <row r="15" spans="1:56" ht="15" hidden="1" customHeight="1" x14ac:dyDescent="0.25">
      <c r="B15" s="12"/>
      <c r="C15" s="58"/>
      <c r="D15" s="180">
        <v>101</v>
      </c>
      <c r="E15" s="13"/>
      <c r="F15" s="265">
        <v>2402101</v>
      </c>
      <c r="G15" s="698" t="s">
        <v>666</v>
      </c>
      <c r="H15" s="99">
        <v>0</v>
      </c>
      <c r="I15" s="7">
        <v>0</v>
      </c>
      <c r="J15" s="7">
        <v>0</v>
      </c>
      <c r="K15" s="148" t="str">
        <f t="shared" si="1"/>
        <v>0,00%</v>
      </c>
      <c r="L15" s="40">
        <v>0</v>
      </c>
      <c r="M15" s="280">
        <f t="shared" si="2"/>
        <v>0</v>
      </c>
      <c r="N15" s="40">
        <v>0</v>
      </c>
      <c r="O15" s="967">
        <f t="shared" si="3"/>
        <v>0</v>
      </c>
      <c r="P15" s="1025">
        <v>0</v>
      </c>
      <c r="Q15" s="7">
        <f t="shared" si="0"/>
        <v>0</v>
      </c>
      <c r="R15" s="545" t="str">
        <f t="shared" si="4"/>
        <v>0,0%</v>
      </c>
      <c r="S15" s="559">
        <v>0</v>
      </c>
      <c r="T15" s="378">
        <v>0</v>
      </c>
      <c r="U15" s="231">
        <v>0</v>
      </c>
      <c r="V15" s="627">
        <v>0</v>
      </c>
      <c r="W15" s="654">
        <v>0</v>
      </c>
      <c r="X15" s="656">
        <v>0</v>
      </c>
      <c r="Y15" s="451">
        <v>0</v>
      </c>
      <c r="Z15" s="306">
        <v>0</v>
      </c>
      <c r="AA15" s="306">
        <v>0</v>
      </c>
      <c r="AB15" s="306">
        <v>0</v>
      </c>
      <c r="AC15" s="743">
        <v>0</v>
      </c>
      <c r="AD15" s="656">
        <v>0</v>
      </c>
      <c r="AE15" s="232"/>
      <c r="AF15" s="656">
        <v>0</v>
      </c>
      <c r="AG15" s="743">
        <v>0</v>
      </c>
      <c r="AH15" s="656">
        <v>0</v>
      </c>
      <c r="AI15" s="956"/>
      <c r="AJ15" s="743">
        <v>0</v>
      </c>
      <c r="AK15" s="1042"/>
      <c r="AL15" s="743"/>
      <c r="AM15" s="1042"/>
      <c r="AN15" s="743"/>
      <c r="AO15" s="232"/>
      <c r="AP15" s="656"/>
      <c r="AS15"/>
      <c r="AT15"/>
      <c r="AU15"/>
      <c r="AV15"/>
      <c r="AW15"/>
      <c r="AX15"/>
    </row>
    <row r="16" spans="1:56" ht="15" hidden="1" customHeight="1" x14ac:dyDescent="0.25">
      <c r="B16" s="12"/>
      <c r="C16" s="58"/>
      <c r="D16" s="180"/>
      <c r="E16" s="13"/>
      <c r="F16" s="265" t="s">
        <v>465</v>
      </c>
      <c r="G16" s="698" t="s">
        <v>609</v>
      </c>
      <c r="H16" s="99">
        <v>0</v>
      </c>
      <c r="I16" s="7">
        <v>0</v>
      </c>
      <c r="J16" s="7">
        <v>0</v>
      </c>
      <c r="K16" s="148" t="str">
        <f t="shared" si="1"/>
        <v>0,00%</v>
      </c>
      <c r="L16" s="40">
        <v>0</v>
      </c>
      <c r="M16" s="280">
        <f t="shared" si="2"/>
        <v>0</v>
      </c>
      <c r="N16" s="40">
        <v>0</v>
      </c>
      <c r="O16" s="967">
        <f t="shared" si="3"/>
        <v>0</v>
      </c>
      <c r="P16" s="1025">
        <v>0</v>
      </c>
      <c r="Q16" s="7">
        <f t="shared" si="0"/>
        <v>0</v>
      </c>
      <c r="R16" s="545" t="str">
        <f t="shared" si="4"/>
        <v>0,0%</v>
      </c>
      <c r="S16" s="559">
        <v>0</v>
      </c>
      <c r="T16" s="378">
        <v>0</v>
      </c>
      <c r="U16" s="231">
        <v>0</v>
      </c>
      <c r="V16" s="627">
        <v>0</v>
      </c>
      <c r="W16" s="654">
        <v>0</v>
      </c>
      <c r="X16" s="656">
        <v>0</v>
      </c>
      <c r="Y16" s="451">
        <v>0</v>
      </c>
      <c r="Z16" s="306">
        <v>0</v>
      </c>
      <c r="AA16" s="306">
        <v>0</v>
      </c>
      <c r="AB16" s="306">
        <v>0</v>
      </c>
      <c r="AC16" s="743">
        <v>0</v>
      </c>
      <c r="AD16" s="656">
        <v>0</v>
      </c>
      <c r="AE16" s="232"/>
      <c r="AF16" s="656">
        <v>0</v>
      </c>
      <c r="AG16" s="743">
        <v>0</v>
      </c>
      <c r="AH16" s="656">
        <v>0</v>
      </c>
      <c r="AI16" s="956"/>
      <c r="AJ16" s="743">
        <v>0</v>
      </c>
      <c r="AK16" s="1042"/>
      <c r="AL16" s="743"/>
      <c r="AM16" s="1042"/>
      <c r="AN16" s="743"/>
      <c r="AO16" s="232"/>
      <c r="AP16" s="656"/>
      <c r="AS16"/>
      <c r="AT16"/>
      <c r="AU16"/>
      <c r="AV16"/>
      <c r="AW16"/>
      <c r="AX16"/>
    </row>
    <row r="17" spans="2:50" ht="15" hidden="1" customHeight="1" x14ac:dyDescent="0.25">
      <c r="B17" s="12"/>
      <c r="C17" s="58"/>
      <c r="D17" s="180">
        <v>103</v>
      </c>
      <c r="E17" s="13"/>
      <c r="F17" s="265">
        <v>2402103</v>
      </c>
      <c r="G17" s="698" t="s">
        <v>667</v>
      </c>
      <c r="H17" s="99">
        <v>0</v>
      </c>
      <c r="I17" s="7">
        <v>0</v>
      </c>
      <c r="J17" s="7">
        <v>0</v>
      </c>
      <c r="K17" s="148" t="str">
        <f t="shared" si="1"/>
        <v>0,00%</v>
      </c>
      <c r="L17" s="40">
        <v>0</v>
      </c>
      <c r="M17" s="280">
        <f t="shared" si="2"/>
        <v>0</v>
      </c>
      <c r="N17" s="40">
        <v>0</v>
      </c>
      <c r="O17" s="967">
        <f t="shared" si="3"/>
        <v>0</v>
      </c>
      <c r="P17" s="1025">
        <v>0</v>
      </c>
      <c r="Q17" s="7">
        <f t="shared" si="0"/>
        <v>0</v>
      </c>
      <c r="R17" s="545" t="str">
        <f t="shared" si="4"/>
        <v>0,0%</v>
      </c>
      <c r="S17" s="559">
        <v>0</v>
      </c>
      <c r="T17" s="378">
        <v>0</v>
      </c>
      <c r="U17" s="231">
        <v>0</v>
      </c>
      <c r="V17" s="627">
        <v>0</v>
      </c>
      <c r="W17" s="654">
        <v>0</v>
      </c>
      <c r="X17" s="656">
        <v>0</v>
      </c>
      <c r="Y17" s="451">
        <v>0</v>
      </c>
      <c r="Z17" s="306">
        <v>0</v>
      </c>
      <c r="AA17" s="306">
        <v>0</v>
      </c>
      <c r="AB17" s="306">
        <v>0</v>
      </c>
      <c r="AC17" s="743">
        <v>0</v>
      </c>
      <c r="AD17" s="656">
        <v>0</v>
      </c>
      <c r="AE17" s="232"/>
      <c r="AF17" s="656">
        <v>0</v>
      </c>
      <c r="AG17" s="743">
        <v>0</v>
      </c>
      <c r="AH17" s="656">
        <v>0</v>
      </c>
      <c r="AI17" s="956"/>
      <c r="AJ17" s="743">
        <v>0</v>
      </c>
      <c r="AK17" s="1042"/>
      <c r="AL17" s="743"/>
      <c r="AM17" s="1042"/>
      <c r="AN17" s="743"/>
      <c r="AO17" s="232"/>
      <c r="AP17" s="656"/>
      <c r="AQ17" s="109"/>
      <c r="AS17"/>
      <c r="AT17"/>
      <c r="AU17"/>
      <c r="AV17"/>
      <c r="AW17"/>
      <c r="AX17"/>
    </row>
    <row r="18" spans="2:50" ht="15" hidden="1" customHeight="1" x14ac:dyDescent="0.25">
      <c r="B18" s="12"/>
      <c r="C18" s="58"/>
      <c r="D18" s="180">
        <v>104</v>
      </c>
      <c r="E18" s="13"/>
      <c r="F18" s="265">
        <v>2402104</v>
      </c>
      <c r="G18" s="698" t="s">
        <v>668</v>
      </c>
      <c r="H18" s="99">
        <v>0</v>
      </c>
      <c r="I18" s="7">
        <v>0</v>
      </c>
      <c r="J18" s="7">
        <v>0</v>
      </c>
      <c r="K18" s="148" t="str">
        <f t="shared" si="1"/>
        <v>0,00%</v>
      </c>
      <c r="L18" s="40">
        <v>0</v>
      </c>
      <c r="M18" s="280">
        <f t="shared" si="2"/>
        <v>0</v>
      </c>
      <c r="N18" s="40">
        <v>0</v>
      </c>
      <c r="O18" s="967">
        <f t="shared" si="3"/>
        <v>0</v>
      </c>
      <c r="P18" s="1025">
        <v>0</v>
      </c>
      <c r="Q18" s="7">
        <f t="shared" si="0"/>
        <v>0</v>
      </c>
      <c r="R18" s="545" t="str">
        <f t="shared" si="4"/>
        <v>0,0%</v>
      </c>
      <c r="S18" s="559">
        <v>0</v>
      </c>
      <c r="T18" s="378">
        <v>0</v>
      </c>
      <c r="U18" s="231">
        <v>0</v>
      </c>
      <c r="V18" s="627">
        <v>0</v>
      </c>
      <c r="W18" s="654">
        <v>0</v>
      </c>
      <c r="X18" s="656">
        <v>0</v>
      </c>
      <c r="Y18" s="451">
        <v>0</v>
      </c>
      <c r="Z18" s="306">
        <v>0</v>
      </c>
      <c r="AA18" s="306">
        <v>0</v>
      </c>
      <c r="AB18" s="306">
        <v>0</v>
      </c>
      <c r="AC18" s="743">
        <v>0</v>
      </c>
      <c r="AD18" s="656">
        <v>0</v>
      </c>
      <c r="AE18" s="232"/>
      <c r="AF18" s="656">
        <v>0</v>
      </c>
      <c r="AG18" s="743">
        <v>0</v>
      </c>
      <c r="AH18" s="656">
        <v>0</v>
      </c>
      <c r="AI18" s="956"/>
      <c r="AJ18" s="743">
        <v>0</v>
      </c>
      <c r="AK18" s="1042"/>
      <c r="AL18" s="743"/>
      <c r="AM18" s="1042"/>
      <c r="AN18" s="743"/>
      <c r="AO18" s="232"/>
      <c r="AP18" s="656"/>
      <c r="AQ18" s="109"/>
      <c r="AS18"/>
      <c r="AT18"/>
      <c r="AU18"/>
      <c r="AV18"/>
      <c r="AW18"/>
      <c r="AX18"/>
    </row>
    <row r="19" spans="2:50" ht="15" hidden="1" customHeight="1" x14ac:dyDescent="0.25">
      <c r="B19" s="12"/>
      <c r="C19" s="58"/>
      <c r="D19" s="180">
        <v>105</v>
      </c>
      <c r="E19" s="13"/>
      <c r="F19" s="265">
        <v>2402105</v>
      </c>
      <c r="G19" s="698" t="s">
        <v>669</v>
      </c>
      <c r="H19" s="99">
        <v>0</v>
      </c>
      <c r="I19" s="7">
        <v>0</v>
      </c>
      <c r="J19" s="7">
        <v>0</v>
      </c>
      <c r="K19" s="148" t="str">
        <f t="shared" si="1"/>
        <v>0,00%</v>
      </c>
      <c r="L19" s="40">
        <v>0</v>
      </c>
      <c r="M19" s="280">
        <f t="shared" si="2"/>
        <v>0</v>
      </c>
      <c r="N19" s="40">
        <v>0</v>
      </c>
      <c r="O19" s="967">
        <f t="shared" si="3"/>
        <v>0</v>
      </c>
      <c r="P19" s="1025">
        <v>0</v>
      </c>
      <c r="Q19" s="7">
        <f t="shared" si="0"/>
        <v>0</v>
      </c>
      <c r="R19" s="545" t="str">
        <f t="shared" si="4"/>
        <v>0,0%</v>
      </c>
      <c r="S19" s="559">
        <v>0</v>
      </c>
      <c r="T19" s="378">
        <v>0</v>
      </c>
      <c r="U19" s="231">
        <v>0</v>
      </c>
      <c r="V19" s="627">
        <v>0</v>
      </c>
      <c r="W19" s="654">
        <v>0</v>
      </c>
      <c r="X19" s="656">
        <v>0</v>
      </c>
      <c r="Y19" s="451">
        <v>0</v>
      </c>
      <c r="Z19" s="306">
        <v>0</v>
      </c>
      <c r="AA19" s="306">
        <v>0</v>
      </c>
      <c r="AB19" s="306">
        <v>0</v>
      </c>
      <c r="AC19" s="743">
        <v>0</v>
      </c>
      <c r="AD19" s="656">
        <v>0</v>
      </c>
      <c r="AE19" s="232"/>
      <c r="AF19" s="656">
        <v>0</v>
      </c>
      <c r="AG19" s="743">
        <v>0</v>
      </c>
      <c r="AH19" s="656">
        <v>0</v>
      </c>
      <c r="AI19" s="956"/>
      <c r="AJ19" s="743">
        <v>0</v>
      </c>
      <c r="AK19" s="1042"/>
      <c r="AL19" s="743"/>
      <c r="AM19" s="1042"/>
      <c r="AN19" s="743"/>
      <c r="AO19" s="232"/>
      <c r="AP19" s="656"/>
      <c r="AQ19" s="109"/>
      <c r="AS19"/>
      <c r="AT19"/>
      <c r="AU19"/>
      <c r="AV19"/>
      <c r="AW19"/>
      <c r="AX19"/>
    </row>
    <row r="20" spans="2:50" ht="15" hidden="1" customHeight="1" x14ac:dyDescent="0.25">
      <c r="B20" s="12"/>
      <c r="C20" s="58"/>
      <c r="D20" s="180">
        <v>106</v>
      </c>
      <c r="E20" s="13"/>
      <c r="F20" s="265">
        <v>2402106</v>
      </c>
      <c r="G20" s="698" t="s">
        <v>670</v>
      </c>
      <c r="H20" s="99">
        <v>0</v>
      </c>
      <c r="I20" s="7">
        <v>0</v>
      </c>
      <c r="J20" s="7">
        <v>0</v>
      </c>
      <c r="K20" s="148" t="str">
        <f t="shared" si="1"/>
        <v>0,00%</v>
      </c>
      <c r="L20" s="40">
        <v>0</v>
      </c>
      <c r="M20" s="280">
        <f t="shared" si="2"/>
        <v>0</v>
      </c>
      <c r="N20" s="40">
        <v>0</v>
      </c>
      <c r="O20" s="967">
        <f t="shared" si="3"/>
        <v>0</v>
      </c>
      <c r="P20" s="1025">
        <v>0</v>
      </c>
      <c r="Q20" s="7">
        <f t="shared" si="0"/>
        <v>0</v>
      </c>
      <c r="R20" s="545" t="str">
        <f t="shared" si="4"/>
        <v>0,0%</v>
      </c>
      <c r="S20" s="559">
        <v>0</v>
      </c>
      <c r="T20" s="378">
        <v>0</v>
      </c>
      <c r="U20" s="231">
        <v>0</v>
      </c>
      <c r="V20" s="627">
        <v>0</v>
      </c>
      <c r="W20" s="654">
        <v>0</v>
      </c>
      <c r="X20" s="656">
        <v>0</v>
      </c>
      <c r="Y20" s="451">
        <v>0</v>
      </c>
      <c r="Z20" s="306">
        <v>0</v>
      </c>
      <c r="AA20" s="306">
        <v>0</v>
      </c>
      <c r="AB20" s="306">
        <v>0</v>
      </c>
      <c r="AC20" s="743">
        <v>0</v>
      </c>
      <c r="AD20" s="656">
        <v>0</v>
      </c>
      <c r="AE20" s="232"/>
      <c r="AF20" s="656">
        <v>0</v>
      </c>
      <c r="AG20" s="743">
        <v>0</v>
      </c>
      <c r="AH20" s="656">
        <v>0</v>
      </c>
      <c r="AI20" s="956"/>
      <c r="AJ20" s="743">
        <v>0</v>
      </c>
      <c r="AK20" s="1042"/>
      <c r="AL20" s="743"/>
      <c r="AM20" s="1042"/>
      <c r="AN20" s="743"/>
      <c r="AO20" s="232"/>
      <c r="AP20" s="656"/>
      <c r="AQ20" s="109"/>
      <c r="AS20"/>
      <c r="AT20"/>
      <c r="AU20"/>
      <c r="AV20"/>
      <c r="AW20"/>
      <c r="AX20"/>
    </row>
    <row r="21" spans="2:50" ht="15" hidden="1" customHeight="1" x14ac:dyDescent="0.25">
      <c r="B21" s="12"/>
      <c r="C21" s="58"/>
      <c r="D21" s="180">
        <v>107</v>
      </c>
      <c r="E21" s="13"/>
      <c r="F21" s="265">
        <v>2402107</v>
      </c>
      <c r="G21" s="698" t="s">
        <v>600</v>
      </c>
      <c r="H21" s="99">
        <v>0</v>
      </c>
      <c r="I21" s="7">
        <v>0</v>
      </c>
      <c r="J21" s="7">
        <v>0</v>
      </c>
      <c r="K21" s="148" t="str">
        <f t="shared" si="1"/>
        <v>0,00%</v>
      </c>
      <c r="L21" s="40">
        <v>0</v>
      </c>
      <c r="M21" s="280">
        <f t="shared" si="2"/>
        <v>0</v>
      </c>
      <c r="N21" s="40">
        <v>0</v>
      </c>
      <c r="O21" s="967">
        <f t="shared" si="3"/>
        <v>0</v>
      </c>
      <c r="P21" s="1025">
        <v>0</v>
      </c>
      <c r="Q21" s="7">
        <f t="shared" si="0"/>
        <v>0</v>
      </c>
      <c r="R21" s="545" t="str">
        <f t="shared" si="4"/>
        <v>0,0%</v>
      </c>
      <c r="S21" s="559">
        <v>0</v>
      </c>
      <c r="T21" s="378">
        <v>0</v>
      </c>
      <c r="U21" s="231">
        <v>0</v>
      </c>
      <c r="V21" s="627">
        <v>0</v>
      </c>
      <c r="W21" s="654">
        <v>0</v>
      </c>
      <c r="X21" s="656">
        <v>0</v>
      </c>
      <c r="Y21" s="451">
        <v>0</v>
      </c>
      <c r="Z21" s="306">
        <v>0</v>
      </c>
      <c r="AA21" s="306">
        <v>0</v>
      </c>
      <c r="AB21" s="306">
        <v>0</v>
      </c>
      <c r="AC21" s="743">
        <v>0</v>
      </c>
      <c r="AD21" s="656">
        <v>0</v>
      </c>
      <c r="AE21" s="232"/>
      <c r="AF21" s="656">
        <v>0</v>
      </c>
      <c r="AG21" s="743">
        <v>0</v>
      </c>
      <c r="AH21" s="656">
        <v>0</v>
      </c>
      <c r="AI21" s="956"/>
      <c r="AJ21" s="743">
        <v>0</v>
      </c>
      <c r="AK21" s="1042"/>
      <c r="AL21" s="743"/>
      <c r="AM21" s="1042"/>
      <c r="AN21" s="743"/>
      <c r="AO21" s="232"/>
      <c r="AP21" s="656"/>
      <c r="AQ21" s="109"/>
      <c r="AS21"/>
      <c r="AT21"/>
      <c r="AU21"/>
      <c r="AV21"/>
      <c r="AW21"/>
      <c r="AX21"/>
    </row>
    <row r="22" spans="2:50" ht="15" hidden="1" customHeight="1" x14ac:dyDescent="0.25">
      <c r="B22" s="12"/>
      <c r="C22" s="58"/>
      <c r="D22" s="180"/>
      <c r="E22" s="13"/>
      <c r="F22" s="265" t="s">
        <v>466</v>
      </c>
      <c r="G22" s="698" t="s">
        <v>776</v>
      </c>
      <c r="H22" s="99">
        <v>0</v>
      </c>
      <c r="I22" s="7">
        <v>0</v>
      </c>
      <c r="J22" s="7">
        <v>0</v>
      </c>
      <c r="K22" s="148" t="str">
        <f t="shared" si="1"/>
        <v>0,00%</v>
      </c>
      <c r="L22" s="40">
        <v>0</v>
      </c>
      <c r="M22" s="280">
        <f t="shared" si="2"/>
        <v>0</v>
      </c>
      <c r="N22" s="40">
        <v>0</v>
      </c>
      <c r="O22" s="967">
        <f t="shared" si="3"/>
        <v>0</v>
      </c>
      <c r="P22" s="1025">
        <v>0</v>
      </c>
      <c r="Q22" s="7">
        <f t="shared" si="0"/>
        <v>0</v>
      </c>
      <c r="R22" s="545" t="str">
        <f t="shared" si="4"/>
        <v>0,0%</v>
      </c>
      <c r="S22" s="559">
        <v>0</v>
      </c>
      <c r="T22" s="378">
        <v>0</v>
      </c>
      <c r="U22" s="231">
        <v>0</v>
      </c>
      <c r="V22" s="627">
        <v>0</v>
      </c>
      <c r="W22" s="654">
        <v>0</v>
      </c>
      <c r="X22" s="656">
        <v>0</v>
      </c>
      <c r="Y22" s="451">
        <v>0</v>
      </c>
      <c r="Z22" s="306">
        <v>0</v>
      </c>
      <c r="AA22" s="306">
        <v>0</v>
      </c>
      <c r="AB22" s="306">
        <v>0</v>
      </c>
      <c r="AC22" s="743">
        <v>0</v>
      </c>
      <c r="AD22" s="656">
        <v>0</v>
      </c>
      <c r="AE22" s="232"/>
      <c r="AF22" s="656">
        <v>0</v>
      </c>
      <c r="AG22" s="743">
        <v>0</v>
      </c>
      <c r="AH22" s="656">
        <v>0</v>
      </c>
      <c r="AI22" s="956"/>
      <c r="AJ22" s="743">
        <v>0</v>
      </c>
      <c r="AK22" s="1042"/>
      <c r="AL22" s="743"/>
      <c r="AM22" s="1042"/>
      <c r="AN22" s="743"/>
      <c r="AO22" s="232"/>
      <c r="AP22" s="656"/>
      <c r="AQ22" s="109"/>
      <c r="AS22"/>
      <c r="AT22"/>
      <c r="AU22"/>
      <c r="AV22"/>
      <c r="AW22"/>
      <c r="AX22"/>
    </row>
    <row r="23" spans="2:50" ht="15" hidden="1" customHeight="1" x14ac:dyDescent="0.25">
      <c r="B23" s="12"/>
      <c r="C23" s="58"/>
      <c r="D23" s="180">
        <v>109</v>
      </c>
      <c r="E23" s="13"/>
      <c r="F23" s="265">
        <v>2402109</v>
      </c>
      <c r="G23" s="698" t="s">
        <v>671</v>
      </c>
      <c r="H23" s="99">
        <v>0</v>
      </c>
      <c r="I23" s="7">
        <v>0</v>
      </c>
      <c r="J23" s="7">
        <v>0</v>
      </c>
      <c r="K23" s="148" t="str">
        <f t="shared" si="1"/>
        <v>0,00%</v>
      </c>
      <c r="L23" s="40">
        <v>0</v>
      </c>
      <c r="M23" s="280">
        <f t="shared" si="2"/>
        <v>0</v>
      </c>
      <c r="N23" s="40">
        <v>0</v>
      </c>
      <c r="O23" s="967">
        <f t="shared" si="3"/>
        <v>0</v>
      </c>
      <c r="P23" s="1025">
        <v>0</v>
      </c>
      <c r="Q23" s="7">
        <f t="shared" si="0"/>
        <v>0</v>
      </c>
      <c r="R23" s="545" t="str">
        <f t="shared" si="4"/>
        <v>0,0%</v>
      </c>
      <c r="S23" s="559">
        <v>0</v>
      </c>
      <c r="T23" s="378">
        <v>0</v>
      </c>
      <c r="U23" s="231">
        <v>0</v>
      </c>
      <c r="V23" s="627">
        <v>0</v>
      </c>
      <c r="W23" s="654">
        <v>0</v>
      </c>
      <c r="X23" s="656">
        <v>0</v>
      </c>
      <c r="Y23" s="451">
        <v>0</v>
      </c>
      <c r="Z23" s="306">
        <v>0</v>
      </c>
      <c r="AA23" s="306">
        <v>0</v>
      </c>
      <c r="AB23" s="306">
        <v>0</v>
      </c>
      <c r="AC23" s="743">
        <v>0</v>
      </c>
      <c r="AD23" s="656">
        <v>0</v>
      </c>
      <c r="AE23" s="232"/>
      <c r="AF23" s="656">
        <v>0</v>
      </c>
      <c r="AG23" s="743">
        <v>0</v>
      </c>
      <c r="AH23" s="656">
        <v>0</v>
      </c>
      <c r="AI23" s="956"/>
      <c r="AJ23" s="743">
        <v>0</v>
      </c>
      <c r="AK23" s="1042"/>
      <c r="AL23" s="743"/>
      <c r="AM23" s="1042"/>
      <c r="AN23" s="743"/>
      <c r="AO23" s="232"/>
      <c r="AP23" s="656"/>
      <c r="AQ23" s="109"/>
      <c r="AS23"/>
      <c r="AT23"/>
      <c r="AU23"/>
      <c r="AV23"/>
      <c r="AW23"/>
      <c r="AX23"/>
    </row>
    <row r="24" spans="2:50" ht="15" hidden="1" customHeight="1" x14ac:dyDescent="0.25">
      <c r="B24" s="12"/>
      <c r="C24" s="58"/>
      <c r="D24" s="180">
        <v>110</v>
      </c>
      <c r="E24" s="13"/>
      <c r="F24" s="265">
        <v>2402110</v>
      </c>
      <c r="G24" s="698" t="s">
        <v>672</v>
      </c>
      <c r="H24" s="99">
        <v>0</v>
      </c>
      <c r="I24" s="7">
        <v>0</v>
      </c>
      <c r="J24" s="7">
        <v>0</v>
      </c>
      <c r="K24" s="148" t="str">
        <f t="shared" si="1"/>
        <v>0,00%</v>
      </c>
      <c r="L24" s="40">
        <v>0</v>
      </c>
      <c r="M24" s="280">
        <f t="shared" si="2"/>
        <v>0</v>
      </c>
      <c r="N24" s="40">
        <v>0</v>
      </c>
      <c r="O24" s="967">
        <f t="shared" si="3"/>
        <v>0</v>
      </c>
      <c r="P24" s="1025">
        <v>0</v>
      </c>
      <c r="Q24" s="7">
        <f t="shared" si="0"/>
        <v>0</v>
      </c>
      <c r="R24" s="545" t="str">
        <f t="shared" si="4"/>
        <v>0,0%</v>
      </c>
      <c r="S24" s="559">
        <v>0</v>
      </c>
      <c r="T24" s="378">
        <v>0</v>
      </c>
      <c r="U24" s="231">
        <v>0</v>
      </c>
      <c r="V24" s="627">
        <v>0</v>
      </c>
      <c r="W24" s="654">
        <v>0</v>
      </c>
      <c r="X24" s="656">
        <v>0</v>
      </c>
      <c r="Y24" s="451">
        <v>0</v>
      </c>
      <c r="Z24" s="306">
        <v>0</v>
      </c>
      <c r="AA24" s="306">
        <v>0</v>
      </c>
      <c r="AB24" s="306">
        <v>0</v>
      </c>
      <c r="AC24" s="743">
        <v>0</v>
      </c>
      <c r="AD24" s="656">
        <v>0</v>
      </c>
      <c r="AE24" s="232"/>
      <c r="AF24" s="656">
        <v>0</v>
      </c>
      <c r="AG24" s="743">
        <v>0</v>
      </c>
      <c r="AH24" s="656">
        <v>0</v>
      </c>
      <c r="AI24" s="956"/>
      <c r="AJ24" s="743">
        <v>0</v>
      </c>
      <c r="AK24" s="1042"/>
      <c r="AL24" s="743"/>
      <c r="AM24" s="1042"/>
      <c r="AN24" s="743"/>
      <c r="AO24" s="232"/>
      <c r="AP24" s="656"/>
      <c r="AQ24" s="109"/>
      <c r="AS24"/>
      <c r="AT24"/>
      <c r="AU24"/>
      <c r="AV24"/>
      <c r="AW24"/>
      <c r="AX24"/>
    </row>
    <row r="25" spans="2:50" ht="15" hidden="1" customHeight="1" x14ac:dyDescent="0.25">
      <c r="B25" s="12"/>
      <c r="C25" s="58"/>
      <c r="D25" s="180"/>
      <c r="E25" s="13"/>
      <c r="F25" s="800" t="s">
        <v>467</v>
      </c>
      <c r="G25" s="698" t="s">
        <v>610</v>
      </c>
      <c r="H25" s="99">
        <v>0</v>
      </c>
      <c r="I25" s="7">
        <v>0</v>
      </c>
      <c r="J25" s="7">
        <v>0</v>
      </c>
      <c r="K25" s="148" t="str">
        <f t="shared" si="1"/>
        <v>0,00%</v>
      </c>
      <c r="L25" s="40">
        <v>0</v>
      </c>
      <c r="M25" s="280">
        <f t="shared" si="2"/>
        <v>0</v>
      </c>
      <c r="N25" s="40">
        <v>0</v>
      </c>
      <c r="O25" s="967">
        <f t="shared" si="3"/>
        <v>0</v>
      </c>
      <c r="P25" s="1025">
        <v>0</v>
      </c>
      <c r="Q25" s="7">
        <f t="shared" si="0"/>
        <v>0</v>
      </c>
      <c r="R25" s="545" t="str">
        <f t="shared" si="4"/>
        <v>0,0%</v>
      </c>
      <c r="S25" s="559">
        <v>0</v>
      </c>
      <c r="T25" s="378">
        <v>0</v>
      </c>
      <c r="U25" s="231">
        <v>0</v>
      </c>
      <c r="V25" s="627">
        <v>0</v>
      </c>
      <c r="W25" s="654">
        <v>0</v>
      </c>
      <c r="X25" s="656">
        <v>0</v>
      </c>
      <c r="Y25" s="451">
        <v>0</v>
      </c>
      <c r="Z25" s="306">
        <v>0</v>
      </c>
      <c r="AA25" s="306">
        <v>0</v>
      </c>
      <c r="AB25" s="306">
        <v>0</v>
      </c>
      <c r="AC25" s="743">
        <v>0</v>
      </c>
      <c r="AD25" s="656">
        <v>0</v>
      </c>
      <c r="AE25" s="232"/>
      <c r="AF25" s="656">
        <v>0</v>
      </c>
      <c r="AG25" s="743">
        <v>0</v>
      </c>
      <c r="AH25" s="656">
        <v>0</v>
      </c>
      <c r="AI25" s="956"/>
      <c r="AJ25" s="743">
        <v>0</v>
      </c>
      <c r="AK25" s="1042"/>
      <c r="AL25" s="743"/>
      <c r="AM25" s="1042"/>
      <c r="AN25" s="743"/>
      <c r="AO25" s="232"/>
      <c r="AP25" s="656"/>
      <c r="AQ25" s="109"/>
      <c r="AS25"/>
      <c r="AT25"/>
      <c r="AU25"/>
      <c r="AV25"/>
      <c r="AW25"/>
      <c r="AX25"/>
    </row>
    <row r="26" spans="2:50" ht="15" hidden="1" customHeight="1" x14ac:dyDescent="0.25">
      <c r="B26" s="12"/>
      <c r="C26" s="58"/>
      <c r="D26" s="180">
        <v>112</v>
      </c>
      <c r="E26" s="13"/>
      <c r="F26" s="265">
        <v>2402112</v>
      </c>
      <c r="G26" s="698" t="s">
        <v>673</v>
      </c>
      <c r="H26" s="99">
        <v>0</v>
      </c>
      <c r="I26" s="7">
        <v>0</v>
      </c>
      <c r="J26" s="7">
        <v>0</v>
      </c>
      <c r="K26" s="148" t="str">
        <f t="shared" si="1"/>
        <v>0,00%</v>
      </c>
      <c r="L26" s="40">
        <v>0</v>
      </c>
      <c r="M26" s="280">
        <f t="shared" si="2"/>
        <v>0</v>
      </c>
      <c r="N26" s="40">
        <v>0</v>
      </c>
      <c r="O26" s="967">
        <f t="shared" si="3"/>
        <v>0</v>
      </c>
      <c r="P26" s="1025">
        <v>0</v>
      </c>
      <c r="Q26" s="7">
        <f t="shared" si="0"/>
        <v>0</v>
      </c>
      <c r="R26" s="545" t="str">
        <f t="shared" si="4"/>
        <v>0,0%</v>
      </c>
      <c r="S26" s="559">
        <v>0</v>
      </c>
      <c r="T26" s="378">
        <v>0</v>
      </c>
      <c r="U26" s="231">
        <v>0</v>
      </c>
      <c r="V26" s="627">
        <v>0</v>
      </c>
      <c r="W26" s="654">
        <v>0</v>
      </c>
      <c r="X26" s="656">
        <v>0</v>
      </c>
      <c r="Y26" s="451">
        <v>0</v>
      </c>
      <c r="Z26" s="306">
        <v>0</v>
      </c>
      <c r="AA26" s="306">
        <v>0</v>
      </c>
      <c r="AB26" s="306">
        <v>0</v>
      </c>
      <c r="AC26" s="743">
        <v>0</v>
      </c>
      <c r="AD26" s="656">
        <v>0</v>
      </c>
      <c r="AE26" s="232"/>
      <c r="AF26" s="656">
        <v>0</v>
      </c>
      <c r="AG26" s="743">
        <v>0</v>
      </c>
      <c r="AH26" s="656">
        <v>0</v>
      </c>
      <c r="AI26" s="956"/>
      <c r="AJ26" s="743">
        <v>0</v>
      </c>
      <c r="AK26" s="1042"/>
      <c r="AL26" s="743"/>
      <c r="AM26" s="1042"/>
      <c r="AN26" s="743"/>
      <c r="AO26" s="232"/>
      <c r="AP26" s="656"/>
      <c r="AQ26" s="109"/>
      <c r="AS26"/>
      <c r="AT26"/>
      <c r="AU26"/>
      <c r="AV26"/>
      <c r="AW26"/>
      <c r="AX26"/>
    </row>
    <row r="27" spans="2:50" ht="15" hidden="1" customHeight="1" x14ac:dyDescent="0.25">
      <c r="B27" s="12"/>
      <c r="C27" s="58"/>
      <c r="D27" s="180">
        <v>113</v>
      </c>
      <c r="E27" s="13"/>
      <c r="F27" s="265">
        <v>2402113</v>
      </c>
      <c r="G27" s="698" t="s">
        <v>674</v>
      </c>
      <c r="H27" s="99">
        <v>0</v>
      </c>
      <c r="I27" s="7">
        <v>0</v>
      </c>
      <c r="J27" s="7">
        <v>0</v>
      </c>
      <c r="K27" s="148" t="str">
        <f t="shared" si="1"/>
        <v>0,00%</v>
      </c>
      <c r="L27" s="40">
        <v>0</v>
      </c>
      <c r="M27" s="280">
        <f t="shared" si="2"/>
        <v>0</v>
      </c>
      <c r="N27" s="40">
        <v>0</v>
      </c>
      <c r="O27" s="967">
        <f t="shared" si="3"/>
        <v>0</v>
      </c>
      <c r="P27" s="1025">
        <v>0</v>
      </c>
      <c r="Q27" s="7">
        <f t="shared" si="0"/>
        <v>0</v>
      </c>
      <c r="R27" s="545" t="str">
        <f t="shared" si="4"/>
        <v>0,0%</v>
      </c>
      <c r="S27" s="559">
        <v>0</v>
      </c>
      <c r="T27" s="378">
        <v>0</v>
      </c>
      <c r="U27" s="231">
        <v>0</v>
      </c>
      <c r="V27" s="627">
        <v>0</v>
      </c>
      <c r="W27" s="654">
        <v>0</v>
      </c>
      <c r="X27" s="656">
        <v>0</v>
      </c>
      <c r="Y27" s="451">
        <v>0</v>
      </c>
      <c r="Z27" s="306">
        <v>0</v>
      </c>
      <c r="AA27" s="306">
        <v>0</v>
      </c>
      <c r="AB27" s="306">
        <v>0</v>
      </c>
      <c r="AC27" s="743">
        <v>0</v>
      </c>
      <c r="AD27" s="656">
        <v>0</v>
      </c>
      <c r="AE27" s="232"/>
      <c r="AF27" s="656">
        <v>0</v>
      </c>
      <c r="AG27" s="743">
        <v>0</v>
      </c>
      <c r="AH27" s="656">
        <v>0</v>
      </c>
      <c r="AI27" s="956"/>
      <c r="AJ27" s="743">
        <v>0</v>
      </c>
      <c r="AK27" s="1042"/>
      <c r="AL27" s="743"/>
      <c r="AM27" s="1042"/>
      <c r="AN27" s="743"/>
      <c r="AO27" s="232"/>
      <c r="AP27" s="656"/>
      <c r="AQ27" s="109"/>
      <c r="AS27"/>
      <c r="AT27"/>
      <c r="AU27"/>
      <c r="AV27"/>
      <c r="AW27"/>
      <c r="AX27"/>
    </row>
    <row r="28" spans="2:50" ht="15" hidden="1" customHeight="1" x14ac:dyDescent="0.25">
      <c r="B28" s="12"/>
      <c r="C28" s="58"/>
      <c r="D28" s="180">
        <v>114</v>
      </c>
      <c r="E28" s="13"/>
      <c r="F28" s="265">
        <v>2402114</v>
      </c>
      <c r="G28" s="698" t="s">
        <v>675</v>
      </c>
      <c r="H28" s="99">
        <v>0</v>
      </c>
      <c r="I28" s="7">
        <v>0</v>
      </c>
      <c r="J28" s="7">
        <v>0</v>
      </c>
      <c r="K28" s="148" t="str">
        <f t="shared" si="1"/>
        <v>0,00%</v>
      </c>
      <c r="L28" s="40">
        <v>0</v>
      </c>
      <c r="M28" s="280">
        <f t="shared" si="2"/>
        <v>0</v>
      </c>
      <c r="N28" s="40">
        <v>0</v>
      </c>
      <c r="O28" s="967">
        <f>+IFERROR(N28/I28,0)</f>
        <v>0</v>
      </c>
      <c r="P28" s="1025">
        <v>0</v>
      </c>
      <c r="Q28" s="7">
        <f t="shared" si="0"/>
        <v>0</v>
      </c>
      <c r="R28" s="545" t="str">
        <f t="shared" si="4"/>
        <v>0,0%</v>
      </c>
      <c r="S28" s="559">
        <v>0</v>
      </c>
      <c r="T28" s="378">
        <v>0</v>
      </c>
      <c r="U28" s="231">
        <v>0</v>
      </c>
      <c r="V28" s="627">
        <v>0</v>
      </c>
      <c r="W28" s="654">
        <v>0</v>
      </c>
      <c r="X28" s="656">
        <v>0</v>
      </c>
      <c r="Y28" s="451">
        <v>0</v>
      </c>
      <c r="Z28" s="306">
        <v>0</v>
      </c>
      <c r="AA28" s="306">
        <v>0</v>
      </c>
      <c r="AB28" s="306">
        <v>0</v>
      </c>
      <c r="AC28" s="743">
        <v>0</v>
      </c>
      <c r="AD28" s="656">
        <v>0</v>
      </c>
      <c r="AE28" s="232"/>
      <c r="AF28" s="656">
        <v>0</v>
      </c>
      <c r="AG28" s="743">
        <v>0</v>
      </c>
      <c r="AH28" s="656">
        <v>0</v>
      </c>
      <c r="AI28" s="956"/>
      <c r="AJ28" s="743">
        <v>0</v>
      </c>
      <c r="AK28" s="1042"/>
      <c r="AL28" s="743"/>
      <c r="AM28" s="1042"/>
      <c r="AN28" s="743"/>
      <c r="AO28" s="232"/>
      <c r="AP28" s="656"/>
      <c r="AQ28" s="1"/>
      <c r="AS28"/>
      <c r="AT28"/>
      <c r="AU28"/>
      <c r="AV28"/>
      <c r="AW28"/>
      <c r="AX28"/>
    </row>
    <row r="29" spans="2:50" ht="15" hidden="1" customHeight="1" x14ac:dyDescent="0.25">
      <c r="B29" s="12"/>
      <c r="C29" s="58"/>
      <c r="D29" s="180">
        <v>115</v>
      </c>
      <c r="E29" s="13"/>
      <c r="F29" s="265">
        <v>2402115</v>
      </c>
      <c r="G29" s="698" t="s">
        <v>676</v>
      </c>
      <c r="H29" s="99">
        <v>0</v>
      </c>
      <c r="I29" s="7">
        <v>0</v>
      </c>
      <c r="J29" s="7">
        <v>0</v>
      </c>
      <c r="K29" s="148" t="str">
        <f t="shared" si="1"/>
        <v>0,00%</v>
      </c>
      <c r="L29" s="40">
        <v>0</v>
      </c>
      <c r="M29" s="280">
        <f t="shared" si="2"/>
        <v>0</v>
      </c>
      <c r="N29" s="40">
        <v>0</v>
      </c>
      <c r="O29" s="967">
        <f t="shared" ref="O29:O35" si="5">+IFERROR(N29/I29,0)</f>
        <v>0</v>
      </c>
      <c r="P29" s="1025">
        <v>0</v>
      </c>
      <c r="Q29" s="7">
        <f t="shared" si="0"/>
        <v>0</v>
      </c>
      <c r="R29" s="545" t="str">
        <f t="shared" si="4"/>
        <v>0,0%</v>
      </c>
      <c r="S29" s="559">
        <v>0</v>
      </c>
      <c r="T29" s="378">
        <v>0</v>
      </c>
      <c r="U29" s="231">
        <v>0</v>
      </c>
      <c r="V29" s="627">
        <v>0</v>
      </c>
      <c r="W29" s="654">
        <v>0</v>
      </c>
      <c r="X29" s="656">
        <v>0</v>
      </c>
      <c r="Y29" s="451">
        <v>0</v>
      </c>
      <c r="Z29" s="306">
        <v>0</v>
      </c>
      <c r="AA29" s="306">
        <v>0</v>
      </c>
      <c r="AB29" s="306">
        <v>0</v>
      </c>
      <c r="AC29" s="743">
        <v>0</v>
      </c>
      <c r="AD29" s="656">
        <v>0</v>
      </c>
      <c r="AE29" s="232"/>
      <c r="AF29" s="656">
        <v>0</v>
      </c>
      <c r="AG29" s="743">
        <v>0</v>
      </c>
      <c r="AH29" s="656">
        <v>0</v>
      </c>
      <c r="AI29" s="956"/>
      <c r="AJ29" s="743">
        <v>0</v>
      </c>
      <c r="AK29" s="1042"/>
      <c r="AL29" s="743"/>
      <c r="AM29" s="1042"/>
      <c r="AN29" s="743"/>
      <c r="AO29" s="232"/>
      <c r="AP29" s="656"/>
      <c r="AQ29" s="1"/>
      <c r="AS29"/>
      <c r="AT29"/>
      <c r="AU29"/>
      <c r="AV29"/>
      <c r="AW29"/>
      <c r="AX29"/>
    </row>
    <row r="30" spans="2:50" ht="15" hidden="1" customHeight="1" x14ac:dyDescent="0.25">
      <c r="B30" s="12"/>
      <c r="C30" s="58"/>
      <c r="D30" s="180"/>
      <c r="E30" s="13"/>
      <c r="F30" s="265">
        <v>2402116</v>
      </c>
      <c r="G30" s="698" t="s">
        <v>601</v>
      </c>
      <c r="H30" s="99">
        <v>0</v>
      </c>
      <c r="I30" s="7">
        <v>0</v>
      </c>
      <c r="J30" s="7">
        <v>0</v>
      </c>
      <c r="K30" s="148" t="str">
        <f t="shared" si="1"/>
        <v>0,00%</v>
      </c>
      <c r="L30" s="40">
        <v>0</v>
      </c>
      <c r="M30" s="280">
        <f t="shared" si="2"/>
        <v>0</v>
      </c>
      <c r="N30" s="40">
        <v>0</v>
      </c>
      <c r="O30" s="967">
        <f t="shared" si="5"/>
        <v>0</v>
      </c>
      <c r="P30" s="1025">
        <v>0</v>
      </c>
      <c r="Q30" s="7">
        <f t="shared" si="0"/>
        <v>0</v>
      </c>
      <c r="R30" s="545" t="str">
        <f t="shared" si="4"/>
        <v>0,0%</v>
      </c>
      <c r="S30" s="559">
        <v>0</v>
      </c>
      <c r="T30" s="378">
        <v>0</v>
      </c>
      <c r="U30" s="231">
        <v>0</v>
      </c>
      <c r="V30" s="627">
        <v>0</v>
      </c>
      <c r="W30" s="654">
        <v>0</v>
      </c>
      <c r="X30" s="656">
        <v>0</v>
      </c>
      <c r="Y30" s="451">
        <v>0</v>
      </c>
      <c r="Z30" s="306">
        <v>0</v>
      </c>
      <c r="AA30" s="306">
        <v>0</v>
      </c>
      <c r="AB30" s="306">
        <v>0</v>
      </c>
      <c r="AC30" s="743">
        <v>0</v>
      </c>
      <c r="AD30" s="656">
        <v>0</v>
      </c>
      <c r="AE30" s="232"/>
      <c r="AF30" s="656">
        <v>0</v>
      </c>
      <c r="AG30" s="743">
        <v>0</v>
      </c>
      <c r="AH30" s="656">
        <v>0</v>
      </c>
      <c r="AI30" s="956"/>
      <c r="AJ30" s="743">
        <v>0</v>
      </c>
      <c r="AK30" s="1042"/>
      <c r="AL30" s="743"/>
      <c r="AM30" s="1042"/>
      <c r="AN30" s="743"/>
      <c r="AO30" s="232"/>
      <c r="AP30" s="656"/>
      <c r="AQ30" s="1"/>
      <c r="AS30"/>
      <c r="AT30"/>
      <c r="AU30"/>
      <c r="AV30"/>
      <c r="AW30"/>
      <c r="AX30"/>
    </row>
    <row r="31" spans="2:50" ht="15" hidden="1" customHeight="1" x14ac:dyDescent="0.25">
      <c r="B31" s="12"/>
      <c r="C31" s="58"/>
      <c r="D31" s="180">
        <v>914</v>
      </c>
      <c r="E31" s="13"/>
      <c r="F31" s="265">
        <v>2402914</v>
      </c>
      <c r="G31" s="698" t="s">
        <v>513</v>
      </c>
      <c r="H31" s="99">
        <v>0</v>
      </c>
      <c r="I31" s="7">
        <v>0</v>
      </c>
      <c r="J31" s="7">
        <v>0</v>
      </c>
      <c r="K31" s="148" t="str">
        <f t="shared" si="1"/>
        <v>0,00%</v>
      </c>
      <c r="L31" s="40">
        <v>0</v>
      </c>
      <c r="M31" s="280">
        <f t="shared" si="2"/>
        <v>0</v>
      </c>
      <c r="N31" s="40">
        <v>0</v>
      </c>
      <c r="O31" s="967">
        <f t="shared" si="5"/>
        <v>0</v>
      </c>
      <c r="P31" s="1025">
        <v>0</v>
      </c>
      <c r="Q31" s="7">
        <f t="shared" si="0"/>
        <v>0</v>
      </c>
      <c r="R31" s="545" t="str">
        <f t="shared" si="4"/>
        <v>0,0%</v>
      </c>
      <c r="S31" s="559">
        <v>0</v>
      </c>
      <c r="T31" s="378">
        <v>0</v>
      </c>
      <c r="U31" s="231">
        <v>0</v>
      </c>
      <c r="V31" s="627">
        <v>0</v>
      </c>
      <c r="W31" s="654">
        <v>0</v>
      </c>
      <c r="X31" s="656">
        <v>0</v>
      </c>
      <c r="Y31" s="451">
        <v>0</v>
      </c>
      <c r="Z31" s="306">
        <v>0</v>
      </c>
      <c r="AA31" s="306">
        <v>0</v>
      </c>
      <c r="AB31" s="306">
        <v>0</v>
      </c>
      <c r="AC31" s="743">
        <v>0</v>
      </c>
      <c r="AD31" s="656">
        <v>0</v>
      </c>
      <c r="AE31" s="232"/>
      <c r="AF31" s="656">
        <v>0</v>
      </c>
      <c r="AG31" s="743">
        <v>0</v>
      </c>
      <c r="AH31" s="656">
        <v>0</v>
      </c>
      <c r="AI31" s="956"/>
      <c r="AJ31" s="743">
        <v>0</v>
      </c>
      <c r="AK31" s="1042"/>
      <c r="AL31" s="743"/>
      <c r="AM31" s="1042"/>
      <c r="AN31" s="743"/>
      <c r="AO31" s="232"/>
      <c r="AP31" s="656"/>
      <c r="AQ31" s="1"/>
      <c r="AS31"/>
      <c r="AT31"/>
      <c r="AU31"/>
      <c r="AV31"/>
      <c r="AW31"/>
      <c r="AX31"/>
    </row>
    <row r="32" spans="2:50" ht="15" hidden="1" customHeight="1" x14ac:dyDescent="0.25">
      <c r="B32" s="9">
        <v>25</v>
      </c>
      <c r="C32" s="10"/>
      <c r="D32" s="1047"/>
      <c r="E32" s="41"/>
      <c r="F32" s="264"/>
      <c r="G32" s="697" t="s">
        <v>520</v>
      </c>
      <c r="H32" s="98">
        <f>+H33</f>
        <v>0.1</v>
      </c>
      <c r="I32" s="2">
        <f>+I33</f>
        <v>0.1</v>
      </c>
      <c r="J32" s="2">
        <f ca="1">+J33</f>
        <v>0</v>
      </c>
      <c r="K32" s="149">
        <f t="shared" ref="K32:K33" ca="1" si="6">IFERROR(J32/I32,"0,0%")</f>
        <v>0</v>
      </c>
      <c r="L32" s="2">
        <f>+L33</f>
        <v>0</v>
      </c>
      <c r="M32" s="462">
        <f t="shared" si="2"/>
        <v>0</v>
      </c>
      <c r="N32" s="2">
        <f>+N33</f>
        <v>0.1</v>
      </c>
      <c r="O32" s="149">
        <f t="shared" si="5"/>
        <v>1</v>
      </c>
      <c r="P32" s="1023">
        <v>0</v>
      </c>
      <c r="Q32" s="1026">
        <f ca="1">SUMIF(V$3:$AP11,"SI",V32:AP32)</f>
        <v>0</v>
      </c>
      <c r="R32" s="544" t="str">
        <f ca="1">IFERROR(Q32/P32,"0,0%")</f>
        <v>0,0%</v>
      </c>
      <c r="S32" s="560">
        <f>+S33</f>
        <v>150000</v>
      </c>
      <c r="T32" s="108">
        <v>0</v>
      </c>
      <c r="U32" s="152">
        <v>0</v>
      </c>
      <c r="V32" s="377">
        <v>0</v>
      </c>
      <c r="W32" s="619">
        <f>+W33</f>
        <v>2184421</v>
      </c>
      <c r="X32" s="150">
        <v>0</v>
      </c>
      <c r="Y32" s="691">
        <v>0</v>
      </c>
      <c r="Z32" s="303">
        <v>0</v>
      </c>
      <c r="AA32" s="303">
        <v>0</v>
      </c>
      <c r="AB32" s="303">
        <v>0</v>
      </c>
      <c r="AC32" s="108">
        <v>0</v>
      </c>
      <c r="AD32" s="377">
        <v>0</v>
      </c>
      <c r="AE32" s="152">
        <v>0</v>
      </c>
      <c r="AF32" s="150">
        <v>0</v>
      </c>
      <c r="AG32" s="755">
        <v>0</v>
      </c>
      <c r="AH32" s="150">
        <v>0</v>
      </c>
      <c r="AI32" s="957">
        <v>0</v>
      </c>
      <c r="AJ32" s="108">
        <v>0</v>
      </c>
      <c r="AK32" s="1041">
        <v>0</v>
      </c>
      <c r="AL32" s="108">
        <v>0</v>
      </c>
      <c r="AM32" s="1041">
        <v>0</v>
      </c>
      <c r="AN32" s="108">
        <v>0</v>
      </c>
      <c r="AO32" s="377">
        <f>+AO33</f>
        <v>-2334421</v>
      </c>
      <c r="AP32" s="377">
        <v>0</v>
      </c>
      <c r="AQ32" s="1"/>
      <c r="AS32"/>
      <c r="AT32"/>
      <c r="AU32"/>
      <c r="AV32"/>
      <c r="AW32"/>
      <c r="AX32"/>
    </row>
    <row r="33" spans="2:50" ht="15" hidden="1" customHeight="1" x14ac:dyDescent="0.25">
      <c r="B33" s="57"/>
      <c r="C33" s="58">
        <v>99</v>
      </c>
      <c r="D33" s="818"/>
      <c r="E33" s="16"/>
      <c r="F33" s="265"/>
      <c r="G33" s="698" t="s">
        <v>519</v>
      </c>
      <c r="H33" s="97">
        <f>+'P05 2024'!F3</f>
        <v>0.1</v>
      </c>
      <c r="I33" s="178">
        <f>+'P05 2024'!ES3</f>
        <v>0.1</v>
      </c>
      <c r="J33" s="178">
        <f ca="1">SUMIF(S$3:$AP4,"ok",S33:AP33)</f>
        <v>0</v>
      </c>
      <c r="K33" s="148">
        <f t="shared" ca="1" si="6"/>
        <v>0</v>
      </c>
      <c r="L33" s="40">
        <f>+'P05 2024'!EU3</f>
        <v>0</v>
      </c>
      <c r="M33" s="148">
        <f t="shared" si="2"/>
        <v>0</v>
      </c>
      <c r="N33" s="40">
        <f>+I33-L33</f>
        <v>0.1</v>
      </c>
      <c r="O33" s="148">
        <f t="shared" si="5"/>
        <v>1</v>
      </c>
      <c r="P33" s="1027">
        <v>0</v>
      </c>
      <c r="Q33" s="1028">
        <f>SUMIF(T$3:$AP3,"SI",T33:AP33)</f>
        <v>0</v>
      </c>
      <c r="R33" s="546" t="str">
        <f>IFERROR(Q33/P33,"0,0%")</f>
        <v>0,0%</v>
      </c>
      <c r="S33" s="561">
        <f>+'P05 2024'!H4</f>
        <v>150000</v>
      </c>
      <c r="T33" s="378">
        <v>0</v>
      </c>
      <c r="U33" s="231">
        <v>0</v>
      </c>
      <c r="V33" s="627">
        <v>0</v>
      </c>
      <c r="W33" s="658">
        <f>+'P05 2024'!AD3</f>
        <v>2184421</v>
      </c>
      <c r="X33" s="356">
        <v>0</v>
      </c>
      <c r="Y33" s="445">
        <v>0</v>
      </c>
      <c r="Z33" s="304">
        <v>0</v>
      </c>
      <c r="AA33" s="304">
        <v>0</v>
      </c>
      <c r="AB33" s="304">
        <v>0</v>
      </c>
      <c r="AC33" s="378">
        <v>0</v>
      </c>
      <c r="AD33" s="356">
        <v>0</v>
      </c>
      <c r="AE33" s="231">
        <v>0</v>
      </c>
      <c r="AF33" s="356">
        <v>0</v>
      </c>
      <c r="AG33" s="378">
        <v>0</v>
      </c>
      <c r="AH33" s="356">
        <v>0</v>
      </c>
      <c r="AI33" s="398">
        <v>0</v>
      </c>
      <c r="AJ33" s="378">
        <v>0</v>
      </c>
      <c r="AK33" s="368">
        <v>0</v>
      </c>
      <c r="AL33" s="378"/>
      <c r="AM33" s="368">
        <v>0</v>
      </c>
      <c r="AN33" s="378">
        <v>0</v>
      </c>
      <c r="AO33" s="231">
        <f>+'P05 2024'!EL3</f>
        <v>-2334421</v>
      </c>
      <c r="AP33" s="356">
        <v>0</v>
      </c>
      <c r="AQ33" s="1"/>
      <c r="AS33"/>
      <c r="AT33"/>
      <c r="AU33"/>
      <c r="AV33"/>
      <c r="AW33"/>
      <c r="AX33"/>
    </row>
    <row r="34" spans="2:50" ht="15" customHeight="1" x14ac:dyDescent="0.25">
      <c r="B34" s="9">
        <v>33</v>
      </c>
      <c r="C34" s="10" t="s">
        <v>2</v>
      </c>
      <c r="D34" s="1044"/>
      <c r="E34" s="11"/>
      <c r="F34" s="82"/>
      <c r="G34" s="697" t="s">
        <v>149</v>
      </c>
      <c r="H34" s="693">
        <f>+H35+H58</f>
        <v>117499266</v>
      </c>
      <c r="I34" s="422">
        <f>+I35+I58</f>
        <v>0</v>
      </c>
      <c r="J34" s="461">
        <f ca="1">+J35+J58</f>
        <v>0</v>
      </c>
      <c r="K34" s="149" t="str">
        <f ca="1">IFERROR(J34/I34,"0,0%")</f>
        <v>0,0%</v>
      </c>
      <c r="L34" s="461">
        <f>+L35</f>
        <v>0</v>
      </c>
      <c r="M34" s="462">
        <f>IFERROR(L34/I34,0)</f>
        <v>0</v>
      </c>
      <c r="N34" s="2">
        <f>+I34-L34</f>
        <v>0</v>
      </c>
      <c r="O34" s="149">
        <f>+IFERROR(N34/I34,0)</f>
        <v>0</v>
      </c>
      <c r="P34" s="1029">
        <f>+P35+P58</f>
        <v>30495645.719999999</v>
      </c>
      <c r="Q34" s="422">
        <f ca="1">+Q35+Q58</f>
        <v>28361018.25</v>
      </c>
      <c r="R34" s="547">
        <f ca="1">IFERROR(Q34/P34,"0,00%")</f>
        <v>0.93000222098592777</v>
      </c>
      <c r="S34" s="562">
        <v>0</v>
      </c>
      <c r="T34" s="464">
        <v>0</v>
      </c>
      <c r="U34" s="466">
        <v>0</v>
      </c>
      <c r="V34" s="465">
        <v>0</v>
      </c>
      <c r="W34" s="620">
        <v>0</v>
      </c>
      <c r="X34" s="465">
        <v>0</v>
      </c>
      <c r="Y34" s="467">
        <v>0</v>
      </c>
      <c r="Z34" s="463">
        <f>+Z35+Z58</f>
        <v>0</v>
      </c>
      <c r="AA34" s="463">
        <v>0</v>
      </c>
      <c r="AB34" s="463">
        <v>0</v>
      </c>
      <c r="AC34" s="464">
        <v>0</v>
      </c>
      <c r="AD34" s="465">
        <v>0</v>
      </c>
      <c r="AE34" s="466">
        <v>0</v>
      </c>
      <c r="AF34" s="465">
        <f>+AF35</f>
        <v>4295694.0149999997</v>
      </c>
      <c r="AG34" s="464">
        <v>0</v>
      </c>
      <c r="AH34" s="465">
        <v>0</v>
      </c>
      <c r="AI34" s="620">
        <v>0</v>
      </c>
      <c r="AJ34" s="464">
        <f>+AJ35</f>
        <v>7631361.3599999994</v>
      </c>
      <c r="AK34" s="1043">
        <v>0</v>
      </c>
      <c r="AL34" s="464">
        <f>+AL35</f>
        <v>8301789.8549999995</v>
      </c>
      <c r="AM34" s="1043">
        <v>0</v>
      </c>
      <c r="AN34" s="464">
        <v>0</v>
      </c>
      <c r="AO34" s="465">
        <v>0</v>
      </c>
      <c r="AP34" s="465">
        <v>0</v>
      </c>
      <c r="AQ34" s="1"/>
      <c r="AX34"/>
    </row>
    <row r="35" spans="2:50" ht="15" customHeight="1" x14ac:dyDescent="0.25">
      <c r="B35" s="9"/>
      <c r="C35" s="14" t="s">
        <v>162</v>
      </c>
      <c r="D35" s="1045"/>
      <c r="E35" s="11"/>
      <c r="F35" s="82"/>
      <c r="G35" s="697" t="s">
        <v>86</v>
      </c>
      <c r="H35" s="693">
        <f>SUM(H36:H57)</f>
        <v>0</v>
      </c>
      <c r="I35" s="422">
        <f>SUM(I36:I57)</f>
        <v>0</v>
      </c>
      <c r="J35" s="422">
        <f ca="1">SUM(J36:J57)</f>
        <v>0</v>
      </c>
      <c r="K35" s="149" t="str">
        <f ca="1">IFERROR(J35/I35,"0,0%")</f>
        <v>0,0%</v>
      </c>
      <c r="L35" s="461">
        <f>SUM(L36:L57)</f>
        <v>0</v>
      </c>
      <c r="M35" s="462">
        <f>IFERROR(L35/I35,0)</f>
        <v>0</v>
      </c>
      <c r="N35" s="422">
        <f>+I35-L35</f>
        <v>0</v>
      </c>
      <c r="O35" s="149">
        <f t="shared" si="5"/>
        <v>0</v>
      </c>
      <c r="P35" s="1029">
        <f>+SUM(P36:P57)</f>
        <v>29762649.404999997</v>
      </c>
      <c r="Q35" s="422">
        <f ca="1">SUM(Q36:Q57)</f>
        <v>28361018.25</v>
      </c>
      <c r="R35" s="548">
        <f t="shared" ref="R35:R56" ca="1" si="7">IFERROR(Q35/P35,"0.00%")</f>
        <v>0.95290637147496249</v>
      </c>
      <c r="S35" s="563">
        <v>0</v>
      </c>
      <c r="T35" s="464">
        <v>0</v>
      </c>
      <c r="U35" s="466">
        <v>0</v>
      </c>
      <c r="V35" s="465">
        <v>0</v>
      </c>
      <c r="W35" s="620">
        <v>0</v>
      </c>
      <c r="X35" s="465">
        <v>0</v>
      </c>
      <c r="Y35" s="467">
        <v>0</v>
      </c>
      <c r="Z35" s="463">
        <f>SUM(Z36:Z50)</f>
        <v>0</v>
      </c>
      <c r="AA35" s="463">
        <v>0</v>
      </c>
      <c r="AB35" s="463">
        <v>0</v>
      </c>
      <c r="AC35" s="464">
        <v>0</v>
      </c>
      <c r="AD35" s="465">
        <v>0</v>
      </c>
      <c r="AE35" s="466">
        <v>0</v>
      </c>
      <c r="AF35" s="465">
        <f>SUM(AF36:AF57)</f>
        <v>4295694.0149999997</v>
      </c>
      <c r="AG35" s="464">
        <v>0</v>
      </c>
      <c r="AH35" s="465">
        <v>0</v>
      </c>
      <c r="AI35" s="620">
        <v>0</v>
      </c>
      <c r="AJ35" s="464">
        <f>+AJ53</f>
        <v>7631361.3599999994</v>
      </c>
      <c r="AK35" s="1043">
        <v>0</v>
      </c>
      <c r="AL35" s="464">
        <f>SUM(AL36:AL57)</f>
        <v>8301789.8549999995</v>
      </c>
      <c r="AM35" s="1043">
        <v>0</v>
      </c>
      <c r="AN35" s="464">
        <v>0</v>
      </c>
      <c r="AO35" s="465">
        <f>+AO53</f>
        <v>0</v>
      </c>
      <c r="AP35" s="465">
        <f>+AP53</f>
        <v>8132173.0199999996</v>
      </c>
      <c r="AQ35" s="1"/>
      <c r="AS35"/>
      <c r="AT35"/>
      <c r="AU35"/>
      <c r="AV35"/>
      <c r="AW35"/>
      <c r="AX35"/>
    </row>
    <row r="36" spans="2:50" ht="15" hidden="1" customHeight="1" x14ac:dyDescent="0.25">
      <c r="B36" s="12"/>
      <c r="C36" s="15"/>
      <c r="D36" s="180" t="s">
        <v>167</v>
      </c>
      <c r="E36" s="16"/>
      <c r="F36" s="265">
        <v>3302001</v>
      </c>
      <c r="G36" s="698" t="s">
        <v>497</v>
      </c>
      <c r="H36" s="694">
        <v>0</v>
      </c>
      <c r="I36" s="178">
        <v>0</v>
      </c>
      <c r="J36" s="178">
        <f ca="1">SUMIF(S$3:$AP11,"ok",S36:AP36)</f>
        <v>0</v>
      </c>
      <c r="K36" s="148" t="str">
        <f ca="1">IFERROR(J36/I36,"0,00%")</f>
        <v>0,00%</v>
      </c>
      <c r="L36" s="191">
        <v>0</v>
      </c>
      <c r="M36" s="468">
        <f t="shared" ref="M36:M58" si="8">IFERROR(L36/I36,0)</f>
        <v>0</v>
      </c>
      <c r="N36" s="191">
        <v>0</v>
      </c>
      <c r="O36" s="968">
        <f>+IFERROR(N36/I36,0)</f>
        <v>0</v>
      </c>
      <c r="P36" s="1030">
        <v>0</v>
      </c>
      <c r="Q36" s="1031">
        <f>SUMIF(T$3:$AP3,"SI",T36:AP36)</f>
        <v>0</v>
      </c>
      <c r="R36" s="549" t="str">
        <f t="shared" si="7"/>
        <v>0.00%</v>
      </c>
      <c r="S36" s="564">
        <v>0</v>
      </c>
      <c r="T36" s="443">
        <v>0</v>
      </c>
      <c r="U36" s="402">
        <v>0</v>
      </c>
      <c r="V36" s="628">
        <v>0</v>
      </c>
      <c r="W36" s="655">
        <v>0</v>
      </c>
      <c r="X36" s="419">
        <v>0</v>
      </c>
      <c r="Y36" s="469">
        <v>0</v>
      </c>
      <c r="Z36" s="273">
        <v>0</v>
      </c>
      <c r="AA36" s="273">
        <v>0</v>
      </c>
      <c r="AB36" s="273">
        <v>0</v>
      </c>
      <c r="AC36" s="443">
        <v>0</v>
      </c>
      <c r="AD36" s="419">
        <v>0</v>
      </c>
      <c r="AE36" s="402"/>
      <c r="AF36" s="419">
        <v>0</v>
      </c>
      <c r="AG36" s="443">
        <v>0</v>
      </c>
      <c r="AH36" s="419">
        <v>0</v>
      </c>
      <c r="AI36" s="618"/>
      <c r="AJ36" s="443">
        <v>0</v>
      </c>
      <c r="AK36" s="823"/>
      <c r="AL36" s="443"/>
      <c r="AM36" s="823"/>
      <c r="AN36" s="443"/>
      <c r="AO36" s="402"/>
      <c r="AP36" s="419"/>
      <c r="AQ36" s="1"/>
      <c r="AS36"/>
      <c r="AT36"/>
      <c r="AU36"/>
      <c r="AV36"/>
      <c r="AW36"/>
      <c r="AX36"/>
    </row>
    <row r="37" spans="2:50" ht="15" hidden="1" customHeight="1" x14ac:dyDescent="0.25">
      <c r="B37" s="12"/>
      <c r="C37" s="15"/>
      <c r="D37" s="180" t="s">
        <v>163</v>
      </c>
      <c r="E37" s="16"/>
      <c r="F37" s="265">
        <v>3302002</v>
      </c>
      <c r="G37" s="698" t="s">
        <v>490</v>
      </c>
      <c r="H37" s="694">
        <v>0</v>
      </c>
      <c r="I37" s="178">
        <v>0</v>
      </c>
      <c r="J37" s="178">
        <f ca="1">SUMIF(S$3:$AP12,"ok",S37:AP37)</f>
        <v>0</v>
      </c>
      <c r="K37" s="148" t="str">
        <f t="shared" ref="K37:K56" ca="1" si="9">IFERROR(J37/I37,"0,00%")</f>
        <v>0,00%</v>
      </c>
      <c r="L37" s="191">
        <v>0</v>
      </c>
      <c r="M37" s="468">
        <f t="shared" si="8"/>
        <v>0</v>
      </c>
      <c r="N37" s="191">
        <v>0</v>
      </c>
      <c r="O37" s="968">
        <f t="shared" ref="O37:O56" si="10">+IFERROR(N37/I37,0)</f>
        <v>0</v>
      </c>
      <c r="P37" s="1030">
        <v>0</v>
      </c>
      <c r="Q37" s="1031">
        <f ca="1">SUMIF(T$3:$AP4,"SI",T37:AP37)</f>
        <v>0</v>
      </c>
      <c r="R37" s="549" t="str">
        <f t="shared" ca="1" si="7"/>
        <v>0.00%</v>
      </c>
      <c r="S37" s="564">
        <v>0</v>
      </c>
      <c r="T37" s="443">
        <v>0</v>
      </c>
      <c r="U37" s="402">
        <v>0</v>
      </c>
      <c r="V37" s="628">
        <v>0</v>
      </c>
      <c r="W37" s="655">
        <v>0</v>
      </c>
      <c r="X37" s="419">
        <v>0</v>
      </c>
      <c r="Y37" s="469">
        <v>0</v>
      </c>
      <c r="Z37" s="273">
        <v>0</v>
      </c>
      <c r="AA37" s="273">
        <v>0</v>
      </c>
      <c r="AB37" s="273">
        <v>0</v>
      </c>
      <c r="AC37" s="443">
        <v>0</v>
      </c>
      <c r="AD37" s="419">
        <v>0</v>
      </c>
      <c r="AE37" s="402"/>
      <c r="AF37" s="419">
        <v>0</v>
      </c>
      <c r="AG37" s="443">
        <v>0</v>
      </c>
      <c r="AH37" s="419">
        <v>0</v>
      </c>
      <c r="AI37" s="618"/>
      <c r="AJ37" s="443">
        <v>0</v>
      </c>
      <c r="AK37" s="823"/>
      <c r="AL37" s="443"/>
      <c r="AM37" s="823"/>
      <c r="AN37" s="443"/>
      <c r="AO37" s="402"/>
      <c r="AP37" s="419"/>
      <c r="AQ37" s="1"/>
      <c r="AS37"/>
      <c r="AT37"/>
      <c r="AU37"/>
      <c r="AV37"/>
      <c r="AW37"/>
      <c r="AX37"/>
    </row>
    <row r="38" spans="2:50" ht="15" hidden="1" customHeight="1" x14ac:dyDescent="0.25">
      <c r="B38" s="12"/>
      <c r="C38" s="15"/>
      <c r="D38" s="180" t="s">
        <v>164</v>
      </c>
      <c r="E38" s="16"/>
      <c r="F38" s="265">
        <v>3302003</v>
      </c>
      <c r="G38" s="698" t="s">
        <v>489</v>
      </c>
      <c r="H38" s="694">
        <v>0</v>
      </c>
      <c r="I38" s="178">
        <v>0</v>
      </c>
      <c r="J38" s="178">
        <f ca="1">SUMIF(S$3:$AP13,"ok",S38:AP38)</f>
        <v>0</v>
      </c>
      <c r="K38" s="148" t="str">
        <f t="shared" ca="1" si="9"/>
        <v>0,00%</v>
      </c>
      <c r="L38" s="191">
        <v>0</v>
      </c>
      <c r="M38" s="468">
        <f t="shared" si="8"/>
        <v>0</v>
      </c>
      <c r="N38" s="191">
        <v>0</v>
      </c>
      <c r="O38" s="968">
        <f t="shared" si="10"/>
        <v>0</v>
      </c>
      <c r="P38" s="1030">
        <v>0</v>
      </c>
      <c r="Q38" s="1031">
        <f ca="1">SUMIF(T$3:$AP5,"SI",T38:AP38)</f>
        <v>0</v>
      </c>
      <c r="R38" s="549" t="str">
        <f t="shared" ca="1" si="7"/>
        <v>0.00%</v>
      </c>
      <c r="S38" s="564">
        <v>0</v>
      </c>
      <c r="T38" s="443">
        <v>0</v>
      </c>
      <c r="U38" s="402">
        <v>0</v>
      </c>
      <c r="V38" s="628">
        <v>0</v>
      </c>
      <c r="W38" s="655">
        <v>0</v>
      </c>
      <c r="X38" s="419">
        <v>0</v>
      </c>
      <c r="Y38" s="469">
        <v>0</v>
      </c>
      <c r="Z38" s="273">
        <v>0</v>
      </c>
      <c r="AA38" s="273">
        <v>0</v>
      </c>
      <c r="AB38" s="273">
        <v>0</v>
      </c>
      <c r="AC38" s="443">
        <v>0</v>
      </c>
      <c r="AD38" s="419">
        <v>0</v>
      </c>
      <c r="AE38" s="402"/>
      <c r="AF38" s="419">
        <v>0</v>
      </c>
      <c r="AG38" s="443">
        <v>0</v>
      </c>
      <c r="AH38" s="419">
        <v>0</v>
      </c>
      <c r="AI38" s="618"/>
      <c r="AJ38" s="443">
        <v>0</v>
      </c>
      <c r="AK38" s="823"/>
      <c r="AL38" s="443"/>
      <c r="AM38" s="823"/>
      <c r="AN38" s="443"/>
      <c r="AO38" s="402"/>
      <c r="AP38" s="419"/>
      <c r="AQ38" s="1"/>
      <c r="AS38"/>
      <c r="AT38"/>
      <c r="AU38"/>
      <c r="AV38"/>
      <c r="AW38"/>
      <c r="AX38"/>
    </row>
    <row r="39" spans="2:50" ht="15" hidden="1" customHeight="1" x14ac:dyDescent="0.25">
      <c r="B39" s="12"/>
      <c r="C39" s="15"/>
      <c r="D39" s="180" t="s">
        <v>177</v>
      </c>
      <c r="E39" s="16"/>
      <c r="F39" s="265">
        <v>3302004</v>
      </c>
      <c r="G39" s="698" t="s">
        <v>488</v>
      </c>
      <c r="H39" s="694">
        <v>0</v>
      </c>
      <c r="I39" s="178">
        <v>0</v>
      </c>
      <c r="J39" s="178">
        <f ca="1">SUMIF(S$3:$AP14,"ok",S39:AP39)</f>
        <v>0</v>
      </c>
      <c r="K39" s="148" t="str">
        <f t="shared" ca="1" si="9"/>
        <v>0,00%</v>
      </c>
      <c r="L39" s="191">
        <v>0</v>
      </c>
      <c r="M39" s="468">
        <f t="shared" si="8"/>
        <v>0</v>
      </c>
      <c r="N39" s="191">
        <v>0</v>
      </c>
      <c r="O39" s="968">
        <f t="shared" si="10"/>
        <v>0</v>
      </c>
      <c r="P39" s="1030">
        <v>0</v>
      </c>
      <c r="Q39" s="1031">
        <f ca="1">SUMIF(T$3:$AP6,"SI",T39:AP39)</f>
        <v>0</v>
      </c>
      <c r="R39" s="549" t="str">
        <f t="shared" ca="1" si="7"/>
        <v>0.00%</v>
      </c>
      <c r="S39" s="564">
        <v>0</v>
      </c>
      <c r="T39" s="443">
        <v>0</v>
      </c>
      <c r="U39" s="402">
        <v>0</v>
      </c>
      <c r="V39" s="628">
        <v>0</v>
      </c>
      <c r="W39" s="655">
        <v>0</v>
      </c>
      <c r="X39" s="419">
        <v>0</v>
      </c>
      <c r="Y39" s="469">
        <v>0</v>
      </c>
      <c r="Z39" s="273">
        <v>0</v>
      </c>
      <c r="AA39" s="273">
        <v>0</v>
      </c>
      <c r="AB39" s="273">
        <v>0</v>
      </c>
      <c r="AC39" s="443">
        <v>0</v>
      </c>
      <c r="AD39" s="419">
        <v>0</v>
      </c>
      <c r="AE39" s="402"/>
      <c r="AF39" s="419">
        <v>0</v>
      </c>
      <c r="AG39" s="443">
        <v>0</v>
      </c>
      <c r="AH39" s="419">
        <v>0</v>
      </c>
      <c r="AI39" s="618"/>
      <c r="AJ39" s="443">
        <v>0</v>
      </c>
      <c r="AK39" s="823"/>
      <c r="AL39" s="443"/>
      <c r="AM39" s="823"/>
      <c r="AN39" s="443"/>
      <c r="AO39" s="402"/>
      <c r="AP39" s="419"/>
      <c r="AQ39" s="1"/>
      <c r="AS39"/>
      <c r="AT39"/>
      <c r="AU39"/>
      <c r="AV39"/>
      <c r="AW39"/>
      <c r="AX39"/>
    </row>
    <row r="40" spans="2:50" ht="15" hidden="1" customHeight="1" x14ac:dyDescent="0.25">
      <c r="B40" s="12"/>
      <c r="C40" s="15"/>
      <c r="D40" s="180" t="s">
        <v>178</v>
      </c>
      <c r="E40" s="16"/>
      <c r="F40" s="265">
        <v>3302005</v>
      </c>
      <c r="G40" s="698" t="s">
        <v>491</v>
      </c>
      <c r="H40" s="694">
        <v>0</v>
      </c>
      <c r="I40" s="178">
        <v>0</v>
      </c>
      <c r="J40" s="178">
        <f ca="1">SUMIF(S$3:$AP15,"ok",S40:AP40)</f>
        <v>0</v>
      </c>
      <c r="K40" s="148" t="str">
        <f t="shared" ca="1" si="9"/>
        <v>0,00%</v>
      </c>
      <c r="L40" s="191">
        <v>0</v>
      </c>
      <c r="M40" s="468">
        <f t="shared" si="8"/>
        <v>0</v>
      </c>
      <c r="N40" s="191">
        <v>0</v>
      </c>
      <c r="O40" s="968">
        <f t="shared" si="10"/>
        <v>0</v>
      </c>
      <c r="P40" s="1030">
        <v>0</v>
      </c>
      <c r="Q40" s="1031">
        <f ca="1">SUMIF(T$3:$AP7,"SI",T40:AP40)</f>
        <v>0</v>
      </c>
      <c r="R40" s="549" t="str">
        <f t="shared" ca="1" si="7"/>
        <v>0.00%</v>
      </c>
      <c r="S40" s="564">
        <v>0</v>
      </c>
      <c r="T40" s="443">
        <v>0</v>
      </c>
      <c r="U40" s="402">
        <v>0</v>
      </c>
      <c r="V40" s="628">
        <v>0</v>
      </c>
      <c r="W40" s="655">
        <v>0</v>
      </c>
      <c r="X40" s="419">
        <v>0</v>
      </c>
      <c r="Y40" s="469">
        <v>0</v>
      </c>
      <c r="Z40" s="273">
        <v>0</v>
      </c>
      <c r="AA40" s="273">
        <v>0</v>
      </c>
      <c r="AB40" s="273">
        <v>0</v>
      </c>
      <c r="AC40" s="443">
        <v>0</v>
      </c>
      <c r="AD40" s="419">
        <v>0</v>
      </c>
      <c r="AE40" s="402"/>
      <c r="AF40" s="419">
        <v>0</v>
      </c>
      <c r="AG40" s="443">
        <v>0</v>
      </c>
      <c r="AH40" s="419">
        <v>0</v>
      </c>
      <c r="AI40" s="618"/>
      <c r="AJ40" s="443">
        <v>0</v>
      </c>
      <c r="AK40" s="823"/>
      <c r="AL40" s="443"/>
      <c r="AM40" s="823"/>
      <c r="AN40" s="443"/>
      <c r="AO40" s="402"/>
      <c r="AP40" s="419"/>
      <c r="AQ40" s="1"/>
      <c r="AS40"/>
      <c r="AT40"/>
      <c r="AU40"/>
      <c r="AV40"/>
      <c r="AW40"/>
      <c r="AX40"/>
    </row>
    <row r="41" spans="2:50" ht="15" hidden="1" customHeight="1" x14ac:dyDescent="0.25">
      <c r="B41" s="12"/>
      <c r="C41" s="15"/>
      <c r="D41" s="180" t="s">
        <v>179</v>
      </c>
      <c r="E41" s="16"/>
      <c r="F41" s="265">
        <v>3302006</v>
      </c>
      <c r="G41" s="698" t="s">
        <v>679</v>
      </c>
      <c r="H41" s="694">
        <v>0</v>
      </c>
      <c r="I41" s="178">
        <v>0</v>
      </c>
      <c r="J41" s="178">
        <f ca="1">SUMIF(S$3:$AP16,"ok",S41:AP41)</f>
        <v>0</v>
      </c>
      <c r="K41" s="148" t="str">
        <f t="shared" ca="1" si="9"/>
        <v>0,00%</v>
      </c>
      <c r="L41" s="191">
        <v>0</v>
      </c>
      <c r="M41" s="468">
        <f t="shared" si="8"/>
        <v>0</v>
      </c>
      <c r="N41" s="191">
        <v>0</v>
      </c>
      <c r="O41" s="968">
        <f t="shared" si="10"/>
        <v>0</v>
      </c>
      <c r="P41" s="1030">
        <v>0</v>
      </c>
      <c r="Q41" s="1031">
        <f ca="1">SUMIF(T$3:$AP8,"SI",T41:AP41)</f>
        <v>0</v>
      </c>
      <c r="R41" s="549" t="str">
        <f t="shared" ca="1" si="7"/>
        <v>0.00%</v>
      </c>
      <c r="S41" s="564">
        <v>0</v>
      </c>
      <c r="T41" s="443">
        <v>0</v>
      </c>
      <c r="U41" s="402">
        <v>0</v>
      </c>
      <c r="V41" s="628">
        <v>0</v>
      </c>
      <c r="W41" s="655">
        <v>0</v>
      </c>
      <c r="X41" s="419">
        <v>0</v>
      </c>
      <c r="Y41" s="469">
        <v>0</v>
      </c>
      <c r="Z41" s="273">
        <v>0</v>
      </c>
      <c r="AA41" s="273">
        <v>0</v>
      </c>
      <c r="AB41" s="273">
        <v>0</v>
      </c>
      <c r="AC41" s="443">
        <v>0</v>
      </c>
      <c r="AD41" s="419">
        <v>0</v>
      </c>
      <c r="AE41" s="402"/>
      <c r="AF41" s="419">
        <v>0</v>
      </c>
      <c r="AG41" s="443">
        <v>0</v>
      </c>
      <c r="AH41" s="419">
        <v>0</v>
      </c>
      <c r="AI41" s="618"/>
      <c r="AJ41" s="443">
        <v>0</v>
      </c>
      <c r="AK41" s="823"/>
      <c r="AL41" s="443"/>
      <c r="AM41" s="823"/>
      <c r="AN41" s="443"/>
      <c r="AO41" s="402"/>
      <c r="AP41" s="419"/>
      <c r="AQ41" s="1"/>
      <c r="AS41"/>
      <c r="AT41"/>
      <c r="AU41"/>
      <c r="AV41"/>
      <c r="AW41"/>
      <c r="AX41"/>
    </row>
    <row r="42" spans="2:50" ht="15" hidden="1" customHeight="1" x14ac:dyDescent="0.25">
      <c r="B42" s="12"/>
      <c r="C42" s="15"/>
      <c r="D42" s="180" t="s">
        <v>168</v>
      </c>
      <c r="E42" s="16"/>
      <c r="F42" s="265">
        <v>3302007</v>
      </c>
      <c r="G42" s="698" t="s">
        <v>492</v>
      </c>
      <c r="H42" s="694">
        <v>0</v>
      </c>
      <c r="I42" s="178">
        <v>0</v>
      </c>
      <c r="J42" s="178">
        <f ca="1">SUMIF(S$3:$AP17,"ok",S42:AP42)</f>
        <v>0</v>
      </c>
      <c r="K42" s="148" t="str">
        <f t="shared" ca="1" si="9"/>
        <v>0,00%</v>
      </c>
      <c r="L42" s="191">
        <v>0</v>
      </c>
      <c r="M42" s="468">
        <f t="shared" si="8"/>
        <v>0</v>
      </c>
      <c r="N42" s="191">
        <v>0</v>
      </c>
      <c r="O42" s="968">
        <f t="shared" si="10"/>
        <v>0</v>
      </c>
      <c r="P42" s="1030">
        <v>0</v>
      </c>
      <c r="Q42" s="1031">
        <f ca="1">SUMIF(T$3:$AP9,"SI",T42:AP42)</f>
        <v>0</v>
      </c>
      <c r="R42" s="549" t="str">
        <f t="shared" ca="1" si="7"/>
        <v>0.00%</v>
      </c>
      <c r="S42" s="564">
        <v>0</v>
      </c>
      <c r="T42" s="443">
        <v>0</v>
      </c>
      <c r="U42" s="402">
        <v>0</v>
      </c>
      <c r="V42" s="628">
        <v>0</v>
      </c>
      <c r="W42" s="655">
        <v>0</v>
      </c>
      <c r="X42" s="419">
        <v>0</v>
      </c>
      <c r="Y42" s="469">
        <v>0</v>
      </c>
      <c r="Z42" s="273">
        <v>0</v>
      </c>
      <c r="AA42" s="273">
        <v>0</v>
      </c>
      <c r="AB42" s="273">
        <v>0</v>
      </c>
      <c r="AC42" s="443">
        <v>0</v>
      </c>
      <c r="AD42" s="419">
        <v>0</v>
      </c>
      <c r="AE42" s="402"/>
      <c r="AF42" s="419">
        <v>0</v>
      </c>
      <c r="AG42" s="443">
        <v>0</v>
      </c>
      <c r="AH42" s="419">
        <v>0</v>
      </c>
      <c r="AI42" s="618"/>
      <c r="AJ42" s="443">
        <v>0</v>
      </c>
      <c r="AK42" s="823"/>
      <c r="AL42" s="443"/>
      <c r="AM42" s="823"/>
      <c r="AN42" s="443"/>
      <c r="AO42" s="402"/>
      <c r="AP42" s="419"/>
      <c r="AQ42" s="109"/>
      <c r="AS42"/>
      <c r="AT42"/>
      <c r="AU42"/>
      <c r="AV42"/>
      <c r="AW42"/>
      <c r="AX42"/>
    </row>
    <row r="43" spans="2:50" ht="15" hidden="1" customHeight="1" x14ac:dyDescent="0.25">
      <c r="B43" s="12"/>
      <c r="C43" s="15"/>
      <c r="D43" s="180" t="s">
        <v>169</v>
      </c>
      <c r="E43" s="16"/>
      <c r="F43" s="265">
        <v>3302008</v>
      </c>
      <c r="G43" s="698" t="s">
        <v>498</v>
      </c>
      <c r="H43" s="694">
        <v>0</v>
      </c>
      <c r="I43" s="178">
        <v>0</v>
      </c>
      <c r="J43" s="178">
        <f ca="1">SUMIF(S$3:$AP18,"ok",S43:AP43)</f>
        <v>0</v>
      </c>
      <c r="K43" s="148" t="str">
        <f t="shared" ca="1" si="9"/>
        <v>0,00%</v>
      </c>
      <c r="L43" s="191">
        <v>0</v>
      </c>
      <c r="M43" s="468">
        <f t="shared" si="8"/>
        <v>0</v>
      </c>
      <c r="N43" s="191">
        <v>0</v>
      </c>
      <c r="O43" s="968">
        <f t="shared" si="10"/>
        <v>0</v>
      </c>
      <c r="P43" s="1030">
        <v>0</v>
      </c>
      <c r="Q43" s="1031">
        <f ca="1">SUMIF(T$3:$AP10,"SI",T43:AP43)</f>
        <v>0</v>
      </c>
      <c r="R43" s="549" t="str">
        <f ca="1">IFERROR(Q43/P43,"0,0%")</f>
        <v>0,0%</v>
      </c>
      <c r="S43" s="564">
        <v>0</v>
      </c>
      <c r="T43" s="443">
        <v>0</v>
      </c>
      <c r="U43" s="402">
        <v>0</v>
      </c>
      <c r="V43" s="628">
        <v>0</v>
      </c>
      <c r="W43" s="655">
        <v>0</v>
      </c>
      <c r="X43" s="419">
        <v>0</v>
      </c>
      <c r="Y43" s="469">
        <v>0</v>
      </c>
      <c r="Z43" s="273">
        <v>0</v>
      </c>
      <c r="AA43" s="273">
        <v>0</v>
      </c>
      <c r="AB43" s="273">
        <v>0</v>
      </c>
      <c r="AC43" s="443">
        <v>0</v>
      </c>
      <c r="AD43" s="419">
        <v>0</v>
      </c>
      <c r="AE43" s="402"/>
      <c r="AF43" s="419">
        <v>0</v>
      </c>
      <c r="AG43" s="443">
        <v>0</v>
      </c>
      <c r="AH43" s="419">
        <v>0</v>
      </c>
      <c r="AI43" s="618"/>
      <c r="AJ43" s="443">
        <v>0</v>
      </c>
      <c r="AK43" s="823"/>
      <c r="AL43" s="443"/>
      <c r="AM43" s="823"/>
      <c r="AN43" s="443"/>
      <c r="AO43" s="402"/>
      <c r="AP43" s="419"/>
      <c r="AQ43" s="109"/>
      <c r="AS43"/>
      <c r="AT43"/>
      <c r="AU43"/>
      <c r="AV43"/>
      <c r="AW43"/>
      <c r="AX43"/>
    </row>
    <row r="44" spans="2:50" ht="15" hidden="1" customHeight="1" x14ac:dyDescent="0.25">
      <c r="B44" s="12"/>
      <c r="C44" s="15"/>
      <c r="D44" s="180" t="s">
        <v>170</v>
      </c>
      <c r="E44" s="16"/>
      <c r="F44" s="265">
        <v>3302009</v>
      </c>
      <c r="G44" s="698" t="s">
        <v>499</v>
      </c>
      <c r="H44" s="694">
        <v>0</v>
      </c>
      <c r="I44" s="178">
        <v>0</v>
      </c>
      <c r="J44" s="178">
        <f ca="1">SUMIF(S$3:$AP19,"ok",S44:AP44)</f>
        <v>0</v>
      </c>
      <c r="K44" s="148" t="str">
        <f t="shared" ca="1" si="9"/>
        <v>0,00%</v>
      </c>
      <c r="L44" s="191">
        <v>0</v>
      </c>
      <c r="M44" s="468">
        <f t="shared" si="8"/>
        <v>0</v>
      </c>
      <c r="N44" s="191">
        <v>0</v>
      </c>
      <c r="O44" s="968">
        <f t="shared" si="10"/>
        <v>0</v>
      </c>
      <c r="P44" s="1030">
        <v>0</v>
      </c>
      <c r="Q44" s="1031">
        <f ca="1">SUMIF(T$3:$AP11,"SI",T44:AP44)</f>
        <v>0</v>
      </c>
      <c r="R44" s="549" t="str">
        <f t="shared" ca="1" si="7"/>
        <v>0.00%</v>
      </c>
      <c r="S44" s="564">
        <v>0</v>
      </c>
      <c r="T44" s="443">
        <v>0</v>
      </c>
      <c r="U44" s="402">
        <v>0</v>
      </c>
      <c r="V44" s="628">
        <v>0</v>
      </c>
      <c r="W44" s="655">
        <v>0</v>
      </c>
      <c r="X44" s="419">
        <v>0</v>
      </c>
      <c r="Y44" s="469">
        <v>0</v>
      </c>
      <c r="Z44" s="273">
        <v>0</v>
      </c>
      <c r="AA44" s="273">
        <v>0</v>
      </c>
      <c r="AB44" s="273">
        <v>0</v>
      </c>
      <c r="AC44" s="443">
        <v>0</v>
      </c>
      <c r="AD44" s="419">
        <v>0</v>
      </c>
      <c r="AE44" s="402"/>
      <c r="AF44" s="419">
        <v>0</v>
      </c>
      <c r="AG44" s="443">
        <v>0</v>
      </c>
      <c r="AH44" s="419">
        <v>0</v>
      </c>
      <c r="AI44" s="618"/>
      <c r="AJ44" s="443">
        <v>0</v>
      </c>
      <c r="AK44" s="823"/>
      <c r="AL44" s="443"/>
      <c r="AM44" s="823"/>
      <c r="AN44" s="443"/>
      <c r="AO44" s="402"/>
      <c r="AP44" s="419"/>
      <c r="AQ44" s="109"/>
      <c r="AS44"/>
      <c r="AT44"/>
      <c r="AU44"/>
      <c r="AV44"/>
      <c r="AW44"/>
      <c r="AX44"/>
    </row>
    <row r="45" spans="2:50" ht="15" hidden="1" customHeight="1" x14ac:dyDescent="0.25">
      <c r="B45" s="12"/>
      <c r="C45" s="15"/>
      <c r="D45" s="180" t="s">
        <v>171</v>
      </c>
      <c r="E45" s="16"/>
      <c r="F45" s="265">
        <v>3302010</v>
      </c>
      <c r="G45" s="698" t="s">
        <v>500</v>
      </c>
      <c r="H45" s="694">
        <v>0</v>
      </c>
      <c r="I45" s="178">
        <v>0</v>
      </c>
      <c r="J45" s="178">
        <f ca="1">SUMIF(S$3:$AP20,"ok",S45:AP45)</f>
        <v>0</v>
      </c>
      <c r="K45" s="148" t="str">
        <f t="shared" ca="1" si="9"/>
        <v>0,00%</v>
      </c>
      <c r="L45" s="191">
        <v>0</v>
      </c>
      <c r="M45" s="468">
        <f t="shared" si="8"/>
        <v>0</v>
      </c>
      <c r="N45" s="191">
        <v>0</v>
      </c>
      <c r="O45" s="968">
        <f t="shared" si="10"/>
        <v>0</v>
      </c>
      <c r="P45" s="1030">
        <v>0</v>
      </c>
      <c r="Q45" s="1031">
        <f ca="1">SUMIF(T$3:$AP12,"SI",T45:AP45)</f>
        <v>0</v>
      </c>
      <c r="R45" s="549" t="str">
        <f t="shared" ca="1" si="7"/>
        <v>0.00%</v>
      </c>
      <c r="S45" s="564">
        <v>0</v>
      </c>
      <c r="T45" s="443">
        <v>0</v>
      </c>
      <c r="U45" s="402">
        <v>0</v>
      </c>
      <c r="V45" s="628">
        <v>0</v>
      </c>
      <c r="W45" s="655">
        <v>0</v>
      </c>
      <c r="X45" s="419">
        <v>0</v>
      </c>
      <c r="Y45" s="469">
        <v>0</v>
      </c>
      <c r="Z45" s="273">
        <v>0</v>
      </c>
      <c r="AA45" s="273">
        <v>0</v>
      </c>
      <c r="AB45" s="273">
        <v>0</v>
      </c>
      <c r="AC45" s="443">
        <v>0</v>
      </c>
      <c r="AD45" s="419">
        <v>0</v>
      </c>
      <c r="AE45" s="402"/>
      <c r="AF45" s="419">
        <v>0</v>
      </c>
      <c r="AG45" s="443">
        <v>0</v>
      </c>
      <c r="AH45" s="419">
        <v>0</v>
      </c>
      <c r="AI45" s="618"/>
      <c r="AJ45" s="443">
        <v>0</v>
      </c>
      <c r="AK45" s="823"/>
      <c r="AL45" s="443"/>
      <c r="AM45" s="823"/>
      <c r="AN45" s="443"/>
      <c r="AO45" s="402"/>
      <c r="AP45" s="419"/>
      <c r="AQ45" s="109"/>
      <c r="AS45"/>
      <c r="AT45"/>
      <c r="AU45"/>
      <c r="AV45"/>
      <c r="AW45"/>
      <c r="AX45"/>
    </row>
    <row r="46" spans="2:50" ht="15" hidden="1" customHeight="1" x14ac:dyDescent="0.25">
      <c r="B46" s="12"/>
      <c r="C46" s="15"/>
      <c r="D46" s="180" t="s">
        <v>172</v>
      </c>
      <c r="E46" s="16"/>
      <c r="F46" s="265">
        <v>3302011</v>
      </c>
      <c r="G46" s="698" t="s">
        <v>680</v>
      </c>
      <c r="H46" s="694">
        <v>0</v>
      </c>
      <c r="I46" s="178">
        <v>0</v>
      </c>
      <c r="J46" s="178">
        <f ca="1">SUMIF(S$3:$AP21,"ok",S46:AP46)</f>
        <v>0</v>
      </c>
      <c r="K46" s="148" t="str">
        <f t="shared" ca="1" si="9"/>
        <v>0,00%</v>
      </c>
      <c r="L46" s="191">
        <v>0</v>
      </c>
      <c r="M46" s="468">
        <f t="shared" si="8"/>
        <v>0</v>
      </c>
      <c r="N46" s="191">
        <v>0</v>
      </c>
      <c r="O46" s="968">
        <f t="shared" si="10"/>
        <v>0</v>
      </c>
      <c r="P46" s="1030">
        <v>0</v>
      </c>
      <c r="Q46" s="1031">
        <f ca="1">SUMIF(T$3:$AP13,"SI",T46:AP46)</f>
        <v>0</v>
      </c>
      <c r="R46" s="549" t="str">
        <f t="shared" ca="1" si="7"/>
        <v>0.00%</v>
      </c>
      <c r="S46" s="564">
        <v>0</v>
      </c>
      <c r="T46" s="443">
        <v>0</v>
      </c>
      <c r="U46" s="402">
        <v>0</v>
      </c>
      <c r="V46" s="628">
        <v>0</v>
      </c>
      <c r="W46" s="655">
        <v>0</v>
      </c>
      <c r="X46" s="419">
        <v>0</v>
      </c>
      <c r="Y46" s="469">
        <v>0</v>
      </c>
      <c r="Z46" s="273">
        <v>0</v>
      </c>
      <c r="AA46" s="273">
        <v>0</v>
      </c>
      <c r="AB46" s="273">
        <v>0</v>
      </c>
      <c r="AC46" s="443">
        <v>0</v>
      </c>
      <c r="AD46" s="419">
        <v>0</v>
      </c>
      <c r="AE46" s="402"/>
      <c r="AF46" s="419">
        <v>0</v>
      </c>
      <c r="AG46" s="443">
        <v>0</v>
      </c>
      <c r="AH46" s="419">
        <v>0</v>
      </c>
      <c r="AI46" s="618"/>
      <c r="AJ46" s="443">
        <v>0</v>
      </c>
      <c r="AK46" s="823"/>
      <c r="AL46" s="443"/>
      <c r="AM46" s="823"/>
      <c r="AN46" s="443"/>
      <c r="AO46" s="402"/>
      <c r="AP46" s="419"/>
      <c r="AQ46" s="109"/>
      <c r="AS46"/>
      <c r="AT46"/>
      <c r="AU46"/>
      <c r="AV46"/>
      <c r="AW46"/>
      <c r="AX46"/>
    </row>
    <row r="47" spans="2:50" ht="15" hidden="1" customHeight="1" x14ac:dyDescent="0.25">
      <c r="B47" s="12"/>
      <c r="C47" s="15"/>
      <c r="D47" s="180" t="s">
        <v>173</v>
      </c>
      <c r="E47" s="16"/>
      <c r="F47" s="265">
        <v>3302012</v>
      </c>
      <c r="G47" s="698" t="s">
        <v>493</v>
      </c>
      <c r="H47" s="694">
        <v>0</v>
      </c>
      <c r="I47" s="178">
        <v>0</v>
      </c>
      <c r="J47" s="178">
        <f ca="1">SUMIF(S$3:$AP22,"ok",S47:AP47)</f>
        <v>0</v>
      </c>
      <c r="K47" s="148" t="str">
        <f t="shared" ca="1" si="9"/>
        <v>0,00%</v>
      </c>
      <c r="L47" s="191">
        <v>0</v>
      </c>
      <c r="M47" s="468">
        <f t="shared" si="8"/>
        <v>0</v>
      </c>
      <c r="N47" s="191">
        <v>0</v>
      </c>
      <c r="O47" s="968">
        <f t="shared" si="10"/>
        <v>0</v>
      </c>
      <c r="P47" s="1030">
        <v>0</v>
      </c>
      <c r="Q47" s="1031">
        <f ca="1">SUMIF(T$3:$AP14,"SI",T47:AP47)</f>
        <v>0</v>
      </c>
      <c r="R47" s="549" t="str">
        <f t="shared" ca="1" si="7"/>
        <v>0.00%</v>
      </c>
      <c r="S47" s="564">
        <v>0</v>
      </c>
      <c r="T47" s="443">
        <v>0</v>
      </c>
      <c r="U47" s="402">
        <v>0</v>
      </c>
      <c r="V47" s="628">
        <v>0</v>
      </c>
      <c r="W47" s="655">
        <v>0</v>
      </c>
      <c r="X47" s="419">
        <v>0</v>
      </c>
      <c r="Y47" s="469">
        <v>0</v>
      </c>
      <c r="Z47" s="273">
        <v>0</v>
      </c>
      <c r="AA47" s="273">
        <v>0</v>
      </c>
      <c r="AB47" s="273">
        <v>0</v>
      </c>
      <c r="AC47" s="443">
        <v>0</v>
      </c>
      <c r="AD47" s="419">
        <v>0</v>
      </c>
      <c r="AE47" s="402"/>
      <c r="AF47" s="419">
        <v>0</v>
      </c>
      <c r="AG47" s="443">
        <v>0</v>
      </c>
      <c r="AH47" s="419">
        <v>0</v>
      </c>
      <c r="AI47" s="618"/>
      <c r="AJ47" s="443">
        <v>0</v>
      </c>
      <c r="AK47" s="823"/>
      <c r="AL47" s="443"/>
      <c r="AM47" s="823"/>
      <c r="AN47" s="443"/>
      <c r="AO47" s="402"/>
      <c r="AP47" s="419"/>
      <c r="AQ47" s="109"/>
      <c r="AR47" s="840"/>
      <c r="AS47"/>
      <c r="AT47"/>
      <c r="AU47"/>
      <c r="AV47"/>
      <c r="AW47"/>
      <c r="AX47"/>
    </row>
    <row r="48" spans="2:50" ht="15" hidden="1" customHeight="1" x14ac:dyDescent="0.25">
      <c r="B48" s="12"/>
      <c r="C48" s="15"/>
      <c r="D48" s="180" t="s">
        <v>174</v>
      </c>
      <c r="E48" s="16"/>
      <c r="F48" s="265">
        <v>3302013</v>
      </c>
      <c r="G48" s="698" t="s">
        <v>494</v>
      </c>
      <c r="H48" s="694">
        <v>0</v>
      </c>
      <c r="I48" s="178">
        <v>0</v>
      </c>
      <c r="J48" s="178">
        <f ca="1">SUMIF(S$3:$AP23,"ok",S48:AP48)</f>
        <v>0</v>
      </c>
      <c r="K48" s="148" t="str">
        <f t="shared" ca="1" si="9"/>
        <v>0,00%</v>
      </c>
      <c r="L48" s="191">
        <v>0</v>
      </c>
      <c r="M48" s="468">
        <f t="shared" si="8"/>
        <v>0</v>
      </c>
      <c r="N48" s="191">
        <v>0</v>
      </c>
      <c r="O48" s="968">
        <f t="shared" si="10"/>
        <v>0</v>
      </c>
      <c r="P48" s="1030">
        <v>0</v>
      </c>
      <c r="Q48" s="1031">
        <f ca="1">SUMIF(T$3:$AP15,"SI",T48:AP48)</f>
        <v>0</v>
      </c>
      <c r="R48" s="549" t="str">
        <f t="shared" ca="1" si="7"/>
        <v>0.00%</v>
      </c>
      <c r="S48" s="564">
        <v>0</v>
      </c>
      <c r="T48" s="443">
        <v>0</v>
      </c>
      <c r="U48" s="402">
        <v>0</v>
      </c>
      <c r="V48" s="628">
        <v>0</v>
      </c>
      <c r="W48" s="655">
        <v>0</v>
      </c>
      <c r="X48" s="419">
        <v>0</v>
      </c>
      <c r="Y48" s="469">
        <v>0</v>
      </c>
      <c r="Z48" s="273">
        <v>0</v>
      </c>
      <c r="AA48" s="273">
        <v>0</v>
      </c>
      <c r="AB48" s="273">
        <v>0</v>
      </c>
      <c r="AC48" s="443">
        <v>0</v>
      </c>
      <c r="AD48" s="419">
        <v>0</v>
      </c>
      <c r="AE48" s="402"/>
      <c r="AF48" s="419">
        <v>0</v>
      </c>
      <c r="AG48" s="443">
        <v>0</v>
      </c>
      <c r="AH48" s="419">
        <v>0</v>
      </c>
      <c r="AI48" s="618"/>
      <c r="AJ48" s="443">
        <v>0</v>
      </c>
      <c r="AK48" s="823"/>
      <c r="AL48" s="443"/>
      <c r="AM48" s="823"/>
      <c r="AN48" s="443"/>
      <c r="AO48" s="402"/>
      <c r="AP48" s="419"/>
      <c r="AQ48" s="109"/>
      <c r="AR48" s="840"/>
      <c r="AS48"/>
      <c r="AT48"/>
      <c r="AU48"/>
      <c r="AV48"/>
      <c r="AW48"/>
      <c r="AX48"/>
    </row>
    <row r="49" spans="1:50" ht="15" hidden="1" customHeight="1" x14ac:dyDescent="0.25">
      <c r="B49" s="12"/>
      <c r="C49" s="15"/>
      <c r="D49" s="180" t="s">
        <v>189</v>
      </c>
      <c r="E49" s="16"/>
      <c r="F49" s="265">
        <v>3302014</v>
      </c>
      <c r="G49" s="698" t="s">
        <v>495</v>
      </c>
      <c r="H49" s="694">
        <v>0</v>
      </c>
      <c r="I49" s="178">
        <v>0</v>
      </c>
      <c r="J49" s="178">
        <f ca="1">SUMIF(S$3:$AP24,"ok",S49:AP49)</f>
        <v>0</v>
      </c>
      <c r="K49" s="148" t="str">
        <f t="shared" ca="1" si="9"/>
        <v>0,00%</v>
      </c>
      <c r="L49" s="191">
        <v>0</v>
      </c>
      <c r="M49" s="468">
        <f t="shared" si="8"/>
        <v>0</v>
      </c>
      <c r="N49" s="191">
        <v>0</v>
      </c>
      <c r="O49" s="968">
        <f t="shared" si="10"/>
        <v>0</v>
      </c>
      <c r="P49" s="1030">
        <v>0</v>
      </c>
      <c r="Q49" s="1031">
        <f ca="1">SUMIF(T$3:$AP16,"SI",T49:AP49)</f>
        <v>0</v>
      </c>
      <c r="R49" s="549" t="str">
        <f t="shared" ca="1" si="7"/>
        <v>0.00%</v>
      </c>
      <c r="S49" s="564">
        <v>0</v>
      </c>
      <c r="T49" s="443">
        <v>0</v>
      </c>
      <c r="U49" s="402">
        <v>0</v>
      </c>
      <c r="V49" s="628">
        <v>0</v>
      </c>
      <c r="W49" s="655">
        <v>0</v>
      </c>
      <c r="X49" s="419">
        <v>0</v>
      </c>
      <c r="Y49" s="469">
        <v>0</v>
      </c>
      <c r="Z49" s="273">
        <v>0</v>
      </c>
      <c r="AA49" s="273">
        <v>0</v>
      </c>
      <c r="AB49" s="273">
        <v>0</v>
      </c>
      <c r="AC49" s="443">
        <v>0</v>
      </c>
      <c r="AD49" s="419">
        <v>0</v>
      </c>
      <c r="AE49" s="402"/>
      <c r="AF49" s="419">
        <v>0</v>
      </c>
      <c r="AG49" s="443">
        <v>0</v>
      </c>
      <c r="AH49" s="419">
        <v>0</v>
      </c>
      <c r="AI49" s="618"/>
      <c r="AJ49" s="443">
        <v>0</v>
      </c>
      <c r="AK49" s="823"/>
      <c r="AL49" s="443"/>
      <c r="AM49" s="823"/>
      <c r="AN49" s="443"/>
      <c r="AO49" s="402"/>
      <c r="AP49" s="419"/>
      <c r="AQ49" s="109"/>
      <c r="AS49"/>
      <c r="AT49"/>
      <c r="AU49"/>
      <c r="AV49"/>
      <c r="AW49"/>
      <c r="AX49"/>
    </row>
    <row r="50" spans="1:50" ht="15" hidden="1" customHeight="1" x14ac:dyDescent="0.25">
      <c r="B50" s="12"/>
      <c r="C50" s="15"/>
      <c r="D50" s="180" t="s">
        <v>190</v>
      </c>
      <c r="E50" s="16"/>
      <c r="F50" s="265">
        <v>3302015</v>
      </c>
      <c r="G50" s="698" t="s">
        <v>496</v>
      </c>
      <c r="H50" s="694">
        <v>0</v>
      </c>
      <c r="I50" s="178">
        <v>0</v>
      </c>
      <c r="J50" s="178">
        <f ca="1">SUMIF(S$3:$AP25,"ok",S50:AP50)</f>
        <v>0</v>
      </c>
      <c r="K50" s="148" t="str">
        <f t="shared" ca="1" si="9"/>
        <v>0,00%</v>
      </c>
      <c r="L50" s="191">
        <v>0</v>
      </c>
      <c r="M50" s="468">
        <f t="shared" si="8"/>
        <v>0</v>
      </c>
      <c r="N50" s="191">
        <v>0</v>
      </c>
      <c r="O50" s="968">
        <f t="shared" si="10"/>
        <v>0</v>
      </c>
      <c r="P50" s="1030">
        <v>0</v>
      </c>
      <c r="Q50" s="1031">
        <f ca="1">SUMIF(T$3:$AP17,"SI",T50:AP50)</f>
        <v>0</v>
      </c>
      <c r="R50" s="549" t="str">
        <f t="shared" ca="1" si="7"/>
        <v>0.00%</v>
      </c>
      <c r="S50" s="564">
        <v>0</v>
      </c>
      <c r="T50" s="443">
        <v>0</v>
      </c>
      <c r="U50" s="402">
        <v>0</v>
      </c>
      <c r="V50" s="628">
        <v>0</v>
      </c>
      <c r="W50" s="655">
        <v>0</v>
      </c>
      <c r="X50" s="419">
        <v>0</v>
      </c>
      <c r="Y50" s="469">
        <v>0</v>
      </c>
      <c r="Z50" s="273">
        <v>0</v>
      </c>
      <c r="AA50" s="273">
        <v>0</v>
      </c>
      <c r="AB50" s="273">
        <v>0</v>
      </c>
      <c r="AC50" s="443">
        <v>0</v>
      </c>
      <c r="AD50" s="419">
        <v>0</v>
      </c>
      <c r="AE50" s="402"/>
      <c r="AF50" s="419">
        <v>0</v>
      </c>
      <c r="AG50" s="443">
        <v>0</v>
      </c>
      <c r="AH50" s="419">
        <v>0</v>
      </c>
      <c r="AI50" s="618"/>
      <c r="AJ50" s="443">
        <v>0</v>
      </c>
      <c r="AK50" s="823"/>
      <c r="AL50" s="443"/>
      <c r="AM50" s="823"/>
      <c r="AN50" s="443"/>
      <c r="AO50" s="402"/>
      <c r="AP50" s="419"/>
      <c r="AQ50" s="109"/>
      <c r="AS50"/>
      <c r="AT50"/>
      <c r="AU50"/>
      <c r="AV50"/>
      <c r="AW50"/>
      <c r="AX50"/>
    </row>
    <row r="51" spans="1:50" ht="15" hidden="1" customHeight="1" x14ac:dyDescent="0.25">
      <c r="B51" s="12"/>
      <c r="C51" s="15"/>
      <c r="D51" s="180" t="s">
        <v>224</v>
      </c>
      <c r="E51" s="16"/>
      <c r="F51" s="265">
        <v>3302016</v>
      </c>
      <c r="G51" s="698" t="s">
        <v>487</v>
      </c>
      <c r="H51" s="694">
        <v>0</v>
      </c>
      <c r="I51" s="178">
        <v>0</v>
      </c>
      <c r="J51" s="178">
        <f ca="1">SUMIF(S$3:$AP26,"ok",S51:AP51)</f>
        <v>0</v>
      </c>
      <c r="K51" s="148" t="str">
        <f t="shared" ca="1" si="9"/>
        <v>0,00%</v>
      </c>
      <c r="L51" s="191">
        <v>0</v>
      </c>
      <c r="M51" s="468">
        <f t="shared" si="8"/>
        <v>0</v>
      </c>
      <c r="N51" s="191">
        <v>0</v>
      </c>
      <c r="O51" s="968">
        <f t="shared" si="10"/>
        <v>0</v>
      </c>
      <c r="P51" s="1030">
        <v>0</v>
      </c>
      <c r="Q51" s="1031">
        <f ca="1">SUMIF(T$3:$AP18,"SI",T51:AP51)</f>
        <v>0</v>
      </c>
      <c r="R51" s="549" t="str">
        <f t="shared" ca="1" si="7"/>
        <v>0.00%</v>
      </c>
      <c r="S51" s="564">
        <v>0</v>
      </c>
      <c r="T51" s="443">
        <v>0</v>
      </c>
      <c r="U51" s="402">
        <v>0</v>
      </c>
      <c r="V51" s="628">
        <v>0</v>
      </c>
      <c r="W51" s="655">
        <v>0</v>
      </c>
      <c r="X51" s="419">
        <v>0</v>
      </c>
      <c r="Y51" s="469">
        <v>0</v>
      </c>
      <c r="Z51" s="273">
        <v>0</v>
      </c>
      <c r="AA51" s="273">
        <v>0</v>
      </c>
      <c r="AB51" s="273">
        <v>0</v>
      </c>
      <c r="AC51" s="443">
        <v>0</v>
      </c>
      <c r="AD51" s="419">
        <v>0</v>
      </c>
      <c r="AE51" s="402"/>
      <c r="AF51" s="419">
        <v>0</v>
      </c>
      <c r="AG51" s="443">
        <v>0</v>
      </c>
      <c r="AH51" s="419">
        <v>0</v>
      </c>
      <c r="AI51" s="618"/>
      <c r="AJ51" s="443">
        <v>0</v>
      </c>
      <c r="AK51" s="823"/>
      <c r="AL51" s="443"/>
      <c r="AM51" s="823"/>
      <c r="AN51" s="443"/>
      <c r="AO51" s="402"/>
      <c r="AP51" s="419"/>
      <c r="AQ51" s="109"/>
      <c r="AS51"/>
      <c r="AT51"/>
      <c r="AU51"/>
      <c r="AV51"/>
      <c r="AW51"/>
      <c r="AX51"/>
    </row>
    <row r="52" spans="1:50" ht="15" hidden="1" customHeight="1" x14ac:dyDescent="0.25">
      <c r="B52" s="12"/>
      <c r="C52" s="15"/>
      <c r="D52" s="180" t="s">
        <v>191</v>
      </c>
      <c r="E52" s="16"/>
      <c r="F52" s="265">
        <v>3302017</v>
      </c>
      <c r="G52" s="698" t="s">
        <v>510</v>
      </c>
      <c r="H52" s="694">
        <v>0</v>
      </c>
      <c r="I52" s="178">
        <v>0</v>
      </c>
      <c r="J52" s="178">
        <f ca="1">SUMIF(S$3:$AP27,"ok",S52:AP52)</f>
        <v>0</v>
      </c>
      <c r="K52" s="148" t="str">
        <f t="shared" ca="1" si="9"/>
        <v>0,00%</v>
      </c>
      <c r="L52" s="191">
        <v>0</v>
      </c>
      <c r="M52" s="468">
        <f t="shared" si="8"/>
        <v>0</v>
      </c>
      <c r="N52" s="191">
        <v>0</v>
      </c>
      <c r="O52" s="968">
        <f t="shared" si="10"/>
        <v>0</v>
      </c>
      <c r="P52" s="1030">
        <v>0</v>
      </c>
      <c r="Q52" s="1031">
        <f ca="1">SUMIF(T$3:$AP19,"SI",T52:AP52)</f>
        <v>0</v>
      </c>
      <c r="R52" s="549" t="str">
        <f t="shared" ca="1" si="7"/>
        <v>0.00%</v>
      </c>
      <c r="S52" s="564">
        <v>0</v>
      </c>
      <c r="T52" s="443">
        <v>0</v>
      </c>
      <c r="U52" s="402">
        <v>0</v>
      </c>
      <c r="V52" s="628">
        <v>0</v>
      </c>
      <c r="W52" s="655">
        <v>0</v>
      </c>
      <c r="X52" s="419">
        <v>0</v>
      </c>
      <c r="Y52" s="469">
        <v>0</v>
      </c>
      <c r="Z52" s="273">
        <v>0</v>
      </c>
      <c r="AA52" s="273">
        <v>0</v>
      </c>
      <c r="AB52" s="273">
        <v>0</v>
      </c>
      <c r="AC52" s="443">
        <v>0</v>
      </c>
      <c r="AD52" s="419">
        <v>0</v>
      </c>
      <c r="AE52" s="402"/>
      <c r="AF52" s="419">
        <v>0</v>
      </c>
      <c r="AG52" s="443">
        <v>0</v>
      </c>
      <c r="AH52" s="419">
        <v>0</v>
      </c>
      <c r="AI52" s="618"/>
      <c r="AJ52" s="443">
        <v>0</v>
      </c>
      <c r="AK52" s="823"/>
      <c r="AL52" s="443"/>
      <c r="AM52" s="823"/>
      <c r="AN52" s="443"/>
      <c r="AO52" s="402"/>
      <c r="AP52" s="419"/>
      <c r="AQ52" s="109"/>
      <c r="AS52"/>
      <c r="AT52"/>
      <c r="AU52"/>
      <c r="AV52"/>
      <c r="AW52"/>
      <c r="AX52"/>
    </row>
    <row r="53" spans="1:50" ht="15" customHeight="1" x14ac:dyDescent="0.25">
      <c r="B53" s="12"/>
      <c r="C53" s="15"/>
      <c r="D53" s="1046" t="s">
        <v>194</v>
      </c>
      <c r="E53" s="16"/>
      <c r="F53" s="265" t="s">
        <v>871</v>
      </c>
      <c r="G53" s="698" t="s">
        <v>872</v>
      </c>
      <c r="H53" s="694">
        <v>0</v>
      </c>
      <c r="I53" s="178">
        <v>0</v>
      </c>
      <c r="J53" s="178">
        <f ca="1">SUMIF(S$3:$AP28,"ok",S53:AP53)</f>
        <v>0</v>
      </c>
      <c r="K53" s="148" t="str">
        <f ca="1">IFERROR(J53/I53,"0,00%")</f>
        <v>0,00%</v>
      </c>
      <c r="L53" s="191">
        <v>0</v>
      </c>
      <c r="M53" s="468">
        <f>IFERROR(L53/I53,0)</f>
        <v>0</v>
      </c>
      <c r="N53" s="191">
        <f>+I53-L53</f>
        <v>0</v>
      </c>
      <c r="O53" s="968">
        <f>+IFERROR(N53/I53,0)</f>
        <v>0</v>
      </c>
      <c r="P53" s="1030">
        <f>+'P05 2023'!EZ3</f>
        <v>29762649.404999997</v>
      </c>
      <c r="Q53" s="1050">
        <f ca="1">SUMIF(T$3:$AP20,"SI",T53:AP53)</f>
        <v>28361018.25</v>
      </c>
      <c r="R53" s="549">
        <f ca="1">IFERROR(Q53/P53,"0.00%")</f>
        <v>0.95290637147496249</v>
      </c>
      <c r="S53" s="564">
        <v>0</v>
      </c>
      <c r="T53" s="443">
        <v>0</v>
      </c>
      <c r="U53" s="402">
        <v>0</v>
      </c>
      <c r="V53" s="628">
        <v>0</v>
      </c>
      <c r="W53" s="655">
        <v>0</v>
      </c>
      <c r="X53" s="419">
        <v>0</v>
      </c>
      <c r="Y53" s="469">
        <v>0</v>
      </c>
      <c r="Z53" s="273">
        <v>0</v>
      </c>
      <c r="AA53" s="273">
        <v>0</v>
      </c>
      <c r="AB53" s="273">
        <v>0</v>
      </c>
      <c r="AC53" s="443">
        <v>0</v>
      </c>
      <c r="AD53" s="419">
        <v>0</v>
      </c>
      <c r="AE53" s="402">
        <v>0</v>
      </c>
      <c r="AF53" s="419">
        <f>+'P05 2023'!BT4</f>
        <v>4295694.0149999997</v>
      </c>
      <c r="AG53" s="443">
        <v>0</v>
      </c>
      <c r="AH53" s="419">
        <v>0</v>
      </c>
      <c r="AI53" s="618">
        <v>0</v>
      </c>
      <c r="AJ53" s="443">
        <f>+'P05 2023'!CZ3</f>
        <v>7631361.3599999994</v>
      </c>
      <c r="AK53" s="823">
        <v>0</v>
      </c>
      <c r="AL53" s="443">
        <f>+'P05 2023'!DP3</f>
        <v>8301789.8549999995</v>
      </c>
      <c r="AM53" s="823">
        <v>0</v>
      </c>
      <c r="AN53" s="443">
        <v>0</v>
      </c>
      <c r="AO53" s="1787">
        <v>0</v>
      </c>
      <c r="AP53" s="1782">
        <f>+'P05 2023'!ES3</f>
        <v>8132173.0199999996</v>
      </c>
      <c r="AQ53" s="109"/>
      <c r="AS53"/>
      <c r="AT53"/>
      <c r="AU53"/>
      <c r="AV53"/>
      <c r="AW53"/>
      <c r="AX53"/>
    </row>
    <row r="54" spans="1:50" ht="15" hidden="1" customHeight="1" x14ac:dyDescent="0.25">
      <c r="B54" s="12"/>
      <c r="C54" s="15"/>
      <c r="D54" s="180" t="s">
        <v>692</v>
      </c>
      <c r="E54" s="16"/>
      <c r="F54" s="265">
        <v>3302107</v>
      </c>
      <c r="G54" s="698" t="s">
        <v>635</v>
      </c>
      <c r="H54" s="694">
        <v>0</v>
      </c>
      <c r="I54" s="178">
        <v>0</v>
      </c>
      <c r="J54" s="178">
        <f ca="1">SUMIF(S$3:$AP29,"ok",S54:AP54)</f>
        <v>0</v>
      </c>
      <c r="K54" s="148" t="str">
        <f t="shared" ca="1" si="9"/>
        <v>0,00%</v>
      </c>
      <c r="L54" s="191">
        <v>0</v>
      </c>
      <c r="M54" s="468">
        <f t="shared" si="8"/>
        <v>0</v>
      </c>
      <c r="N54" s="191">
        <v>0</v>
      </c>
      <c r="O54" s="968">
        <f t="shared" si="10"/>
        <v>0</v>
      </c>
      <c r="P54" s="1030">
        <v>0</v>
      </c>
      <c r="Q54" s="1031">
        <f ca="1">SUMIF(T$3:$AP20,"SI",T54:AP54)</f>
        <v>0</v>
      </c>
      <c r="R54" s="549" t="str">
        <f t="shared" ca="1" si="7"/>
        <v>0.00%</v>
      </c>
      <c r="S54" s="564">
        <v>0</v>
      </c>
      <c r="T54" s="443">
        <v>0</v>
      </c>
      <c r="U54" s="402">
        <v>0</v>
      </c>
      <c r="V54" s="628">
        <v>0</v>
      </c>
      <c r="W54" s="655">
        <v>0</v>
      </c>
      <c r="X54" s="419">
        <v>0</v>
      </c>
      <c r="Y54" s="469">
        <v>0</v>
      </c>
      <c r="Z54" s="273">
        <v>0</v>
      </c>
      <c r="AA54" s="273">
        <v>0</v>
      </c>
      <c r="AB54" s="273">
        <v>0</v>
      </c>
      <c r="AC54" s="443">
        <v>0</v>
      </c>
      <c r="AD54" s="419">
        <v>0</v>
      </c>
      <c r="AE54" s="402"/>
      <c r="AF54" s="419">
        <v>0</v>
      </c>
      <c r="AG54" s="443">
        <v>0</v>
      </c>
      <c r="AH54" s="419">
        <v>0</v>
      </c>
      <c r="AI54" s="618"/>
      <c r="AJ54" s="443">
        <v>0</v>
      </c>
      <c r="AK54" s="823"/>
      <c r="AL54" s="443"/>
      <c r="AM54" s="823"/>
      <c r="AN54" s="443"/>
      <c r="AO54" s="402"/>
      <c r="AP54" s="419"/>
      <c r="AQ54" s="109"/>
      <c r="AS54"/>
      <c r="AT54"/>
      <c r="AU54"/>
      <c r="AV54"/>
      <c r="AW54"/>
      <c r="AX54"/>
    </row>
    <row r="55" spans="1:50" ht="15" hidden="1" customHeight="1" x14ac:dyDescent="0.25">
      <c r="B55" s="131"/>
      <c r="C55" s="132"/>
      <c r="D55" s="427" t="s">
        <v>693</v>
      </c>
      <c r="E55" s="145"/>
      <c r="F55" s="81">
        <v>3302914</v>
      </c>
      <c r="G55" s="699" t="s">
        <v>513</v>
      </c>
      <c r="H55" s="695">
        <v>0</v>
      </c>
      <c r="I55" s="191">
        <v>0</v>
      </c>
      <c r="J55" s="178">
        <f ca="1">SUMIF(S$3:$AP30,"ok",S55:AP55)</f>
        <v>0</v>
      </c>
      <c r="K55" s="148" t="str">
        <f t="shared" ca="1" si="9"/>
        <v>0,00%</v>
      </c>
      <c r="L55" s="191">
        <v>0</v>
      </c>
      <c r="M55" s="470">
        <f t="shared" si="8"/>
        <v>0</v>
      </c>
      <c r="N55" s="191">
        <v>0</v>
      </c>
      <c r="O55" s="739">
        <f t="shared" si="10"/>
        <v>0</v>
      </c>
      <c r="P55" s="1030">
        <v>0</v>
      </c>
      <c r="Q55" s="1031">
        <f ca="1">SUMIF(T$3:$AP21,"SI",T55:AP55)</f>
        <v>0</v>
      </c>
      <c r="R55" s="550" t="str">
        <f t="shared" ca="1" si="7"/>
        <v>0.00%</v>
      </c>
      <c r="S55" s="565">
        <v>0</v>
      </c>
      <c r="T55" s="443">
        <v>0</v>
      </c>
      <c r="U55" s="402">
        <v>0</v>
      </c>
      <c r="V55" s="628">
        <v>0</v>
      </c>
      <c r="W55" s="655">
        <v>0</v>
      </c>
      <c r="X55" s="419">
        <v>0</v>
      </c>
      <c r="Y55" s="469">
        <v>0</v>
      </c>
      <c r="Z55" s="273">
        <v>0</v>
      </c>
      <c r="AA55" s="273">
        <v>0</v>
      </c>
      <c r="AB55" s="273">
        <v>0</v>
      </c>
      <c r="AC55" s="443">
        <v>0</v>
      </c>
      <c r="AD55" s="419">
        <v>0</v>
      </c>
      <c r="AE55" s="402"/>
      <c r="AF55" s="419">
        <v>0</v>
      </c>
      <c r="AG55" s="443">
        <v>0</v>
      </c>
      <c r="AH55" s="419">
        <v>0</v>
      </c>
      <c r="AI55" s="618"/>
      <c r="AJ55" s="443">
        <v>0</v>
      </c>
      <c r="AK55" s="823"/>
      <c r="AL55" s="443"/>
      <c r="AM55" s="823"/>
      <c r="AN55" s="443"/>
      <c r="AO55" s="402"/>
      <c r="AP55" s="419"/>
      <c r="AQ55" s="109"/>
      <c r="AS55"/>
      <c r="AT55"/>
      <c r="AU55"/>
      <c r="AV55"/>
      <c r="AW55"/>
      <c r="AX55"/>
    </row>
    <row r="56" spans="1:50" ht="15" hidden="1" customHeight="1" x14ac:dyDescent="0.25">
      <c r="B56" s="12"/>
      <c r="C56" s="15"/>
      <c r="D56" s="180" t="s">
        <v>694</v>
      </c>
      <c r="E56" s="16"/>
      <c r="F56" s="265">
        <v>3302916</v>
      </c>
      <c r="G56" s="700" t="s">
        <v>307</v>
      </c>
      <c r="H56" s="694">
        <v>0</v>
      </c>
      <c r="I56" s="178">
        <v>0</v>
      </c>
      <c r="J56" s="178">
        <f ca="1">SUMIF(S$3:$AP31,"ok",S56:AP56)</f>
        <v>0</v>
      </c>
      <c r="K56" s="148" t="str">
        <f t="shared" ca="1" si="9"/>
        <v>0,00%</v>
      </c>
      <c r="L56" s="191">
        <v>0</v>
      </c>
      <c r="M56" s="468">
        <f t="shared" si="8"/>
        <v>0</v>
      </c>
      <c r="N56" s="191">
        <v>0</v>
      </c>
      <c r="O56" s="968">
        <f t="shared" si="10"/>
        <v>0</v>
      </c>
      <c r="P56" s="1032">
        <v>0</v>
      </c>
      <c r="Q56" s="1031">
        <f ca="1">SUMIF(T$3:$AP22,"SI",T56:AP56)</f>
        <v>0</v>
      </c>
      <c r="R56" s="549" t="str">
        <f t="shared" ca="1" si="7"/>
        <v>0.00%</v>
      </c>
      <c r="S56" s="564">
        <v>0</v>
      </c>
      <c r="T56" s="443">
        <v>0</v>
      </c>
      <c r="U56" s="402">
        <v>0</v>
      </c>
      <c r="V56" s="628">
        <v>0</v>
      </c>
      <c r="W56" s="655">
        <v>0</v>
      </c>
      <c r="X56" s="419">
        <v>0</v>
      </c>
      <c r="Y56" s="469">
        <v>0</v>
      </c>
      <c r="Z56" s="273">
        <v>0</v>
      </c>
      <c r="AA56" s="273">
        <v>0</v>
      </c>
      <c r="AB56" s="273">
        <v>0</v>
      </c>
      <c r="AC56" s="443">
        <v>0</v>
      </c>
      <c r="AD56" s="419">
        <v>0</v>
      </c>
      <c r="AE56" s="402"/>
      <c r="AF56" s="419">
        <v>0</v>
      </c>
      <c r="AG56" s="443">
        <v>0</v>
      </c>
      <c r="AH56" s="419">
        <v>0</v>
      </c>
      <c r="AI56" s="618"/>
      <c r="AJ56" s="443">
        <v>0</v>
      </c>
      <c r="AK56" s="823"/>
      <c r="AL56" s="443"/>
      <c r="AM56" s="823"/>
      <c r="AN56" s="443"/>
      <c r="AO56" s="402"/>
      <c r="AP56" s="419"/>
      <c r="AS56"/>
      <c r="AT56"/>
      <c r="AU56"/>
      <c r="AV56"/>
      <c r="AW56"/>
      <c r="AX56"/>
    </row>
    <row r="57" spans="1:50" ht="15" hidden="1" customHeight="1" x14ac:dyDescent="0.25">
      <c r="B57" s="12"/>
      <c r="C57" s="15"/>
      <c r="D57" s="180" t="s">
        <v>636</v>
      </c>
      <c r="E57" s="16"/>
      <c r="F57" s="265">
        <v>3302020</v>
      </c>
      <c r="G57" s="698" t="s">
        <v>705</v>
      </c>
      <c r="H57" s="694">
        <v>0</v>
      </c>
      <c r="I57" s="178">
        <v>0</v>
      </c>
      <c r="J57" s="178">
        <f ca="1">SUMIF(S$3:$AP32,"ok",S57:AP57)</f>
        <v>0</v>
      </c>
      <c r="K57" s="148" t="str">
        <f ca="1">IFERROR(J57/#REF!,"0,00%")</f>
        <v>0,00%</v>
      </c>
      <c r="L57" s="191">
        <v>0</v>
      </c>
      <c r="M57" s="468">
        <f>IFERROR(#REF!/#REF!,0)</f>
        <v>0</v>
      </c>
      <c r="N57" s="191">
        <f>+I57-L57</f>
        <v>0</v>
      </c>
      <c r="O57" s="968">
        <f>+IFERROR(N57/#REF!,0)</f>
        <v>0</v>
      </c>
      <c r="P57" s="1032">
        <v>0</v>
      </c>
      <c r="Q57" s="1031">
        <f ca="1">SUMIF(T$3:$AP23,"SI",T57:AP57)</f>
        <v>0</v>
      </c>
      <c r="R57" s="549" t="str">
        <f ca="1">IFERROR(Q57/P57,"0,0%")</f>
        <v>0,0%</v>
      </c>
      <c r="S57" s="564">
        <v>0</v>
      </c>
      <c r="T57" s="443">
        <v>0</v>
      </c>
      <c r="U57" s="402">
        <v>0</v>
      </c>
      <c r="V57" s="628">
        <v>0</v>
      </c>
      <c r="W57" s="655">
        <v>0</v>
      </c>
      <c r="X57" s="419">
        <v>0</v>
      </c>
      <c r="Y57" s="469">
        <v>0</v>
      </c>
      <c r="Z57" s="273">
        <v>0</v>
      </c>
      <c r="AA57" s="273">
        <v>0</v>
      </c>
      <c r="AB57" s="273">
        <v>0</v>
      </c>
      <c r="AC57" s="443">
        <v>0</v>
      </c>
      <c r="AD57" s="419">
        <v>0</v>
      </c>
      <c r="AE57" s="402"/>
      <c r="AF57" s="419">
        <v>0</v>
      </c>
      <c r="AG57" s="443">
        <v>0</v>
      </c>
      <c r="AH57" s="419">
        <v>0</v>
      </c>
      <c r="AI57" s="618"/>
      <c r="AJ57" s="443">
        <v>0</v>
      </c>
      <c r="AK57" s="823"/>
      <c r="AL57" s="443"/>
      <c r="AM57" s="823"/>
      <c r="AN57" s="443">
        <v>0</v>
      </c>
      <c r="AO57" s="402"/>
      <c r="AP57" s="419">
        <v>0</v>
      </c>
      <c r="AS57"/>
      <c r="AT57"/>
      <c r="AU57"/>
      <c r="AV57"/>
      <c r="AW57"/>
      <c r="AX57"/>
    </row>
    <row r="58" spans="1:50" ht="15" customHeight="1" x14ac:dyDescent="0.25">
      <c r="B58" s="9"/>
      <c r="C58" s="14" t="s">
        <v>165</v>
      </c>
      <c r="D58" s="1045"/>
      <c r="E58" s="11"/>
      <c r="F58" s="82"/>
      <c r="G58" s="697" t="s">
        <v>209</v>
      </c>
      <c r="H58" s="693">
        <f>SUM(H59:H69)</f>
        <v>117499266</v>
      </c>
      <c r="I58" s="422">
        <f>SUM(I59:I69)</f>
        <v>0</v>
      </c>
      <c r="J58" s="422">
        <f ca="1">SUMIF(S$3:$AP42,"ok",S58:AP58)</f>
        <v>0</v>
      </c>
      <c r="K58" s="149" t="str">
        <f ca="1">IFERROR(J58/I58,"0,0%")</f>
        <v>0,0%</v>
      </c>
      <c r="L58" s="472">
        <v>0</v>
      </c>
      <c r="M58" s="462">
        <f t="shared" si="8"/>
        <v>0</v>
      </c>
      <c r="N58" s="2">
        <f>+I58-L58</f>
        <v>0</v>
      </c>
      <c r="O58" s="149">
        <f>+IFERROR(N58/I58,0)</f>
        <v>0</v>
      </c>
      <c r="P58" s="1029">
        <f>SUM(P59:P69)</f>
        <v>732996.31499999994</v>
      </c>
      <c r="Q58" s="422">
        <f ca="1">SUM(Q59:Q69)</f>
        <v>0</v>
      </c>
      <c r="R58" s="548">
        <f ca="1">IFERROR(Q58/P58,"0.00%")</f>
        <v>0</v>
      </c>
      <c r="S58" s="563">
        <v>0</v>
      </c>
      <c r="T58" s="464">
        <v>0</v>
      </c>
      <c r="U58" s="466">
        <v>0</v>
      </c>
      <c r="V58" s="465">
        <v>0</v>
      </c>
      <c r="W58" s="620">
        <v>0</v>
      </c>
      <c r="X58" s="657">
        <v>0</v>
      </c>
      <c r="Y58" s="509">
        <v>0</v>
      </c>
      <c r="Z58" s="473">
        <v>0</v>
      </c>
      <c r="AA58" s="473">
        <v>0</v>
      </c>
      <c r="AB58" s="473">
        <v>0</v>
      </c>
      <c r="AC58" s="672">
        <v>0</v>
      </c>
      <c r="AD58" s="657">
        <v>0</v>
      </c>
      <c r="AE58" s="177">
        <v>0</v>
      </c>
      <c r="AF58" s="657">
        <v>0</v>
      </c>
      <c r="AG58" s="464">
        <v>0</v>
      </c>
      <c r="AH58" s="465">
        <v>0</v>
      </c>
      <c r="AI58" s="958">
        <v>0</v>
      </c>
      <c r="AJ58" s="1037">
        <v>0</v>
      </c>
      <c r="AK58" s="835">
        <v>0</v>
      </c>
      <c r="AL58" s="672">
        <v>0</v>
      </c>
      <c r="AM58" s="835">
        <v>0</v>
      </c>
      <c r="AN58" s="672">
        <v>0</v>
      </c>
      <c r="AO58" s="1788">
        <v>0</v>
      </c>
      <c r="AP58" s="1783">
        <v>0</v>
      </c>
      <c r="AS58"/>
      <c r="AT58"/>
      <c r="AU58"/>
      <c r="AV58"/>
      <c r="AW58"/>
      <c r="AX58"/>
    </row>
    <row r="59" spans="1:50" ht="15" customHeight="1" x14ac:dyDescent="0.25">
      <c r="B59" s="12"/>
      <c r="C59" s="58"/>
      <c r="D59" s="180" t="s">
        <v>167</v>
      </c>
      <c r="E59" s="13"/>
      <c r="F59" s="265">
        <v>3303001</v>
      </c>
      <c r="G59" s="698" t="s">
        <v>243</v>
      </c>
      <c r="H59" s="694">
        <f>+'P05 2024'!F5</f>
        <v>79217505</v>
      </c>
      <c r="I59" s="191">
        <f>+'P05 2024'!ES5</f>
        <v>0</v>
      </c>
      <c r="J59" s="178">
        <f ca="1">SUMIF(S$3:$AP43,"ok",S59:AP59)</f>
        <v>0</v>
      </c>
      <c r="K59" s="508" t="str">
        <f ca="1">IFERROR(J59/I59,"0,00%")</f>
        <v>0,00%</v>
      </c>
      <c r="L59" s="191">
        <v>0</v>
      </c>
      <c r="M59" s="468">
        <f t="shared" ref="M59:M72" si="11">IFERROR(L59/I59,0)</f>
        <v>0</v>
      </c>
      <c r="N59" s="191">
        <f>+I59-L59</f>
        <v>0</v>
      </c>
      <c r="O59" s="968">
        <f>+IFERROR(N59/I59,0)</f>
        <v>0</v>
      </c>
      <c r="P59" s="1032">
        <f>+'P05 2023'!DX5</f>
        <v>0</v>
      </c>
      <c r="Q59" s="178">
        <f>SUMIF(T$3:$AP3,"SI",T59:AP59)</f>
        <v>0</v>
      </c>
      <c r="R59" s="549" t="str">
        <f>IFERROR(Q59/P59,"0,0%")</f>
        <v>0,0%</v>
      </c>
      <c r="S59" s="566">
        <v>0</v>
      </c>
      <c r="T59" s="443">
        <v>0</v>
      </c>
      <c r="U59" s="629">
        <v>0</v>
      </c>
      <c r="V59" s="622">
        <v>0</v>
      </c>
      <c r="W59" s="621">
        <v>0</v>
      </c>
      <c r="X59" s="622">
        <v>0</v>
      </c>
      <c r="Y59" s="507">
        <v>0</v>
      </c>
      <c r="Z59" s="474">
        <v>0</v>
      </c>
      <c r="AA59" s="474">
        <v>0</v>
      </c>
      <c r="AB59" s="474">
        <v>0</v>
      </c>
      <c r="AC59" s="744">
        <v>0</v>
      </c>
      <c r="AD59" s="622">
        <v>0</v>
      </c>
      <c r="AE59" s="629">
        <v>0</v>
      </c>
      <c r="AF59" s="419">
        <v>0</v>
      </c>
      <c r="AG59" s="443">
        <v>0</v>
      </c>
      <c r="AH59" s="419">
        <v>0</v>
      </c>
      <c r="AI59" s="618">
        <v>0</v>
      </c>
      <c r="AJ59" s="443">
        <v>0</v>
      </c>
      <c r="AK59" s="823">
        <v>0</v>
      </c>
      <c r="AL59" s="443">
        <v>0</v>
      </c>
      <c r="AM59" s="823">
        <v>0</v>
      </c>
      <c r="AN59" s="443">
        <v>0</v>
      </c>
      <c r="AO59" s="402">
        <v>0</v>
      </c>
      <c r="AP59" s="419">
        <v>0</v>
      </c>
      <c r="AS59"/>
      <c r="AT59"/>
      <c r="AU59"/>
      <c r="AV59"/>
      <c r="AW59"/>
      <c r="AX59"/>
    </row>
    <row r="60" spans="1:50" ht="15" customHeight="1" x14ac:dyDescent="0.25">
      <c r="B60" s="12"/>
      <c r="C60" s="58"/>
      <c r="D60" s="180" t="s">
        <v>644</v>
      </c>
      <c r="E60" s="13"/>
      <c r="F60" s="265">
        <v>3303432</v>
      </c>
      <c r="G60" s="698" t="s">
        <v>643</v>
      </c>
      <c r="H60" s="694">
        <f>+'P05 2024'!F6</f>
        <v>38281761</v>
      </c>
      <c r="I60" s="191">
        <f>+'P05 2024'!ES6</f>
        <v>0</v>
      </c>
      <c r="J60" s="178">
        <f ca="1">SUMIF(S$3:$AP44,"ok",S60:AP60)</f>
        <v>0</v>
      </c>
      <c r="K60" s="508" t="str">
        <f t="shared" ref="K60:K71" ca="1" si="12">IFERROR(J60/I60,"0,00%")</f>
        <v>0,00%</v>
      </c>
      <c r="L60" s="191">
        <v>0</v>
      </c>
      <c r="M60" s="468">
        <f t="shared" si="11"/>
        <v>0</v>
      </c>
      <c r="N60" s="191">
        <f>+I60-L60</f>
        <v>0</v>
      </c>
      <c r="O60" s="968">
        <f>+IFERROR(N60/I60,0)</f>
        <v>0</v>
      </c>
      <c r="P60" s="1804">
        <f>+'P05 2023'!EZ5</f>
        <v>732996.31499999994</v>
      </c>
      <c r="Q60" s="178">
        <f ca="1">SUMIF(T$3:$AP4,"SI",T60:AP60)</f>
        <v>0</v>
      </c>
      <c r="R60" s="549">
        <f ca="1">IFERROR(Q60/P60,"0,0%")</f>
        <v>0</v>
      </c>
      <c r="S60" s="566">
        <v>0</v>
      </c>
      <c r="T60" s="178">
        <v>0</v>
      </c>
      <c r="U60" s="7">
        <v>0</v>
      </c>
      <c r="V60" s="178">
        <v>0</v>
      </c>
      <c r="W60" s="178">
        <v>0</v>
      </c>
      <c r="X60" s="178">
        <v>0</v>
      </c>
      <c r="Y60" s="178">
        <v>0</v>
      </c>
      <c r="Z60" s="178">
        <v>0</v>
      </c>
      <c r="AA60" s="178">
        <v>0</v>
      </c>
      <c r="AB60" s="178">
        <v>0</v>
      </c>
      <c r="AC60" s="178">
        <v>0</v>
      </c>
      <c r="AD60" s="178">
        <v>0</v>
      </c>
      <c r="AE60" s="178">
        <v>0</v>
      </c>
      <c r="AF60" s="178">
        <v>0</v>
      </c>
      <c r="AG60" s="178">
        <v>0</v>
      </c>
      <c r="AH60" s="178">
        <v>0</v>
      </c>
      <c r="AI60" s="178">
        <v>0</v>
      </c>
      <c r="AJ60" s="178">
        <v>0</v>
      </c>
      <c r="AK60" s="178">
        <v>0</v>
      </c>
      <c r="AL60" s="178">
        <v>0</v>
      </c>
      <c r="AM60" s="178">
        <v>0</v>
      </c>
      <c r="AN60" s="443">
        <v>0</v>
      </c>
      <c r="AO60" s="402">
        <v>0</v>
      </c>
      <c r="AP60" s="419">
        <v>0</v>
      </c>
      <c r="AS60"/>
      <c r="AT60"/>
      <c r="AU60"/>
      <c r="AV60"/>
      <c r="AW60"/>
      <c r="AX60"/>
    </row>
    <row r="61" spans="1:50" s="56" customFormat="1" ht="15" hidden="1" customHeight="1" x14ac:dyDescent="0.25">
      <c r="A61" s="127"/>
      <c r="B61" s="66"/>
      <c r="C61" s="147"/>
      <c r="D61" s="427" t="s">
        <v>191</v>
      </c>
      <c r="E61" s="13"/>
      <c r="F61" s="81">
        <v>3303017</v>
      </c>
      <c r="G61" s="698" t="s">
        <v>244</v>
      </c>
      <c r="H61" s="99">
        <v>0</v>
      </c>
      <c r="I61" s="40">
        <v>0</v>
      </c>
      <c r="J61" s="178">
        <f ca="1">SUMIF(S$3:$AP45,"ok",S61:AP61)</f>
        <v>0</v>
      </c>
      <c r="K61" s="508" t="str">
        <f t="shared" ca="1" si="12"/>
        <v>0,00%</v>
      </c>
      <c r="L61" s="40">
        <v>0</v>
      </c>
      <c r="M61" s="468">
        <f t="shared" si="11"/>
        <v>0</v>
      </c>
      <c r="N61" s="40">
        <v>0</v>
      </c>
      <c r="O61" s="968">
        <f t="shared" ref="O61:O72" si="13">+IFERROR(N61/I61,0)</f>
        <v>0</v>
      </c>
      <c r="P61" s="1804">
        <v>0</v>
      </c>
      <c r="Q61" s="7">
        <f ca="1">SUMIF(T$3:$AP5,"SI",T61:AP61)</f>
        <v>0</v>
      </c>
      <c r="R61" s="546" t="str">
        <f t="shared" ref="R61:R71" ca="1" si="14">IFERROR(Q61/P61,"0,0%")</f>
        <v>0,0%</v>
      </c>
      <c r="S61" s="1801">
        <v>0</v>
      </c>
      <c r="T61" s="7">
        <v>0</v>
      </c>
      <c r="U61" s="7">
        <v>0</v>
      </c>
      <c r="V61" s="40">
        <v>0</v>
      </c>
      <c r="W61" s="40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/>
      <c r="AF61" s="7">
        <v>0</v>
      </c>
      <c r="AG61" s="7">
        <v>0</v>
      </c>
      <c r="AH61" s="7">
        <v>0</v>
      </c>
      <c r="AI61" s="7"/>
      <c r="AJ61" s="7">
        <v>0</v>
      </c>
      <c r="AK61" s="7"/>
      <c r="AL61" s="7">
        <v>0</v>
      </c>
      <c r="AM61" s="7"/>
      <c r="AN61" s="378"/>
      <c r="AO61" s="231"/>
      <c r="AP61" s="356"/>
      <c r="AR61" s="840"/>
      <c r="AS61"/>
      <c r="AT61"/>
      <c r="AU61"/>
      <c r="AV61"/>
      <c r="AW61"/>
      <c r="AX61"/>
    </row>
    <row r="62" spans="1:50" s="56" customFormat="1" ht="15" hidden="1" customHeight="1" x14ac:dyDescent="0.25">
      <c r="A62" s="127"/>
      <c r="B62" s="66"/>
      <c r="C62" s="147"/>
      <c r="D62" s="427" t="s">
        <v>192</v>
      </c>
      <c r="E62" s="13"/>
      <c r="F62" s="81">
        <v>3303021</v>
      </c>
      <c r="G62" s="698" t="s">
        <v>245</v>
      </c>
      <c r="H62" s="99">
        <v>0</v>
      </c>
      <c r="I62" s="40">
        <v>0</v>
      </c>
      <c r="J62" s="178">
        <f ca="1">SUMIF(S$3:$AP46,"ok",S62:AP62)</f>
        <v>0</v>
      </c>
      <c r="K62" s="508" t="str">
        <f t="shared" ca="1" si="12"/>
        <v>0,00%</v>
      </c>
      <c r="L62" s="40">
        <v>0</v>
      </c>
      <c r="M62" s="468">
        <f t="shared" si="11"/>
        <v>0</v>
      </c>
      <c r="N62" s="40">
        <v>0</v>
      </c>
      <c r="O62" s="968">
        <f t="shared" si="13"/>
        <v>0</v>
      </c>
      <c r="P62" s="1804">
        <v>0</v>
      </c>
      <c r="Q62" s="7">
        <f ca="1">SUMIF(T$3:$AP6,"SI",T62:AP62)</f>
        <v>0</v>
      </c>
      <c r="R62" s="546" t="str">
        <f t="shared" ca="1" si="14"/>
        <v>0,0%</v>
      </c>
      <c r="S62" s="1801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/>
      <c r="AF62" s="7">
        <v>0</v>
      </c>
      <c r="AG62" s="7">
        <v>0</v>
      </c>
      <c r="AH62" s="7">
        <v>0</v>
      </c>
      <c r="AI62" s="7"/>
      <c r="AJ62" s="7">
        <v>0</v>
      </c>
      <c r="AK62" s="7"/>
      <c r="AL62" s="7">
        <v>0</v>
      </c>
      <c r="AM62" s="7"/>
      <c r="AN62" s="378"/>
      <c r="AO62" s="231"/>
      <c r="AP62" s="356"/>
      <c r="AQ62" s="109"/>
      <c r="AR62" s="845"/>
      <c r="AS62"/>
      <c r="AT62"/>
      <c r="AU62"/>
      <c r="AV62"/>
      <c r="AW62"/>
      <c r="AX62"/>
    </row>
    <row r="63" spans="1:50" s="56" customFormat="1" ht="15" hidden="1" customHeight="1" x14ac:dyDescent="0.25">
      <c r="A63" s="127"/>
      <c r="B63" s="66"/>
      <c r="C63" s="147"/>
      <c r="D63" s="427" t="s">
        <v>194</v>
      </c>
      <c r="E63" s="13"/>
      <c r="F63" s="81">
        <v>3303025</v>
      </c>
      <c r="G63" s="698" t="s">
        <v>246</v>
      </c>
      <c r="H63" s="99">
        <v>0</v>
      </c>
      <c r="I63" s="40">
        <v>0</v>
      </c>
      <c r="J63" s="178">
        <f ca="1">SUMIF(S$3:$AP47,"ok",S63:AP63)</f>
        <v>0</v>
      </c>
      <c r="K63" s="508" t="str">
        <f t="shared" ca="1" si="12"/>
        <v>0,00%</v>
      </c>
      <c r="L63" s="40">
        <v>0</v>
      </c>
      <c r="M63" s="468">
        <f t="shared" si="11"/>
        <v>0</v>
      </c>
      <c r="N63" s="40">
        <v>0</v>
      </c>
      <c r="O63" s="968">
        <f t="shared" si="13"/>
        <v>0</v>
      </c>
      <c r="P63" s="1804">
        <v>0</v>
      </c>
      <c r="Q63" s="7">
        <f ca="1">SUMIF(T$3:$AP7,"SI",T63:AP63)</f>
        <v>0</v>
      </c>
      <c r="R63" s="546" t="str">
        <f t="shared" ca="1" si="14"/>
        <v>0,0%</v>
      </c>
      <c r="S63" s="1801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/>
      <c r="AF63" s="7">
        <v>0</v>
      </c>
      <c r="AG63" s="7">
        <v>0</v>
      </c>
      <c r="AH63" s="7">
        <v>0</v>
      </c>
      <c r="AI63" s="7"/>
      <c r="AJ63" s="7">
        <v>0</v>
      </c>
      <c r="AK63" s="7"/>
      <c r="AL63" s="7">
        <v>0</v>
      </c>
      <c r="AM63" s="7"/>
      <c r="AN63" s="378"/>
      <c r="AO63" s="231"/>
      <c r="AP63" s="356"/>
      <c r="AQ63" s="109"/>
      <c r="AR63" s="845"/>
      <c r="AS63"/>
      <c r="AT63"/>
      <c r="AU63"/>
      <c r="AV63"/>
      <c r="AW63"/>
      <c r="AX63"/>
    </row>
    <row r="64" spans="1:50" s="56" customFormat="1" ht="15" hidden="1" customHeight="1" x14ac:dyDescent="0.25">
      <c r="A64" s="127"/>
      <c r="B64" s="66"/>
      <c r="C64" s="147"/>
      <c r="D64" s="427" t="s">
        <v>195</v>
      </c>
      <c r="E64" s="13"/>
      <c r="F64" s="81">
        <v>3303130</v>
      </c>
      <c r="G64" s="698" t="s">
        <v>247</v>
      </c>
      <c r="H64" s="99">
        <v>0</v>
      </c>
      <c r="I64" s="40">
        <v>0</v>
      </c>
      <c r="J64" s="178">
        <f ca="1">SUMIF(S$3:$AP48,"ok",S64:AP64)</f>
        <v>0</v>
      </c>
      <c r="K64" s="508" t="str">
        <f t="shared" ca="1" si="12"/>
        <v>0,00%</v>
      </c>
      <c r="L64" s="40">
        <v>0</v>
      </c>
      <c r="M64" s="468">
        <f t="shared" si="11"/>
        <v>0</v>
      </c>
      <c r="N64" s="40">
        <v>0</v>
      </c>
      <c r="O64" s="968">
        <f t="shared" si="13"/>
        <v>0</v>
      </c>
      <c r="P64" s="1804">
        <v>0</v>
      </c>
      <c r="Q64" s="7">
        <f ca="1">SUMIF(T$3:$AP8,"SI",T64:AP64)</f>
        <v>0</v>
      </c>
      <c r="R64" s="546" t="str">
        <f t="shared" ca="1" si="14"/>
        <v>0,0%</v>
      </c>
      <c r="S64" s="1801">
        <v>0</v>
      </c>
      <c r="T64" s="7">
        <v>0</v>
      </c>
      <c r="U64" s="7">
        <v>0</v>
      </c>
      <c r="V64" s="40">
        <v>0</v>
      </c>
      <c r="W64" s="40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/>
      <c r="AF64" s="7">
        <v>0</v>
      </c>
      <c r="AG64" s="7">
        <v>0</v>
      </c>
      <c r="AH64" s="7">
        <v>0</v>
      </c>
      <c r="AI64" s="7"/>
      <c r="AJ64" s="7">
        <v>0</v>
      </c>
      <c r="AK64" s="7"/>
      <c r="AL64" s="7">
        <v>0</v>
      </c>
      <c r="AM64" s="7"/>
      <c r="AN64" s="378"/>
      <c r="AO64" s="231"/>
      <c r="AP64" s="356"/>
      <c r="AR64" s="845"/>
      <c r="AS64"/>
      <c r="AT64"/>
      <c r="AU64"/>
      <c r="AV64"/>
      <c r="AW64"/>
      <c r="AX64"/>
    </row>
    <row r="65" spans="1:50" s="56" customFormat="1" ht="15" hidden="1" customHeight="1" x14ac:dyDescent="0.25">
      <c r="A65" s="127"/>
      <c r="B65" s="66"/>
      <c r="C65" s="147"/>
      <c r="D65" s="427" t="s">
        <v>196</v>
      </c>
      <c r="E65" s="13"/>
      <c r="F65" s="81">
        <v>3303190</v>
      </c>
      <c r="G65" s="698" t="s">
        <v>248</v>
      </c>
      <c r="H65" s="99">
        <v>0</v>
      </c>
      <c r="I65" s="40">
        <v>0</v>
      </c>
      <c r="J65" s="178">
        <f ca="1">SUMIF(S$3:$AP49,"ok",S65:AP65)</f>
        <v>0</v>
      </c>
      <c r="K65" s="508" t="str">
        <f t="shared" ca="1" si="12"/>
        <v>0,00%</v>
      </c>
      <c r="L65" s="40">
        <v>0</v>
      </c>
      <c r="M65" s="468">
        <f t="shared" si="11"/>
        <v>0</v>
      </c>
      <c r="N65" s="40">
        <v>0</v>
      </c>
      <c r="O65" s="968">
        <f t="shared" si="13"/>
        <v>0</v>
      </c>
      <c r="P65" s="1804">
        <v>0</v>
      </c>
      <c r="Q65" s="7">
        <f ca="1">SUMIF(T$3:$AP9,"SI",T65:AP65)</f>
        <v>0</v>
      </c>
      <c r="R65" s="546" t="str">
        <f t="shared" ca="1" si="14"/>
        <v>0,0%</v>
      </c>
      <c r="S65" s="1801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/>
      <c r="AF65" s="7">
        <v>0</v>
      </c>
      <c r="AG65" s="7">
        <v>0</v>
      </c>
      <c r="AH65" s="7">
        <v>0</v>
      </c>
      <c r="AI65" s="7"/>
      <c r="AJ65" s="7">
        <v>0</v>
      </c>
      <c r="AK65" s="7"/>
      <c r="AL65" s="7">
        <v>0</v>
      </c>
      <c r="AM65" s="7"/>
      <c r="AN65" s="378"/>
      <c r="AO65" s="231"/>
      <c r="AP65" s="356"/>
      <c r="AR65" s="845"/>
      <c r="AS65"/>
      <c r="AT65"/>
      <c r="AU65"/>
      <c r="AV65"/>
      <c r="AW65"/>
      <c r="AX65"/>
    </row>
    <row r="66" spans="1:50" s="56" customFormat="1" ht="15" hidden="1" customHeight="1" x14ac:dyDescent="0.25">
      <c r="A66" s="127"/>
      <c r="B66" s="66"/>
      <c r="C66" s="147"/>
      <c r="D66" s="427" t="s">
        <v>197</v>
      </c>
      <c r="E66" s="13"/>
      <c r="F66" s="81">
        <v>3303418</v>
      </c>
      <c r="G66" s="698" t="s">
        <v>612</v>
      </c>
      <c r="H66" s="99">
        <v>0</v>
      </c>
      <c r="I66" s="40">
        <v>0</v>
      </c>
      <c r="J66" s="178">
        <f ca="1">SUMIF(S$3:$AP50,"ok",S66:AP66)</f>
        <v>0</v>
      </c>
      <c r="K66" s="508" t="str">
        <f t="shared" ca="1" si="12"/>
        <v>0,00%</v>
      </c>
      <c r="L66" s="40">
        <v>0</v>
      </c>
      <c r="M66" s="468">
        <f t="shared" si="11"/>
        <v>0</v>
      </c>
      <c r="N66" s="40">
        <v>0</v>
      </c>
      <c r="O66" s="968">
        <f t="shared" si="13"/>
        <v>0</v>
      </c>
      <c r="P66" s="1804">
        <v>0</v>
      </c>
      <c r="Q66" s="7">
        <f ca="1">SUMIF(T$3:$AP10,"SI",T66:AP66)</f>
        <v>0</v>
      </c>
      <c r="R66" s="546" t="str">
        <f t="shared" ca="1" si="14"/>
        <v>0,0%</v>
      </c>
      <c r="S66" s="1801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/>
      <c r="AF66" s="7">
        <v>0</v>
      </c>
      <c r="AG66" s="7">
        <v>0</v>
      </c>
      <c r="AH66" s="7">
        <v>0</v>
      </c>
      <c r="AI66" s="7"/>
      <c r="AJ66" s="7">
        <v>0</v>
      </c>
      <c r="AK66" s="7"/>
      <c r="AL66" s="7">
        <v>0</v>
      </c>
      <c r="AM66" s="7"/>
      <c r="AN66" s="378"/>
      <c r="AO66" s="231"/>
      <c r="AP66" s="356"/>
      <c r="AQ66" s="109"/>
      <c r="AR66" s="845"/>
      <c r="AS66"/>
      <c r="AT66"/>
      <c r="AU66"/>
      <c r="AV66"/>
      <c r="AW66"/>
      <c r="AX66"/>
    </row>
    <row r="67" spans="1:50" s="56" customFormat="1" ht="15" hidden="1" customHeight="1" x14ac:dyDescent="0.25">
      <c r="A67" s="127"/>
      <c r="B67" s="66"/>
      <c r="C67" s="147"/>
      <c r="D67" s="427" t="s">
        <v>198</v>
      </c>
      <c r="E67" s="13"/>
      <c r="F67" s="81">
        <v>3303421</v>
      </c>
      <c r="G67" s="698" t="s">
        <v>121</v>
      </c>
      <c r="H67" s="99">
        <v>0</v>
      </c>
      <c r="I67" s="40">
        <v>0</v>
      </c>
      <c r="J67" s="178">
        <f ca="1">SUMIF(S$3:$AP51,"ok",S67:AP67)</f>
        <v>0</v>
      </c>
      <c r="K67" s="508" t="str">
        <f t="shared" ca="1" si="12"/>
        <v>0,00%</v>
      </c>
      <c r="L67" s="40">
        <v>0</v>
      </c>
      <c r="M67" s="468">
        <f t="shared" si="11"/>
        <v>0</v>
      </c>
      <c r="N67" s="40">
        <v>0</v>
      </c>
      <c r="O67" s="968">
        <f t="shared" si="13"/>
        <v>0</v>
      </c>
      <c r="P67" s="1804">
        <v>0</v>
      </c>
      <c r="Q67" s="7">
        <f ca="1">SUMIF(T$3:$AP11,"SI",T67:AP67)</f>
        <v>0</v>
      </c>
      <c r="R67" s="546" t="str">
        <f t="shared" ca="1" si="14"/>
        <v>0,0%</v>
      </c>
      <c r="S67" s="1801">
        <v>0</v>
      </c>
      <c r="T67" s="7">
        <v>0</v>
      </c>
      <c r="U67" s="7">
        <v>0</v>
      </c>
      <c r="V67" s="40">
        <v>0</v>
      </c>
      <c r="W67" s="40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/>
      <c r="AF67" s="7">
        <v>0</v>
      </c>
      <c r="AG67" s="7">
        <v>0</v>
      </c>
      <c r="AH67" s="7">
        <v>0</v>
      </c>
      <c r="AI67" s="7"/>
      <c r="AJ67" s="7">
        <v>0</v>
      </c>
      <c r="AK67" s="7"/>
      <c r="AL67" s="7">
        <v>0</v>
      </c>
      <c r="AM67" s="7"/>
      <c r="AN67" s="378"/>
      <c r="AO67" s="231"/>
      <c r="AP67" s="356"/>
      <c r="AQ67" s="109"/>
      <c r="AR67" s="845"/>
      <c r="AS67"/>
      <c r="AT67"/>
      <c r="AU67"/>
      <c r="AV67"/>
      <c r="AW67"/>
      <c r="AX67"/>
    </row>
    <row r="68" spans="1:50" s="56" customFormat="1" ht="15" hidden="1" customHeight="1" x14ac:dyDescent="0.25">
      <c r="A68" s="127"/>
      <c r="B68" s="66"/>
      <c r="C68" s="147"/>
      <c r="D68" s="427" t="s">
        <v>199</v>
      </c>
      <c r="E68" s="13"/>
      <c r="F68" s="81">
        <v>3303426</v>
      </c>
      <c r="G68" s="698" t="s">
        <v>122</v>
      </c>
      <c r="H68" s="99">
        <v>0</v>
      </c>
      <c r="I68" s="40">
        <v>0</v>
      </c>
      <c r="J68" s="178">
        <f ca="1">SUMIF(S$3:$AP52,"ok",S68:AP68)</f>
        <v>0</v>
      </c>
      <c r="K68" s="508" t="str">
        <f t="shared" ca="1" si="12"/>
        <v>0,00%</v>
      </c>
      <c r="L68" s="40">
        <v>0</v>
      </c>
      <c r="M68" s="468">
        <f t="shared" si="11"/>
        <v>0</v>
      </c>
      <c r="N68" s="40">
        <v>0</v>
      </c>
      <c r="O68" s="968">
        <f t="shared" si="13"/>
        <v>0</v>
      </c>
      <c r="P68" s="1804">
        <v>0</v>
      </c>
      <c r="Q68" s="7">
        <f ca="1">SUMIF(T$3:$AP12,"SI",T68:AP68)</f>
        <v>0</v>
      </c>
      <c r="R68" s="546" t="str">
        <f t="shared" ca="1" si="14"/>
        <v>0,0%</v>
      </c>
      <c r="S68" s="1801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/>
      <c r="AF68" s="7">
        <v>0</v>
      </c>
      <c r="AG68" s="7">
        <v>0</v>
      </c>
      <c r="AH68" s="7">
        <v>0</v>
      </c>
      <c r="AI68" s="7"/>
      <c r="AJ68" s="7">
        <v>0</v>
      </c>
      <c r="AK68" s="7"/>
      <c r="AL68" s="7">
        <v>0</v>
      </c>
      <c r="AM68" s="7"/>
      <c r="AN68" s="378"/>
      <c r="AO68" s="231"/>
      <c r="AP68" s="356"/>
      <c r="AR68" s="840"/>
      <c r="AS68"/>
      <c r="AT68"/>
      <c r="AU68"/>
      <c r="AV68"/>
      <c r="AW68"/>
      <c r="AX68"/>
    </row>
    <row r="69" spans="1:50" s="56" customFormat="1" ht="15" hidden="1" customHeight="1" x14ac:dyDescent="0.25">
      <c r="A69" s="127"/>
      <c r="B69" s="66"/>
      <c r="C69" s="147"/>
      <c r="D69" s="427" t="s">
        <v>592</v>
      </c>
      <c r="E69" s="13"/>
      <c r="F69" s="81">
        <v>3303431</v>
      </c>
      <c r="G69" s="698" t="s">
        <v>613</v>
      </c>
      <c r="H69" s="99">
        <v>0</v>
      </c>
      <c r="I69" s="40">
        <v>0</v>
      </c>
      <c r="J69" s="178">
        <f ca="1">SUMIF(S$3:$AP53,"ok",S69:AP69)</f>
        <v>0</v>
      </c>
      <c r="K69" s="508" t="str">
        <f t="shared" ca="1" si="12"/>
        <v>0,00%</v>
      </c>
      <c r="L69" s="40">
        <v>0</v>
      </c>
      <c r="M69" s="468">
        <f t="shared" si="11"/>
        <v>0</v>
      </c>
      <c r="N69" s="40">
        <v>0</v>
      </c>
      <c r="O69" s="968">
        <f t="shared" si="13"/>
        <v>0</v>
      </c>
      <c r="P69" s="1804">
        <v>0</v>
      </c>
      <c r="Q69" s="7">
        <f ca="1">SUMIF(T$3:$AP13,"SI",T69:AP69)</f>
        <v>0</v>
      </c>
      <c r="R69" s="546" t="str">
        <f t="shared" ca="1" si="14"/>
        <v>0,0%</v>
      </c>
      <c r="S69" s="1801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/>
      <c r="AF69" s="7">
        <v>0</v>
      </c>
      <c r="AG69" s="7">
        <v>0</v>
      </c>
      <c r="AH69" s="7">
        <v>0</v>
      </c>
      <c r="AI69" s="7"/>
      <c r="AJ69" s="7">
        <v>0</v>
      </c>
      <c r="AK69" s="7"/>
      <c r="AL69" s="7">
        <v>0</v>
      </c>
      <c r="AM69" s="7"/>
      <c r="AN69" s="378"/>
      <c r="AO69" s="231"/>
      <c r="AP69" s="356"/>
      <c r="AQ69" s="109"/>
      <c r="AR69" s="840"/>
      <c r="AS69"/>
      <c r="AT69"/>
      <c r="AU69"/>
      <c r="AV69"/>
      <c r="AW69"/>
      <c r="AX69"/>
    </row>
    <row r="70" spans="1:50" s="56" customFormat="1" ht="15" customHeight="1" x14ac:dyDescent="0.25">
      <c r="A70" s="127"/>
      <c r="B70" s="301">
        <v>34</v>
      </c>
      <c r="C70" s="62"/>
      <c r="D70" s="60"/>
      <c r="E70" s="61"/>
      <c r="F70" s="353"/>
      <c r="G70" s="1930" t="s">
        <v>83</v>
      </c>
      <c r="H70" s="1928">
        <f>+'P05 2024'!F7</f>
        <v>0.1</v>
      </c>
      <c r="I70" s="59">
        <f>+I71</f>
        <v>7857172.0999999996</v>
      </c>
      <c r="J70" s="422">
        <f ca="1">SUMIF(S$3:$AP54,"ok",S70:AP70)</f>
        <v>7857172</v>
      </c>
      <c r="K70" s="1257">
        <f ca="1">IFERROR(J70/I70,"0,00%")</f>
        <v>0.99999998727277473</v>
      </c>
      <c r="L70" s="59">
        <f>+L71</f>
        <v>7857172</v>
      </c>
      <c r="M70" s="1258">
        <f t="shared" si="11"/>
        <v>0.99999998727277473</v>
      </c>
      <c r="N70" s="59">
        <f>+I70-L70</f>
        <v>9.999999962747097E-2</v>
      </c>
      <c r="O70" s="769">
        <f>+IFERROR(N70/I70,0)</f>
        <v>1.2727225311441375E-8</v>
      </c>
      <c r="P70" s="1805">
        <v>0</v>
      </c>
      <c r="Q70" s="59">
        <v>0</v>
      </c>
      <c r="R70" s="1806" t="str">
        <f t="shared" si="14"/>
        <v>0,0%</v>
      </c>
      <c r="S70" s="1802">
        <f>+'P05 2024'!H8</f>
        <v>7857172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59">
        <v>0</v>
      </c>
      <c r="AE70" s="59">
        <v>0</v>
      </c>
      <c r="AF70" s="59">
        <v>0</v>
      </c>
      <c r="AG70" s="59">
        <v>0</v>
      </c>
      <c r="AH70" s="59">
        <v>0</v>
      </c>
      <c r="AI70" s="59">
        <v>0</v>
      </c>
      <c r="AJ70" s="59">
        <v>0</v>
      </c>
      <c r="AK70" s="59">
        <v>0</v>
      </c>
      <c r="AL70" s="59">
        <v>0</v>
      </c>
      <c r="AM70" s="59">
        <v>0</v>
      </c>
      <c r="AN70" s="1780">
        <v>0</v>
      </c>
      <c r="AO70" s="1789">
        <v>0</v>
      </c>
      <c r="AP70" s="757">
        <v>0</v>
      </c>
      <c r="AQ70" s="109"/>
      <c r="AR70" s="840"/>
      <c r="AS70"/>
      <c r="AT70"/>
      <c r="AU70"/>
      <c r="AV70"/>
      <c r="AW70"/>
      <c r="AX70"/>
    </row>
    <row r="71" spans="1:50" s="56" customFormat="1" ht="15" customHeight="1" thickBot="1" x14ac:dyDescent="0.3">
      <c r="A71" s="127"/>
      <c r="B71" s="205"/>
      <c r="C71" s="206"/>
      <c r="D71" s="1259">
        <v>7</v>
      </c>
      <c r="E71" s="208"/>
      <c r="F71" s="1260"/>
      <c r="G71" s="1931" t="s">
        <v>127</v>
      </c>
      <c r="H71" s="1929">
        <f>+H70</f>
        <v>0.1</v>
      </c>
      <c r="I71" s="210">
        <f>+'P05 2024'!ES7</f>
        <v>7857172.0999999996</v>
      </c>
      <c r="J71" s="1262">
        <f ca="1">SUMIF(S$3:$T72,"ok",S71:AP71)</f>
        <v>7857172</v>
      </c>
      <c r="K71" s="1263">
        <f t="shared" ca="1" si="12"/>
        <v>0.99999998727277473</v>
      </c>
      <c r="L71" s="210">
        <f>+'P05 2024'!EU8</f>
        <v>7857172</v>
      </c>
      <c r="M71" s="990">
        <f t="shared" si="11"/>
        <v>0.99999998727277473</v>
      </c>
      <c r="N71" s="1261">
        <f>+I71-L71</f>
        <v>9.999999962747097E-2</v>
      </c>
      <c r="O71" s="1800">
        <f t="shared" si="13"/>
        <v>1.2727225311441375E-8</v>
      </c>
      <c r="P71" s="1807">
        <v>0</v>
      </c>
      <c r="Q71" s="1261">
        <v>0</v>
      </c>
      <c r="R71" s="1808" t="str">
        <f t="shared" si="14"/>
        <v>0,0%</v>
      </c>
      <c r="S71" s="1803">
        <f>+'P05 2024'!H8</f>
        <v>7857172</v>
      </c>
      <c r="T71" s="1261">
        <v>0</v>
      </c>
      <c r="U71" s="1261">
        <v>0</v>
      </c>
      <c r="V71" s="1264">
        <v>0</v>
      </c>
      <c r="W71" s="1264">
        <v>0</v>
      </c>
      <c r="X71" s="1264">
        <v>0</v>
      </c>
      <c r="Y71" s="1264">
        <v>0</v>
      </c>
      <c r="Z71" s="1264">
        <v>0</v>
      </c>
      <c r="AA71" s="1264">
        <v>0</v>
      </c>
      <c r="AB71" s="1264">
        <v>0</v>
      </c>
      <c r="AC71" s="1264">
        <v>0</v>
      </c>
      <c r="AD71" s="1264">
        <v>0</v>
      </c>
      <c r="AE71" s="1264">
        <v>0</v>
      </c>
      <c r="AF71" s="1264">
        <v>0</v>
      </c>
      <c r="AG71" s="1264">
        <v>0</v>
      </c>
      <c r="AH71" s="1264">
        <v>0</v>
      </c>
      <c r="AI71" s="1264">
        <v>0</v>
      </c>
      <c r="AJ71" s="1264"/>
      <c r="AK71" s="1264">
        <v>0</v>
      </c>
      <c r="AL71" s="1264">
        <v>0</v>
      </c>
      <c r="AM71" s="1264">
        <v>0</v>
      </c>
      <c r="AN71" s="1781">
        <v>0</v>
      </c>
      <c r="AO71" s="1790">
        <v>0</v>
      </c>
      <c r="AP71" s="1265">
        <v>0</v>
      </c>
      <c r="AQ71" s="1252"/>
      <c r="AR71" s="1253"/>
      <c r="AS71"/>
      <c r="AT71"/>
      <c r="AU71"/>
      <c r="AV71"/>
      <c r="AW71"/>
      <c r="AX71"/>
    </row>
    <row r="72" spans="1:50" ht="15" hidden="1" customHeight="1" thickBot="1" x14ac:dyDescent="0.3">
      <c r="B72" s="551">
        <v>35</v>
      </c>
      <c r="C72" s="552"/>
      <c r="D72" s="1048"/>
      <c r="E72" s="553"/>
      <c r="F72" s="554">
        <v>35</v>
      </c>
      <c r="G72" s="701" t="s">
        <v>124</v>
      </c>
      <c r="H72" s="696">
        <v>0</v>
      </c>
      <c r="I72" s="555">
        <v>0</v>
      </c>
      <c r="J72" s="1245">
        <f ca="1">SUMIF(S$3:$AP56,"ok",S72:AP72)</f>
        <v>0</v>
      </c>
      <c r="K72" s="276" t="str">
        <f ca="1">IFERROR(J72/I72,"0,0%")</f>
        <v>0,0%</v>
      </c>
      <c r="L72" s="555">
        <v>0</v>
      </c>
      <c r="M72" s="281">
        <f t="shared" si="11"/>
        <v>0</v>
      </c>
      <c r="N72" s="555">
        <v>0</v>
      </c>
      <c r="O72" s="570">
        <f t="shared" si="13"/>
        <v>0</v>
      </c>
      <c r="P72" s="1033">
        <v>0</v>
      </c>
      <c r="Q72" s="555">
        <f ca="1">SUMIF(T$3:$AP60,"SI",T72:AP72)</f>
        <v>0</v>
      </c>
      <c r="R72" s="556" t="str">
        <f ca="1">IFERROR(Q72/P72,"0,0%")</f>
        <v>0,0%</v>
      </c>
      <c r="S72" s="567">
        <v>0</v>
      </c>
      <c r="T72" s="625">
        <v>0</v>
      </c>
      <c r="U72" s="1246">
        <v>0</v>
      </c>
      <c r="V72" s="1247">
        <v>0</v>
      </c>
      <c r="W72" s="1248">
        <v>0</v>
      </c>
      <c r="X72" s="1247">
        <v>0</v>
      </c>
      <c r="Y72" s="954">
        <v>0</v>
      </c>
      <c r="Z72" s="476">
        <v>0</v>
      </c>
      <c r="AA72" s="476">
        <v>0</v>
      </c>
      <c r="AB72" s="476">
        <v>0</v>
      </c>
      <c r="AC72" s="1249">
        <v>0</v>
      </c>
      <c r="AD72" s="1247">
        <v>0</v>
      </c>
      <c r="AE72" s="1246">
        <v>0</v>
      </c>
      <c r="AF72" s="1247">
        <v>0</v>
      </c>
      <c r="AG72" s="1248"/>
      <c r="AH72" s="1247">
        <v>0</v>
      </c>
      <c r="AI72" s="954"/>
      <c r="AJ72" s="1038">
        <v>0</v>
      </c>
      <c r="AK72" s="1250"/>
      <c r="AL72" s="1251">
        <v>0</v>
      </c>
      <c r="AM72" s="1039"/>
      <c r="AN72" s="1039">
        <v>0</v>
      </c>
      <c r="AO72" s="1039"/>
      <c r="AP72" s="476"/>
      <c r="AQ72" s="1"/>
      <c r="AR72" s="840"/>
      <c r="AS72"/>
      <c r="AT72"/>
      <c r="AU72"/>
      <c r="AV72"/>
      <c r="AW72"/>
      <c r="AX72"/>
    </row>
    <row r="73" spans="1:50" ht="15" x14ac:dyDescent="0.25">
      <c r="K73" s="277"/>
      <c r="M73" s="242"/>
      <c r="O73" s="242"/>
      <c r="P73" s="1034"/>
      <c r="R73" s="274"/>
      <c r="S73" s="274"/>
      <c r="T73" s="274"/>
      <c r="U73" s="274"/>
      <c r="AB73" s="1"/>
      <c r="AC73" s="1"/>
      <c r="AQ73" s="1"/>
      <c r="AR73" s="840"/>
      <c r="AS73"/>
      <c r="AT73"/>
      <c r="AU73"/>
      <c r="AV73"/>
      <c r="AW73"/>
      <c r="AX73"/>
    </row>
    <row r="74" spans="1:50" ht="15" x14ac:dyDescent="0.25">
      <c r="K74" s="277"/>
      <c r="M74" s="242"/>
      <c r="O74" s="242"/>
      <c r="P74" s="1034"/>
      <c r="R74" s="274"/>
      <c r="S74" s="274"/>
      <c r="T74" s="274"/>
      <c r="U74" s="274"/>
      <c r="AQ74" s="1"/>
      <c r="AR74" s="840"/>
      <c r="AS74"/>
      <c r="AT74"/>
      <c r="AU74"/>
      <c r="AV74"/>
      <c r="AW74"/>
      <c r="AX74"/>
    </row>
    <row r="75" spans="1:50" x14ac:dyDescent="0.2">
      <c r="P75" s="1035"/>
      <c r="R75" s="438"/>
      <c r="S75" s="438"/>
      <c r="T75" s="438"/>
      <c r="U75" s="438"/>
    </row>
    <row r="76" spans="1:50" x14ac:dyDescent="0.2">
      <c r="P76" s="1035"/>
      <c r="R76" s="438"/>
      <c r="S76" s="438"/>
      <c r="T76" s="438"/>
      <c r="U76" s="438"/>
    </row>
    <row r="77" spans="1:50" x14ac:dyDescent="0.2">
      <c r="P77" s="1035"/>
      <c r="R77" s="438"/>
      <c r="S77" s="438"/>
      <c r="T77" s="438"/>
      <c r="U77" s="438"/>
    </row>
    <row r="78" spans="1:50" x14ac:dyDescent="0.2">
      <c r="P78" s="1035"/>
      <c r="R78" s="438"/>
      <c r="S78" s="438"/>
      <c r="T78" s="438"/>
      <c r="U78" s="438"/>
    </row>
    <row r="79" spans="1:50" x14ac:dyDescent="0.2">
      <c r="P79" s="1035"/>
      <c r="R79" s="438"/>
      <c r="S79" s="438"/>
      <c r="T79" s="438"/>
      <c r="U79" s="438"/>
    </row>
  </sheetData>
  <mergeCells count="27">
    <mergeCell ref="AO7:AP7"/>
    <mergeCell ref="AO6:AP6"/>
    <mergeCell ref="AM7:AN7"/>
    <mergeCell ref="AM6:AN6"/>
    <mergeCell ref="AC6:AD6"/>
    <mergeCell ref="AK7:AL7"/>
    <mergeCell ref="AK6:AL6"/>
    <mergeCell ref="AI7:AJ7"/>
    <mergeCell ref="AI6:AJ6"/>
    <mergeCell ref="AG7:AH7"/>
    <mergeCell ref="AG6:AH6"/>
    <mergeCell ref="AE7:AF7"/>
    <mergeCell ref="AE6:AF6"/>
    <mergeCell ref="AC7:AD7"/>
    <mergeCell ref="AA7:AB7"/>
    <mergeCell ref="B2:R2"/>
    <mergeCell ref="B5:R5"/>
    <mergeCell ref="H6:O6"/>
    <mergeCell ref="B6:G8"/>
    <mergeCell ref="P6:R6"/>
    <mergeCell ref="S7:T7"/>
    <mergeCell ref="S6:T6"/>
    <mergeCell ref="U7:V7"/>
    <mergeCell ref="W7:X7"/>
    <mergeCell ref="Y7:Z7"/>
    <mergeCell ref="Y6:Z6"/>
    <mergeCell ref="AA6:AB6"/>
  </mergeCells>
  <phoneticPr fontId="25" type="noConversion"/>
  <conditionalFormatting sqref="H12:L33">
    <cfRule type="cellIs" dxfId="23" priority="3" operator="equal">
      <formula>"·¡$S$$P$16"</formula>
    </cfRule>
  </conditionalFormatting>
  <conditionalFormatting sqref="H59:L72">
    <cfRule type="cellIs" dxfId="22" priority="42" operator="equal">
      <formula>"·¡$S$$P$16"</formula>
    </cfRule>
  </conditionalFormatting>
  <conditionalFormatting sqref="H73:U1048576">
    <cfRule type="cellIs" dxfId="21" priority="69" operator="equal">
      <formula>"·¡$S$$P$16"</formula>
    </cfRule>
  </conditionalFormatting>
  <conditionalFormatting sqref="J36:O57">
    <cfRule type="cellIs" dxfId="20" priority="23" operator="equal">
      <formula>"·¡$S$$P$16"</formula>
    </cfRule>
  </conditionalFormatting>
  <conditionalFormatting sqref="M11:M33">
    <cfRule type="cellIs" dxfId="19" priority="2" operator="equal">
      <formula>"·¡$S$$P$16"</formula>
    </cfRule>
  </conditionalFormatting>
  <conditionalFormatting sqref="N12:N34">
    <cfRule type="cellIs" dxfId="18" priority="5" operator="equal">
      <formula>"·¡$S$$P$16"</formula>
    </cfRule>
  </conditionalFormatting>
  <conditionalFormatting sqref="N58:N72">
    <cfRule type="cellIs" dxfId="17" priority="4" operator="equal">
      <formula>"·¡$S$$P$16"</formula>
    </cfRule>
  </conditionalFormatting>
  <conditionalFormatting sqref="O12:O35">
    <cfRule type="cellIs" dxfId="16" priority="1" operator="equal">
      <formula>"·¡$S$$P$16"</formula>
    </cfRule>
  </conditionalFormatting>
  <conditionalFormatting sqref="P56:P72">
    <cfRule type="cellIs" dxfId="15" priority="13" operator="equal">
      <formula>"·¡$S$$P$16"</formula>
    </cfRule>
  </conditionalFormatting>
  <conditionalFormatting sqref="P33:Q35">
    <cfRule type="cellIs" dxfId="14" priority="8" operator="equal">
      <formula>"·¡$S$$P$16"</formula>
    </cfRule>
  </conditionalFormatting>
  <conditionalFormatting sqref="Q12:S31">
    <cfRule type="cellIs" dxfId="13" priority="46" operator="equal">
      <formula>"·¡$S$$P$16"</formula>
    </cfRule>
  </conditionalFormatting>
  <conditionalFormatting sqref="Q72:AI72">
    <cfRule type="cellIs" dxfId="12" priority="10" operator="equal">
      <formula>"·¡$S$$P$16"</formula>
    </cfRule>
  </conditionalFormatting>
  <conditionalFormatting sqref="R33:S57">
    <cfRule type="cellIs" dxfId="11" priority="25" operator="equal">
      <formula>"·¡$S$$P$16"</formula>
    </cfRule>
  </conditionalFormatting>
  <conditionalFormatting sqref="T12:U71">
    <cfRule type="cellIs" dxfId="10" priority="22" operator="equal">
      <formula>"·¡$S$$P$16"</formula>
    </cfRule>
  </conditionalFormatting>
  <conditionalFormatting sqref="V10:W11 V32:W32 V34:W35 V58:W58">
    <cfRule type="cellIs" dxfId="9" priority="30" operator="equal">
      <formula>"·¡$S$$P$16"</formula>
    </cfRule>
  </conditionalFormatting>
  <conditionalFormatting sqref="V9:Y9 H9:U11 M13:O28 M29:N31 P32:S32 AF32 AG32:AI33 H34:M34 H35:N35 AG36:AI57 H58:M58 O58:O60 Q58:S71 M59:N60 M61:O71 M70:M72 O70:O72">
    <cfRule type="cellIs" dxfId="8" priority="431" operator="equal">
      <formula>"·¡$S$$P$16"</formula>
    </cfRule>
  </conditionalFormatting>
  <conditionalFormatting sqref="V70:AP70">
    <cfRule type="cellIs" dxfId="7" priority="11" operator="equal">
      <formula>"·¡$S$$P$16"</formula>
    </cfRule>
  </conditionalFormatting>
  <conditionalFormatting sqref="X10:Y10">
    <cfRule type="cellIs" dxfId="6" priority="27" operator="equal">
      <formula>"·¡$S$$P$16"</formula>
    </cfRule>
  </conditionalFormatting>
  <conditionalFormatting sqref="Z9:AP10">
    <cfRule type="cellIs" dxfId="5" priority="26" operator="equal">
      <formula>"·¡$S$$P$16"</formula>
    </cfRule>
  </conditionalFormatting>
  <printOptions horizontalCentered="1"/>
  <pageMargins left="1" right="1" top="1" bottom="1" header="0.5" footer="0.5"/>
  <pageSetup paperSize="5" scale="47" fitToHeight="0" orientation="landscape" r:id="rId1"/>
  <ignoredErrors>
    <ignoredError sqref="R10 K10 J71 L34 R57 M57:O57 M53 K35 R38:R49 R34:R35 K32:AP33 K36:AP37 K34 S34:AP35 K50:AP52 K38:Q49 S38:AP49 L35:Q35 K54:AP56 K53:L53 N53:AP53 K58:AP71 K57:L57 P57:Q57 S57:AP57 M34:Q34" formula="1"/>
    <ignoredError sqref="C35 C58 C11 D58:D59 D34:D38 D13:D14 D40:D50 F16:F27 F53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E1C1D6"/>
  </sheetPr>
  <dimension ref="A1:FB7"/>
  <sheetViews>
    <sheetView topLeftCell="EL1" zoomScaleNormal="100" workbookViewId="0">
      <selection activeCell="ES8" sqref="ES8:FC11"/>
    </sheetView>
  </sheetViews>
  <sheetFormatPr baseColWidth="10" defaultColWidth="11.42578125" defaultRowHeight="15" x14ac:dyDescent="0.3"/>
  <cols>
    <col min="1" max="1" width="13.28515625" style="254" customWidth="1"/>
    <col min="2" max="2" width="24.140625" style="254" customWidth="1"/>
    <col min="3" max="3" width="24.140625" style="254" hidden="1" customWidth="1"/>
    <col min="4" max="6" width="0" style="254" hidden="1" customWidth="1"/>
    <col min="7" max="9" width="12" style="254" bestFit="1" customWidth="1"/>
    <col min="10" max="11" width="11.42578125" style="254"/>
    <col min="12" max="12" width="20" style="254" customWidth="1"/>
    <col min="13" max="15" width="14.42578125" style="254" hidden="1" customWidth="1"/>
    <col min="16" max="16" width="13.42578125" style="254" bestFit="1" customWidth="1"/>
    <col min="17" max="18" width="12" style="254" bestFit="1" customWidth="1"/>
    <col min="19" max="20" width="11.42578125" style="254"/>
    <col min="21" max="21" width="31" style="254" customWidth="1"/>
    <col min="22" max="24" width="0" style="254" hidden="1" customWidth="1"/>
    <col min="25" max="27" width="12" style="254" bestFit="1" customWidth="1"/>
    <col min="28" max="30" width="11.42578125" style="254"/>
    <col min="31" max="31" width="14.7109375" style="254" bestFit="1" customWidth="1"/>
    <col min="32" max="33" width="12" style="254" bestFit="1" customWidth="1"/>
    <col min="34" max="36" width="11.42578125" style="254"/>
    <col min="37" max="37" width="13.28515625" style="254" hidden="1" customWidth="1"/>
    <col min="38" max="39" width="11.85546875" style="254" hidden="1" customWidth="1"/>
    <col min="40" max="40" width="12.140625" style="254" bestFit="1" customWidth="1"/>
    <col min="41" max="41" width="12" style="254" bestFit="1" customWidth="1"/>
    <col min="42" max="43" width="11.42578125" style="254"/>
    <col min="44" max="44" width="30.42578125" style="254" customWidth="1"/>
    <col min="45" max="45" width="14.85546875" style="254" hidden="1" customWidth="1"/>
    <col min="46" max="46" width="11.42578125" style="254" hidden="1" customWidth="1"/>
    <col min="47" max="47" width="11.42578125" style="254" customWidth="1"/>
    <col min="48" max="48" width="12.42578125" style="254" bestFit="1" customWidth="1"/>
    <col min="49" max="49" width="11.42578125" style="254"/>
    <col min="50" max="50" width="20.7109375" style="254" customWidth="1"/>
    <col min="51" max="51" width="36.7109375" style="254" customWidth="1"/>
    <col min="52" max="52" width="14.28515625" style="254" hidden="1" customWidth="1"/>
    <col min="53" max="54" width="11.42578125" style="254" customWidth="1"/>
    <col min="55" max="56" width="11.7109375" style="254" bestFit="1" customWidth="1"/>
    <col min="57" max="60" width="11.42578125" style="254"/>
    <col min="61" max="61" width="12.140625" style="254" bestFit="1" customWidth="1"/>
    <col min="62" max="63" width="0" style="254" hidden="1" customWidth="1"/>
    <col min="64" max="65" width="11.7109375" style="254" bestFit="1" customWidth="1"/>
    <col min="66" max="67" width="11.42578125" style="254"/>
    <col min="68" max="68" width="39.85546875" style="254" customWidth="1"/>
    <col min="69" max="69" width="13.85546875" style="254" hidden="1" customWidth="1"/>
    <col min="70" max="71" width="12.42578125" style="254" hidden="1" customWidth="1"/>
    <col min="72" max="73" width="11.7109375" style="254" bestFit="1" customWidth="1"/>
    <col min="74" max="74" width="11.42578125" style="254"/>
    <col min="75" max="75" width="10.140625" style="254" customWidth="1"/>
    <col min="76" max="76" width="37.5703125" style="254" customWidth="1"/>
    <col min="77" max="78" width="0" style="254" hidden="1" customWidth="1"/>
    <col min="79" max="79" width="13" style="254" hidden="1" customWidth="1"/>
    <col min="80" max="80" width="14.42578125" style="254" customWidth="1"/>
    <col min="81" max="82" width="11.7109375" style="254" bestFit="1" customWidth="1"/>
    <col min="83" max="87" width="11.42578125" style="254"/>
    <col min="88" max="90" width="11.7109375" style="254" bestFit="1" customWidth="1"/>
    <col min="91" max="92" width="11.42578125" style="254"/>
    <col min="93" max="93" width="32.7109375" style="254" customWidth="1"/>
    <col min="94" max="96" width="0" style="254" hidden="1" customWidth="1"/>
    <col min="97" max="99" width="11.7109375" style="254" bestFit="1" customWidth="1"/>
    <col min="100" max="101" width="11.42578125" style="254"/>
    <col min="102" max="102" width="32.85546875" style="254" customWidth="1"/>
    <col min="103" max="103" width="13.28515625" style="254" bestFit="1" customWidth="1"/>
    <col min="104" max="105" width="11.7109375" style="254" bestFit="1" customWidth="1"/>
    <col min="106" max="108" width="11.42578125" style="254"/>
    <col min="109" max="111" width="14.28515625" style="254" bestFit="1" customWidth="1"/>
    <col min="112" max="114" width="11.7109375" style="254" bestFit="1" customWidth="1"/>
    <col min="115" max="118" width="11.42578125" style="254"/>
    <col min="119" max="119" width="13.28515625" style="254" bestFit="1" customWidth="1"/>
    <col min="120" max="120" width="14.28515625" style="254" bestFit="1" customWidth="1"/>
    <col min="121" max="121" width="11.7109375" style="254" bestFit="1" customWidth="1"/>
    <col min="122" max="123" width="11.42578125" style="254"/>
    <col min="124" max="124" width="43" style="254" customWidth="1"/>
    <col min="125" max="127" width="0" style="254" hidden="1" customWidth="1"/>
    <col min="128" max="130" width="14" style="254" customWidth="1"/>
    <col min="131" max="133" width="11.42578125" style="254"/>
    <col min="134" max="134" width="33.28515625" style="254" customWidth="1"/>
    <col min="135" max="135" width="11.7109375" style="254" bestFit="1" customWidth="1"/>
    <col min="136" max="137" width="11.42578125" style="254"/>
    <col min="138" max="138" width="41.85546875" style="254" customWidth="1"/>
    <col min="139" max="139" width="23.85546875" style="254" hidden="1" customWidth="1"/>
    <col min="140" max="141" width="12.140625" style="254" hidden="1" customWidth="1"/>
    <col min="142" max="144" width="11.5703125" style="254" bestFit="1" customWidth="1"/>
    <col min="145" max="147" width="11.42578125" style="254"/>
    <col min="148" max="148" width="13.140625" style="254" bestFit="1" customWidth="1"/>
    <col min="149" max="150" width="11.5703125" style="254" bestFit="1" customWidth="1"/>
    <col min="151" max="151" width="11.42578125" style="254"/>
    <col min="152" max="152" width="41.7109375" style="254" customWidth="1"/>
    <col min="153" max="155" width="14.140625" style="254" hidden="1" customWidth="1"/>
    <col min="156" max="158" width="11.5703125" style="254" bestFit="1" customWidth="1"/>
    <col min="159" max="16384" width="11.42578125" style="254"/>
  </cols>
  <sheetData>
    <row r="1" spans="1:158" s="1266" customFormat="1" ht="30" x14ac:dyDescent="0.3">
      <c r="A1" s="2079" t="s">
        <v>0</v>
      </c>
      <c r="B1" s="2078"/>
      <c r="C1" s="2078"/>
      <c r="D1" s="2078"/>
      <c r="E1" s="2078"/>
      <c r="F1" s="2078"/>
      <c r="G1" s="1266">
        <v>1000</v>
      </c>
      <c r="H1" s="1266">
        <v>1.0349999999999999</v>
      </c>
      <c r="K1" s="2078" t="s">
        <v>136</v>
      </c>
      <c r="L1" s="2078"/>
      <c r="M1" s="2078"/>
      <c r="N1" s="2078"/>
      <c r="O1" s="2078"/>
      <c r="P1" s="1266">
        <v>1000</v>
      </c>
      <c r="Q1" s="1266">
        <v>1.0349999999999999</v>
      </c>
      <c r="T1" s="2078" t="s">
        <v>690</v>
      </c>
      <c r="U1" s="2078"/>
      <c r="V1" s="2078"/>
      <c r="W1" s="2078"/>
      <c r="X1" s="2078"/>
      <c r="Y1" s="1266">
        <v>1000</v>
      </c>
      <c r="Z1" s="1266">
        <v>1.0349999999999999</v>
      </c>
      <c r="AC1" s="2078" t="s">
        <v>6</v>
      </c>
      <c r="AD1" s="2078"/>
      <c r="AE1" s="2078"/>
      <c r="AF1" s="2078"/>
      <c r="AG1" s="2078"/>
      <c r="AI1" s="2078" t="s">
        <v>864</v>
      </c>
      <c r="AJ1" s="2078"/>
      <c r="AK1" s="2078"/>
      <c r="AL1" s="2078"/>
      <c r="AM1" s="2078"/>
      <c r="AN1" s="1266">
        <v>1000</v>
      </c>
      <c r="AO1" s="1266">
        <v>1.0349999999999999</v>
      </c>
      <c r="AQ1" s="1266" t="s">
        <v>873</v>
      </c>
      <c r="AU1" s="1266">
        <v>1000</v>
      </c>
      <c r="AV1" s="1266">
        <v>1.0349999999999999</v>
      </c>
      <c r="AX1" s="1266" t="s">
        <v>876</v>
      </c>
      <c r="BC1" s="1266">
        <v>1000</v>
      </c>
      <c r="BD1" s="1266">
        <v>1.0349999999999999</v>
      </c>
      <c r="BF1" s="2078" t="s">
        <v>891</v>
      </c>
      <c r="BG1" s="2078"/>
      <c r="BH1" s="2078"/>
      <c r="BI1" s="2078"/>
      <c r="BL1" s="1266">
        <v>1000</v>
      </c>
      <c r="BM1" s="1266">
        <v>1.0349999999999999</v>
      </c>
      <c r="BO1" s="2078" t="s">
        <v>79</v>
      </c>
      <c r="BP1" s="2078"/>
      <c r="BT1" s="1266">
        <v>1000</v>
      </c>
      <c r="BU1" s="1266">
        <v>1.0349999999999999</v>
      </c>
      <c r="BW1" s="2078" t="s">
        <v>756</v>
      </c>
      <c r="BX1" s="2078"/>
      <c r="BY1" s="2078"/>
      <c r="BZ1" s="2078"/>
      <c r="CA1" s="2078"/>
      <c r="CC1" s="1266">
        <v>1000</v>
      </c>
      <c r="CD1" s="1266">
        <v>1.0349999999999999</v>
      </c>
      <c r="CG1" s="2078" t="s">
        <v>10</v>
      </c>
      <c r="CH1" s="2078"/>
      <c r="CI1" s="2078"/>
      <c r="CJ1" s="2078"/>
      <c r="CK1" s="2078"/>
      <c r="CL1" s="2078"/>
      <c r="CN1" s="2078" t="s">
        <v>759</v>
      </c>
      <c r="CO1" s="2078"/>
      <c r="CP1" s="2078"/>
      <c r="CQ1" s="2078"/>
      <c r="CR1" s="2078"/>
      <c r="CS1" s="2078"/>
      <c r="CT1" s="1266">
        <v>1000</v>
      </c>
      <c r="CU1" s="1266">
        <v>1.0349999999999999</v>
      </c>
      <c r="CW1" s="2078" t="s">
        <v>11</v>
      </c>
      <c r="CX1" s="2078"/>
      <c r="CY1" s="2078"/>
      <c r="CZ1" s="1266">
        <v>1000</v>
      </c>
      <c r="DA1" s="1266">
        <v>1.0349999999999999</v>
      </c>
      <c r="DC1" s="2078" t="s">
        <v>908</v>
      </c>
      <c r="DD1" s="2078"/>
      <c r="DE1" s="2078"/>
      <c r="DF1" s="2078"/>
      <c r="DG1" s="2078"/>
      <c r="DH1" s="1266">
        <v>1000</v>
      </c>
      <c r="DI1" s="1266">
        <v>1.0349999999999999</v>
      </c>
      <c r="DM1" s="2079" t="s">
        <v>911</v>
      </c>
      <c r="DN1" s="2078"/>
      <c r="DO1" s="2078"/>
      <c r="DP1" s="1266">
        <v>1.0349999999999999</v>
      </c>
      <c r="DQ1" s="1266">
        <v>1000</v>
      </c>
      <c r="DS1" s="2078" t="s">
        <v>775</v>
      </c>
      <c r="DT1" s="2078"/>
      <c r="DU1" s="2078"/>
      <c r="DV1" s="2078"/>
      <c r="DW1" s="2078"/>
      <c r="DX1" s="2078"/>
      <c r="DY1" s="1266">
        <v>1000</v>
      </c>
      <c r="DZ1" s="1266">
        <v>1.0349999999999999</v>
      </c>
      <c r="EC1" s="2078" t="s">
        <v>13</v>
      </c>
      <c r="ED1" s="2078"/>
      <c r="EE1" s="2078"/>
      <c r="EG1" s="2078" t="s">
        <v>782</v>
      </c>
      <c r="EH1" s="2078"/>
      <c r="EI1" s="2078"/>
      <c r="EJ1" s="2078"/>
      <c r="EK1" s="2078"/>
      <c r="EL1" s="2078"/>
      <c r="EM1" s="1266">
        <v>1000</v>
      </c>
      <c r="EN1" s="1266">
        <v>1.0349999999999999</v>
      </c>
      <c r="EP1" s="2078" t="s">
        <v>929</v>
      </c>
      <c r="EQ1" s="2078"/>
      <c r="ER1" s="2078"/>
      <c r="ES1" s="1266">
        <v>1000</v>
      </c>
      <c r="ET1" s="1266">
        <v>1.0349999999999999</v>
      </c>
      <c r="EU1" s="2078" t="s">
        <v>928</v>
      </c>
      <c r="EV1" s="2078"/>
      <c r="EW1" s="2078"/>
      <c r="EX1" s="2078"/>
      <c r="EY1" s="2078"/>
      <c r="EZ1" s="2078"/>
      <c r="FA1" s="1266">
        <v>1000</v>
      </c>
      <c r="FB1" s="1266">
        <v>1.0349999999999999</v>
      </c>
    </row>
    <row r="2" spans="1:158" ht="45" x14ac:dyDescent="0.3">
      <c r="A2" s="423" t="s">
        <v>411</v>
      </c>
      <c r="B2" s="423" t="s">
        <v>437</v>
      </c>
      <c r="C2" s="423" t="s">
        <v>413</v>
      </c>
      <c r="D2" s="423" t="s">
        <v>449</v>
      </c>
      <c r="E2" s="423" t="s">
        <v>469</v>
      </c>
      <c r="F2" s="423" t="s">
        <v>414</v>
      </c>
      <c r="G2" s="423" t="s">
        <v>449</v>
      </c>
      <c r="H2" s="423" t="s">
        <v>469</v>
      </c>
      <c r="I2" s="423" t="s">
        <v>414</v>
      </c>
      <c r="K2" s="423" t="s">
        <v>411</v>
      </c>
      <c r="L2" s="423" t="s">
        <v>437</v>
      </c>
      <c r="M2" s="423" t="s">
        <v>449</v>
      </c>
      <c r="N2" s="423" t="s">
        <v>469</v>
      </c>
      <c r="O2" s="423" t="s">
        <v>414</v>
      </c>
      <c r="P2" s="423" t="s">
        <v>449</v>
      </c>
      <c r="Q2" s="423" t="s">
        <v>469</v>
      </c>
      <c r="R2" s="423" t="s">
        <v>414</v>
      </c>
      <c r="T2" s="423" t="s">
        <v>411</v>
      </c>
      <c r="U2" s="423" t="s">
        <v>437</v>
      </c>
      <c r="V2" s="423" t="s">
        <v>449</v>
      </c>
      <c r="W2" s="423" t="s">
        <v>469</v>
      </c>
      <c r="X2" s="423" t="s">
        <v>414</v>
      </c>
      <c r="Y2" s="423" t="s">
        <v>449</v>
      </c>
      <c r="Z2" s="423" t="s">
        <v>469</v>
      </c>
      <c r="AA2" s="423" t="s">
        <v>414</v>
      </c>
      <c r="AC2" s="423" t="s">
        <v>411</v>
      </c>
      <c r="AD2" s="423" t="s">
        <v>437</v>
      </c>
      <c r="AE2" s="423" t="s">
        <v>449</v>
      </c>
      <c r="AF2" s="423" t="s">
        <v>469</v>
      </c>
      <c r="AG2" s="423" t="s">
        <v>414</v>
      </c>
      <c r="AI2" s="423" t="s">
        <v>411</v>
      </c>
      <c r="AJ2" s="423" t="s">
        <v>437</v>
      </c>
      <c r="AK2" s="423" t="s">
        <v>449</v>
      </c>
      <c r="AL2" s="423" t="s">
        <v>469</v>
      </c>
      <c r="AM2" s="423" t="s">
        <v>414</v>
      </c>
      <c r="AN2" s="423" t="s">
        <v>449</v>
      </c>
      <c r="AQ2" s="423" t="s">
        <v>411</v>
      </c>
      <c r="AR2" s="423" t="s">
        <v>437</v>
      </c>
      <c r="AS2" s="423" t="s">
        <v>449</v>
      </c>
      <c r="AT2" s="423" t="s">
        <v>469</v>
      </c>
      <c r="AU2" s="423" t="s">
        <v>414</v>
      </c>
      <c r="AV2" s="423" t="str">
        <f>+AS2</f>
        <v>Monto Requerimiento</v>
      </c>
      <c r="AX2" s="423" t="s">
        <v>411</v>
      </c>
      <c r="AY2" s="423" t="s">
        <v>437</v>
      </c>
      <c r="AZ2" s="423" t="s">
        <v>449</v>
      </c>
      <c r="BA2" s="423" t="s">
        <v>469</v>
      </c>
      <c r="BB2" s="423" t="s">
        <v>414</v>
      </c>
      <c r="BC2" s="423" t="s">
        <v>449</v>
      </c>
      <c r="BF2" s="423" t="s">
        <v>411</v>
      </c>
      <c r="BG2" s="423" t="s">
        <v>437</v>
      </c>
      <c r="BH2" s="423" t="s">
        <v>413</v>
      </c>
      <c r="BI2" s="423" t="s">
        <v>449</v>
      </c>
      <c r="BJ2" s="423" t="s">
        <v>469</v>
      </c>
      <c r="BK2" s="423" t="s">
        <v>414</v>
      </c>
      <c r="BL2" s="423" t="str">
        <f>+BI2</f>
        <v>Monto Requerimiento</v>
      </c>
      <c r="BO2" s="423" t="s">
        <v>411</v>
      </c>
      <c r="BP2" s="423" t="s">
        <v>437</v>
      </c>
      <c r="BQ2" s="423" t="s">
        <v>449</v>
      </c>
      <c r="BR2" s="423" t="s">
        <v>469</v>
      </c>
      <c r="BS2" s="423" t="s">
        <v>414</v>
      </c>
      <c r="BT2" s="423" t="s">
        <v>414</v>
      </c>
      <c r="BW2" s="423" t="s">
        <v>411</v>
      </c>
      <c r="BX2" s="423" t="s">
        <v>437</v>
      </c>
      <c r="BY2" s="423" t="s">
        <v>449</v>
      </c>
      <c r="BZ2" s="423" t="s">
        <v>469</v>
      </c>
      <c r="CA2" s="423" t="s">
        <v>414</v>
      </c>
      <c r="CB2" s="423" t="s">
        <v>449</v>
      </c>
      <c r="CC2" s="423" t="s">
        <v>469</v>
      </c>
      <c r="CD2" s="423" t="s">
        <v>414</v>
      </c>
      <c r="CG2" s="125" t="s">
        <v>905</v>
      </c>
      <c r="CH2" s="125" t="s">
        <v>411</v>
      </c>
      <c r="CI2" s="125" t="s">
        <v>437</v>
      </c>
      <c r="CJ2" s="125" t="s">
        <v>449</v>
      </c>
      <c r="CK2" s="125" t="s">
        <v>469</v>
      </c>
      <c r="CL2" s="125" t="s">
        <v>414</v>
      </c>
      <c r="CN2" s="125" t="s">
        <v>411</v>
      </c>
      <c r="CO2" s="125" t="s">
        <v>437</v>
      </c>
      <c r="CP2" s="125" t="s">
        <v>449</v>
      </c>
      <c r="CQ2" s="125" t="s">
        <v>469</v>
      </c>
      <c r="CR2" s="125" t="s">
        <v>414</v>
      </c>
      <c r="CS2" s="125" t="s">
        <v>449</v>
      </c>
      <c r="CT2" s="125" t="s">
        <v>469</v>
      </c>
      <c r="CU2" s="125" t="s">
        <v>414</v>
      </c>
      <c r="CW2" s="830" t="s">
        <v>411</v>
      </c>
      <c r="CX2" s="830" t="s">
        <v>437</v>
      </c>
      <c r="CY2" s="830" t="s">
        <v>414</v>
      </c>
      <c r="CZ2" s="830" t="s">
        <v>414</v>
      </c>
      <c r="DC2" s="830" t="s">
        <v>411</v>
      </c>
      <c r="DD2" s="830" t="s">
        <v>437</v>
      </c>
      <c r="DE2" s="830" t="s">
        <v>449</v>
      </c>
      <c r="DF2" s="830" t="s">
        <v>469</v>
      </c>
      <c r="DG2" s="830" t="s">
        <v>414</v>
      </c>
      <c r="DH2" s="830" t="s">
        <v>449</v>
      </c>
      <c r="DI2" s="830" t="s">
        <v>469</v>
      </c>
      <c r="DJ2" s="830" t="s">
        <v>414</v>
      </c>
      <c r="DM2" s="830" t="s">
        <v>411</v>
      </c>
      <c r="DN2" s="830" t="s">
        <v>437</v>
      </c>
      <c r="DO2" s="830" t="s">
        <v>414</v>
      </c>
      <c r="DP2" s="830" t="s">
        <v>414</v>
      </c>
      <c r="DQ2" s="424"/>
      <c r="DS2" s="830" t="s">
        <v>411</v>
      </c>
      <c r="DT2" s="830" t="s">
        <v>437</v>
      </c>
      <c r="DU2" s="830" t="s">
        <v>449</v>
      </c>
      <c r="DV2" s="830" t="s">
        <v>469</v>
      </c>
      <c r="DW2" s="830" t="s">
        <v>414</v>
      </c>
      <c r="DX2" s="830" t="s">
        <v>449</v>
      </c>
      <c r="DY2" s="830" t="s">
        <v>469</v>
      </c>
      <c r="DZ2" s="830" t="s">
        <v>414</v>
      </c>
      <c r="EC2" s="1284" t="s">
        <v>411</v>
      </c>
      <c r="ED2" s="1284" t="s">
        <v>437</v>
      </c>
      <c r="EE2" s="1284" t="s">
        <v>414</v>
      </c>
      <c r="EG2" s="1284" t="s">
        <v>411</v>
      </c>
      <c r="EH2" s="1284" t="s">
        <v>437</v>
      </c>
      <c r="EI2" s="1284" t="s">
        <v>449</v>
      </c>
      <c r="EJ2" s="1284" t="s">
        <v>469</v>
      </c>
      <c r="EK2" s="1284" t="s">
        <v>414</v>
      </c>
      <c r="EL2" s="1284" t="s">
        <v>449</v>
      </c>
      <c r="EM2" s="1284" t="s">
        <v>469</v>
      </c>
      <c r="EN2" s="1284" t="s">
        <v>414</v>
      </c>
      <c r="EP2" s="1284" t="s">
        <v>411</v>
      </c>
      <c r="EQ2" s="1284" t="s">
        <v>437</v>
      </c>
      <c r="ER2" s="1284" t="s">
        <v>414</v>
      </c>
      <c r="ES2" s="1284" t="s">
        <v>414</v>
      </c>
      <c r="EU2" s="1284" t="s">
        <v>411</v>
      </c>
      <c r="EV2" s="1284" t="s">
        <v>437</v>
      </c>
      <c r="EW2" s="1284" t="s">
        <v>449</v>
      </c>
      <c r="EX2" s="1284" t="s">
        <v>414</v>
      </c>
      <c r="EY2" s="1284" t="s">
        <v>469</v>
      </c>
      <c r="EZ2" s="1284" t="s">
        <v>449</v>
      </c>
      <c r="FA2" s="1284" t="s">
        <v>414</v>
      </c>
      <c r="FB2" s="1284" t="s">
        <v>469</v>
      </c>
    </row>
    <row r="3" spans="1:158" ht="15" customHeight="1" x14ac:dyDescent="0.3">
      <c r="A3" s="38" t="s">
        <v>468</v>
      </c>
      <c r="B3" s="1267" t="s">
        <v>243</v>
      </c>
      <c r="C3" s="1267" t="s">
        <v>732</v>
      </c>
      <c r="D3" s="39">
        <v>76538652000</v>
      </c>
      <c r="E3" s="39">
        <v>0</v>
      </c>
      <c r="F3" s="39">
        <v>0</v>
      </c>
      <c r="G3" s="39">
        <f t="shared" ref="G3:I4" si="0">+D3/$G$1*$H$1</f>
        <v>79217504.819999993</v>
      </c>
      <c r="H3" s="39">
        <f t="shared" si="0"/>
        <v>0</v>
      </c>
      <c r="I3" s="39">
        <f t="shared" si="0"/>
        <v>0</v>
      </c>
      <c r="K3" s="38" t="s">
        <v>468</v>
      </c>
      <c r="L3" s="1267" t="s">
        <v>243</v>
      </c>
      <c r="M3" s="39">
        <v>-6800000000</v>
      </c>
      <c r="N3" s="39">
        <v>0</v>
      </c>
      <c r="O3" s="39">
        <v>0</v>
      </c>
      <c r="P3" s="1268">
        <f>+M3/$P$1*$Q$1</f>
        <v>-7037999.9999999991</v>
      </c>
      <c r="Q3" s="1268">
        <f>+N3/$P$1*$Q$1</f>
        <v>0</v>
      </c>
      <c r="R3" s="1268">
        <f>+O3/$P$1*$Q$1</f>
        <v>0</v>
      </c>
      <c r="T3" s="1267" t="s">
        <v>468</v>
      </c>
      <c r="U3" s="1267" t="s">
        <v>243</v>
      </c>
      <c r="V3" s="39">
        <v>69738652000</v>
      </c>
      <c r="W3" s="39">
        <v>0</v>
      </c>
      <c r="X3" s="39">
        <v>0</v>
      </c>
      <c r="Y3" s="39">
        <f t="shared" ref="Y3:AA4" si="1">+V3/$Y$1*$Z$1</f>
        <v>72179504.819999993</v>
      </c>
      <c r="Z3" s="39">
        <f t="shared" si="1"/>
        <v>0</v>
      </c>
      <c r="AA3" s="39">
        <f t="shared" si="1"/>
        <v>0</v>
      </c>
      <c r="AC3" s="1269" t="s">
        <v>468</v>
      </c>
      <c r="AD3" s="1270" t="s">
        <v>243</v>
      </c>
      <c r="AE3" s="425">
        <v>-1626465000</v>
      </c>
      <c r="AF3" s="425">
        <v>0</v>
      </c>
      <c r="AG3" s="425">
        <v>0</v>
      </c>
      <c r="AI3" s="1269" t="s">
        <v>468</v>
      </c>
      <c r="AJ3" s="1270" t="s">
        <v>243</v>
      </c>
      <c r="AK3" s="1271">
        <v>68112187000</v>
      </c>
      <c r="AL3" s="1271">
        <v>0</v>
      </c>
      <c r="AM3" s="1271">
        <v>0</v>
      </c>
      <c r="AN3" s="1272">
        <f>+AK3/$AN$1*$AO$1</f>
        <v>70496113.545000002</v>
      </c>
      <c r="AQ3" s="1273" t="s">
        <v>871</v>
      </c>
      <c r="AR3" s="1274" t="s">
        <v>872</v>
      </c>
      <c r="AS3" s="1275">
        <v>17013352000</v>
      </c>
      <c r="AT3" s="39">
        <v>0</v>
      </c>
      <c r="AU3" s="39">
        <v>0</v>
      </c>
      <c r="AV3" s="1276">
        <f>+AS3/$AU$1*$AV$1</f>
        <v>17608819.32</v>
      </c>
      <c r="AX3" s="38" t="s">
        <v>871</v>
      </c>
      <c r="AY3" s="1267" t="s">
        <v>872</v>
      </c>
      <c r="AZ3" s="39">
        <v>19550231000</v>
      </c>
      <c r="BA3" s="39">
        <v>0</v>
      </c>
      <c r="BB3" s="39">
        <v>0</v>
      </c>
      <c r="BC3" s="1277">
        <f>+AZ3/$BC$1*$BD$1</f>
        <v>20234489.084999997</v>
      </c>
      <c r="BF3" s="254" t="s">
        <v>871</v>
      </c>
      <c r="BG3" s="254" t="s">
        <v>872</v>
      </c>
      <c r="BH3" s="254" t="s">
        <v>732</v>
      </c>
      <c r="BI3" s="254">
        <v>19550231000</v>
      </c>
      <c r="BJ3" s="254">
        <v>0</v>
      </c>
      <c r="BK3" s="254">
        <v>0</v>
      </c>
      <c r="BL3" s="1277">
        <f>+BI3/$BL$1*$BM$1</f>
        <v>20234489.084999997</v>
      </c>
      <c r="BO3" s="254" t="s">
        <v>871</v>
      </c>
      <c r="BP3" s="254" t="s">
        <v>872</v>
      </c>
      <c r="BQ3" s="1277">
        <v>11020373000</v>
      </c>
      <c r="BR3" s="1277">
        <v>0</v>
      </c>
      <c r="BS3" s="1277">
        <v>0</v>
      </c>
      <c r="BT3" s="1277">
        <f>+BS3/$BT$1*$BU$1</f>
        <v>0</v>
      </c>
      <c r="BW3" s="254" t="s">
        <v>871</v>
      </c>
      <c r="BX3" s="254" t="s">
        <v>872</v>
      </c>
      <c r="BY3" s="425">
        <v>30570604000</v>
      </c>
      <c r="BZ3" s="425">
        <v>0</v>
      </c>
      <c r="CA3" s="425">
        <v>0</v>
      </c>
      <c r="CB3" s="1277">
        <f t="shared" ref="CB3:CD6" si="2">+BY3/$CC$1*$CD$1</f>
        <v>31640575.139999997</v>
      </c>
      <c r="CC3" s="1277">
        <f t="shared" si="2"/>
        <v>0</v>
      </c>
      <c r="CD3" s="1277">
        <f t="shared" si="2"/>
        <v>0</v>
      </c>
      <c r="CG3" s="38" t="s">
        <v>906</v>
      </c>
      <c r="CH3" s="38" t="s">
        <v>871</v>
      </c>
      <c r="CI3" s="38" t="s">
        <v>872</v>
      </c>
      <c r="CJ3" s="39">
        <v>0</v>
      </c>
      <c r="CK3" s="39">
        <v>0</v>
      </c>
      <c r="CL3" s="39">
        <v>0</v>
      </c>
      <c r="CN3" s="38" t="s">
        <v>871</v>
      </c>
      <c r="CO3" s="38" t="s">
        <v>872</v>
      </c>
      <c r="CP3" s="39">
        <v>30570604000</v>
      </c>
      <c r="CQ3" s="39">
        <v>0</v>
      </c>
      <c r="CR3" s="39">
        <v>0</v>
      </c>
      <c r="CS3" s="1278">
        <f t="shared" ref="CS3:CU6" si="3">+CP3/$CT$1*$CU$1</f>
        <v>31640575.139999997</v>
      </c>
      <c r="CT3" s="1278">
        <f t="shared" si="3"/>
        <v>0</v>
      </c>
      <c r="CU3" s="1278">
        <f t="shared" si="3"/>
        <v>0</v>
      </c>
      <c r="CW3" s="38" t="s">
        <v>871</v>
      </c>
      <c r="CX3" s="1279" t="s">
        <v>872</v>
      </c>
      <c r="CY3" s="39">
        <v>7373296000</v>
      </c>
      <c r="CZ3" s="39">
        <f>+CY3/CZ1*DA1</f>
        <v>7631361.3599999994</v>
      </c>
      <c r="DC3" s="38" t="s">
        <v>871</v>
      </c>
      <c r="DD3" s="38" t="s">
        <v>872</v>
      </c>
      <c r="DE3" s="39">
        <v>30570604000</v>
      </c>
      <c r="DF3" s="39">
        <v>0</v>
      </c>
      <c r="DG3" s="39">
        <v>0</v>
      </c>
      <c r="DH3" s="1277">
        <f t="shared" ref="DH3:DJ6" si="4">+DE3/$DH$1*$DI$1</f>
        <v>31640575.139999997</v>
      </c>
      <c r="DI3" s="1277">
        <f t="shared" si="4"/>
        <v>0</v>
      </c>
      <c r="DJ3" s="1277">
        <f t="shared" si="4"/>
        <v>0</v>
      </c>
      <c r="DM3" s="38" t="s">
        <v>871</v>
      </c>
      <c r="DN3" s="38" t="s">
        <v>872</v>
      </c>
      <c r="DO3" s="39">
        <v>8021053000</v>
      </c>
      <c r="DP3" s="1280">
        <f>+DO3/DQ1*DP1</f>
        <v>8301789.8549999995</v>
      </c>
      <c r="DQ3" s="424"/>
      <c r="DS3" s="38" t="s">
        <v>913</v>
      </c>
      <c r="DT3" s="38" t="s">
        <v>872</v>
      </c>
      <c r="DU3" s="39">
        <v>30570604000</v>
      </c>
      <c r="DV3" s="39">
        <v>0</v>
      </c>
      <c r="DW3" s="39">
        <v>0</v>
      </c>
      <c r="DX3" s="1278">
        <f>+DU3/$DY$1*$DZ$1</f>
        <v>31640575.139999997</v>
      </c>
      <c r="DY3" s="1278">
        <f t="shared" ref="DX3:DZ6" si="5">+DV3/$DY$1*$DZ$1</f>
        <v>0</v>
      </c>
      <c r="DZ3" s="1278">
        <f t="shared" si="5"/>
        <v>0</v>
      </c>
      <c r="EC3" s="38" t="s">
        <v>871</v>
      </c>
      <c r="ED3" s="38" t="s">
        <v>872</v>
      </c>
      <c r="EE3" s="39">
        <v>0</v>
      </c>
      <c r="EG3" s="38" t="s">
        <v>871</v>
      </c>
      <c r="EH3" s="38" t="s">
        <v>872</v>
      </c>
      <c r="EI3" s="39">
        <v>31090604000</v>
      </c>
      <c r="EJ3" s="39">
        <v>0</v>
      </c>
      <c r="EK3" s="39">
        <v>0</v>
      </c>
      <c r="EL3" s="1276">
        <f>+EI3/$EM$1*$EN$1</f>
        <v>32178775.139999997</v>
      </c>
      <c r="EM3" s="1276">
        <f t="shared" ref="EL3:EN5" si="6">+EJ3/$EM$1*$EN$1</f>
        <v>0</v>
      </c>
      <c r="EN3" s="1276">
        <f t="shared" si="6"/>
        <v>0</v>
      </c>
      <c r="EP3" s="452" t="s">
        <v>871</v>
      </c>
      <c r="EQ3" s="408" t="s">
        <v>872</v>
      </c>
      <c r="ER3" s="453">
        <v>7857172000</v>
      </c>
      <c r="ES3" s="1277">
        <f>+ER3/ES1*ET1</f>
        <v>8132173.0199999996</v>
      </c>
      <c r="EU3" s="452" t="s">
        <v>871</v>
      </c>
      <c r="EV3" s="454" t="s">
        <v>872</v>
      </c>
      <c r="EW3" s="453">
        <v>28756183000</v>
      </c>
      <c r="EX3" s="453">
        <v>0</v>
      </c>
      <c r="EY3" s="453">
        <v>0</v>
      </c>
      <c r="EZ3" s="1277">
        <f>+EW3/$FA$1*$FB$1</f>
        <v>29762649.404999997</v>
      </c>
      <c r="FA3" s="1277">
        <f t="shared" ref="FA3:FB5" si="7">+EX3/$FA$1*$FB$1</f>
        <v>0</v>
      </c>
      <c r="FB3" s="1277">
        <f t="shared" si="7"/>
        <v>0</v>
      </c>
    </row>
    <row r="4" spans="1:158" ht="15" customHeight="1" x14ac:dyDescent="0.3">
      <c r="A4" s="38" t="s">
        <v>642</v>
      </c>
      <c r="B4" s="1267" t="s">
        <v>643</v>
      </c>
      <c r="C4" s="1267" t="s">
        <v>732</v>
      </c>
      <c r="D4" s="39">
        <v>36987209000</v>
      </c>
      <c r="E4" s="39">
        <v>0</v>
      </c>
      <c r="F4" s="39">
        <v>0</v>
      </c>
      <c r="G4" s="39">
        <f t="shared" si="0"/>
        <v>38281761.314999998</v>
      </c>
      <c r="H4" s="39">
        <f t="shared" si="0"/>
        <v>0</v>
      </c>
      <c r="I4" s="39">
        <f t="shared" si="0"/>
        <v>0</v>
      </c>
      <c r="T4" s="1267" t="s">
        <v>642</v>
      </c>
      <c r="U4" s="1267" t="s">
        <v>643</v>
      </c>
      <c r="V4" s="39">
        <v>36987209000</v>
      </c>
      <c r="W4" s="39">
        <v>0</v>
      </c>
      <c r="X4" s="39">
        <v>0</v>
      </c>
      <c r="Y4" s="39">
        <f t="shared" si="1"/>
        <v>38281761.314999998</v>
      </c>
      <c r="Z4" s="39">
        <f t="shared" si="1"/>
        <v>0</v>
      </c>
      <c r="AA4" s="39">
        <f t="shared" si="1"/>
        <v>0</v>
      </c>
      <c r="AC4" s="1269" t="s">
        <v>642</v>
      </c>
      <c r="AD4" s="1270" t="s">
        <v>643</v>
      </c>
      <c r="AE4" s="425">
        <v>-9873000</v>
      </c>
      <c r="AF4" s="425">
        <v>0</v>
      </c>
      <c r="AG4" s="425">
        <v>0</v>
      </c>
      <c r="AI4" s="1269" t="s">
        <v>642</v>
      </c>
      <c r="AJ4" s="1270" t="s">
        <v>643</v>
      </c>
      <c r="AK4" s="1271">
        <v>36977336000</v>
      </c>
      <c r="AL4" s="1271">
        <v>0</v>
      </c>
      <c r="AM4" s="1271">
        <v>0</v>
      </c>
      <c r="AN4" s="1272">
        <f>+AK4/$AN$1*$AO$1</f>
        <v>38271542.759999998</v>
      </c>
      <c r="AQ4" s="1273" t="s">
        <v>468</v>
      </c>
      <c r="AR4" s="1274" t="s">
        <v>243</v>
      </c>
      <c r="AS4" s="1275">
        <v>67312190000</v>
      </c>
      <c r="AT4" s="39">
        <v>0</v>
      </c>
      <c r="AU4" s="39">
        <v>0</v>
      </c>
      <c r="AV4" s="1276">
        <f>+AS4/$AU$1*$AV$1</f>
        <v>69668116.649999991</v>
      </c>
      <c r="AX4" s="38" t="s">
        <v>468</v>
      </c>
      <c r="AY4" s="1267" t="s">
        <v>243</v>
      </c>
      <c r="AZ4" s="39">
        <v>48975311000</v>
      </c>
      <c r="BA4" s="39">
        <v>0</v>
      </c>
      <c r="BB4" s="39">
        <v>0</v>
      </c>
      <c r="BC4" s="1277">
        <f>+AZ4/$BC$1*$BD$1</f>
        <v>50689446.884999998</v>
      </c>
      <c r="BF4" s="254" t="s">
        <v>468</v>
      </c>
      <c r="BG4" s="254" t="s">
        <v>243</v>
      </c>
      <c r="BH4" s="254" t="s">
        <v>732</v>
      </c>
      <c r="BI4" s="254">
        <v>48975311000</v>
      </c>
      <c r="BJ4" s="254">
        <v>0</v>
      </c>
      <c r="BK4" s="254">
        <v>0</v>
      </c>
      <c r="BL4" s="1277">
        <f>+BI4/$BL$1*$BM$1</f>
        <v>50689446.884999998</v>
      </c>
      <c r="BO4" s="254" t="s">
        <v>871</v>
      </c>
      <c r="BP4" s="254" t="s">
        <v>872</v>
      </c>
      <c r="BQ4" s="1277">
        <v>0</v>
      </c>
      <c r="BR4" s="1277">
        <v>4150429000</v>
      </c>
      <c r="BS4" s="1277">
        <v>4150429000</v>
      </c>
      <c r="BT4" s="1277">
        <f>+BS4/$BT$1*$BU$1</f>
        <v>4295694.0149999997</v>
      </c>
      <c r="BW4" s="254" t="s">
        <v>871</v>
      </c>
      <c r="BX4" s="254" t="s">
        <v>872</v>
      </c>
      <c r="BY4" s="425">
        <v>0</v>
      </c>
      <c r="BZ4" s="425">
        <v>4150429000</v>
      </c>
      <c r="CA4" s="425">
        <v>4150429000</v>
      </c>
      <c r="CB4" s="1277">
        <f t="shared" si="2"/>
        <v>0</v>
      </c>
      <c r="CC4" s="1277">
        <f t="shared" si="2"/>
        <v>4295694.0149999997</v>
      </c>
      <c r="CD4" s="1277">
        <f t="shared" si="2"/>
        <v>4295694.0149999997</v>
      </c>
      <c r="CN4" s="38" t="s">
        <v>871</v>
      </c>
      <c r="CO4" s="38" t="s">
        <v>872</v>
      </c>
      <c r="CP4" s="39">
        <v>0</v>
      </c>
      <c r="CQ4" s="39">
        <v>4150429000</v>
      </c>
      <c r="CR4" s="39">
        <v>4150429000</v>
      </c>
      <c r="CS4" s="1278">
        <f t="shared" si="3"/>
        <v>0</v>
      </c>
      <c r="CT4" s="1278">
        <f t="shared" si="3"/>
        <v>4295694.0149999997</v>
      </c>
      <c r="CU4" s="1278">
        <f t="shared" si="3"/>
        <v>4295694.0149999997</v>
      </c>
      <c r="CW4" s="38" t="s">
        <v>468</v>
      </c>
      <c r="CX4" s="1279" t="s">
        <v>243</v>
      </c>
      <c r="CY4" s="39">
        <v>0</v>
      </c>
      <c r="CZ4" s="424"/>
      <c r="DC4" s="38" t="s">
        <v>871</v>
      </c>
      <c r="DD4" s="38" t="s">
        <v>872</v>
      </c>
      <c r="DE4" s="39">
        <v>0</v>
      </c>
      <c r="DF4" s="39">
        <v>11523725000</v>
      </c>
      <c r="DG4" s="39">
        <v>11523725000</v>
      </c>
      <c r="DH4" s="1277">
        <f t="shared" si="4"/>
        <v>0</v>
      </c>
      <c r="DI4" s="1277">
        <f t="shared" si="4"/>
        <v>11927055.375</v>
      </c>
      <c r="DJ4" s="1277">
        <f>+DG4/$DH$1*$DI$1</f>
        <v>11927055.375</v>
      </c>
      <c r="DS4" s="38" t="s">
        <v>871</v>
      </c>
      <c r="DT4" s="38" t="s">
        <v>872</v>
      </c>
      <c r="DU4" s="39">
        <v>0</v>
      </c>
      <c r="DV4" s="39">
        <v>19544778000</v>
      </c>
      <c r="DW4" s="39">
        <v>19544778000</v>
      </c>
      <c r="DX4" s="1278">
        <f t="shared" si="5"/>
        <v>0</v>
      </c>
      <c r="DY4" s="1278">
        <f t="shared" si="5"/>
        <v>20228845.229999997</v>
      </c>
      <c r="DZ4" s="1278">
        <f t="shared" si="5"/>
        <v>20228845.229999997</v>
      </c>
      <c r="EC4" s="38" t="s">
        <v>642</v>
      </c>
      <c r="ED4" s="38" t="s">
        <v>643</v>
      </c>
      <c r="EE4" s="39">
        <v>0</v>
      </c>
      <c r="EG4" s="38" t="s">
        <v>871</v>
      </c>
      <c r="EH4" s="38" t="s">
        <v>872</v>
      </c>
      <c r="EI4" s="39">
        <v>0</v>
      </c>
      <c r="EJ4" s="39">
        <v>19544778000</v>
      </c>
      <c r="EK4" s="39">
        <v>19544778000</v>
      </c>
      <c r="EL4" s="1276">
        <f t="shared" si="6"/>
        <v>0</v>
      </c>
      <c r="EM4" s="1276">
        <f t="shared" si="6"/>
        <v>20228845.229999997</v>
      </c>
      <c r="EN4" s="1276">
        <f t="shared" si="6"/>
        <v>20228845.229999997</v>
      </c>
      <c r="EU4" s="452" t="s">
        <v>871</v>
      </c>
      <c r="EV4" s="454" t="s">
        <v>872</v>
      </c>
      <c r="EW4" s="453">
        <v>0</v>
      </c>
      <c r="EX4" s="453">
        <v>27401950000</v>
      </c>
      <c r="EY4" s="453">
        <v>27401950000</v>
      </c>
      <c r="EZ4" s="1277">
        <f>+EW4/$FA$1*$FB$1</f>
        <v>0</v>
      </c>
      <c r="FA4" s="1277">
        <f t="shared" si="7"/>
        <v>28361018.249999996</v>
      </c>
      <c r="FB4" s="1277">
        <f t="shared" si="7"/>
        <v>28361018.249999996</v>
      </c>
    </row>
    <row r="5" spans="1:158" ht="15" customHeight="1" x14ac:dyDescent="0.3">
      <c r="Y5" s="1281">
        <f>SUM(Y3:Y4)</f>
        <v>110461266.13499999</v>
      </c>
      <c r="AQ5" s="1273" t="s">
        <v>642</v>
      </c>
      <c r="AR5" s="1274" t="s">
        <v>643</v>
      </c>
      <c r="AS5" s="1275">
        <v>18978292000</v>
      </c>
      <c r="AT5" s="39">
        <v>0</v>
      </c>
      <c r="AU5" s="39">
        <v>0</v>
      </c>
      <c r="AV5" s="1276">
        <f>+AS5/$AU$1*$AV$1</f>
        <v>19642532.219999999</v>
      </c>
      <c r="AX5" s="38" t="s">
        <v>642</v>
      </c>
      <c r="AY5" s="1267" t="s">
        <v>643</v>
      </c>
      <c r="AZ5" s="39">
        <v>15748376000</v>
      </c>
      <c r="BA5" s="39">
        <v>0</v>
      </c>
      <c r="BB5" s="39">
        <v>0</v>
      </c>
      <c r="BC5" s="1277">
        <f>+AZ5/$BC$1*$BD$1</f>
        <v>16299569.159999998</v>
      </c>
      <c r="BF5" s="254" t="s">
        <v>642</v>
      </c>
      <c r="BG5" s="254" t="s">
        <v>643</v>
      </c>
      <c r="BH5" s="254" t="s">
        <v>732</v>
      </c>
      <c r="BI5" s="254">
        <v>15248376000</v>
      </c>
      <c r="BJ5" s="254">
        <v>0</v>
      </c>
      <c r="BK5" s="254">
        <v>0</v>
      </c>
      <c r="BL5" s="1277">
        <f>+BI5/$BL$1*$BM$1</f>
        <v>15782069.159999998</v>
      </c>
      <c r="BO5" s="254" t="s">
        <v>468</v>
      </c>
      <c r="BP5" s="254" t="s">
        <v>243</v>
      </c>
      <c r="BQ5" s="1277">
        <v>-5300000000</v>
      </c>
      <c r="BR5" s="1277">
        <v>0</v>
      </c>
      <c r="BS5" s="1277">
        <v>0</v>
      </c>
      <c r="BT5" s="1277">
        <f>+BS5/$BT$1*$BU$1</f>
        <v>0</v>
      </c>
      <c r="BW5" s="254" t="s">
        <v>468</v>
      </c>
      <c r="BX5" s="254" t="s">
        <v>243</v>
      </c>
      <c r="BY5" s="425">
        <v>43675311000</v>
      </c>
      <c r="BZ5" s="425">
        <v>0</v>
      </c>
      <c r="CA5" s="425">
        <v>0</v>
      </c>
      <c r="CB5" s="1277">
        <f t="shared" si="2"/>
        <v>45203946.884999998</v>
      </c>
      <c r="CC5" s="1277">
        <f t="shared" si="2"/>
        <v>0</v>
      </c>
      <c r="CD5" s="1277">
        <f t="shared" si="2"/>
        <v>0</v>
      </c>
      <c r="CN5" s="38" t="s">
        <v>468</v>
      </c>
      <c r="CO5" s="38" t="s">
        <v>243</v>
      </c>
      <c r="CP5" s="39">
        <v>43675311000</v>
      </c>
      <c r="CQ5" s="39">
        <v>0</v>
      </c>
      <c r="CR5" s="39">
        <v>0</v>
      </c>
      <c r="CS5" s="1278">
        <f t="shared" si="3"/>
        <v>45203946.884999998</v>
      </c>
      <c r="CT5" s="1278">
        <f t="shared" si="3"/>
        <v>0</v>
      </c>
      <c r="CU5" s="1278">
        <f t="shared" si="3"/>
        <v>0</v>
      </c>
      <c r="DC5" s="38" t="s">
        <v>468</v>
      </c>
      <c r="DD5" s="38" t="s">
        <v>243</v>
      </c>
      <c r="DE5" s="39">
        <v>0</v>
      </c>
      <c r="DF5" s="39">
        <v>0</v>
      </c>
      <c r="DG5" s="39">
        <v>0</v>
      </c>
      <c r="DH5" s="1277">
        <f t="shared" si="4"/>
        <v>0</v>
      </c>
      <c r="DI5" s="1277">
        <f t="shared" si="4"/>
        <v>0</v>
      </c>
      <c r="DJ5" s="1277">
        <f t="shared" si="4"/>
        <v>0</v>
      </c>
      <c r="DS5" s="38" t="s">
        <v>468</v>
      </c>
      <c r="DT5" s="38" t="s">
        <v>243</v>
      </c>
      <c r="DU5" s="39">
        <v>0</v>
      </c>
      <c r="DV5" s="39">
        <v>0</v>
      </c>
      <c r="DW5" s="39">
        <v>0</v>
      </c>
      <c r="DX5" s="1278">
        <f t="shared" si="5"/>
        <v>0</v>
      </c>
      <c r="DY5" s="1278">
        <f t="shared" si="5"/>
        <v>0</v>
      </c>
      <c r="DZ5" s="1278">
        <f t="shared" si="5"/>
        <v>0</v>
      </c>
      <c r="EG5" s="38" t="s">
        <v>642</v>
      </c>
      <c r="EH5" s="38" t="s">
        <v>643</v>
      </c>
      <c r="EI5" s="39">
        <v>1639805000</v>
      </c>
      <c r="EJ5" s="39">
        <v>0</v>
      </c>
      <c r="EK5" s="39">
        <v>0</v>
      </c>
      <c r="EL5" s="1276">
        <f t="shared" si="6"/>
        <v>1697198.1749999998</v>
      </c>
      <c r="EM5" s="1276">
        <f t="shared" si="6"/>
        <v>0</v>
      </c>
      <c r="EN5" s="1276">
        <f t="shared" si="6"/>
        <v>0</v>
      </c>
      <c r="EU5" s="452" t="s">
        <v>642</v>
      </c>
      <c r="EV5" s="454" t="s">
        <v>643</v>
      </c>
      <c r="EW5" s="453">
        <v>708209000</v>
      </c>
      <c r="EX5" s="453">
        <v>0</v>
      </c>
      <c r="EY5" s="453">
        <v>0</v>
      </c>
      <c r="EZ5" s="1277">
        <f>+EW5/$FA$1*$FB$1</f>
        <v>732996.31499999994</v>
      </c>
      <c r="FA5" s="1277">
        <f t="shared" si="7"/>
        <v>0</v>
      </c>
      <c r="FB5" s="1277">
        <f t="shared" si="7"/>
        <v>0</v>
      </c>
    </row>
    <row r="6" spans="1:158" ht="15" customHeight="1" x14ac:dyDescent="0.3">
      <c r="AV6" s="1282">
        <f>SUM(AV3:AV5)</f>
        <v>106919468.19</v>
      </c>
      <c r="BO6" s="254" t="s">
        <v>642</v>
      </c>
      <c r="BP6" s="254" t="s">
        <v>643</v>
      </c>
      <c r="BQ6" s="1277">
        <v>-10895581000</v>
      </c>
      <c r="BR6" s="1277">
        <v>0</v>
      </c>
      <c r="BS6" s="1277">
        <v>0</v>
      </c>
      <c r="BT6" s="1277">
        <f>+BS6/$BT$1*$BU$1</f>
        <v>0</v>
      </c>
      <c r="BW6" s="254" t="s">
        <v>642</v>
      </c>
      <c r="BX6" s="254" t="s">
        <v>643</v>
      </c>
      <c r="BY6" s="425">
        <v>4352795000</v>
      </c>
      <c r="BZ6" s="425">
        <v>0</v>
      </c>
      <c r="CA6" s="425">
        <v>0</v>
      </c>
      <c r="CB6" s="1277">
        <f t="shared" si="2"/>
        <v>4505142.8249999993</v>
      </c>
      <c r="CC6" s="1277">
        <f t="shared" si="2"/>
        <v>0</v>
      </c>
      <c r="CD6" s="1277">
        <f t="shared" si="2"/>
        <v>0</v>
      </c>
      <c r="CN6" s="38" t="s">
        <v>642</v>
      </c>
      <c r="CO6" s="38" t="s">
        <v>643</v>
      </c>
      <c r="CP6" s="39">
        <v>4352795000</v>
      </c>
      <c r="CQ6" s="39">
        <v>0</v>
      </c>
      <c r="CR6" s="39">
        <v>0</v>
      </c>
      <c r="CS6" s="1278">
        <f t="shared" si="3"/>
        <v>4505142.8249999993</v>
      </c>
      <c r="CT6" s="1278">
        <f t="shared" si="3"/>
        <v>0</v>
      </c>
      <c r="CU6" s="1278">
        <f t="shared" si="3"/>
        <v>0</v>
      </c>
      <c r="DC6" s="38" t="s">
        <v>642</v>
      </c>
      <c r="DD6" s="38" t="s">
        <v>643</v>
      </c>
      <c r="DE6" s="39">
        <v>4352795000</v>
      </c>
      <c r="DF6" s="39">
        <v>0</v>
      </c>
      <c r="DG6" s="39">
        <v>0</v>
      </c>
      <c r="DH6" s="1277">
        <f t="shared" si="4"/>
        <v>4505142.8249999993</v>
      </c>
      <c r="DI6" s="1277">
        <f t="shared" si="4"/>
        <v>0</v>
      </c>
      <c r="DJ6" s="1277">
        <f t="shared" si="4"/>
        <v>0</v>
      </c>
      <c r="DS6" s="38" t="s">
        <v>914</v>
      </c>
      <c r="DT6" s="38" t="s">
        <v>643</v>
      </c>
      <c r="DU6" s="39">
        <v>4352795000</v>
      </c>
      <c r="DV6" s="39">
        <v>0</v>
      </c>
      <c r="DW6" s="39">
        <v>0</v>
      </c>
      <c r="DX6" s="1278">
        <f t="shared" si="5"/>
        <v>4505142.8249999993</v>
      </c>
      <c r="DY6" s="1278">
        <f t="shared" si="5"/>
        <v>0</v>
      </c>
      <c r="DZ6" s="1278">
        <f t="shared" si="5"/>
        <v>0</v>
      </c>
      <c r="EL6" s="1282">
        <f>SUM(EL3:EL5)</f>
        <v>33875973.314999998</v>
      </c>
      <c r="EV6" s="1283"/>
    </row>
    <row r="7" spans="1:158" x14ac:dyDescent="0.3">
      <c r="CB7" s="1282">
        <f>SUM(CB3:CB6)</f>
        <v>81349664.849999994</v>
      </c>
    </row>
  </sheetData>
  <mergeCells count="18">
    <mergeCell ref="EP1:ER1"/>
    <mergeCell ref="EU1:EZ1"/>
    <mergeCell ref="EC1:EE1"/>
    <mergeCell ref="EG1:EL1"/>
    <mergeCell ref="DM1:DO1"/>
    <mergeCell ref="DS1:DX1"/>
    <mergeCell ref="CW1:CY1"/>
    <mergeCell ref="DC1:DG1"/>
    <mergeCell ref="CG1:CL1"/>
    <mergeCell ref="CN1:CS1"/>
    <mergeCell ref="A1:F1"/>
    <mergeCell ref="K1:O1"/>
    <mergeCell ref="T1:X1"/>
    <mergeCell ref="BW1:CA1"/>
    <mergeCell ref="BO1:BP1"/>
    <mergeCell ref="BF1:BI1"/>
    <mergeCell ref="AI1:AM1"/>
    <mergeCell ref="AC1:AG1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U9"/>
  <sheetViews>
    <sheetView showGridLines="0" topLeftCell="EF1" workbookViewId="0">
      <selection activeCell="EK22" sqref="EF21:EK22"/>
    </sheetView>
  </sheetViews>
  <sheetFormatPr baseColWidth="10" defaultColWidth="11.42578125" defaultRowHeight="12" x14ac:dyDescent="0.2"/>
  <cols>
    <col min="1" max="1" width="21.7109375" style="752" customWidth="1"/>
    <col min="2" max="2" width="40.7109375" style="752" customWidth="1"/>
    <col min="3" max="3" width="12.140625" style="752" hidden="1" customWidth="1"/>
    <col min="4" max="5" width="11.28515625" style="752" hidden="1" customWidth="1"/>
    <col min="6" max="6" width="12" style="752" bestFit="1" customWidth="1"/>
    <col min="7" max="7" width="10.7109375" style="752" bestFit="1" customWidth="1"/>
    <col min="8" max="8" width="9.42578125" style="752" bestFit="1" customWidth="1"/>
    <col min="9" max="13" width="11.42578125" style="752"/>
    <col min="14" max="14" width="11.7109375" style="752" bestFit="1" customWidth="1"/>
    <col min="15" max="16" width="11.42578125" style="752"/>
    <col min="17" max="17" width="34.42578125" style="781" customWidth="1"/>
    <col min="18" max="20" width="0" style="752" hidden="1" customWidth="1"/>
    <col min="21" max="23" width="11.7109375" style="752" bestFit="1" customWidth="1"/>
    <col min="24" max="26" width="11.42578125" style="752"/>
    <col min="27" max="27" width="11.7109375" style="752" bestFit="1" customWidth="1"/>
    <col min="28" max="30" width="11.5703125" style="752" bestFit="1" customWidth="1"/>
    <col min="31" max="33" width="11.42578125" style="752"/>
    <col min="34" max="36" width="0" style="752" hidden="1" customWidth="1"/>
    <col min="37" max="39" width="11.5703125" style="752" bestFit="1" customWidth="1"/>
    <col min="40" max="42" width="11.42578125" style="752"/>
    <col min="43" max="43" width="11.5703125" style="752" bestFit="1" customWidth="1"/>
    <col min="44" max="45" width="11.42578125" style="752"/>
    <col min="46" max="46" width="28.140625" style="752" customWidth="1"/>
    <col min="47" max="49" width="11.42578125" style="752" hidden="1" customWidth="1"/>
    <col min="50" max="52" width="11.5703125" style="752" bestFit="1" customWidth="1"/>
    <col min="53" max="55" width="11.42578125" style="752"/>
    <col min="56" max="56" width="11.5703125" style="752" bestFit="1" customWidth="1"/>
    <col min="57" max="59" width="11.42578125" style="752"/>
    <col min="60" max="62" width="0" style="752" hidden="1" customWidth="1"/>
    <col min="63" max="65" width="11.5703125" style="752" bestFit="1" customWidth="1"/>
    <col min="66" max="71" width="11.42578125" style="752"/>
    <col min="72" max="72" width="35.7109375" style="781" customWidth="1"/>
    <col min="73" max="75" width="0" style="752" hidden="1" customWidth="1"/>
    <col min="76" max="78" width="11.5703125" style="752" bestFit="1" customWidth="1"/>
    <col min="79" max="84" width="11.42578125" style="752"/>
    <col min="85" max="86" width="21" style="752" customWidth="1"/>
    <col min="87" max="89" width="0" style="752" hidden="1" customWidth="1"/>
    <col min="90" max="92" width="11.5703125" style="752" bestFit="1" customWidth="1"/>
    <col min="93" max="98" width="11.42578125" style="752"/>
    <col min="99" max="99" width="20.28515625" style="752" customWidth="1"/>
    <col min="100" max="102" width="0" style="752" hidden="1" customWidth="1"/>
    <col min="103" max="111" width="11.42578125" style="752"/>
    <col min="112" max="112" width="28.7109375" style="752" customWidth="1"/>
    <col min="113" max="115" width="0" style="752" hidden="1" customWidth="1"/>
    <col min="116" max="120" width="11.42578125" style="752"/>
    <col min="121" max="121" width="8.140625" style="752" bestFit="1" customWidth="1"/>
    <col min="122" max="122" width="40.140625" style="752" bestFit="1" customWidth="1"/>
    <col min="123" max="123" width="12.85546875" style="752" hidden="1" customWidth="1"/>
    <col min="124" max="125" width="11.7109375" style="752" hidden="1" customWidth="1"/>
    <col min="126" max="130" width="11.42578125" style="752"/>
    <col min="131" max="131" width="31.140625" style="804" customWidth="1"/>
    <col min="132" max="134" width="0" style="752" hidden="1" customWidth="1"/>
    <col min="135" max="137" width="11.42578125" style="785"/>
    <col min="138" max="144" width="11.42578125" style="752"/>
    <col min="145" max="145" width="22.7109375" style="752" customWidth="1"/>
    <col min="146" max="148" width="0" style="752" hidden="1" customWidth="1"/>
    <col min="149" max="16384" width="11.42578125" style="752"/>
  </cols>
  <sheetData>
    <row r="1" spans="1:151" x14ac:dyDescent="0.2">
      <c r="A1" s="2080" t="s">
        <v>968</v>
      </c>
      <c r="B1" s="2080"/>
      <c r="C1" s="2080"/>
      <c r="D1" s="2080"/>
      <c r="E1" s="2080"/>
      <c r="F1" s="752">
        <v>1000</v>
      </c>
      <c r="G1" s="752">
        <v>1</v>
      </c>
      <c r="J1" s="2081" t="s">
        <v>984</v>
      </c>
      <c r="K1" s="2081"/>
      <c r="L1" s="2081"/>
      <c r="M1" s="2081"/>
      <c r="N1" s="2081"/>
      <c r="P1" s="2080" t="s">
        <v>983</v>
      </c>
      <c r="Q1" s="2080"/>
      <c r="R1" s="2080"/>
      <c r="S1" s="2080"/>
      <c r="T1" s="2080"/>
      <c r="U1" s="2080"/>
      <c r="V1" s="752">
        <v>1000</v>
      </c>
      <c r="W1" s="752">
        <v>1</v>
      </c>
      <c r="Y1" s="2080" t="s">
        <v>997</v>
      </c>
      <c r="Z1" s="2080"/>
      <c r="AA1" s="2080"/>
      <c r="AB1" s="2080"/>
      <c r="AC1" s="752">
        <v>1000</v>
      </c>
      <c r="AD1" s="752">
        <v>1</v>
      </c>
      <c r="AF1" s="2080" t="s">
        <v>864</v>
      </c>
      <c r="AG1" s="2080"/>
      <c r="AH1" s="2080"/>
      <c r="AI1" s="2080"/>
      <c r="AJ1" s="2080"/>
      <c r="AK1" s="2080"/>
      <c r="AL1" s="752">
        <v>1000</v>
      </c>
      <c r="AM1" s="752">
        <v>1</v>
      </c>
      <c r="AO1" s="2080" t="s">
        <v>7</v>
      </c>
      <c r="AP1" s="2080"/>
      <c r="AQ1" s="2080"/>
      <c r="AS1" s="2080" t="s">
        <v>1005</v>
      </c>
      <c r="AT1" s="2080"/>
      <c r="AU1" s="2080"/>
      <c r="AV1" s="2080"/>
      <c r="AW1" s="2080"/>
      <c r="AX1" s="752">
        <v>1000</v>
      </c>
      <c r="AY1" s="752">
        <v>1</v>
      </c>
      <c r="BB1" s="2080" t="s">
        <v>8</v>
      </c>
      <c r="BC1" s="2080"/>
      <c r="BD1" s="2080"/>
      <c r="BF1" s="2080" t="s">
        <v>876</v>
      </c>
      <c r="BG1" s="2080"/>
      <c r="BH1" s="2080"/>
      <c r="BI1" s="2080"/>
      <c r="BJ1" s="2080"/>
      <c r="BK1" s="2080"/>
      <c r="BL1" s="752">
        <v>1000</v>
      </c>
      <c r="BM1" s="752">
        <v>1</v>
      </c>
      <c r="BO1" s="2080" t="s">
        <v>9</v>
      </c>
      <c r="BP1" s="2080"/>
      <c r="BQ1" s="2080"/>
      <c r="BS1" s="2080" t="s">
        <v>891</v>
      </c>
      <c r="BT1" s="2080"/>
      <c r="BU1" s="2080"/>
      <c r="BV1" s="2080"/>
      <c r="BW1" s="2080"/>
      <c r="BX1" s="752">
        <v>1000</v>
      </c>
      <c r="BY1" s="752">
        <v>1</v>
      </c>
      <c r="BZ1" s="1791"/>
      <c r="CC1" s="2080" t="s">
        <v>79</v>
      </c>
      <c r="CD1" s="2080"/>
      <c r="CE1" s="2080"/>
      <c r="CG1" s="2080" t="s">
        <v>756</v>
      </c>
      <c r="CH1" s="2080"/>
      <c r="CI1" s="2080"/>
      <c r="CJ1" s="2080"/>
      <c r="CK1" s="2080"/>
      <c r="CL1" s="2080"/>
      <c r="CM1" s="752">
        <v>1000</v>
      </c>
      <c r="CN1" s="752">
        <v>1</v>
      </c>
      <c r="CP1" s="2080" t="s">
        <v>10</v>
      </c>
      <c r="CQ1" s="2080"/>
      <c r="CR1" s="2080"/>
      <c r="CT1" s="2080" t="s">
        <v>758</v>
      </c>
      <c r="CU1" s="2080"/>
      <c r="CV1" s="2080"/>
      <c r="CW1" s="2080"/>
      <c r="CX1" s="2080"/>
      <c r="CY1" s="752">
        <v>1000</v>
      </c>
      <c r="CZ1" s="752">
        <v>1</v>
      </c>
      <c r="DC1" s="2080" t="s">
        <v>11</v>
      </c>
      <c r="DD1" s="2080"/>
      <c r="DE1" s="2080"/>
      <c r="DG1" s="2080" t="s">
        <v>908</v>
      </c>
      <c r="DH1" s="2080"/>
      <c r="DI1" s="2080"/>
      <c r="DJ1" s="2080"/>
      <c r="DK1" s="2080"/>
      <c r="DL1" s="2080"/>
      <c r="DM1" s="752">
        <v>1000</v>
      </c>
      <c r="DN1" s="752">
        <v>1</v>
      </c>
      <c r="DQ1" s="2083" t="s">
        <v>1066</v>
      </c>
      <c r="DR1" s="2083"/>
      <c r="DW1" s="752">
        <v>1000</v>
      </c>
      <c r="DX1" s="752">
        <v>1</v>
      </c>
      <c r="DZ1" s="2080" t="s">
        <v>782</v>
      </c>
      <c r="EA1" s="2080"/>
      <c r="EB1" s="2080"/>
      <c r="EC1" s="2080"/>
      <c r="ED1" s="2080"/>
      <c r="EE1" s="785">
        <v>1000</v>
      </c>
      <c r="EF1" s="785">
        <v>1</v>
      </c>
      <c r="EJ1" s="752" t="s">
        <v>14</v>
      </c>
      <c r="EK1" s="752">
        <v>1000</v>
      </c>
      <c r="EL1" s="752">
        <v>1</v>
      </c>
      <c r="EN1" s="2080" t="s">
        <v>1093</v>
      </c>
      <c r="EO1" s="2080"/>
      <c r="EP1" s="2080"/>
      <c r="EQ1" s="2080"/>
      <c r="ER1" s="752">
        <v>1000</v>
      </c>
      <c r="ES1" s="752">
        <v>1</v>
      </c>
    </row>
    <row r="2" spans="1:151" s="1796" customFormat="1" ht="24" customHeight="1" x14ac:dyDescent="0.2">
      <c r="A2" s="1795" t="s">
        <v>411</v>
      </c>
      <c r="B2" s="1795" t="s">
        <v>437</v>
      </c>
      <c r="C2" s="1795" t="s">
        <v>449</v>
      </c>
      <c r="D2" s="1795" t="s">
        <v>469</v>
      </c>
      <c r="E2" s="1795" t="s">
        <v>414</v>
      </c>
      <c r="F2" s="1795" t="s">
        <v>449</v>
      </c>
      <c r="G2" s="1795" t="s">
        <v>469</v>
      </c>
      <c r="H2" s="1795" t="s">
        <v>414</v>
      </c>
      <c r="J2" s="1795" t="s">
        <v>411</v>
      </c>
      <c r="K2" s="1795" t="s">
        <v>437</v>
      </c>
      <c r="L2" s="1795" t="s">
        <v>412</v>
      </c>
      <c r="M2" s="1795" t="s">
        <v>509</v>
      </c>
      <c r="N2" s="1795" t="s">
        <v>414</v>
      </c>
      <c r="P2" s="1795" t="s">
        <v>411</v>
      </c>
      <c r="Q2" s="1795" t="s">
        <v>437</v>
      </c>
      <c r="R2" s="1795" t="s">
        <v>449</v>
      </c>
      <c r="S2" s="1795" t="s">
        <v>469</v>
      </c>
      <c r="T2" s="1795" t="s">
        <v>414</v>
      </c>
      <c r="U2" s="1795" t="s">
        <v>449</v>
      </c>
      <c r="V2" s="1795" t="s">
        <v>469</v>
      </c>
      <c r="W2" s="1795" t="s">
        <v>414</v>
      </c>
      <c r="Y2" s="1795" t="s">
        <v>411</v>
      </c>
      <c r="Z2" s="1795" t="s">
        <v>437</v>
      </c>
      <c r="AA2" s="1795" t="s">
        <v>449</v>
      </c>
      <c r="AB2" s="1795" t="s">
        <v>469</v>
      </c>
      <c r="AC2" s="1795" t="s">
        <v>414</v>
      </c>
      <c r="AD2" s="1795" t="s">
        <v>414</v>
      </c>
      <c r="AF2" s="1795" t="s">
        <v>411</v>
      </c>
      <c r="AG2" s="1795" t="s">
        <v>437</v>
      </c>
      <c r="AH2" s="1795" t="s">
        <v>449</v>
      </c>
      <c r="AI2" s="1795" t="s">
        <v>469</v>
      </c>
      <c r="AJ2" s="1795" t="s">
        <v>414</v>
      </c>
      <c r="AK2" s="1795" t="s">
        <v>998</v>
      </c>
      <c r="AL2" s="1795" t="s">
        <v>469</v>
      </c>
      <c r="AM2" s="1795" t="s">
        <v>414</v>
      </c>
      <c r="AO2" s="1795" t="s">
        <v>411</v>
      </c>
      <c r="AP2" s="1795" t="s">
        <v>437</v>
      </c>
      <c r="AQ2" s="1795" t="s">
        <v>414</v>
      </c>
      <c r="AS2" s="1795" t="s">
        <v>411</v>
      </c>
      <c r="AT2" s="1795" t="s">
        <v>437</v>
      </c>
      <c r="AU2" s="1795" t="s">
        <v>449</v>
      </c>
      <c r="AV2" s="1795" t="s">
        <v>469</v>
      </c>
      <c r="AW2" s="1795" t="s">
        <v>414</v>
      </c>
      <c r="AX2" s="1795" t="s">
        <v>998</v>
      </c>
      <c r="AY2" s="1795" t="s">
        <v>1004</v>
      </c>
      <c r="AZ2" s="1795" t="s">
        <v>1003</v>
      </c>
      <c r="BB2" s="1795" t="s">
        <v>411</v>
      </c>
      <c r="BC2" s="1795" t="s">
        <v>437</v>
      </c>
      <c r="BD2" s="1795" t="s">
        <v>414</v>
      </c>
      <c r="BF2" s="1795" t="s">
        <v>411</v>
      </c>
      <c r="BG2" s="1795" t="s">
        <v>437</v>
      </c>
      <c r="BH2" s="1795" t="s">
        <v>449</v>
      </c>
      <c r="BI2" s="1795" t="s">
        <v>469</v>
      </c>
      <c r="BJ2" s="1795" t="s">
        <v>414</v>
      </c>
      <c r="BK2" s="1795" t="s">
        <v>998</v>
      </c>
      <c r="BL2" s="1795" t="s">
        <v>1004</v>
      </c>
      <c r="BM2" s="1795" t="s">
        <v>1003</v>
      </c>
      <c r="BO2" s="2082" t="s">
        <v>1018</v>
      </c>
      <c r="BP2" s="2082"/>
      <c r="BQ2" s="2082"/>
      <c r="BS2" s="1795" t="s">
        <v>411</v>
      </c>
      <c r="BT2" s="1795" t="s">
        <v>437</v>
      </c>
      <c r="BU2" s="1795" t="s">
        <v>449</v>
      </c>
      <c r="BV2" s="1795" t="s">
        <v>469</v>
      </c>
      <c r="BW2" s="1795" t="s">
        <v>414</v>
      </c>
      <c r="BX2" s="1795" t="s">
        <v>998</v>
      </c>
      <c r="BY2" s="1795" t="s">
        <v>1004</v>
      </c>
      <c r="BZ2" s="1795" t="s">
        <v>1003</v>
      </c>
      <c r="CC2" s="2082" t="s">
        <v>1018</v>
      </c>
      <c r="CD2" s="2082"/>
      <c r="CE2" s="2082"/>
      <c r="CG2" s="1795" t="s">
        <v>411</v>
      </c>
      <c r="CH2" s="1795" t="s">
        <v>437</v>
      </c>
      <c r="CI2" s="1795" t="s">
        <v>449</v>
      </c>
      <c r="CJ2" s="1795" t="s">
        <v>469</v>
      </c>
      <c r="CK2" s="1795" t="s">
        <v>414</v>
      </c>
      <c r="CL2" s="1795" t="s">
        <v>998</v>
      </c>
      <c r="CM2" s="1795" t="s">
        <v>1004</v>
      </c>
      <c r="CN2" s="1795" t="s">
        <v>1003</v>
      </c>
      <c r="CP2" s="2082" t="s">
        <v>1018</v>
      </c>
      <c r="CQ2" s="2082"/>
      <c r="CR2" s="2082"/>
      <c r="CT2" s="1795" t="s">
        <v>411</v>
      </c>
      <c r="CU2" s="1795" t="s">
        <v>437</v>
      </c>
      <c r="CV2" s="1795" t="s">
        <v>449</v>
      </c>
      <c r="CW2" s="1795" t="s">
        <v>469</v>
      </c>
      <c r="CX2" s="1795" t="s">
        <v>414</v>
      </c>
      <c r="CY2" s="1795" t="s">
        <v>998</v>
      </c>
      <c r="CZ2" s="1795" t="s">
        <v>1004</v>
      </c>
      <c r="DA2" s="1795" t="s">
        <v>1003</v>
      </c>
      <c r="DC2" s="1797" t="s">
        <v>411</v>
      </c>
      <c r="DD2" s="1797" t="s">
        <v>437</v>
      </c>
      <c r="DE2" s="1797" t="s">
        <v>414</v>
      </c>
      <c r="DG2" s="1797" t="s">
        <v>411</v>
      </c>
      <c r="DH2" s="1797" t="s">
        <v>437</v>
      </c>
      <c r="DI2" s="1797" t="s">
        <v>449</v>
      </c>
      <c r="DJ2" s="1797" t="s">
        <v>469</v>
      </c>
      <c r="DK2" s="1797" t="s">
        <v>414</v>
      </c>
      <c r="DL2" s="1797" t="s">
        <v>998</v>
      </c>
      <c r="DM2" s="1797" t="s">
        <v>1004</v>
      </c>
      <c r="DN2" s="1797" t="s">
        <v>1003</v>
      </c>
      <c r="DQ2" s="1797" t="s">
        <v>411</v>
      </c>
      <c r="DR2" s="1797" t="s">
        <v>437</v>
      </c>
      <c r="DS2" s="1797" t="s">
        <v>449</v>
      </c>
      <c r="DT2" s="1797" t="s">
        <v>469</v>
      </c>
      <c r="DU2" s="1797" t="s">
        <v>414</v>
      </c>
      <c r="DV2" s="1797" t="s">
        <v>449</v>
      </c>
      <c r="DW2" s="1797" t="s">
        <v>469</v>
      </c>
      <c r="DX2" s="1797" t="s">
        <v>414</v>
      </c>
      <c r="DZ2" s="1797" t="s">
        <v>411</v>
      </c>
      <c r="EA2" s="1797" t="s">
        <v>437</v>
      </c>
      <c r="EB2" s="1797" t="s">
        <v>449</v>
      </c>
      <c r="EC2" s="1797" t="s">
        <v>469</v>
      </c>
      <c r="ED2" s="1797" t="s">
        <v>414</v>
      </c>
      <c r="EE2" s="1797" t="s">
        <v>998</v>
      </c>
      <c r="EF2" s="1797" t="s">
        <v>1004</v>
      </c>
      <c r="EG2" s="1797" t="s">
        <v>1003</v>
      </c>
      <c r="EI2" s="1798" t="s">
        <v>411</v>
      </c>
      <c r="EJ2" s="1798" t="s">
        <v>437</v>
      </c>
      <c r="EK2" s="1798" t="s">
        <v>414</v>
      </c>
      <c r="EL2" s="1798" t="s">
        <v>1092</v>
      </c>
      <c r="EN2" s="1798" t="s">
        <v>411</v>
      </c>
      <c r="EO2" s="1798" t="s">
        <v>437</v>
      </c>
      <c r="EP2" s="1798" t="s">
        <v>449</v>
      </c>
      <c r="EQ2" s="1798" t="s">
        <v>414</v>
      </c>
      <c r="ER2" s="1798" t="s">
        <v>469</v>
      </c>
      <c r="ES2" s="1798" t="s">
        <v>998</v>
      </c>
      <c r="ET2" s="1798" t="s">
        <v>1003</v>
      </c>
      <c r="EU2" s="1798" t="s">
        <v>1004</v>
      </c>
    </row>
    <row r="3" spans="1:151" ht="15" customHeight="1" x14ac:dyDescent="0.2">
      <c r="A3" s="778" t="s">
        <v>899</v>
      </c>
      <c r="B3" s="778" t="s">
        <v>51</v>
      </c>
      <c r="C3" s="779">
        <v>100</v>
      </c>
      <c r="D3" s="779">
        <v>0</v>
      </c>
      <c r="E3" s="779">
        <v>0</v>
      </c>
      <c r="F3" s="789">
        <f t="shared" ref="F3:H8" si="0">+C3/$F$1*$G$1</f>
        <v>0.1</v>
      </c>
      <c r="G3" s="784">
        <f t="shared" si="0"/>
        <v>0</v>
      </c>
      <c r="H3" s="784">
        <f t="shared" si="0"/>
        <v>0</v>
      </c>
      <c r="J3" s="790" t="s">
        <v>468</v>
      </c>
      <c r="K3" s="790" t="s">
        <v>243</v>
      </c>
      <c r="L3" s="790" t="s">
        <v>431</v>
      </c>
      <c r="M3" s="790" t="s">
        <v>431</v>
      </c>
      <c r="N3" s="791">
        <v>0</v>
      </c>
      <c r="P3" s="792" t="s">
        <v>899</v>
      </c>
      <c r="Q3" s="748" t="s">
        <v>51</v>
      </c>
      <c r="R3" s="749">
        <v>100</v>
      </c>
      <c r="S3" s="749">
        <v>0</v>
      </c>
      <c r="T3" s="749">
        <v>0</v>
      </c>
      <c r="U3" s="785">
        <f t="shared" ref="U3:W8" si="1">+R3/$V$1*$W$1</f>
        <v>0.1</v>
      </c>
      <c r="V3" s="785">
        <f t="shared" si="1"/>
        <v>0</v>
      </c>
      <c r="W3" s="785">
        <f t="shared" si="1"/>
        <v>0</v>
      </c>
      <c r="Y3" s="778" t="s">
        <v>899</v>
      </c>
      <c r="Z3" s="778" t="s">
        <v>51</v>
      </c>
      <c r="AA3" s="779">
        <v>0</v>
      </c>
      <c r="AB3" s="779">
        <v>2184421000</v>
      </c>
      <c r="AC3" s="779">
        <v>2184421000</v>
      </c>
      <c r="AD3" s="785">
        <f>+AC3/$AC$1*$AD$1</f>
        <v>2184421</v>
      </c>
      <c r="AF3" s="778" t="s">
        <v>899</v>
      </c>
      <c r="AG3" s="778" t="s">
        <v>51</v>
      </c>
      <c r="AH3" s="779">
        <v>100</v>
      </c>
      <c r="AI3" s="779">
        <v>0</v>
      </c>
      <c r="AJ3" s="779">
        <v>0</v>
      </c>
      <c r="AK3" s="785">
        <f t="shared" ref="AK3:AM8" si="2">+AH3/$AL$1*$AM$1</f>
        <v>0.1</v>
      </c>
      <c r="AL3" s="785">
        <f t="shared" si="2"/>
        <v>0</v>
      </c>
      <c r="AM3" s="785">
        <f t="shared" si="2"/>
        <v>0</v>
      </c>
      <c r="AO3" s="778" t="s">
        <v>642</v>
      </c>
      <c r="AP3" s="778" t="s">
        <v>643</v>
      </c>
      <c r="AQ3" s="779">
        <v>0</v>
      </c>
      <c r="AS3" s="778" t="s">
        <v>899</v>
      </c>
      <c r="AT3" s="780" t="s">
        <v>51</v>
      </c>
      <c r="AU3" s="779">
        <v>100</v>
      </c>
      <c r="AV3" s="779">
        <v>0</v>
      </c>
      <c r="AW3" s="779">
        <v>0</v>
      </c>
      <c r="AX3" s="784">
        <f t="shared" ref="AX3:AZ8" si="3">+AU3/$AX$1*$AY$1</f>
        <v>0.1</v>
      </c>
      <c r="AY3" s="784">
        <f t="shared" si="3"/>
        <v>0</v>
      </c>
      <c r="AZ3" s="784">
        <f t="shared" si="3"/>
        <v>0</v>
      </c>
      <c r="BB3" s="778" t="s">
        <v>642</v>
      </c>
      <c r="BC3" s="778" t="s">
        <v>643</v>
      </c>
      <c r="BD3" s="779">
        <v>0</v>
      </c>
      <c r="BF3" s="778" t="s">
        <v>899</v>
      </c>
      <c r="BG3" s="780" t="s">
        <v>51</v>
      </c>
      <c r="BH3" s="779">
        <v>100</v>
      </c>
      <c r="BI3" s="779">
        <v>0</v>
      </c>
      <c r="BJ3" s="779">
        <v>0</v>
      </c>
      <c r="BK3" s="784">
        <f>+BH3/$BL$1*$BM$1</f>
        <v>0.1</v>
      </c>
      <c r="BL3" s="784">
        <f t="shared" ref="BL3:BM3" si="4">+BI3/$BL$1*$BM$1</f>
        <v>0</v>
      </c>
      <c r="BM3" s="784">
        <f t="shared" si="4"/>
        <v>0</v>
      </c>
      <c r="BS3" s="782" t="s">
        <v>899</v>
      </c>
      <c r="BT3" s="793" t="s">
        <v>51</v>
      </c>
      <c r="BU3" s="783">
        <v>100</v>
      </c>
      <c r="BV3" s="783">
        <v>0</v>
      </c>
      <c r="BW3" s="783">
        <v>0</v>
      </c>
      <c r="BX3" s="783">
        <f>+BU3/$BX$1*$BY$1</f>
        <v>0.1</v>
      </c>
      <c r="BY3" s="783">
        <f t="shared" ref="BY3:BZ3" si="5">+BV3/$BX$1*$BY$1</f>
        <v>0</v>
      </c>
      <c r="BZ3" s="783">
        <f t="shared" si="5"/>
        <v>0</v>
      </c>
      <c r="CG3" s="778" t="s">
        <v>899</v>
      </c>
      <c r="CH3" s="780" t="s">
        <v>51</v>
      </c>
      <c r="CI3" s="779">
        <v>100</v>
      </c>
      <c r="CJ3" s="779">
        <v>0</v>
      </c>
      <c r="CK3" s="779">
        <v>0</v>
      </c>
      <c r="CL3" s="784">
        <f>+CI3/$CM$1*$CN$1</f>
        <v>0.1</v>
      </c>
      <c r="CM3" s="784">
        <f t="shared" ref="CM3:CN3" si="6">+CJ3/$CM$1*$CN$1</f>
        <v>0</v>
      </c>
      <c r="CN3" s="784">
        <f t="shared" si="6"/>
        <v>0</v>
      </c>
      <c r="CT3" s="778" t="s">
        <v>899</v>
      </c>
      <c r="CU3" s="780" t="s">
        <v>51</v>
      </c>
      <c r="CV3" s="779">
        <v>100</v>
      </c>
      <c r="CW3" s="779">
        <v>0</v>
      </c>
      <c r="CX3" s="779">
        <v>0</v>
      </c>
      <c r="CY3" s="784">
        <f>+CV3/$CY$1*$CZ$1</f>
        <v>0.1</v>
      </c>
      <c r="CZ3" s="784">
        <f t="shared" ref="CZ3:DA3" si="7">+CW3/$CY$1*$CZ$1</f>
        <v>0</v>
      </c>
      <c r="DA3" s="784">
        <f t="shared" si="7"/>
        <v>0</v>
      </c>
      <c r="DC3" s="144" t="s">
        <v>468</v>
      </c>
      <c r="DD3" s="144" t="s">
        <v>243</v>
      </c>
      <c r="DE3" s="110">
        <v>0</v>
      </c>
      <c r="DG3" s="1792" t="s">
        <v>899</v>
      </c>
      <c r="DH3" s="959" t="s">
        <v>51</v>
      </c>
      <c r="DI3" s="1793">
        <v>100</v>
      </c>
      <c r="DJ3" s="1793">
        <v>0</v>
      </c>
      <c r="DK3" s="1793">
        <v>0</v>
      </c>
      <c r="DL3" s="1794">
        <f>+DI3/$DM$1*$DN$1</f>
        <v>0.1</v>
      </c>
      <c r="DM3" s="1794">
        <f t="shared" ref="DM3:DN8" si="8">+DJ3/$DM$1*$DN$1</f>
        <v>0</v>
      </c>
      <c r="DN3" s="1794">
        <f t="shared" si="8"/>
        <v>0</v>
      </c>
      <c r="DQ3" s="752" t="s">
        <v>899</v>
      </c>
      <c r="DR3" s="752" t="s">
        <v>51</v>
      </c>
      <c r="DS3" s="1141">
        <v>100</v>
      </c>
      <c r="DT3" s="1141">
        <v>0</v>
      </c>
      <c r="DU3" s="1141">
        <v>0</v>
      </c>
      <c r="DV3" s="1141">
        <f t="shared" ref="DV3:DV8" si="9">DS3/$DW$1*$DX$1</f>
        <v>0.1</v>
      </c>
      <c r="DW3" s="1141">
        <f t="shared" ref="DW3:DX3" si="10">DT3/$DW$1*$DX$1</f>
        <v>0</v>
      </c>
      <c r="DX3" s="1141">
        <f t="shared" si="10"/>
        <v>0</v>
      </c>
      <c r="DZ3" s="144" t="s">
        <v>899</v>
      </c>
      <c r="EA3" s="144" t="s">
        <v>51</v>
      </c>
      <c r="EB3" s="110">
        <v>100</v>
      </c>
      <c r="EC3" s="110">
        <v>0</v>
      </c>
      <c r="ED3" s="110">
        <v>0</v>
      </c>
      <c r="EE3" s="785">
        <f>+EB3/$EE$1*$EF$1</f>
        <v>0.1</v>
      </c>
      <c r="EF3" s="785">
        <f t="shared" ref="EF3:EG3" si="11">+EC3/$EE$1*$EF$1</f>
        <v>0</v>
      </c>
      <c r="EG3" s="785">
        <f t="shared" si="11"/>
        <v>0</v>
      </c>
      <c r="EI3" s="144" t="s">
        <v>899</v>
      </c>
      <c r="EJ3" s="144" t="s">
        <v>51</v>
      </c>
      <c r="EK3" s="110">
        <v>-2334421000</v>
      </c>
      <c r="EL3" s="110">
        <f>+EK3/$EK$1*$EL$1</f>
        <v>-2334421</v>
      </c>
      <c r="EN3" s="144" t="s">
        <v>899</v>
      </c>
      <c r="EO3" s="1799" t="s">
        <v>51</v>
      </c>
      <c r="EP3" s="110">
        <v>100</v>
      </c>
      <c r="EQ3" s="110">
        <v>0</v>
      </c>
      <c r="ER3" s="110">
        <v>0</v>
      </c>
      <c r="ES3" s="785">
        <f>+EP3/$ER$1*$ES$1</f>
        <v>0.1</v>
      </c>
      <c r="ET3" s="785">
        <f t="shared" ref="ET3:EU3" si="12">+EQ3/$ER$1*$ES$1</f>
        <v>0</v>
      </c>
      <c r="EU3" s="785">
        <f t="shared" si="12"/>
        <v>0</v>
      </c>
    </row>
    <row r="4" spans="1:151" x14ac:dyDescent="0.2">
      <c r="A4" s="778" t="s">
        <v>899</v>
      </c>
      <c r="B4" s="778" t="s">
        <v>51</v>
      </c>
      <c r="C4" s="779">
        <v>0</v>
      </c>
      <c r="D4" s="779">
        <v>150000000</v>
      </c>
      <c r="E4" s="779">
        <v>150000000</v>
      </c>
      <c r="F4" s="784">
        <f t="shared" si="0"/>
        <v>0</v>
      </c>
      <c r="G4" s="784">
        <f t="shared" si="0"/>
        <v>150000</v>
      </c>
      <c r="H4" s="784">
        <f t="shared" si="0"/>
        <v>150000</v>
      </c>
      <c r="P4" s="792" t="s">
        <v>899</v>
      </c>
      <c r="Q4" s="748" t="s">
        <v>51</v>
      </c>
      <c r="R4" s="749">
        <v>0</v>
      </c>
      <c r="S4" s="749">
        <v>150000000</v>
      </c>
      <c r="T4" s="749">
        <v>150000000</v>
      </c>
      <c r="U4" s="785">
        <f t="shared" si="1"/>
        <v>0</v>
      </c>
      <c r="V4" s="785">
        <f t="shared" si="1"/>
        <v>150000</v>
      </c>
      <c r="W4" s="785">
        <f t="shared" si="1"/>
        <v>150000</v>
      </c>
      <c r="Y4" s="778" t="s">
        <v>642</v>
      </c>
      <c r="Z4" s="778" t="s">
        <v>643</v>
      </c>
      <c r="AA4" s="779">
        <v>-15051788000</v>
      </c>
      <c r="AB4" s="779">
        <v>0</v>
      </c>
      <c r="AC4" s="779">
        <v>0</v>
      </c>
      <c r="AD4" s="785">
        <f>+AC4/$AC$1*$AD$1</f>
        <v>0</v>
      </c>
      <c r="AF4" s="778" t="s">
        <v>899</v>
      </c>
      <c r="AG4" s="778" t="s">
        <v>51</v>
      </c>
      <c r="AH4" s="779">
        <v>0</v>
      </c>
      <c r="AI4" s="779">
        <v>2334421000</v>
      </c>
      <c r="AJ4" s="779">
        <v>2334421000</v>
      </c>
      <c r="AK4" s="785">
        <f t="shared" si="2"/>
        <v>0</v>
      </c>
      <c r="AL4" s="785">
        <f t="shared" si="2"/>
        <v>2334421</v>
      </c>
      <c r="AM4" s="785">
        <f t="shared" si="2"/>
        <v>2334421</v>
      </c>
      <c r="AS4" s="778" t="s">
        <v>899</v>
      </c>
      <c r="AT4" s="780" t="s">
        <v>51</v>
      </c>
      <c r="AU4" s="779">
        <v>0</v>
      </c>
      <c r="AV4" s="779">
        <v>2334421000</v>
      </c>
      <c r="AW4" s="779">
        <v>2334421000</v>
      </c>
      <c r="AX4" s="784">
        <f t="shared" si="3"/>
        <v>0</v>
      </c>
      <c r="AY4" s="784">
        <f t="shared" si="3"/>
        <v>2334421</v>
      </c>
      <c r="AZ4" s="784">
        <f t="shared" si="3"/>
        <v>2334421</v>
      </c>
      <c r="BB4" s="778" t="s">
        <v>436</v>
      </c>
      <c r="BC4" s="778" t="s">
        <v>127</v>
      </c>
      <c r="BD4" s="779">
        <v>0</v>
      </c>
      <c r="BF4" s="778" t="s">
        <v>899</v>
      </c>
      <c r="BG4" s="780" t="s">
        <v>51</v>
      </c>
      <c r="BH4" s="779">
        <v>0</v>
      </c>
      <c r="BI4" s="779">
        <v>2334421000</v>
      </c>
      <c r="BJ4" s="779">
        <v>2334421000</v>
      </c>
      <c r="BK4" s="784">
        <f t="shared" ref="BK4:BK8" si="13">+BH4/$BL$1*$BM$1</f>
        <v>0</v>
      </c>
      <c r="BL4" s="784">
        <f t="shared" ref="BL4:BL8" si="14">+BI4/$BL$1*$BM$1</f>
        <v>2334421</v>
      </c>
      <c r="BM4" s="784">
        <f t="shared" ref="BM4:BM8" si="15">+BJ4/$BL$1*$BM$1</f>
        <v>2334421</v>
      </c>
      <c r="BS4" s="782" t="s">
        <v>899</v>
      </c>
      <c r="BT4" s="793" t="s">
        <v>51</v>
      </c>
      <c r="BU4" s="783">
        <v>0</v>
      </c>
      <c r="BV4" s="783">
        <v>2334421000</v>
      </c>
      <c r="BW4" s="783">
        <v>2334421000</v>
      </c>
      <c r="BX4" s="783">
        <f t="shared" ref="BX4:BX8" si="16">+BU4/$BX$1*$BY$1</f>
        <v>0</v>
      </c>
      <c r="BY4" s="783">
        <f t="shared" ref="BY4:BY8" si="17">+BV4/$BX$1*$BY$1</f>
        <v>2334421</v>
      </c>
      <c r="BZ4" s="783">
        <f t="shared" ref="BZ4:BZ8" si="18">+BW4/$BX$1*$BY$1</f>
        <v>2334421</v>
      </c>
      <c r="CG4" s="778" t="s">
        <v>899</v>
      </c>
      <c r="CH4" s="780" t="s">
        <v>51</v>
      </c>
      <c r="CI4" s="779">
        <v>0</v>
      </c>
      <c r="CJ4" s="779">
        <v>2334421000</v>
      </c>
      <c r="CK4" s="779">
        <v>2334421000</v>
      </c>
      <c r="CL4" s="784">
        <f t="shared" ref="CL4:CL8" si="19">+CI4/$CM$1*$CN$1</f>
        <v>0</v>
      </c>
      <c r="CM4" s="784">
        <f t="shared" ref="CM4:CM8" si="20">+CJ4/$CM$1*$CN$1</f>
        <v>2334421</v>
      </c>
      <c r="CN4" s="784">
        <f t="shared" ref="CN4:CN8" si="21">+CK4/$CM$1*$CN$1</f>
        <v>2334421</v>
      </c>
      <c r="CT4" s="778" t="s">
        <v>899</v>
      </c>
      <c r="CU4" s="780" t="s">
        <v>51</v>
      </c>
      <c r="CV4" s="779">
        <v>0</v>
      </c>
      <c r="CW4" s="779">
        <v>2334421000</v>
      </c>
      <c r="CX4" s="779">
        <v>2334421000</v>
      </c>
      <c r="CY4" s="784">
        <f t="shared" ref="CY4:CY8" si="22">+CV4/$CY$1*$CZ$1</f>
        <v>0</v>
      </c>
      <c r="CZ4" s="784">
        <f t="shared" ref="CZ4:CZ8" si="23">+CW4/$CY$1*$CZ$1</f>
        <v>2334421</v>
      </c>
      <c r="DA4" s="784">
        <f t="shared" ref="DA4:DA8" si="24">+CX4/$CY$1*$CZ$1</f>
        <v>2334421</v>
      </c>
      <c r="DC4" s="144" t="s">
        <v>642</v>
      </c>
      <c r="DD4" s="144" t="s">
        <v>643</v>
      </c>
      <c r="DE4" s="110">
        <v>0</v>
      </c>
      <c r="DG4" s="1792" t="s">
        <v>899</v>
      </c>
      <c r="DH4" s="959" t="s">
        <v>51</v>
      </c>
      <c r="DI4" s="1793">
        <v>0</v>
      </c>
      <c r="DJ4" s="1793">
        <v>2334421000</v>
      </c>
      <c r="DK4" s="1793">
        <v>2334421000</v>
      </c>
      <c r="DL4" s="1794">
        <f t="shared" ref="DL4:DL8" si="25">+DI4/$DM$1*$DN$1</f>
        <v>0</v>
      </c>
      <c r="DM4" s="1794">
        <f t="shared" si="8"/>
        <v>2334421</v>
      </c>
      <c r="DN4" s="1794">
        <f t="shared" si="8"/>
        <v>2334421</v>
      </c>
      <c r="DQ4" s="752" t="s">
        <v>899</v>
      </c>
      <c r="DR4" s="752" t="s">
        <v>51</v>
      </c>
      <c r="DS4" s="1141">
        <v>0</v>
      </c>
      <c r="DT4" s="1141">
        <v>2334421000</v>
      </c>
      <c r="DU4" s="1141">
        <v>2334421000</v>
      </c>
      <c r="DV4" s="1141">
        <f t="shared" si="9"/>
        <v>0</v>
      </c>
      <c r="DW4" s="1141">
        <f t="shared" ref="DW4:DW8" si="26">DT4/$DW$1*$DX$1</f>
        <v>2334421</v>
      </c>
      <c r="DX4" s="1141">
        <f>DU4/$DW$1*$DX$1</f>
        <v>2334421</v>
      </c>
      <c r="DZ4" s="144" t="s">
        <v>899</v>
      </c>
      <c r="EA4" s="144" t="s">
        <v>51</v>
      </c>
      <c r="EB4" s="110">
        <v>0</v>
      </c>
      <c r="EC4" s="110">
        <v>2334421000</v>
      </c>
      <c r="ED4" s="110">
        <v>2334421000</v>
      </c>
      <c r="EE4" s="785">
        <f t="shared" ref="EE4:EE8" si="27">+EB4/$EE$1*$EF$1</f>
        <v>0</v>
      </c>
      <c r="EF4" s="785">
        <f t="shared" ref="EF4:EF8" si="28">+EC4/$EE$1*$EF$1</f>
        <v>2334421</v>
      </c>
      <c r="EG4" s="785">
        <f t="shared" ref="EG4:EG8" si="29">+ED4/$EE$1*$EF$1</f>
        <v>2334421</v>
      </c>
      <c r="EI4" s="144" t="s">
        <v>642</v>
      </c>
      <c r="EJ4" s="144" t="s">
        <v>643</v>
      </c>
      <c r="EK4" s="110">
        <v>0</v>
      </c>
      <c r="EL4" s="110">
        <f>+EK4/$EK$1*$EL$1</f>
        <v>0</v>
      </c>
      <c r="EN4" s="144" t="s">
        <v>899</v>
      </c>
      <c r="EO4" s="1799" t="s">
        <v>51</v>
      </c>
      <c r="EP4" s="110">
        <v>0</v>
      </c>
      <c r="EQ4" s="110">
        <v>0</v>
      </c>
      <c r="ER4" s="110">
        <v>0</v>
      </c>
      <c r="ES4" s="785">
        <f t="shared" ref="ES4:ES8" si="30">+EP4/$ER$1*$ES$1</f>
        <v>0</v>
      </c>
      <c r="ET4" s="785">
        <f t="shared" ref="ET4:ET8" si="31">+EQ4/$ER$1*$ES$1</f>
        <v>0</v>
      </c>
      <c r="EU4" s="785">
        <f t="shared" ref="EU4:EU8" si="32">+ER4/$ER$1*$ES$1</f>
        <v>0</v>
      </c>
    </row>
    <row r="5" spans="1:151" x14ac:dyDescent="0.2">
      <c r="A5" s="778" t="s">
        <v>468</v>
      </c>
      <c r="B5" s="778" t="s">
        <v>243</v>
      </c>
      <c r="C5" s="779">
        <v>79217505000</v>
      </c>
      <c r="D5" s="779">
        <v>0</v>
      </c>
      <c r="E5" s="779">
        <v>0</v>
      </c>
      <c r="F5" s="784">
        <f t="shared" si="0"/>
        <v>79217505</v>
      </c>
      <c r="G5" s="784">
        <f t="shared" si="0"/>
        <v>0</v>
      </c>
      <c r="H5" s="784">
        <f t="shared" si="0"/>
        <v>0</v>
      </c>
      <c r="P5" s="792" t="s">
        <v>468</v>
      </c>
      <c r="Q5" s="748" t="s">
        <v>243</v>
      </c>
      <c r="R5" s="749">
        <v>40425183000</v>
      </c>
      <c r="S5" s="749">
        <v>0</v>
      </c>
      <c r="T5" s="749">
        <v>0</v>
      </c>
      <c r="U5" s="785">
        <f t="shared" si="1"/>
        <v>40425183</v>
      </c>
      <c r="V5" s="785">
        <f t="shared" si="1"/>
        <v>0</v>
      </c>
      <c r="W5" s="785">
        <f t="shared" si="1"/>
        <v>0</v>
      </c>
      <c r="AF5" s="778" t="s">
        <v>468</v>
      </c>
      <c r="AG5" s="778" t="s">
        <v>243</v>
      </c>
      <c r="AH5" s="779">
        <v>40425183000</v>
      </c>
      <c r="AI5" s="779">
        <v>0</v>
      </c>
      <c r="AJ5" s="779">
        <v>0</v>
      </c>
      <c r="AK5" s="785">
        <f t="shared" si="2"/>
        <v>40425183</v>
      </c>
      <c r="AL5" s="785">
        <f t="shared" si="2"/>
        <v>0</v>
      </c>
      <c r="AM5" s="785">
        <f t="shared" si="2"/>
        <v>0</v>
      </c>
      <c r="AS5" s="778" t="s">
        <v>468</v>
      </c>
      <c r="AT5" s="780" t="s">
        <v>243</v>
      </c>
      <c r="AU5" s="779">
        <v>40425183000</v>
      </c>
      <c r="AV5" s="779">
        <v>0</v>
      </c>
      <c r="AW5" s="779">
        <v>0</v>
      </c>
      <c r="AX5" s="784">
        <f t="shared" si="3"/>
        <v>40425183</v>
      </c>
      <c r="AY5" s="784">
        <f t="shared" si="3"/>
        <v>0</v>
      </c>
      <c r="AZ5" s="784">
        <f t="shared" si="3"/>
        <v>0</v>
      </c>
      <c r="BF5" s="778" t="s">
        <v>468</v>
      </c>
      <c r="BG5" s="780" t="s">
        <v>243</v>
      </c>
      <c r="BH5" s="779">
        <v>40425183000</v>
      </c>
      <c r="BI5" s="779">
        <v>0</v>
      </c>
      <c r="BJ5" s="779">
        <v>0</v>
      </c>
      <c r="BK5" s="784">
        <f t="shared" si="13"/>
        <v>40425183</v>
      </c>
      <c r="BL5" s="784">
        <f t="shared" si="14"/>
        <v>0</v>
      </c>
      <c r="BM5" s="784">
        <f t="shared" si="15"/>
        <v>0</v>
      </c>
      <c r="BS5" s="782" t="s">
        <v>468</v>
      </c>
      <c r="BT5" s="793" t="s">
        <v>243</v>
      </c>
      <c r="BU5" s="783">
        <v>40425183000</v>
      </c>
      <c r="BV5" s="783">
        <v>0</v>
      </c>
      <c r="BW5" s="783">
        <v>0</v>
      </c>
      <c r="BX5" s="783">
        <f t="shared" si="16"/>
        <v>40425183</v>
      </c>
      <c r="BY5" s="783">
        <f t="shared" si="17"/>
        <v>0</v>
      </c>
      <c r="BZ5" s="783">
        <f t="shared" si="18"/>
        <v>0</v>
      </c>
      <c r="CG5" s="778" t="s">
        <v>468</v>
      </c>
      <c r="CH5" s="780" t="s">
        <v>243</v>
      </c>
      <c r="CI5" s="779">
        <v>40425183000</v>
      </c>
      <c r="CJ5" s="779">
        <v>0</v>
      </c>
      <c r="CK5" s="779">
        <v>0</v>
      </c>
      <c r="CL5" s="784">
        <f t="shared" si="19"/>
        <v>40425183</v>
      </c>
      <c r="CM5" s="784">
        <f t="shared" si="20"/>
        <v>0</v>
      </c>
      <c r="CN5" s="784">
        <f t="shared" si="21"/>
        <v>0</v>
      </c>
      <c r="CT5" s="778" t="s">
        <v>468</v>
      </c>
      <c r="CU5" s="780" t="s">
        <v>243</v>
      </c>
      <c r="CV5" s="779">
        <v>40425183000</v>
      </c>
      <c r="CW5" s="779">
        <v>0</v>
      </c>
      <c r="CX5" s="779">
        <v>0</v>
      </c>
      <c r="CY5" s="784">
        <f t="shared" si="22"/>
        <v>40425183</v>
      </c>
      <c r="CZ5" s="784">
        <f t="shared" si="23"/>
        <v>0</v>
      </c>
      <c r="DA5" s="784">
        <f t="shared" si="24"/>
        <v>0</v>
      </c>
      <c r="DG5" s="1792" t="s">
        <v>468</v>
      </c>
      <c r="DH5" s="959" t="s">
        <v>243</v>
      </c>
      <c r="DI5" s="1793">
        <v>39608752000</v>
      </c>
      <c r="DJ5" s="1793">
        <v>0</v>
      </c>
      <c r="DK5" s="1793">
        <v>0</v>
      </c>
      <c r="DL5" s="1794">
        <f t="shared" si="25"/>
        <v>39608752</v>
      </c>
      <c r="DM5" s="1794">
        <f t="shared" si="8"/>
        <v>0</v>
      </c>
      <c r="DN5" s="1794">
        <f t="shared" si="8"/>
        <v>0</v>
      </c>
      <c r="DQ5" s="752" t="s">
        <v>468</v>
      </c>
      <c r="DR5" s="752" t="s">
        <v>243</v>
      </c>
      <c r="DS5" s="1141">
        <v>39608752000</v>
      </c>
      <c r="DT5" s="1141">
        <v>0</v>
      </c>
      <c r="DU5" s="1141">
        <v>0</v>
      </c>
      <c r="DV5" s="1141">
        <f t="shared" si="9"/>
        <v>39608752</v>
      </c>
      <c r="DW5" s="1141">
        <f t="shared" si="26"/>
        <v>0</v>
      </c>
      <c r="DX5" s="1141">
        <f>DU5/$DW$1*$DX$1</f>
        <v>0</v>
      </c>
      <c r="DZ5" s="144" t="s">
        <v>468</v>
      </c>
      <c r="EA5" s="144" t="s">
        <v>243</v>
      </c>
      <c r="EB5" s="110">
        <v>0</v>
      </c>
      <c r="EC5" s="110">
        <v>0</v>
      </c>
      <c r="ED5" s="110">
        <v>0</v>
      </c>
      <c r="EE5" s="785">
        <f t="shared" si="27"/>
        <v>0</v>
      </c>
      <c r="EF5" s="785">
        <f t="shared" si="28"/>
        <v>0</v>
      </c>
      <c r="EG5" s="785">
        <f t="shared" si="29"/>
        <v>0</v>
      </c>
      <c r="EN5" s="144" t="s">
        <v>468</v>
      </c>
      <c r="EO5" s="1799" t="s">
        <v>243</v>
      </c>
      <c r="EP5" s="110">
        <v>0</v>
      </c>
      <c r="EQ5" s="110">
        <v>0</v>
      </c>
      <c r="ER5" s="110">
        <v>0</v>
      </c>
      <c r="ES5" s="785">
        <f t="shared" si="30"/>
        <v>0</v>
      </c>
      <c r="ET5" s="785">
        <f t="shared" si="31"/>
        <v>0</v>
      </c>
      <c r="EU5" s="785">
        <f t="shared" si="32"/>
        <v>0</v>
      </c>
    </row>
    <row r="6" spans="1:151" x14ac:dyDescent="0.2">
      <c r="A6" s="778" t="s">
        <v>642</v>
      </c>
      <c r="B6" s="778" t="s">
        <v>643</v>
      </c>
      <c r="C6" s="779">
        <v>38281761000</v>
      </c>
      <c r="D6" s="779">
        <v>0</v>
      </c>
      <c r="E6" s="779">
        <v>0</v>
      </c>
      <c r="F6" s="784">
        <f t="shared" si="0"/>
        <v>38281761</v>
      </c>
      <c r="G6" s="784">
        <f t="shared" si="0"/>
        <v>0</v>
      </c>
      <c r="H6" s="784">
        <f t="shared" si="0"/>
        <v>0</v>
      </c>
      <c r="P6" s="792" t="s">
        <v>642</v>
      </c>
      <c r="Q6" s="748" t="s">
        <v>643</v>
      </c>
      <c r="R6" s="749">
        <v>38281761000</v>
      </c>
      <c r="S6" s="749">
        <v>0</v>
      </c>
      <c r="T6" s="749">
        <v>0</v>
      </c>
      <c r="U6" s="785">
        <f t="shared" si="1"/>
        <v>38281761</v>
      </c>
      <c r="V6" s="785">
        <f t="shared" si="1"/>
        <v>0</v>
      </c>
      <c r="W6" s="785">
        <f t="shared" si="1"/>
        <v>0</v>
      </c>
      <c r="AF6" s="778" t="s">
        <v>642</v>
      </c>
      <c r="AG6" s="778" t="s">
        <v>643</v>
      </c>
      <c r="AH6" s="779">
        <v>23229973000</v>
      </c>
      <c r="AI6" s="779">
        <v>0</v>
      </c>
      <c r="AJ6" s="779">
        <v>0</v>
      </c>
      <c r="AK6" s="785">
        <f t="shared" si="2"/>
        <v>23229973</v>
      </c>
      <c r="AL6" s="785">
        <f t="shared" si="2"/>
        <v>0</v>
      </c>
      <c r="AM6" s="785">
        <f t="shared" si="2"/>
        <v>0</v>
      </c>
      <c r="AS6" s="778" t="s">
        <v>642</v>
      </c>
      <c r="AT6" s="780" t="s">
        <v>643</v>
      </c>
      <c r="AU6" s="779">
        <v>15229973000</v>
      </c>
      <c r="AV6" s="779">
        <v>0</v>
      </c>
      <c r="AW6" s="779">
        <v>0</v>
      </c>
      <c r="AX6" s="784">
        <f t="shared" si="3"/>
        <v>15229973</v>
      </c>
      <c r="AY6" s="784">
        <f t="shared" si="3"/>
        <v>0</v>
      </c>
      <c r="AZ6" s="784">
        <f t="shared" si="3"/>
        <v>0</v>
      </c>
      <c r="BF6" s="778" t="s">
        <v>642</v>
      </c>
      <c r="BG6" s="780" t="s">
        <v>643</v>
      </c>
      <c r="BH6" s="779">
        <v>12856456000</v>
      </c>
      <c r="BI6" s="779">
        <v>0</v>
      </c>
      <c r="BJ6" s="779">
        <v>0</v>
      </c>
      <c r="BK6" s="784">
        <f t="shared" si="13"/>
        <v>12856456</v>
      </c>
      <c r="BL6" s="784">
        <f t="shared" si="14"/>
        <v>0</v>
      </c>
      <c r="BM6" s="784">
        <f t="shared" si="15"/>
        <v>0</v>
      </c>
      <c r="BS6" s="782" t="s">
        <v>642</v>
      </c>
      <c r="BT6" s="793" t="s">
        <v>643</v>
      </c>
      <c r="BU6" s="783">
        <v>12856456000</v>
      </c>
      <c r="BV6" s="783">
        <v>0</v>
      </c>
      <c r="BW6" s="783">
        <v>0</v>
      </c>
      <c r="BX6" s="783">
        <f t="shared" si="16"/>
        <v>12856456</v>
      </c>
      <c r="BY6" s="783">
        <f t="shared" si="17"/>
        <v>0</v>
      </c>
      <c r="BZ6" s="783">
        <f t="shared" si="18"/>
        <v>0</v>
      </c>
      <c r="CG6" s="778" t="s">
        <v>642</v>
      </c>
      <c r="CH6" s="780" t="s">
        <v>643</v>
      </c>
      <c r="CI6" s="779">
        <v>12696456000</v>
      </c>
      <c r="CJ6" s="779">
        <v>0</v>
      </c>
      <c r="CK6" s="779">
        <v>0</v>
      </c>
      <c r="CL6" s="784">
        <f t="shared" si="19"/>
        <v>12696456</v>
      </c>
      <c r="CM6" s="784">
        <f t="shared" si="20"/>
        <v>0</v>
      </c>
      <c r="CN6" s="784">
        <f t="shared" si="21"/>
        <v>0</v>
      </c>
      <c r="CT6" s="778" t="s">
        <v>642</v>
      </c>
      <c r="CU6" s="780" t="s">
        <v>643</v>
      </c>
      <c r="CV6" s="779">
        <v>10567152000</v>
      </c>
      <c r="CW6" s="779">
        <v>0</v>
      </c>
      <c r="CX6" s="779">
        <v>0</v>
      </c>
      <c r="CY6" s="784">
        <f t="shared" si="22"/>
        <v>10567152</v>
      </c>
      <c r="CZ6" s="784">
        <f t="shared" si="23"/>
        <v>0</v>
      </c>
      <c r="DA6" s="784">
        <f t="shared" si="24"/>
        <v>0</v>
      </c>
      <c r="DG6" s="1792" t="s">
        <v>642</v>
      </c>
      <c r="DH6" s="959" t="s">
        <v>643</v>
      </c>
      <c r="DI6" s="1793">
        <v>10267152000</v>
      </c>
      <c r="DJ6" s="1793">
        <v>0</v>
      </c>
      <c r="DK6" s="1793">
        <v>0</v>
      </c>
      <c r="DL6" s="1794">
        <f t="shared" si="25"/>
        <v>10267152</v>
      </c>
      <c r="DM6" s="1794">
        <f t="shared" si="8"/>
        <v>0</v>
      </c>
      <c r="DN6" s="1794">
        <f t="shared" si="8"/>
        <v>0</v>
      </c>
      <c r="DQ6" s="752" t="s">
        <v>642</v>
      </c>
      <c r="DR6" s="752" t="s">
        <v>643</v>
      </c>
      <c r="DS6" s="1141">
        <v>10267152000</v>
      </c>
      <c r="DT6" s="1141">
        <v>0</v>
      </c>
      <c r="DU6" s="1141">
        <v>0</v>
      </c>
      <c r="DV6" s="1141">
        <f t="shared" si="9"/>
        <v>10267152</v>
      </c>
      <c r="DW6" s="1141">
        <f t="shared" si="26"/>
        <v>0</v>
      </c>
      <c r="DX6" s="1141">
        <f>DU6/$DW$1*$DX$1</f>
        <v>0</v>
      </c>
      <c r="DZ6" s="144" t="s">
        <v>642</v>
      </c>
      <c r="EA6" s="144" t="s">
        <v>643</v>
      </c>
      <c r="EB6" s="110">
        <v>10267152000</v>
      </c>
      <c r="EC6" s="110">
        <v>0</v>
      </c>
      <c r="ED6" s="110">
        <v>0</v>
      </c>
      <c r="EE6" s="785">
        <f t="shared" si="27"/>
        <v>10267152</v>
      </c>
      <c r="EF6" s="785">
        <f t="shared" si="28"/>
        <v>0</v>
      </c>
      <c r="EG6" s="785">
        <f t="shared" si="29"/>
        <v>0</v>
      </c>
      <c r="EN6" s="144" t="s">
        <v>642</v>
      </c>
      <c r="EO6" s="1799" t="s">
        <v>643</v>
      </c>
      <c r="EP6" s="110">
        <v>0</v>
      </c>
      <c r="EQ6" s="110">
        <v>0</v>
      </c>
      <c r="ER6" s="110">
        <v>0</v>
      </c>
      <c r="ES6" s="785">
        <f t="shared" si="30"/>
        <v>0</v>
      </c>
      <c r="ET6" s="785">
        <f t="shared" si="31"/>
        <v>0</v>
      </c>
      <c r="EU6" s="785">
        <f t="shared" si="32"/>
        <v>0</v>
      </c>
    </row>
    <row r="7" spans="1:151" x14ac:dyDescent="0.2">
      <c r="A7" s="778" t="s">
        <v>436</v>
      </c>
      <c r="B7" s="778" t="s">
        <v>127</v>
      </c>
      <c r="C7" s="779">
        <v>100</v>
      </c>
      <c r="D7" s="779">
        <v>0</v>
      </c>
      <c r="E7" s="779">
        <v>0</v>
      </c>
      <c r="F7" s="784">
        <f t="shared" si="0"/>
        <v>0.1</v>
      </c>
      <c r="G7" s="784">
        <f t="shared" si="0"/>
        <v>0</v>
      </c>
      <c r="H7" s="784">
        <f t="shared" si="0"/>
        <v>0</v>
      </c>
      <c r="P7" s="792" t="s">
        <v>436</v>
      </c>
      <c r="Q7" s="748" t="s">
        <v>127</v>
      </c>
      <c r="R7" s="749">
        <v>100</v>
      </c>
      <c r="S7" s="749">
        <v>0</v>
      </c>
      <c r="T7" s="749">
        <v>0</v>
      </c>
      <c r="U7" s="785">
        <f t="shared" si="1"/>
        <v>0.1</v>
      </c>
      <c r="V7" s="785">
        <f t="shared" si="1"/>
        <v>0</v>
      </c>
      <c r="W7" s="785">
        <f t="shared" si="1"/>
        <v>0</v>
      </c>
      <c r="AF7" s="778" t="s">
        <v>436</v>
      </c>
      <c r="AG7" s="778" t="s">
        <v>127</v>
      </c>
      <c r="AH7" s="779">
        <v>100</v>
      </c>
      <c r="AI7" s="779">
        <v>0</v>
      </c>
      <c r="AJ7" s="779">
        <v>0</v>
      </c>
      <c r="AK7" s="785">
        <f t="shared" si="2"/>
        <v>0.1</v>
      </c>
      <c r="AL7" s="785">
        <f t="shared" si="2"/>
        <v>0</v>
      </c>
      <c r="AM7" s="785">
        <f t="shared" si="2"/>
        <v>0</v>
      </c>
      <c r="AS7" s="778" t="s">
        <v>436</v>
      </c>
      <c r="AT7" s="780" t="s">
        <v>127</v>
      </c>
      <c r="AU7" s="779">
        <f>100+AU8</f>
        <v>7857172100</v>
      </c>
      <c r="AV7" s="779">
        <v>0</v>
      </c>
      <c r="AW7" s="779">
        <v>0</v>
      </c>
      <c r="AX7" s="784">
        <f t="shared" si="3"/>
        <v>7857172.0999999996</v>
      </c>
      <c r="AY7" s="784">
        <f t="shared" si="3"/>
        <v>0</v>
      </c>
      <c r="AZ7" s="784">
        <f t="shared" si="3"/>
        <v>0</v>
      </c>
      <c r="BF7" s="778" t="s">
        <v>436</v>
      </c>
      <c r="BG7" s="780" t="s">
        <v>127</v>
      </c>
      <c r="BH7" s="779">
        <v>7857172100</v>
      </c>
      <c r="BI7" s="779">
        <v>0</v>
      </c>
      <c r="BJ7" s="779">
        <v>0</v>
      </c>
      <c r="BK7" s="784">
        <f t="shared" si="13"/>
        <v>7857172.0999999996</v>
      </c>
      <c r="BL7" s="784">
        <f t="shared" si="14"/>
        <v>0</v>
      </c>
      <c r="BM7" s="784">
        <f t="shared" si="15"/>
        <v>0</v>
      </c>
      <c r="BS7" s="782" t="s">
        <v>436</v>
      </c>
      <c r="BT7" s="793" t="s">
        <v>127</v>
      </c>
      <c r="BU7" s="783">
        <v>7857172100</v>
      </c>
      <c r="BV7" s="783">
        <v>0</v>
      </c>
      <c r="BW7" s="783">
        <v>0</v>
      </c>
      <c r="BX7" s="783">
        <f t="shared" si="16"/>
        <v>7857172.0999999996</v>
      </c>
      <c r="BY7" s="783">
        <f t="shared" si="17"/>
        <v>0</v>
      </c>
      <c r="BZ7" s="783">
        <f t="shared" si="18"/>
        <v>0</v>
      </c>
      <c r="CG7" s="778" t="s">
        <v>436</v>
      </c>
      <c r="CH7" s="780" t="s">
        <v>127</v>
      </c>
      <c r="CI7" s="779">
        <v>7857172100</v>
      </c>
      <c r="CJ7" s="779">
        <v>0</v>
      </c>
      <c r="CK7" s="779">
        <v>0</v>
      </c>
      <c r="CL7" s="784">
        <f t="shared" si="19"/>
        <v>7857172.0999999996</v>
      </c>
      <c r="CM7" s="784">
        <f t="shared" si="20"/>
        <v>0</v>
      </c>
      <c r="CN7" s="784">
        <f t="shared" si="21"/>
        <v>0</v>
      </c>
      <c r="CT7" s="778" t="s">
        <v>436</v>
      </c>
      <c r="CU7" s="780" t="s">
        <v>127</v>
      </c>
      <c r="CV7" s="779">
        <v>7857172100</v>
      </c>
      <c r="CW7" s="779">
        <v>0</v>
      </c>
      <c r="CX7" s="779">
        <v>0</v>
      </c>
      <c r="CY7" s="784">
        <f t="shared" si="22"/>
        <v>7857172.0999999996</v>
      </c>
      <c r="CZ7" s="784">
        <f t="shared" si="23"/>
        <v>0</v>
      </c>
      <c r="DA7" s="784">
        <f t="shared" si="24"/>
        <v>0</v>
      </c>
      <c r="DG7" s="1792" t="s">
        <v>436</v>
      </c>
      <c r="DH7" s="959" t="s">
        <v>127</v>
      </c>
      <c r="DI7" s="1793">
        <v>7857172100</v>
      </c>
      <c r="DJ7" s="1793">
        <v>0</v>
      </c>
      <c r="DK7" s="1793">
        <v>0</v>
      </c>
      <c r="DL7" s="1794">
        <f t="shared" si="25"/>
        <v>7857172.0999999996</v>
      </c>
      <c r="DM7" s="1794">
        <f t="shared" si="8"/>
        <v>0</v>
      </c>
      <c r="DN7" s="1794">
        <f t="shared" si="8"/>
        <v>0</v>
      </c>
      <c r="DQ7" s="752" t="s">
        <v>436</v>
      </c>
      <c r="DR7" s="752" t="s">
        <v>127</v>
      </c>
      <c r="DS7" s="1141">
        <v>7857172100</v>
      </c>
      <c r="DT7" s="1141">
        <v>0</v>
      </c>
      <c r="DU7" s="1141">
        <v>0</v>
      </c>
      <c r="DV7" s="1141">
        <f t="shared" si="9"/>
        <v>7857172.0999999996</v>
      </c>
      <c r="DW7" s="1141">
        <f t="shared" si="26"/>
        <v>0</v>
      </c>
      <c r="DX7" s="1141">
        <f>DU7/$DW$1*$DX$1</f>
        <v>0</v>
      </c>
      <c r="DZ7" s="144" t="s">
        <v>436</v>
      </c>
      <c r="EA7" s="144" t="s">
        <v>127</v>
      </c>
      <c r="EB7" s="110">
        <v>7857172100</v>
      </c>
      <c r="EC7" s="110">
        <v>0</v>
      </c>
      <c r="ED7" s="110">
        <v>0</v>
      </c>
      <c r="EE7" s="785">
        <f t="shared" si="27"/>
        <v>7857172.0999999996</v>
      </c>
      <c r="EF7" s="785">
        <f t="shared" si="28"/>
        <v>0</v>
      </c>
      <c r="EG7" s="785">
        <f t="shared" si="29"/>
        <v>0</v>
      </c>
      <c r="EN7" s="144" t="s">
        <v>436</v>
      </c>
      <c r="EO7" s="1799" t="s">
        <v>127</v>
      </c>
      <c r="EP7" s="110">
        <v>7857172100</v>
      </c>
      <c r="EQ7" s="110">
        <v>0</v>
      </c>
      <c r="ER7" s="110">
        <v>0</v>
      </c>
      <c r="ES7" s="785">
        <f t="shared" si="30"/>
        <v>7857172.0999999996</v>
      </c>
      <c r="ET7" s="785">
        <f t="shared" si="31"/>
        <v>0</v>
      </c>
      <c r="EU7" s="785">
        <f t="shared" si="32"/>
        <v>0</v>
      </c>
    </row>
    <row r="8" spans="1:151" x14ac:dyDescent="0.2">
      <c r="A8" s="778" t="s">
        <v>436</v>
      </c>
      <c r="B8" s="778" t="s">
        <v>127</v>
      </c>
      <c r="C8" s="779">
        <v>0</v>
      </c>
      <c r="D8" s="779">
        <v>7857172000</v>
      </c>
      <c r="E8" s="779">
        <v>7857172000</v>
      </c>
      <c r="F8" s="784">
        <f t="shared" si="0"/>
        <v>0</v>
      </c>
      <c r="G8" s="784">
        <f t="shared" si="0"/>
        <v>7857172</v>
      </c>
      <c r="H8" s="784">
        <f t="shared" si="0"/>
        <v>7857172</v>
      </c>
      <c r="P8" s="792" t="s">
        <v>436</v>
      </c>
      <c r="Q8" s="748" t="s">
        <v>127</v>
      </c>
      <c r="R8" s="749">
        <v>0</v>
      </c>
      <c r="S8" s="749">
        <v>7857172000</v>
      </c>
      <c r="T8" s="749">
        <v>7857172000</v>
      </c>
      <c r="U8" s="785">
        <f t="shared" si="1"/>
        <v>0</v>
      </c>
      <c r="V8" s="785">
        <f t="shared" si="1"/>
        <v>7857172</v>
      </c>
      <c r="W8" s="785">
        <f t="shared" si="1"/>
        <v>7857172</v>
      </c>
      <c r="AF8" s="778" t="s">
        <v>436</v>
      </c>
      <c r="AG8" s="778" t="s">
        <v>127</v>
      </c>
      <c r="AH8" s="779">
        <v>0</v>
      </c>
      <c r="AI8" s="779">
        <v>7857172000</v>
      </c>
      <c r="AJ8" s="779">
        <v>7857172000</v>
      </c>
      <c r="AK8" s="785">
        <f t="shared" si="2"/>
        <v>0</v>
      </c>
      <c r="AL8" s="785">
        <f t="shared" si="2"/>
        <v>7857172</v>
      </c>
      <c r="AM8" s="785">
        <f t="shared" si="2"/>
        <v>7857172</v>
      </c>
      <c r="AS8" s="778" t="s">
        <v>436</v>
      </c>
      <c r="AT8" s="780" t="s">
        <v>127</v>
      </c>
      <c r="AU8" s="779">
        <v>7857172000</v>
      </c>
      <c r="AV8" s="779">
        <v>7857172000</v>
      </c>
      <c r="AW8" s="779">
        <v>7857172000</v>
      </c>
      <c r="AX8" s="784">
        <f t="shared" si="3"/>
        <v>7857172</v>
      </c>
      <c r="AY8" s="784">
        <f t="shared" si="3"/>
        <v>7857172</v>
      </c>
      <c r="AZ8" s="784">
        <f t="shared" si="3"/>
        <v>7857172</v>
      </c>
      <c r="BF8" s="778" t="s">
        <v>436</v>
      </c>
      <c r="BG8" s="780" t="s">
        <v>127</v>
      </c>
      <c r="BH8" s="779">
        <v>0</v>
      </c>
      <c r="BI8" s="779">
        <v>7857172000</v>
      </c>
      <c r="BJ8" s="779">
        <v>7857172000</v>
      </c>
      <c r="BK8" s="784">
        <f t="shared" si="13"/>
        <v>0</v>
      </c>
      <c r="BL8" s="784">
        <f t="shared" si="14"/>
        <v>7857172</v>
      </c>
      <c r="BM8" s="784">
        <f t="shared" si="15"/>
        <v>7857172</v>
      </c>
      <c r="BS8" s="782" t="s">
        <v>436</v>
      </c>
      <c r="BT8" s="793" t="s">
        <v>127</v>
      </c>
      <c r="BU8" s="783">
        <v>0</v>
      </c>
      <c r="BV8" s="783">
        <v>7857172000</v>
      </c>
      <c r="BW8" s="783">
        <v>7857172000</v>
      </c>
      <c r="BX8" s="783">
        <f t="shared" si="16"/>
        <v>0</v>
      </c>
      <c r="BY8" s="783">
        <f t="shared" si="17"/>
        <v>7857172</v>
      </c>
      <c r="BZ8" s="783">
        <f t="shared" si="18"/>
        <v>7857172</v>
      </c>
      <c r="CG8" s="778" t="s">
        <v>436</v>
      </c>
      <c r="CH8" s="780" t="s">
        <v>127</v>
      </c>
      <c r="CI8" s="779">
        <v>0</v>
      </c>
      <c r="CJ8" s="779">
        <v>7857172000</v>
      </c>
      <c r="CK8" s="779">
        <v>7857172000</v>
      </c>
      <c r="CL8" s="784">
        <f t="shared" si="19"/>
        <v>0</v>
      </c>
      <c r="CM8" s="784">
        <f t="shared" si="20"/>
        <v>7857172</v>
      </c>
      <c r="CN8" s="784">
        <f t="shared" si="21"/>
        <v>7857172</v>
      </c>
      <c r="CT8" s="778" t="s">
        <v>436</v>
      </c>
      <c r="CU8" s="780" t="s">
        <v>127</v>
      </c>
      <c r="CV8" s="779">
        <v>0</v>
      </c>
      <c r="CW8" s="779">
        <v>7857172000</v>
      </c>
      <c r="CX8" s="779">
        <v>7857172000</v>
      </c>
      <c r="CY8" s="784">
        <f t="shared" si="22"/>
        <v>0</v>
      </c>
      <c r="CZ8" s="784">
        <f t="shared" si="23"/>
        <v>7857172</v>
      </c>
      <c r="DA8" s="784">
        <f t="shared" si="24"/>
        <v>7857172</v>
      </c>
      <c r="DG8" s="1792" t="s">
        <v>436</v>
      </c>
      <c r="DH8" s="959" t="s">
        <v>127</v>
      </c>
      <c r="DI8" s="1793">
        <v>0</v>
      </c>
      <c r="DJ8" s="1793">
        <v>7857172000</v>
      </c>
      <c r="DK8" s="1793">
        <v>7857172000</v>
      </c>
      <c r="DL8" s="1794">
        <f t="shared" si="25"/>
        <v>0</v>
      </c>
      <c r="DM8" s="1794">
        <f t="shared" si="8"/>
        <v>7857172</v>
      </c>
      <c r="DN8" s="1794">
        <f t="shared" si="8"/>
        <v>7857172</v>
      </c>
      <c r="DQ8" s="752" t="s">
        <v>436</v>
      </c>
      <c r="DR8" s="752" t="s">
        <v>127</v>
      </c>
      <c r="DS8" s="1141">
        <v>0</v>
      </c>
      <c r="DT8" s="1141">
        <v>7857172000</v>
      </c>
      <c r="DU8" s="1141">
        <v>7857172000</v>
      </c>
      <c r="DV8" s="1141">
        <f t="shared" si="9"/>
        <v>0</v>
      </c>
      <c r="DW8" s="1141">
        <f t="shared" si="26"/>
        <v>7857172</v>
      </c>
      <c r="DX8" s="1141">
        <f>DU8/$DW$1*$DX$1</f>
        <v>7857172</v>
      </c>
      <c r="DZ8" s="144" t="s">
        <v>436</v>
      </c>
      <c r="EA8" s="144" t="s">
        <v>127</v>
      </c>
      <c r="EB8" s="110">
        <v>0</v>
      </c>
      <c r="EC8" s="110">
        <v>7857172000</v>
      </c>
      <c r="ED8" s="110">
        <v>7857172000</v>
      </c>
      <c r="EE8" s="785">
        <f t="shared" si="27"/>
        <v>0</v>
      </c>
      <c r="EF8" s="785">
        <f t="shared" si="28"/>
        <v>7857172</v>
      </c>
      <c r="EG8" s="785">
        <f t="shared" si="29"/>
        <v>7857172</v>
      </c>
      <c r="EN8" s="144" t="s">
        <v>436</v>
      </c>
      <c r="EO8" s="1799" t="s">
        <v>127</v>
      </c>
      <c r="EP8" s="110">
        <v>0</v>
      </c>
      <c r="EQ8" s="110">
        <v>7857172000</v>
      </c>
      <c r="ER8" s="110">
        <v>7857172000</v>
      </c>
      <c r="ES8" s="785">
        <f t="shared" si="30"/>
        <v>0</v>
      </c>
      <c r="ET8" s="785">
        <f t="shared" si="31"/>
        <v>7857172</v>
      </c>
      <c r="EU8" s="785">
        <f t="shared" si="32"/>
        <v>7857172</v>
      </c>
    </row>
    <row r="9" spans="1:151" ht="15" x14ac:dyDescent="0.25">
      <c r="DL9" s="829">
        <f>SUM(DL3:DL8)</f>
        <v>57733076.200000003</v>
      </c>
      <c r="DM9" s="829">
        <f t="shared" ref="DM9:DN9" si="33">SUM(DM3:DM8)</f>
        <v>10191593</v>
      </c>
      <c r="DN9" s="829">
        <f t="shared" si="33"/>
        <v>10191593</v>
      </c>
      <c r="DZ9" s="33"/>
      <c r="EA9" s="1244"/>
      <c r="EB9" s="33"/>
      <c r="EC9" s="33"/>
      <c r="ED9" s="33"/>
      <c r="EE9" s="785">
        <f>SUM(EE3:EE8)</f>
        <v>18124324.199999999</v>
      </c>
      <c r="EF9" s="785">
        <f t="shared" ref="EF9:EG9" si="34">SUM(EF3:EF8)</f>
        <v>10191593</v>
      </c>
      <c r="EG9" s="785">
        <f t="shared" si="34"/>
        <v>10191593</v>
      </c>
    </row>
  </sheetData>
  <mergeCells count="23">
    <mergeCell ref="EN1:EQ1"/>
    <mergeCell ref="DZ1:ED1"/>
    <mergeCell ref="BO2:BQ2"/>
    <mergeCell ref="BS1:BW1"/>
    <mergeCell ref="CP1:CR1"/>
    <mergeCell ref="CP2:CR2"/>
    <mergeCell ref="CT1:CX1"/>
    <mergeCell ref="CC2:CE2"/>
    <mergeCell ref="CC1:CE1"/>
    <mergeCell ref="CG1:CL1"/>
    <mergeCell ref="BO1:BQ1"/>
    <mergeCell ref="DQ1:DR1"/>
    <mergeCell ref="DC1:DE1"/>
    <mergeCell ref="DG1:DL1"/>
    <mergeCell ref="A1:E1"/>
    <mergeCell ref="Y1:AB1"/>
    <mergeCell ref="AF1:AK1"/>
    <mergeCell ref="BB1:BD1"/>
    <mergeCell ref="BF1:BK1"/>
    <mergeCell ref="AO1:AQ1"/>
    <mergeCell ref="AS1:AW1"/>
    <mergeCell ref="J1:N1"/>
    <mergeCell ref="P1:U1"/>
  </mergeCells>
  <pageMargins left="0.7" right="0.7" top="0.75" bottom="0.75" header="0.3" footer="0.3"/>
  <pageSetup paperSize="9" orientation="portrait" horizontalDpi="0" verticalDpi="0" r:id="rId1"/>
  <ignoredErrors>
    <ignoredError sqref="DQ3:DQ8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5DFDD"/>
  </sheetPr>
  <dimension ref="A1:HL57"/>
  <sheetViews>
    <sheetView showGridLines="0" topLeftCell="GS1" zoomScale="80" zoomScaleNormal="80" workbookViewId="0">
      <selection activeCell="GY31" sqref="GY31"/>
    </sheetView>
  </sheetViews>
  <sheetFormatPr baseColWidth="10" defaultColWidth="11.42578125" defaultRowHeight="15" x14ac:dyDescent="0.25"/>
  <cols>
    <col min="1" max="1" width="19.5703125" style="752" customWidth="1"/>
    <col min="2" max="2" width="28.42578125" style="781" customWidth="1"/>
    <col min="3" max="3" width="17.42578125" style="752" customWidth="1"/>
    <col min="4" max="4" width="24.7109375" style="781" customWidth="1"/>
    <col min="5" max="7" width="17.42578125" style="752" hidden="1" customWidth="1"/>
    <col min="8" max="10" width="17.42578125" style="752" customWidth="1"/>
    <col min="11" max="12" width="11.42578125" style="752"/>
    <col min="13" max="13" width="17.140625" style="752" customWidth="1"/>
    <col min="14" max="14" width="24.85546875" style="781" customWidth="1"/>
    <col min="15" max="15" width="12.85546875" style="752" customWidth="1"/>
    <col min="16" max="16" width="21.7109375" style="752" customWidth="1"/>
    <col min="17" max="17" width="12.85546875" style="752" hidden="1" customWidth="1"/>
    <col min="18" max="18" width="15.28515625" style="752" customWidth="1"/>
    <col min="19" max="19" width="11.42578125" style="752"/>
    <col min="20" max="21" width="16.5703125" style="752" customWidth="1"/>
    <col min="22" max="22" width="16.42578125" style="752" customWidth="1"/>
    <col min="23" max="23" width="15.85546875" style="781" customWidth="1"/>
    <col min="24" max="26" width="0" style="752" hidden="1" customWidth="1"/>
    <col min="27" max="27" width="18" style="752" customWidth="1"/>
    <col min="28" max="28" width="14" style="752" customWidth="1"/>
    <col min="29" max="29" width="14.42578125" style="752" customWidth="1"/>
    <col min="30" max="38" width="11.42578125" style="752"/>
    <col min="39" max="39" width="7.5703125" style="752" customWidth="1"/>
    <col min="40" max="42" width="11.42578125" style="752"/>
    <col min="43" max="43" width="23.85546875" style="752" hidden="1" customWidth="1"/>
    <col min="44" max="46" width="0" style="804" hidden="1" customWidth="1"/>
    <col min="47" max="51" width="11.42578125" style="752"/>
    <col min="52" max="52" width="26.42578125" style="752" customWidth="1"/>
    <col min="53" max="53" width="11.42578125" style="752"/>
    <col min="54" max="54" width="9.42578125" style="752" customWidth="1"/>
    <col min="55" max="55" width="0" style="752" hidden="1" customWidth="1"/>
    <col min="56" max="58" width="11.42578125" style="752"/>
    <col min="59" max="59" width="15.7109375" style="752" customWidth="1"/>
    <col min="60" max="60" width="11.42578125" style="752"/>
    <col min="61" max="61" width="11.42578125" style="781"/>
    <col min="62" max="64" width="11.42578125" style="752" customWidth="1"/>
    <col min="65" max="70" width="11.42578125" style="752"/>
    <col min="71" max="71" width="18.7109375" style="781" customWidth="1"/>
    <col min="72" max="72" width="15.7109375" style="752" customWidth="1"/>
    <col min="73" max="73" width="15" style="752" customWidth="1"/>
    <col min="74" max="74" width="0" style="752" hidden="1" customWidth="1"/>
    <col min="75" max="81" width="11.42578125" style="752"/>
    <col min="82" max="84" width="0" style="752" hidden="1" customWidth="1"/>
    <col min="85" max="95" width="11.42578125" style="752"/>
    <col min="96" max="96" width="9.7109375" style="752" customWidth="1"/>
    <col min="97" max="97" width="14.140625" style="752" customWidth="1"/>
    <col min="98" max="99" width="11.42578125" style="752"/>
    <col min="100" max="102" width="14.5703125" style="752" hidden="1" customWidth="1"/>
    <col min="103" max="107" width="11.42578125" style="752"/>
    <col min="108" max="108" width="26.85546875" style="752" customWidth="1"/>
    <col min="109" max="110" width="11.42578125" style="752"/>
    <col min="111" max="111" width="0" style="752" hidden="1" customWidth="1"/>
    <col min="112" max="115" width="11.42578125" style="752"/>
    <col min="116" max="116" width="11.42578125" style="781"/>
    <col min="117" max="117" width="11.42578125" style="752"/>
    <col min="118" max="118" width="22.28515625" style="781" customWidth="1"/>
    <col min="119" max="121" width="0" style="752" hidden="1" customWidth="1"/>
    <col min="122" max="126" width="11.42578125" style="752"/>
    <col min="127" max="127" width="8.85546875" style="752" customWidth="1"/>
    <col min="128" max="128" width="17.140625" style="1220" customWidth="1"/>
    <col min="129" max="129" width="11" style="752" customWidth="1"/>
    <col min="130" max="130" width="17.140625" style="1221" customWidth="1"/>
    <col min="131" max="131" width="17.140625" style="752" hidden="1" customWidth="1"/>
    <col min="132" max="132" width="8.140625" style="752" customWidth="1"/>
    <col min="133" max="135" width="11.42578125" style="752"/>
    <col min="136" max="136" width="20.7109375" style="781" customWidth="1"/>
    <col min="137" max="137" width="11.42578125" style="781"/>
    <col min="138" max="138" width="18.7109375" style="781" customWidth="1"/>
    <col min="139" max="141" width="0" style="752" hidden="1" customWidth="1"/>
    <col min="142" max="144" width="11.42578125" style="1141"/>
    <col min="145" max="147" width="11.42578125" style="752"/>
    <col min="148" max="148" width="43.5703125" style="781" bestFit="1" customWidth="1"/>
    <col min="149" max="150" width="11.42578125" style="752"/>
    <col min="151" max="151" width="0" style="752" hidden="1" customWidth="1"/>
    <col min="152" max="155" width="11.42578125" style="752"/>
    <col min="156" max="158" width="11.42578125" style="781"/>
    <col min="159" max="161" width="0" style="752" hidden="1" customWidth="1"/>
    <col min="162" max="166" width="11.42578125" style="752"/>
    <col min="167" max="167" width="12" style="752" bestFit="1" customWidth="1"/>
    <col min="168" max="168" width="47.85546875" style="752" bestFit="1" customWidth="1"/>
    <col min="169" max="169" width="11.28515625" style="752" bestFit="1" customWidth="1"/>
    <col min="170" max="170" width="35" style="752" bestFit="1" customWidth="1"/>
    <col min="171" max="171" width="14.28515625" style="752" hidden="1" customWidth="1"/>
    <col min="172" max="172" width="20.28515625" style="752" customWidth="1"/>
    <col min="173" max="173" width="11.42578125" style="752"/>
    <col min="174" max="174" width="12" style="752" bestFit="1" customWidth="1"/>
    <col min="175" max="175" width="47.85546875" style="752" bestFit="1" customWidth="1"/>
    <col min="176" max="176" width="11.28515625" style="752" bestFit="1" customWidth="1"/>
    <col min="177" max="177" width="44.85546875" style="752" bestFit="1" customWidth="1"/>
    <col min="178" max="180" width="18.140625" style="752" hidden="1" customWidth="1"/>
    <col min="181" max="183" width="17.140625" style="752" customWidth="1"/>
    <col min="184" max="186" width="11.42578125" style="752"/>
    <col min="187" max="187" width="28.5703125" style="752" customWidth="1"/>
    <col min="188" max="189" width="11.42578125" style="752"/>
    <col min="190" max="190" width="0" style="752" hidden="1" customWidth="1"/>
    <col min="191" max="196" width="11.42578125" style="752"/>
    <col min="197" max="199" width="0" style="1136" hidden="1" customWidth="1"/>
    <col min="200" max="204" width="11.42578125" style="752"/>
    <col min="205" max="206" width="11.42578125" style="1221"/>
    <col min="207" max="207" width="21.7109375" style="1221" customWidth="1"/>
    <col min="208" max="211" width="11.42578125" style="752"/>
    <col min="212" max="212" width="17" style="752" customWidth="1"/>
    <col min="213" max="213" width="11.42578125" style="752"/>
    <col min="214" max="214" width="27.85546875" style="752" customWidth="1"/>
    <col min="215" max="217" width="13.28515625" style="824" hidden="1" customWidth="1"/>
    <col min="218" max="218" width="11.42578125" style="79"/>
    <col min="219" max="220" width="11.42578125" style="824"/>
    <col min="221" max="16384" width="11.42578125" style="752"/>
  </cols>
  <sheetData>
    <row r="1" spans="1:220" s="1135" customFormat="1" ht="12" x14ac:dyDescent="0.2">
      <c r="A1" s="2084" t="s">
        <v>963</v>
      </c>
      <c r="B1" s="2083"/>
      <c r="C1" s="2083"/>
      <c r="D1" s="2083"/>
      <c r="H1" s="1135">
        <v>1000</v>
      </c>
      <c r="I1" s="1135">
        <v>1</v>
      </c>
      <c r="M1" s="2083" t="s">
        <v>136</v>
      </c>
      <c r="N1" s="2083"/>
      <c r="O1" s="2083"/>
      <c r="P1" s="2083"/>
      <c r="Q1" s="1135">
        <v>1000</v>
      </c>
      <c r="R1" s="1135">
        <v>1</v>
      </c>
      <c r="T1" s="2083" t="s">
        <v>983</v>
      </c>
      <c r="U1" s="2083"/>
      <c r="V1" s="2083"/>
      <c r="W1" s="2083"/>
      <c r="X1" s="2083"/>
      <c r="Y1" s="2083"/>
      <c r="Z1" s="2083"/>
      <c r="AB1" s="1135">
        <v>1000</v>
      </c>
      <c r="AC1" s="1135">
        <v>1</v>
      </c>
      <c r="AE1" s="2083" t="s">
        <v>6</v>
      </c>
      <c r="AF1" s="2083"/>
      <c r="AG1" s="2083"/>
      <c r="AH1" s="2083"/>
      <c r="AI1" s="2083"/>
      <c r="AJ1" s="1135">
        <v>1000</v>
      </c>
      <c r="AK1" s="1135">
        <v>1</v>
      </c>
      <c r="AM1" s="2083" t="s">
        <v>864</v>
      </c>
      <c r="AN1" s="2083"/>
      <c r="AO1" s="2083"/>
      <c r="AP1" s="2083"/>
      <c r="AQ1" s="2083"/>
      <c r="AR1" s="2083"/>
      <c r="AS1" s="2083"/>
      <c r="AT1" s="2083"/>
      <c r="AU1" s="2083"/>
      <c r="AV1" s="1135">
        <v>1000</v>
      </c>
      <c r="AW1" s="1135">
        <v>1</v>
      </c>
      <c r="AY1" s="2083" t="s">
        <v>7</v>
      </c>
      <c r="AZ1" s="2083"/>
      <c r="BA1" s="2083"/>
      <c r="BB1" s="2083"/>
      <c r="BC1" s="1135">
        <v>1000</v>
      </c>
      <c r="BD1" s="1135">
        <v>1</v>
      </c>
      <c r="BF1" s="2083" t="s">
        <v>1005</v>
      </c>
      <c r="BG1" s="2083"/>
      <c r="BH1" s="2083"/>
      <c r="BI1" s="2083"/>
      <c r="BJ1" s="2083"/>
      <c r="BK1" s="2083"/>
      <c r="BL1" s="2083"/>
      <c r="BM1" s="1135">
        <v>1000</v>
      </c>
      <c r="BN1" s="1135">
        <v>1</v>
      </c>
      <c r="BR1" s="2083" t="s">
        <v>876</v>
      </c>
      <c r="BS1" s="2083"/>
      <c r="BT1" s="2083"/>
      <c r="BU1" s="1135">
        <v>1000</v>
      </c>
      <c r="BV1" s="1135">
        <v>1</v>
      </c>
      <c r="BY1" s="2083" t="s">
        <v>876</v>
      </c>
      <c r="BZ1" s="2083"/>
      <c r="CA1" s="2083"/>
      <c r="CB1" s="2083"/>
      <c r="CC1" s="2083"/>
      <c r="CD1" s="2083"/>
      <c r="CE1" s="2083"/>
      <c r="CF1" s="2083"/>
      <c r="CG1" s="2083"/>
      <c r="CH1" s="1135">
        <v>1000</v>
      </c>
      <c r="CI1" s="1135">
        <v>1</v>
      </c>
      <c r="CK1" s="2083" t="s">
        <v>9</v>
      </c>
      <c r="CL1" s="2083"/>
      <c r="CM1" s="2083"/>
      <c r="CN1" s="2083"/>
      <c r="CO1" s="1135">
        <v>1000</v>
      </c>
      <c r="CP1" s="1135">
        <v>1</v>
      </c>
      <c r="CR1" s="2083" t="s">
        <v>891</v>
      </c>
      <c r="CS1" s="2083"/>
      <c r="CT1" s="2083"/>
      <c r="CU1" s="2083"/>
      <c r="CV1" s="2083"/>
      <c r="CW1" s="2083"/>
      <c r="CX1" s="2083"/>
      <c r="CY1" s="1135">
        <v>1000</v>
      </c>
      <c r="CZ1" s="1135">
        <v>1</v>
      </c>
      <c r="DC1" s="2083" t="s">
        <v>79</v>
      </c>
      <c r="DD1" s="2083"/>
      <c r="DE1" s="2083"/>
      <c r="DF1" s="2083"/>
      <c r="DG1" s="2083"/>
      <c r="DH1" s="1135">
        <v>1000</v>
      </c>
      <c r="DI1" s="1135">
        <v>1</v>
      </c>
      <c r="DK1" s="2083" t="s">
        <v>1019</v>
      </c>
      <c r="DL1" s="2083"/>
      <c r="DM1" s="2083"/>
      <c r="DN1" s="2083"/>
      <c r="DO1" s="2083"/>
      <c r="DP1" s="2083"/>
      <c r="DQ1" s="2083"/>
      <c r="DR1" s="2083"/>
      <c r="DS1" s="1135">
        <v>1000</v>
      </c>
      <c r="DT1" s="1135">
        <v>1</v>
      </c>
      <c r="DW1" s="2083" t="s">
        <v>10</v>
      </c>
      <c r="DX1" s="2083"/>
      <c r="DY1" s="2083"/>
      <c r="DZ1" s="2083"/>
      <c r="EA1" s="1135">
        <v>1000</v>
      </c>
      <c r="EB1" s="1135">
        <v>1</v>
      </c>
      <c r="EE1" s="2083" t="s">
        <v>758</v>
      </c>
      <c r="EF1" s="2083"/>
      <c r="EG1" s="2083"/>
      <c r="EH1" s="2083"/>
      <c r="EL1" s="1203">
        <v>1000</v>
      </c>
      <c r="EM1" s="1203">
        <v>1</v>
      </c>
      <c r="EN1" s="1203"/>
      <c r="EQ1" s="2080" t="s">
        <v>11</v>
      </c>
      <c r="ER1" s="2080"/>
      <c r="ES1" s="2080"/>
      <c r="ET1" s="2080"/>
      <c r="EU1" s="2080"/>
      <c r="EV1" s="752">
        <v>1000</v>
      </c>
      <c r="EW1" s="752">
        <v>1</v>
      </c>
      <c r="EX1" s="752"/>
      <c r="EY1" s="2080" t="s">
        <v>1052</v>
      </c>
      <c r="EZ1" s="2080"/>
      <c r="FA1" s="2080"/>
      <c r="FB1" s="2080"/>
      <c r="FC1" s="2080"/>
      <c r="FD1" s="2080"/>
      <c r="FE1" s="2080"/>
      <c r="FF1" s="752"/>
      <c r="FG1" s="1136">
        <v>1000</v>
      </c>
      <c r="FH1" s="752">
        <v>1</v>
      </c>
      <c r="FI1" s="752"/>
      <c r="FK1" s="2083" t="s">
        <v>1062</v>
      </c>
      <c r="FL1" s="2083"/>
      <c r="FM1" s="2083"/>
      <c r="FN1" s="2083"/>
      <c r="FO1" s="752">
        <v>1000</v>
      </c>
      <c r="FP1" s="752">
        <v>1</v>
      </c>
      <c r="FR1" s="2083" t="s">
        <v>1058</v>
      </c>
      <c r="FS1" s="2083"/>
      <c r="FT1" s="2083"/>
      <c r="FU1" s="2083"/>
      <c r="GA1" s="752">
        <v>1000</v>
      </c>
      <c r="GB1" s="752">
        <v>1</v>
      </c>
      <c r="GD1" s="2083" t="s">
        <v>1071</v>
      </c>
      <c r="GE1" s="2083"/>
      <c r="GF1" s="2083"/>
      <c r="GG1" s="2083"/>
      <c r="GH1" s="1135">
        <v>1000</v>
      </c>
      <c r="GI1" s="1135">
        <v>1</v>
      </c>
      <c r="GK1" s="2083" t="s">
        <v>1072</v>
      </c>
      <c r="GL1" s="2083"/>
      <c r="GM1" s="2083"/>
      <c r="GN1" s="2083"/>
      <c r="GO1" s="2083"/>
      <c r="GP1" s="2083"/>
      <c r="GQ1" s="2083"/>
      <c r="GR1" s="2083"/>
      <c r="GS1" s="1135">
        <v>1000</v>
      </c>
      <c r="GT1" s="1135">
        <v>1</v>
      </c>
      <c r="GV1" s="2083" t="s">
        <v>14</v>
      </c>
      <c r="GW1" s="2083"/>
      <c r="GX1" s="2083"/>
      <c r="GY1" s="2083"/>
      <c r="GZ1" s="1135">
        <v>1000</v>
      </c>
      <c r="HA1" s="1135">
        <v>1</v>
      </c>
      <c r="HC1" s="2083" t="s">
        <v>1090</v>
      </c>
      <c r="HD1" s="2083"/>
      <c r="HE1" s="2083"/>
      <c r="HF1" s="2083"/>
      <c r="HG1" s="2083"/>
      <c r="HH1" s="2083"/>
      <c r="HI1" s="2083"/>
      <c r="HJ1" s="2083"/>
      <c r="HK1" s="1755">
        <v>1000</v>
      </c>
      <c r="HL1" s="1755">
        <v>1</v>
      </c>
    </row>
    <row r="2" spans="1:220" s="1206" customFormat="1" ht="40.5" customHeight="1" x14ac:dyDescent="0.2">
      <c r="A2" s="1204" t="s">
        <v>411</v>
      </c>
      <c r="B2" s="1205" t="s">
        <v>437</v>
      </c>
      <c r="C2" s="1204" t="s">
        <v>412</v>
      </c>
      <c r="D2" s="1205" t="s">
        <v>509</v>
      </c>
      <c r="E2" s="1204" t="s">
        <v>449</v>
      </c>
      <c r="F2" s="1204" t="s">
        <v>469</v>
      </c>
      <c r="G2" s="1204" t="s">
        <v>414</v>
      </c>
      <c r="H2" s="1204" t="s">
        <v>449</v>
      </c>
      <c r="I2" s="1204" t="s">
        <v>469</v>
      </c>
      <c r="J2" s="1204" t="s">
        <v>414</v>
      </c>
      <c r="M2" s="1207" t="s">
        <v>411</v>
      </c>
      <c r="N2" s="1208" t="s">
        <v>437</v>
      </c>
      <c r="O2" s="1207" t="s">
        <v>412</v>
      </c>
      <c r="P2" s="1207" t="s">
        <v>509</v>
      </c>
      <c r="Q2" s="1207" t="s">
        <v>414</v>
      </c>
      <c r="R2" s="1207" t="s">
        <v>414</v>
      </c>
      <c r="T2" s="1207" t="s">
        <v>411</v>
      </c>
      <c r="U2" s="1207" t="s">
        <v>437</v>
      </c>
      <c r="V2" s="1207" t="s">
        <v>412</v>
      </c>
      <c r="W2" s="1208" t="s">
        <v>509</v>
      </c>
      <c r="X2" s="1207" t="s">
        <v>449</v>
      </c>
      <c r="Y2" s="1207" t="s">
        <v>469</v>
      </c>
      <c r="Z2" s="1207" t="s">
        <v>414</v>
      </c>
      <c r="AA2" s="1207" t="s">
        <v>449</v>
      </c>
      <c r="AB2" s="1207" t="s">
        <v>469</v>
      </c>
      <c r="AC2" s="1207" t="s">
        <v>414</v>
      </c>
      <c r="AE2" s="1207" t="s">
        <v>411</v>
      </c>
      <c r="AF2" s="1207" t="s">
        <v>437</v>
      </c>
      <c r="AG2" s="1207" t="s">
        <v>412</v>
      </c>
      <c r="AH2" s="1207" t="s">
        <v>509</v>
      </c>
      <c r="AI2" s="1207" t="s">
        <v>413</v>
      </c>
      <c r="AJ2" s="1207" t="s">
        <v>414</v>
      </c>
      <c r="AK2" s="1207" t="s">
        <v>414</v>
      </c>
      <c r="AM2" s="1207" t="s">
        <v>411</v>
      </c>
      <c r="AN2" s="1207" t="s">
        <v>437</v>
      </c>
      <c r="AO2" s="1207" t="s">
        <v>412</v>
      </c>
      <c r="AP2" s="1207" t="s">
        <v>509</v>
      </c>
      <c r="AQ2" s="1207" t="s">
        <v>413</v>
      </c>
      <c r="AR2" s="1207" t="s">
        <v>449</v>
      </c>
      <c r="AS2" s="1207" t="s">
        <v>469</v>
      </c>
      <c r="AT2" s="1207" t="s">
        <v>414</v>
      </c>
      <c r="AU2" s="1207" t="s">
        <v>449</v>
      </c>
      <c r="AV2" s="1207" t="s">
        <v>469</v>
      </c>
      <c r="AW2" s="1207" t="s">
        <v>414</v>
      </c>
      <c r="AY2" s="1207" t="s">
        <v>411</v>
      </c>
      <c r="AZ2" s="1207" t="s">
        <v>437</v>
      </c>
      <c r="BA2" s="1207" t="s">
        <v>412</v>
      </c>
      <c r="BB2" s="1207" t="s">
        <v>509</v>
      </c>
      <c r="BC2" s="1207" t="s">
        <v>414</v>
      </c>
      <c r="BD2" s="1207" t="s">
        <v>1003</v>
      </c>
      <c r="BF2" s="1207" t="s">
        <v>411</v>
      </c>
      <c r="BG2" s="1207" t="s">
        <v>437</v>
      </c>
      <c r="BH2" s="1207" t="s">
        <v>412</v>
      </c>
      <c r="BI2" s="1207" t="s">
        <v>509</v>
      </c>
      <c r="BJ2" s="1207" t="s">
        <v>449</v>
      </c>
      <c r="BK2" s="1207" t="s">
        <v>469</v>
      </c>
      <c r="BL2" s="1207" t="s">
        <v>414</v>
      </c>
      <c r="BM2" s="1207" t="s">
        <v>998</v>
      </c>
      <c r="BN2" s="1207" t="s">
        <v>1004</v>
      </c>
      <c r="BO2" s="1207" t="s">
        <v>1003</v>
      </c>
      <c r="BR2" s="1207" t="s">
        <v>411</v>
      </c>
      <c r="BS2" s="1207" t="s">
        <v>437</v>
      </c>
      <c r="BT2" s="1207" t="s">
        <v>412</v>
      </c>
      <c r="BU2" s="1207" t="s">
        <v>509</v>
      </c>
      <c r="BV2" s="1207" t="s">
        <v>414</v>
      </c>
      <c r="BW2" s="1207" t="s">
        <v>1003</v>
      </c>
      <c r="BY2" s="1207" t="s">
        <v>411</v>
      </c>
      <c r="BZ2" s="1207" t="s">
        <v>437</v>
      </c>
      <c r="CA2" s="1207" t="s">
        <v>412</v>
      </c>
      <c r="CB2" s="1207" t="s">
        <v>509</v>
      </c>
      <c r="CC2" s="1207" t="s">
        <v>413</v>
      </c>
      <c r="CD2" s="1207" t="s">
        <v>449</v>
      </c>
      <c r="CE2" s="1207" t="s">
        <v>469</v>
      </c>
      <c r="CF2" s="1207" t="s">
        <v>414</v>
      </c>
      <c r="CG2" s="1207" t="s">
        <v>998</v>
      </c>
      <c r="CH2" s="1207" t="s">
        <v>1004</v>
      </c>
      <c r="CI2" s="1207" t="s">
        <v>1003</v>
      </c>
      <c r="CK2" s="1207" t="s">
        <v>411</v>
      </c>
      <c r="CL2" s="1207" t="s">
        <v>437</v>
      </c>
      <c r="CM2" s="1207" t="s">
        <v>412</v>
      </c>
      <c r="CN2" s="1207" t="s">
        <v>509</v>
      </c>
      <c r="CO2" s="1207" t="s">
        <v>414</v>
      </c>
      <c r="CP2" s="1207" t="s">
        <v>1003</v>
      </c>
      <c r="CR2" s="1207" t="s">
        <v>411</v>
      </c>
      <c r="CS2" s="1207" t="s">
        <v>437</v>
      </c>
      <c r="CT2" s="1207" t="s">
        <v>412</v>
      </c>
      <c r="CU2" s="1207" t="s">
        <v>509</v>
      </c>
      <c r="CV2" s="1207" t="s">
        <v>449</v>
      </c>
      <c r="CW2" s="1207" t="s">
        <v>469</v>
      </c>
      <c r="CX2" s="1207" t="s">
        <v>414</v>
      </c>
      <c r="CY2" s="1207" t="s">
        <v>998</v>
      </c>
      <c r="CZ2" s="1207" t="s">
        <v>1004</v>
      </c>
      <c r="DA2" s="1207" t="s">
        <v>1003</v>
      </c>
      <c r="DC2" s="1207" t="s">
        <v>411</v>
      </c>
      <c r="DD2" s="1207" t="s">
        <v>437</v>
      </c>
      <c r="DE2" s="1207" t="s">
        <v>412</v>
      </c>
      <c r="DF2" s="1207" t="s">
        <v>509</v>
      </c>
      <c r="DG2" s="1207" t="s">
        <v>414</v>
      </c>
      <c r="DH2" s="1207" t="s">
        <v>1003</v>
      </c>
      <c r="DK2" s="1207" t="s">
        <v>411</v>
      </c>
      <c r="DL2" s="1207" t="s">
        <v>437</v>
      </c>
      <c r="DM2" s="1207" t="s">
        <v>412</v>
      </c>
      <c r="DN2" s="1207" t="s">
        <v>509</v>
      </c>
      <c r="DO2" s="1207" t="s">
        <v>449</v>
      </c>
      <c r="DP2" s="1207" t="s">
        <v>469</v>
      </c>
      <c r="DQ2" s="1207" t="s">
        <v>414</v>
      </c>
      <c r="DR2" s="1207" t="s">
        <v>998</v>
      </c>
      <c r="DS2" s="1207" t="s">
        <v>1004</v>
      </c>
      <c r="DT2" s="1207" t="s">
        <v>1003</v>
      </c>
      <c r="DW2" s="1204" t="s">
        <v>411</v>
      </c>
      <c r="DX2" s="1205" t="s">
        <v>437</v>
      </c>
      <c r="DY2" s="1204" t="s">
        <v>412</v>
      </c>
      <c r="DZ2" s="1204" t="s">
        <v>509</v>
      </c>
      <c r="EA2" s="1204" t="s">
        <v>414</v>
      </c>
      <c r="EB2" s="1204" t="s">
        <v>1003</v>
      </c>
      <c r="EE2" s="1204" t="s">
        <v>411</v>
      </c>
      <c r="EF2" s="1204" t="s">
        <v>437</v>
      </c>
      <c r="EG2" s="1204" t="s">
        <v>412</v>
      </c>
      <c r="EH2" s="1204" t="s">
        <v>509</v>
      </c>
      <c r="EI2" s="1204" t="s">
        <v>449</v>
      </c>
      <c r="EJ2" s="1204" t="s">
        <v>469</v>
      </c>
      <c r="EK2" s="1204" t="s">
        <v>414</v>
      </c>
      <c r="EL2" s="1209" t="s">
        <v>998</v>
      </c>
      <c r="EM2" s="1209" t="s">
        <v>1004</v>
      </c>
      <c r="EN2" s="1209" t="s">
        <v>1003</v>
      </c>
      <c r="EQ2" s="1756" t="s">
        <v>411</v>
      </c>
      <c r="ER2" s="1757" t="s">
        <v>437</v>
      </c>
      <c r="ES2" s="1756" t="s">
        <v>412</v>
      </c>
      <c r="ET2" s="1756" t="s">
        <v>509</v>
      </c>
      <c r="EU2" s="1756" t="s">
        <v>414</v>
      </c>
      <c r="EV2" s="1756" t="s">
        <v>1003</v>
      </c>
      <c r="EY2" s="1756" t="s">
        <v>411</v>
      </c>
      <c r="EZ2" s="1756" t="s">
        <v>437</v>
      </c>
      <c r="FA2" s="1756" t="s">
        <v>412</v>
      </c>
      <c r="FB2" s="1756" t="s">
        <v>509</v>
      </c>
      <c r="FC2" s="1756" t="s">
        <v>449</v>
      </c>
      <c r="FD2" s="1756" t="s">
        <v>414</v>
      </c>
      <c r="FE2" s="1756" t="s">
        <v>469</v>
      </c>
      <c r="FF2" s="1756" t="s">
        <v>998</v>
      </c>
      <c r="FG2" s="1758" t="s">
        <v>1015</v>
      </c>
      <c r="FH2" s="1756" t="s">
        <v>1014</v>
      </c>
      <c r="FK2" s="1756" t="s">
        <v>411</v>
      </c>
      <c r="FL2" s="1756" t="s">
        <v>437</v>
      </c>
      <c r="FM2" s="1756" t="s">
        <v>412</v>
      </c>
      <c r="FN2" s="1756" t="s">
        <v>509</v>
      </c>
      <c r="FO2" s="1756" t="s">
        <v>414</v>
      </c>
      <c r="FP2" s="1756" t="s">
        <v>1003</v>
      </c>
      <c r="FR2" s="1756" t="s">
        <v>411</v>
      </c>
      <c r="FS2" s="1756" t="s">
        <v>437</v>
      </c>
      <c r="FT2" s="1756" t="s">
        <v>412</v>
      </c>
      <c r="FU2" s="1756" t="s">
        <v>509</v>
      </c>
      <c r="FV2" s="1756" t="s">
        <v>449</v>
      </c>
      <c r="FW2" s="1756" t="s">
        <v>469</v>
      </c>
      <c r="FX2" s="1756" t="s">
        <v>414</v>
      </c>
      <c r="FY2" s="1756" t="s">
        <v>1059</v>
      </c>
      <c r="FZ2" s="1756" t="s">
        <v>1060</v>
      </c>
      <c r="GA2" s="1756" t="s">
        <v>1061</v>
      </c>
      <c r="GD2" s="1756" t="s">
        <v>411</v>
      </c>
      <c r="GE2" s="1756" t="s">
        <v>437</v>
      </c>
      <c r="GF2" s="1756" t="s">
        <v>412</v>
      </c>
      <c r="GG2" s="1756" t="s">
        <v>509</v>
      </c>
      <c r="GH2" s="1756" t="s">
        <v>414</v>
      </c>
      <c r="GI2" s="1756" t="s">
        <v>1003</v>
      </c>
      <c r="GK2" s="1756" t="s">
        <v>411</v>
      </c>
      <c r="GL2" s="1756" t="s">
        <v>437</v>
      </c>
      <c r="GM2" s="1756" t="s">
        <v>412</v>
      </c>
      <c r="GN2" s="1756" t="s">
        <v>509</v>
      </c>
      <c r="GO2" s="1756" t="s">
        <v>449</v>
      </c>
      <c r="GP2" s="1756" t="s">
        <v>469</v>
      </c>
      <c r="GQ2" s="1756" t="s">
        <v>414</v>
      </c>
      <c r="GR2" s="1756" t="s">
        <v>998</v>
      </c>
      <c r="GS2" s="1756" t="s">
        <v>1004</v>
      </c>
      <c r="GT2" s="1756" t="s">
        <v>1003</v>
      </c>
      <c r="GV2" s="1756" t="s">
        <v>411</v>
      </c>
      <c r="GW2" s="1756" t="s">
        <v>437</v>
      </c>
      <c r="GX2" s="1756" t="s">
        <v>412</v>
      </c>
      <c r="GY2" s="1756" t="s">
        <v>509</v>
      </c>
      <c r="GZ2" s="1756" t="s">
        <v>414</v>
      </c>
      <c r="HA2" s="1756" t="s">
        <v>1003</v>
      </c>
      <c r="HC2" s="1756" t="s">
        <v>411</v>
      </c>
      <c r="HD2" s="1756" t="s">
        <v>437</v>
      </c>
      <c r="HE2" s="1756" t="s">
        <v>412</v>
      </c>
      <c r="HF2" s="1756" t="s">
        <v>509</v>
      </c>
      <c r="HG2" s="1756" t="s">
        <v>449</v>
      </c>
      <c r="HH2" s="1756" t="s">
        <v>414</v>
      </c>
      <c r="HI2" s="1756" t="s">
        <v>469</v>
      </c>
      <c r="HJ2" s="1756" t="s">
        <v>998</v>
      </c>
      <c r="HK2" s="1756" t="s">
        <v>1003</v>
      </c>
      <c r="HL2" s="1756" t="s">
        <v>1004</v>
      </c>
    </row>
    <row r="3" spans="1:220" ht="15" customHeight="1" x14ac:dyDescent="0.2">
      <c r="A3" s="778" t="s">
        <v>426</v>
      </c>
      <c r="B3" s="780" t="s">
        <v>218</v>
      </c>
      <c r="C3" s="778" t="s">
        <v>477</v>
      </c>
      <c r="D3" s="780" t="s">
        <v>290</v>
      </c>
      <c r="E3" s="779">
        <v>54940335000</v>
      </c>
      <c r="F3" s="779">
        <v>0</v>
      </c>
      <c r="G3" s="779">
        <v>0</v>
      </c>
      <c r="H3" s="779">
        <f>+E3/$H$1*$I$1</f>
        <v>54940335</v>
      </c>
      <c r="I3" s="779">
        <f>+F3/$H$1*$I$1</f>
        <v>0</v>
      </c>
      <c r="J3" s="779">
        <f>+G3/$H$1*$I$1</f>
        <v>0</v>
      </c>
      <c r="M3" s="1210" t="s">
        <v>426</v>
      </c>
      <c r="N3" s="1211" t="s">
        <v>218</v>
      </c>
      <c r="O3" s="1210" t="s">
        <v>477</v>
      </c>
      <c r="P3" s="1210" t="s">
        <v>290</v>
      </c>
      <c r="Q3" s="1212">
        <v>9107771724</v>
      </c>
      <c r="R3" s="1212">
        <f>+Q3/$Q$1*$R$1</f>
        <v>9107771.7239999995</v>
      </c>
      <c r="T3" s="1213" t="s">
        <v>426</v>
      </c>
      <c r="U3" s="1213" t="s">
        <v>218</v>
      </c>
      <c r="V3" s="1213" t="s">
        <v>477</v>
      </c>
      <c r="W3" s="1214" t="s">
        <v>290</v>
      </c>
      <c r="X3" s="1215">
        <v>54940335000</v>
      </c>
      <c r="Y3" s="1215">
        <v>0</v>
      </c>
      <c r="Z3" s="1215">
        <v>0</v>
      </c>
      <c r="AA3" s="1137">
        <f>+X3/$AB$1*$AC$1</f>
        <v>54940335</v>
      </c>
      <c r="AB3" s="1137">
        <f>+Y3/$AB$1*$AC$1</f>
        <v>0</v>
      </c>
      <c r="AC3" s="1137">
        <f>+Z3/$AB$1*$AC$1</f>
        <v>0</v>
      </c>
      <c r="AE3" s="778" t="s">
        <v>426</v>
      </c>
      <c r="AF3" s="778" t="s">
        <v>218</v>
      </c>
      <c r="AG3" s="778" t="s">
        <v>477</v>
      </c>
      <c r="AH3" s="778" t="s">
        <v>290</v>
      </c>
      <c r="AI3" s="780" t="s">
        <v>521</v>
      </c>
      <c r="AJ3" s="779">
        <v>14241415944</v>
      </c>
      <c r="AK3" s="779">
        <f>+AJ3/$AJ$1*$AK$1</f>
        <v>14241415.944</v>
      </c>
      <c r="AM3" s="780" t="s">
        <v>426</v>
      </c>
      <c r="AN3" s="780" t="s">
        <v>218</v>
      </c>
      <c r="AO3" s="780" t="s">
        <v>477</v>
      </c>
      <c r="AP3" s="780" t="s">
        <v>290</v>
      </c>
      <c r="AQ3" s="780" t="s">
        <v>521</v>
      </c>
      <c r="AR3" s="1216">
        <v>54940335000</v>
      </c>
      <c r="AS3" s="1216">
        <v>0</v>
      </c>
      <c r="AT3" s="1216">
        <v>0</v>
      </c>
      <c r="AU3" s="1216">
        <f>+AR3/$AV$1*$AW$1</f>
        <v>54940335</v>
      </c>
      <c r="AV3" s="1216">
        <f>+AS3/$AV$1*$AW$1</f>
        <v>0</v>
      </c>
      <c r="AW3" s="1216">
        <f>+AT3/$AV$1*$AW$1</f>
        <v>0</v>
      </c>
      <c r="AY3" s="1144" t="s">
        <v>426</v>
      </c>
      <c r="AZ3" s="780" t="s">
        <v>218</v>
      </c>
      <c r="BA3" s="1144" t="s">
        <v>477</v>
      </c>
      <c r="BB3" s="780" t="s">
        <v>290</v>
      </c>
      <c r="BC3" s="1145">
        <v>9694536210</v>
      </c>
      <c r="BD3" s="1145">
        <f>+BC3/$BC$1*$BD$1</f>
        <v>9694536.2100000009</v>
      </c>
      <c r="BF3" s="1144" t="s">
        <v>426</v>
      </c>
      <c r="BG3" s="1217" t="s">
        <v>218</v>
      </c>
      <c r="BH3" s="778" t="s">
        <v>477</v>
      </c>
      <c r="BI3" s="780" t="s">
        <v>290</v>
      </c>
      <c r="BJ3" s="1145">
        <v>54940335000</v>
      </c>
      <c r="BK3" s="1145">
        <v>0</v>
      </c>
      <c r="BL3" s="1145">
        <v>0</v>
      </c>
      <c r="BM3" s="1145">
        <f>+BJ3/$BM$1*$BN$1</f>
        <v>54940335</v>
      </c>
      <c r="BN3" s="1145">
        <f>+BK3/$BM$1*$BN$1</f>
        <v>0</v>
      </c>
      <c r="BO3" s="1145">
        <f>+BL3/$BM$1*$BN$1</f>
        <v>0</v>
      </c>
      <c r="BR3" s="1144" t="s">
        <v>426</v>
      </c>
      <c r="BS3" s="780" t="s">
        <v>218</v>
      </c>
      <c r="BT3" s="1144" t="s">
        <v>477</v>
      </c>
      <c r="BU3" s="778" t="s">
        <v>290</v>
      </c>
      <c r="BV3" s="1145">
        <v>1530887554</v>
      </c>
      <c r="BW3" s="1145">
        <f>+BV3/$BU$1*$BV$1</f>
        <v>1530887.554</v>
      </c>
      <c r="BY3" s="778" t="s">
        <v>426</v>
      </c>
      <c r="BZ3" s="778" t="s">
        <v>218</v>
      </c>
      <c r="CA3" s="778" t="s">
        <v>477</v>
      </c>
      <c r="CB3" s="778" t="s">
        <v>290</v>
      </c>
      <c r="CC3" s="780" t="s">
        <v>521</v>
      </c>
      <c r="CD3" s="779">
        <v>54940335000</v>
      </c>
      <c r="CE3" s="779">
        <v>0</v>
      </c>
      <c r="CF3" s="779">
        <v>0</v>
      </c>
      <c r="CG3" s="779">
        <f>+CD3/$CH$1*$CI$1</f>
        <v>54940335</v>
      </c>
      <c r="CH3" s="779">
        <f>+CE3/$CH$1*$CI$1</f>
        <v>0</v>
      </c>
      <c r="CI3" s="779">
        <f>+CF3/$CH$1*$CI$1</f>
        <v>0</v>
      </c>
      <c r="CK3" s="780" t="s">
        <v>426</v>
      </c>
      <c r="CL3" s="780" t="s">
        <v>218</v>
      </c>
      <c r="CM3" s="780" t="s">
        <v>477</v>
      </c>
      <c r="CN3" s="780" t="s">
        <v>290</v>
      </c>
      <c r="CO3" s="779">
        <v>20365723568</v>
      </c>
      <c r="CP3" s="779">
        <f>+CO3/$CO$1*$CP$1</f>
        <v>20365723.568</v>
      </c>
      <c r="CR3" s="780" t="s">
        <v>426</v>
      </c>
      <c r="CS3" s="780" t="s">
        <v>218</v>
      </c>
      <c r="CT3" s="780" t="s">
        <v>477</v>
      </c>
      <c r="CU3" s="780" t="s">
        <v>290</v>
      </c>
      <c r="CV3" s="779">
        <v>54940335000</v>
      </c>
      <c r="CW3" s="779">
        <v>0</v>
      </c>
      <c r="CX3" s="779">
        <v>0</v>
      </c>
      <c r="CY3" s="779">
        <f>+CV3/$CY$1*$CZ$1</f>
        <v>54940335</v>
      </c>
      <c r="CZ3" s="779">
        <f t="shared" ref="CZ3:DA3" si="0">+CW3/$CY$1*$CZ$1</f>
        <v>0</v>
      </c>
      <c r="DA3" s="779">
        <f t="shared" si="0"/>
        <v>0</v>
      </c>
      <c r="DC3" s="1144" t="s">
        <v>428</v>
      </c>
      <c r="DD3" s="780" t="s">
        <v>901</v>
      </c>
      <c r="DE3" s="1144" t="s">
        <v>456</v>
      </c>
      <c r="DF3" s="778" t="s">
        <v>269</v>
      </c>
      <c r="DG3" s="1145">
        <v>768372455</v>
      </c>
      <c r="DH3" s="1145">
        <f>+DG3/$DH$1*$DI$1</f>
        <v>768372.45499999996</v>
      </c>
      <c r="DK3" s="778" t="s">
        <v>426</v>
      </c>
      <c r="DL3" s="780" t="s">
        <v>218</v>
      </c>
      <c r="DM3" s="778" t="s">
        <v>477</v>
      </c>
      <c r="DN3" s="780" t="s">
        <v>290</v>
      </c>
      <c r="DO3" s="779">
        <v>54940335000</v>
      </c>
      <c r="DP3" s="779">
        <v>0</v>
      </c>
      <c r="DQ3" s="779">
        <v>0</v>
      </c>
      <c r="DR3" s="779">
        <f>+DO3/$DS$1*$DT$1</f>
        <v>54940335</v>
      </c>
      <c r="DS3" s="779">
        <f t="shared" ref="DS3:DT3" si="1">+DP3/$DS$1*$DT$1</f>
        <v>0</v>
      </c>
      <c r="DT3" s="779">
        <f t="shared" si="1"/>
        <v>0</v>
      </c>
      <c r="DW3" s="1146" t="s">
        <v>428</v>
      </c>
      <c r="DX3" s="1218" t="s">
        <v>901</v>
      </c>
      <c r="DY3" s="1146" t="s">
        <v>454</v>
      </c>
      <c r="DZ3" s="1219" t="s">
        <v>455</v>
      </c>
      <c r="EA3" s="1145">
        <v>3048892</v>
      </c>
      <c r="EB3" s="1145">
        <f>+EA3/$EA$1*$EB$1</f>
        <v>3048.8919999999998</v>
      </c>
      <c r="EE3" s="778" t="s">
        <v>426</v>
      </c>
      <c r="EF3" s="780" t="s">
        <v>218</v>
      </c>
      <c r="EG3" s="780" t="s">
        <v>477</v>
      </c>
      <c r="EH3" s="780" t="s">
        <v>290</v>
      </c>
      <c r="EI3" s="779">
        <v>54940335000</v>
      </c>
      <c r="EJ3" s="779">
        <v>0</v>
      </c>
      <c r="EK3" s="779">
        <v>0</v>
      </c>
      <c r="EL3" s="1137">
        <f>+EI3/$EL$1*$EM$1</f>
        <v>54940335</v>
      </c>
      <c r="EM3" s="1137">
        <f t="shared" ref="EM3:EN3" si="2">+EJ3/$EL$1*$EM$1</f>
        <v>0</v>
      </c>
      <c r="EN3" s="1137">
        <f t="shared" si="2"/>
        <v>0</v>
      </c>
      <c r="EQ3" s="778" t="s">
        <v>428</v>
      </c>
      <c r="ER3" s="780" t="s">
        <v>901</v>
      </c>
      <c r="ES3" s="778" t="s">
        <v>429</v>
      </c>
      <c r="ET3" s="778" t="s">
        <v>270</v>
      </c>
      <c r="EU3" s="779">
        <v>20349382</v>
      </c>
      <c r="EV3" s="1136">
        <f>+EU3/$EV$1*$EW$1</f>
        <v>20349.382000000001</v>
      </c>
      <c r="EY3" s="778" t="s">
        <v>426</v>
      </c>
      <c r="EZ3" s="780" t="s">
        <v>218</v>
      </c>
      <c r="FA3" s="780" t="s">
        <v>477</v>
      </c>
      <c r="FB3" s="780" t="s">
        <v>290</v>
      </c>
      <c r="FC3" s="779">
        <v>54940335000</v>
      </c>
      <c r="FD3" s="779">
        <v>0</v>
      </c>
      <c r="FE3" s="779">
        <v>0</v>
      </c>
      <c r="FF3" s="1136">
        <f>+FC3/$FG$1*$FH$1</f>
        <v>54940335</v>
      </c>
      <c r="FG3" s="1136">
        <f t="shared" ref="FG3:FH3" si="3">+FD3/$FG$1*$FH$1</f>
        <v>0</v>
      </c>
      <c r="FH3" s="1136">
        <f t="shared" si="3"/>
        <v>0</v>
      </c>
      <c r="FK3" s="752" t="s">
        <v>428</v>
      </c>
      <c r="FL3" s="752" t="s">
        <v>901</v>
      </c>
      <c r="FM3" s="752" t="s">
        <v>429</v>
      </c>
      <c r="FN3" s="752" t="s">
        <v>270</v>
      </c>
      <c r="FO3" s="1136">
        <v>16830311</v>
      </c>
      <c r="FP3" s="829">
        <f>FO3/$FO$1*$FP$1</f>
        <v>16830.311000000002</v>
      </c>
      <c r="FR3" s="1143">
        <v>2403403</v>
      </c>
      <c r="FS3" s="752" t="s">
        <v>218</v>
      </c>
      <c r="FT3" s="752" t="s">
        <v>477</v>
      </c>
      <c r="FU3" s="752" t="s">
        <v>290</v>
      </c>
      <c r="FV3" s="1136">
        <v>54940335000</v>
      </c>
      <c r="FW3" s="1136">
        <v>0</v>
      </c>
      <c r="FX3" s="1136">
        <v>0</v>
      </c>
      <c r="FY3" s="829">
        <f>FV3/$GA$1*$GB$1</f>
        <v>54940335</v>
      </c>
      <c r="FZ3" s="829">
        <f t="shared" ref="FZ3:GA3" si="4">FW3/$GA$1*$GB$1</f>
        <v>0</v>
      </c>
      <c r="GA3" s="829">
        <f t="shared" si="4"/>
        <v>0</v>
      </c>
      <c r="GD3" s="752" t="s">
        <v>426</v>
      </c>
      <c r="GE3" s="752" t="s">
        <v>218</v>
      </c>
      <c r="GF3" s="752" t="s">
        <v>427</v>
      </c>
      <c r="GG3" s="752" t="s">
        <v>312</v>
      </c>
      <c r="GH3" s="1136">
        <v>54664902</v>
      </c>
      <c r="GI3" s="1136">
        <f>+GH3/$GH$1*$GI$1</f>
        <v>54664.902000000002</v>
      </c>
      <c r="GK3" s="752" t="s">
        <v>426</v>
      </c>
      <c r="GL3" s="752" t="s">
        <v>218</v>
      </c>
      <c r="GM3" s="752" t="s">
        <v>477</v>
      </c>
      <c r="GN3" s="752" t="s">
        <v>290</v>
      </c>
      <c r="GO3" s="1136">
        <v>54940335000</v>
      </c>
      <c r="GP3" s="1136">
        <v>0</v>
      </c>
      <c r="GQ3" s="1136">
        <v>0</v>
      </c>
      <c r="GR3" s="1136">
        <f>+GO3/$GS$1*$GT$1</f>
        <v>54940335</v>
      </c>
      <c r="GS3" s="1136">
        <f t="shared" ref="GS3:GT3" si="5">+GP3/$GS$1*$GT$1</f>
        <v>0</v>
      </c>
      <c r="GT3" s="1136">
        <f t="shared" si="5"/>
        <v>0</v>
      </c>
      <c r="GV3" s="1144" t="s">
        <v>428</v>
      </c>
      <c r="GW3" s="1754" t="s">
        <v>901</v>
      </c>
      <c r="GX3" s="1754" t="s">
        <v>456</v>
      </c>
      <c r="GY3" s="1754" t="s">
        <v>269</v>
      </c>
      <c r="GZ3" s="1145">
        <v>688120550</v>
      </c>
      <c r="HA3" s="1145">
        <f>+GZ3/$GZ$1*$HA$1</f>
        <v>688120.55</v>
      </c>
      <c r="HC3" s="752" t="s">
        <v>426</v>
      </c>
      <c r="HD3" s="752" t="s">
        <v>218</v>
      </c>
      <c r="HE3" s="752" t="s">
        <v>477</v>
      </c>
      <c r="HF3" s="752" t="s">
        <v>290</v>
      </c>
      <c r="HG3" s="824">
        <v>54940335000</v>
      </c>
      <c r="HH3" s="824">
        <v>0</v>
      </c>
      <c r="HI3" s="824">
        <v>0</v>
      </c>
      <c r="HJ3" s="824">
        <f>+HG3/$HK$1*$HL$1</f>
        <v>54940335</v>
      </c>
      <c r="HK3" s="824">
        <f t="shared" ref="HK3:HL3" si="6">+HH3/$HK$1*$HL$1</f>
        <v>0</v>
      </c>
      <c r="HL3" s="824">
        <f t="shared" si="6"/>
        <v>0</v>
      </c>
    </row>
    <row r="4" spans="1:220" ht="15" customHeight="1" x14ac:dyDescent="0.2">
      <c r="A4" s="778" t="s">
        <v>426</v>
      </c>
      <c r="B4" s="780" t="s">
        <v>218</v>
      </c>
      <c r="C4" s="778" t="s">
        <v>427</v>
      </c>
      <c r="D4" s="780" t="s">
        <v>312</v>
      </c>
      <c r="E4" s="779">
        <v>20617916000</v>
      </c>
      <c r="F4" s="779">
        <v>0</v>
      </c>
      <c r="G4" s="779">
        <v>0</v>
      </c>
      <c r="H4" s="779">
        <f t="shared" ref="H4:H38" si="7">+E4/$H$1*$I$1</f>
        <v>20617916</v>
      </c>
      <c r="I4" s="779">
        <f t="shared" ref="I4:I38" si="8">+F4/$H$1*$I$1</f>
        <v>0</v>
      </c>
      <c r="J4" s="779">
        <f t="shared" ref="J4:J38" si="9">+G4/$H$1*$I$1</f>
        <v>0</v>
      </c>
      <c r="M4" s="1210" t="s">
        <v>428</v>
      </c>
      <c r="N4" s="1211" t="s">
        <v>901</v>
      </c>
      <c r="O4" s="1210" t="s">
        <v>456</v>
      </c>
      <c r="P4" s="1210" t="s">
        <v>269</v>
      </c>
      <c r="Q4" s="1212">
        <v>8900000</v>
      </c>
      <c r="R4" s="1212">
        <f t="shared" ref="R4:R10" si="10">+Q4/$Q$1*$R$1</f>
        <v>8900</v>
      </c>
      <c r="T4" s="1213" t="s">
        <v>426</v>
      </c>
      <c r="U4" s="1213" t="s">
        <v>218</v>
      </c>
      <c r="V4" s="1213" t="s">
        <v>427</v>
      </c>
      <c r="W4" s="1214" t="s">
        <v>312</v>
      </c>
      <c r="X4" s="1215">
        <v>20617916000</v>
      </c>
      <c r="Y4" s="1215">
        <v>0</v>
      </c>
      <c r="Z4" s="1215">
        <v>0</v>
      </c>
      <c r="AA4" s="1137">
        <f t="shared" ref="AA4:AA42" si="11">+X4/$AB$1*$AC$1</f>
        <v>20617916</v>
      </c>
      <c r="AB4" s="1137">
        <f t="shared" ref="AB4:AB42" si="12">+Y4/$AB$1*$AC$1</f>
        <v>0</v>
      </c>
      <c r="AC4" s="1137">
        <f t="shared" ref="AC4:AC42" si="13">+Z4/$AB$1*$AC$1</f>
        <v>0</v>
      </c>
      <c r="AE4" s="778" t="s">
        <v>426</v>
      </c>
      <c r="AF4" s="778" t="s">
        <v>218</v>
      </c>
      <c r="AG4" s="778" t="s">
        <v>427</v>
      </c>
      <c r="AH4" s="778" t="s">
        <v>312</v>
      </c>
      <c r="AI4" s="780" t="s">
        <v>521</v>
      </c>
      <c r="AJ4" s="779">
        <v>20617907292</v>
      </c>
      <c r="AK4" s="779">
        <f t="shared" ref="AK4:AK14" si="14">+AJ4/$AJ$1*$AK$1</f>
        <v>20617907.291999999</v>
      </c>
      <c r="AM4" s="780" t="s">
        <v>426</v>
      </c>
      <c r="AN4" s="780" t="s">
        <v>218</v>
      </c>
      <c r="AO4" s="780" t="s">
        <v>427</v>
      </c>
      <c r="AP4" s="780" t="s">
        <v>312</v>
      </c>
      <c r="AQ4" s="780" t="s">
        <v>521</v>
      </c>
      <c r="AR4" s="1216">
        <v>20617916000</v>
      </c>
      <c r="AS4" s="1216">
        <v>0</v>
      </c>
      <c r="AT4" s="1216">
        <v>0</v>
      </c>
      <c r="AU4" s="1216">
        <f t="shared" ref="AU4:AU46" si="15">+AR4/$AV$1*$AW$1</f>
        <v>20617916</v>
      </c>
      <c r="AV4" s="1216">
        <f t="shared" ref="AV4:AV46" si="16">+AS4/$AV$1*$AW$1</f>
        <v>0</v>
      </c>
      <c r="AW4" s="1216">
        <f t="shared" ref="AW4:AW46" si="17">+AT4/$AV$1*$AW$1</f>
        <v>0</v>
      </c>
      <c r="AY4" s="1144" t="s">
        <v>428</v>
      </c>
      <c r="AZ4" s="780" t="s">
        <v>901</v>
      </c>
      <c r="BA4" s="1144" t="s">
        <v>456</v>
      </c>
      <c r="BB4" s="780" t="s">
        <v>269</v>
      </c>
      <c r="BC4" s="1145">
        <v>84000000</v>
      </c>
      <c r="BD4" s="1145">
        <f t="shared" ref="BD4:BD15" si="18">+BC4/$BC$1*$BD$1</f>
        <v>84000</v>
      </c>
      <c r="BF4" s="1144" t="s">
        <v>426</v>
      </c>
      <c r="BG4" s="1217" t="s">
        <v>218</v>
      </c>
      <c r="BH4" s="778" t="s">
        <v>427</v>
      </c>
      <c r="BI4" s="780" t="s">
        <v>312</v>
      </c>
      <c r="BJ4" s="1145">
        <v>20617916000</v>
      </c>
      <c r="BK4" s="1145">
        <v>0</v>
      </c>
      <c r="BL4" s="1145">
        <v>0</v>
      </c>
      <c r="BM4" s="1145">
        <f t="shared" ref="BM4:BM49" si="19">+BJ4/$BM$1*$BN$1</f>
        <v>20617916</v>
      </c>
      <c r="BN4" s="1145">
        <f t="shared" ref="BN4:BN49" si="20">+BK4/$BM$1*$BN$1</f>
        <v>0</v>
      </c>
      <c r="BO4" s="1145">
        <f t="shared" ref="BO4:BO49" si="21">+BL4/$BM$1*$BN$1</f>
        <v>0</v>
      </c>
      <c r="BR4" s="1144" t="s">
        <v>428</v>
      </c>
      <c r="BS4" s="780" t="s">
        <v>901</v>
      </c>
      <c r="BT4" s="1144" t="s">
        <v>456</v>
      </c>
      <c r="BU4" s="778" t="s">
        <v>269</v>
      </c>
      <c r="BV4" s="1145">
        <v>937032000</v>
      </c>
      <c r="BW4" s="1145">
        <f t="shared" ref="BW4:BW17" si="22">+BV4/$BU$1*$BV$1</f>
        <v>937032</v>
      </c>
      <c r="BY4" s="778" t="s">
        <v>426</v>
      </c>
      <c r="BZ4" s="778" t="s">
        <v>218</v>
      </c>
      <c r="CA4" s="778" t="s">
        <v>427</v>
      </c>
      <c r="CB4" s="778" t="s">
        <v>312</v>
      </c>
      <c r="CC4" s="780" t="s">
        <v>521</v>
      </c>
      <c r="CD4" s="779">
        <v>20617916000</v>
      </c>
      <c r="CE4" s="779">
        <v>0</v>
      </c>
      <c r="CF4" s="779">
        <v>0</v>
      </c>
      <c r="CG4" s="779">
        <f t="shared" ref="CG4:CG51" si="23">+CD4/$CH$1*$CI$1</f>
        <v>20617916</v>
      </c>
      <c r="CH4" s="779">
        <f t="shared" ref="CH4:CH51" si="24">+CE4/$CH$1*$CI$1</f>
        <v>0</v>
      </c>
      <c r="CI4" s="779">
        <f t="shared" ref="CI4:CI51" si="25">+CF4/$CH$1*$CI$1</f>
        <v>0</v>
      </c>
      <c r="CK4" s="780" t="s">
        <v>428</v>
      </c>
      <c r="CL4" s="780" t="s">
        <v>901</v>
      </c>
      <c r="CM4" s="780" t="s">
        <v>429</v>
      </c>
      <c r="CN4" s="780" t="s">
        <v>270</v>
      </c>
      <c r="CO4" s="779">
        <v>10071551</v>
      </c>
      <c r="CP4" s="779">
        <f t="shared" ref="CP4:CP17" si="26">+CO4/$CO$1*$CP$1</f>
        <v>10071.550999999999</v>
      </c>
      <c r="CR4" s="780" t="s">
        <v>426</v>
      </c>
      <c r="CS4" s="780" t="s">
        <v>218</v>
      </c>
      <c r="CT4" s="780" t="s">
        <v>427</v>
      </c>
      <c r="CU4" s="780" t="s">
        <v>312</v>
      </c>
      <c r="CV4" s="779">
        <v>20617916000</v>
      </c>
      <c r="CW4" s="779">
        <v>0</v>
      </c>
      <c r="CX4" s="779">
        <v>0</v>
      </c>
      <c r="CY4" s="779">
        <f t="shared" ref="CY4:CY53" si="27">+CV4/$CY$1*$CZ$1</f>
        <v>20617916</v>
      </c>
      <c r="CZ4" s="779">
        <f t="shared" ref="CZ4:CZ53" si="28">+CW4/$CY$1*$CZ$1</f>
        <v>0</v>
      </c>
      <c r="DA4" s="779">
        <f t="shared" ref="DA4:DA53" si="29">+CX4/$CY$1*$CZ$1</f>
        <v>0</v>
      </c>
      <c r="DC4" s="1144" t="s">
        <v>428</v>
      </c>
      <c r="DD4" s="780" t="s">
        <v>901</v>
      </c>
      <c r="DE4" s="1144" t="s">
        <v>429</v>
      </c>
      <c r="DF4" s="778" t="s">
        <v>270</v>
      </c>
      <c r="DG4" s="1145">
        <v>17077655</v>
      </c>
      <c r="DH4" s="1145">
        <f t="shared" ref="DH4:DH18" si="30">+DG4/$DH$1*$DI$1</f>
        <v>17077.654999999999</v>
      </c>
      <c r="DK4" s="778" t="s">
        <v>426</v>
      </c>
      <c r="DL4" s="780" t="s">
        <v>218</v>
      </c>
      <c r="DM4" s="778" t="s">
        <v>427</v>
      </c>
      <c r="DN4" s="780" t="s">
        <v>312</v>
      </c>
      <c r="DO4" s="779">
        <v>20617916000</v>
      </c>
      <c r="DP4" s="779">
        <v>0</v>
      </c>
      <c r="DQ4" s="779">
        <v>0</v>
      </c>
      <c r="DR4" s="779">
        <f t="shared" ref="DR4:DR55" si="31">+DO4/$DS$1*$DT$1</f>
        <v>20617916</v>
      </c>
      <c r="DS4" s="779">
        <f t="shared" ref="DS4:DS55" si="32">+DP4/$DS$1*$DT$1</f>
        <v>0</v>
      </c>
      <c r="DT4" s="779">
        <f t="shared" ref="DT4:DT55" si="33">+DQ4/$DS$1*$DT$1</f>
        <v>0</v>
      </c>
      <c r="DW4" s="1146" t="s">
        <v>428</v>
      </c>
      <c r="DX4" s="1218" t="s">
        <v>901</v>
      </c>
      <c r="DY4" s="1146" t="s">
        <v>456</v>
      </c>
      <c r="DZ4" s="1219" t="s">
        <v>269</v>
      </c>
      <c r="EA4" s="1145">
        <v>154816300</v>
      </c>
      <c r="EB4" s="1145">
        <f t="shared" ref="EB4:EB16" si="34">+EA4/$EA$1*$EB$1</f>
        <v>154816.29999999999</v>
      </c>
      <c r="EE4" s="778" t="s">
        <v>426</v>
      </c>
      <c r="EF4" s="780" t="s">
        <v>218</v>
      </c>
      <c r="EG4" s="780" t="s">
        <v>427</v>
      </c>
      <c r="EH4" s="780" t="s">
        <v>312</v>
      </c>
      <c r="EI4" s="779">
        <v>20617916000</v>
      </c>
      <c r="EJ4" s="779">
        <v>0</v>
      </c>
      <c r="EK4" s="779">
        <v>0</v>
      </c>
      <c r="EL4" s="1137">
        <f t="shared" ref="EL4:EL55" si="35">+EI4/$EL$1*$EM$1</f>
        <v>20617916</v>
      </c>
      <c r="EM4" s="1137">
        <f t="shared" ref="EM4:EM55" si="36">+EJ4/$EL$1*$EM$1</f>
        <v>0</v>
      </c>
      <c r="EN4" s="1137">
        <f t="shared" ref="EN4:EN55" si="37">+EK4/$EL$1*$EM$1</f>
        <v>0</v>
      </c>
      <c r="EQ4" s="778" t="s">
        <v>428</v>
      </c>
      <c r="ER4" s="780" t="s">
        <v>901</v>
      </c>
      <c r="ES4" s="778" t="s">
        <v>456</v>
      </c>
      <c r="ET4" s="778" t="s">
        <v>269</v>
      </c>
      <c r="EU4" s="779">
        <v>119335915</v>
      </c>
      <c r="EV4" s="1136">
        <f t="shared" ref="EV4:EV55" si="38">+EU4/$EV$1*$EW$1</f>
        <v>119335.91499999999</v>
      </c>
      <c r="EY4" s="778" t="s">
        <v>426</v>
      </c>
      <c r="EZ4" s="780" t="s">
        <v>218</v>
      </c>
      <c r="FA4" s="780" t="s">
        <v>427</v>
      </c>
      <c r="FB4" s="780" t="s">
        <v>312</v>
      </c>
      <c r="FC4" s="779">
        <v>20617916000</v>
      </c>
      <c r="FD4" s="779">
        <v>0</v>
      </c>
      <c r="FE4" s="779">
        <v>0</v>
      </c>
      <c r="FF4" s="1136">
        <f t="shared" ref="FF4:FF55" si="39">+FC4/$FG$1*$FH$1</f>
        <v>20617916</v>
      </c>
      <c r="FG4" s="1136">
        <f t="shared" ref="FG4:FG55" si="40">+FD4/$FG$1*$FH$1</f>
        <v>0</v>
      </c>
      <c r="FH4" s="1136">
        <f t="shared" ref="FH4:FH55" si="41">+FE4/$FG$1*$FH$1</f>
        <v>0</v>
      </c>
      <c r="FK4" s="752" t="s">
        <v>428</v>
      </c>
      <c r="FL4" s="752" t="s">
        <v>901</v>
      </c>
      <c r="FM4" s="752" t="s">
        <v>456</v>
      </c>
      <c r="FN4" s="752" t="s">
        <v>269</v>
      </c>
      <c r="FO4" s="1136">
        <v>70000025</v>
      </c>
      <c r="FP4" s="829">
        <f t="shared" ref="FP4:FP19" si="42">FO4/$FO$1*$FP$1</f>
        <v>70000.024999999994</v>
      </c>
      <c r="FR4" s="1143" t="s">
        <v>426</v>
      </c>
      <c r="FS4" s="752" t="s">
        <v>218</v>
      </c>
      <c r="FT4" s="752" t="s">
        <v>427</v>
      </c>
      <c r="FU4" s="752" t="s">
        <v>312</v>
      </c>
      <c r="FV4" s="1136">
        <v>20617916000</v>
      </c>
      <c r="FW4" s="1136">
        <v>0</v>
      </c>
      <c r="FX4" s="1136">
        <v>0</v>
      </c>
      <c r="FY4" s="829">
        <f t="shared" ref="FY4:FY55" si="43">FV4/$GA$1*$GB$1</f>
        <v>20617916</v>
      </c>
      <c r="FZ4" s="829">
        <f t="shared" ref="FZ4:FZ55" si="44">FW4/$GA$1*$GB$1</f>
        <v>0</v>
      </c>
      <c r="GA4" s="829">
        <f t="shared" ref="GA4:GA55" si="45">FX4/$GA$1*$GB$1</f>
        <v>0</v>
      </c>
      <c r="GD4" s="752" t="s">
        <v>428</v>
      </c>
      <c r="GE4" s="752" t="s">
        <v>901</v>
      </c>
      <c r="GF4" s="752" t="s">
        <v>429</v>
      </c>
      <c r="GG4" s="752" t="s">
        <v>270</v>
      </c>
      <c r="GH4" s="1136">
        <v>16830311</v>
      </c>
      <c r="GI4" s="1136">
        <f t="shared" ref="GI4:GI21" si="46">+GH4/$GH$1*$GI$1</f>
        <v>16830.311000000002</v>
      </c>
      <c r="GK4" s="752" t="s">
        <v>426</v>
      </c>
      <c r="GL4" s="752" t="s">
        <v>218</v>
      </c>
      <c r="GM4" s="752" t="s">
        <v>427</v>
      </c>
      <c r="GN4" s="752" t="s">
        <v>312</v>
      </c>
      <c r="GO4" s="1136">
        <v>20672588000</v>
      </c>
      <c r="GP4" s="1136">
        <v>0</v>
      </c>
      <c r="GQ4" s="1136">
        <v>0</v>
      </c>
      <c r="GR4" s="1136">
        <f t="shared" ref="GR4:GR56" si="47">+GO4/$GS$1*$GT$1</f>
        <v>20672588</v>
      </c>
      <c r="GS4" s="1136">
        <f t="shared" ref="GS4:GS56" si="48">+GP4/$GS$1*$GT$1</f>
        <v>0</v>
      </c>
      <c r="GT4" s="1136">
        <f t="shared" ref="GT4:GT56" si="49">+GQ4/$GS$1*$GT$1</f>
        <v>0</v>
      </c>
      <c r="GV4" s="1144" t="s">
        <v>428</v>
      </c>
      <c r="GW4" s="1754" t="s">
        <v>901</v>
      </c>
      <c r="GX4" s="1754" t="s">
        <v>478</v>
      </c>
      <c r="GY4" s="1754" t="s">
        <v>333</v>
      </c>
      <c r="GZ4" s="1145">
        <v>536145160</v>
      </c>
      <c r="HA4" s="1145">
        <f t="shared" ref="HA4:HA20" si="50">+GZ4/$GZ$1*$HA$1</f>
        <v>536145.16</v>
      </c>
      <c r="HC4" s="752" t="s">
        <v>426</v>
      </c>
      <c r="HD4" s="752" t="s">
        <v>218</v>
      </c>
      <c r="HE4" s="752" t="s">
        <v>427</v>
      </c>
      <c r="HF4" s="752" t="s">
        <v>312</v>
      </c>
      <c r="HG4" s="824">
        <v>20672588000</v>
      </c>
      <c r="HH4" s="824">
        <v>0</v>
      </c>
      <c r="HI4" s="824">
        <v>0</v>
      </c>
      <c r="HJ4" s="824">
        <f t="shared" ref="HJ4:HJ56" si="51">+HG4/$HK$1*$HL$1</f>
        <v>20672588</v>
      </c>
      <c r="HK4" s="824">
        <f t="shared" ref="HK4:HK56" si="52">+HH4/$HK$1*$HL$1</f>
        <v>0</v>
      </c>
      <c r="HL4" s="824">
        <f t="shared" ref="HL4:HL56" si="53">+HI4/$HK$1*$HL$1</f>
        <v>0</v>
      </c>
    </row>
    <row r="5" spans="1:220" ht="15" customHeight="1" x14ac:dyDescent="0.2">
      <c r="A5" s="778" t="s">
        <v>428</v>
      </c>
      <c r="B5" s="780" t="s">
        <v>901</v>
      </c>
      <c r="C5" s="778" t="s">
        <v>456</v>
      </c>
      <c r="D5" s="780" t="s">
        <v>269</v>
      </c>
      <c r="E5" s="779">
        <v>2642082000</v>
      </c>
      <c r="F5" s="779">
        <v>0</v>
      </c>
      <c r="G5" s="779">
        <v>0</v>
      </c>
      <c r="H5" s="779">
        <f t="shared" si="7"/>
        <v>2642082</v>
      </c>
      <c r="I5" s="779">
        <f t="shared" si="8"/>
        <v>0</v>
      </c>
      <c r="J5" s="779">
        <f t="shared" si="9"/>
        <v>0</v>
      </c>
      <c r="M5" s="1210" t="s">
        <v>428</v>
      </c>
      <c r="N5" s="1211" t="s">
        <v>901</v>
      </c>
      <c r="O5" s="1210" t="s">
        <v>429</v>
      </c>
      <c r="P5" s="1210" t="s">
        <v>270</v>
      </c>
      <c r="Q5" s="1212">
        <v>12734603</v>
      </c>
      <c r="R5" s="1212">
        <f t="shared" si="10"/>
        <v>12734.602999999999</v>
      </c>
      <c r="T5" s="1213" t="s">
        <v>426</v>
      </c>
      <c r="U5" s="1213" t="s">
        <v>218</v>
      </c>
      <c r="V5" s="1213" t="s">
        <v>477</v>
      </c>
      <c r="W5" s="1214" t="s">
        <v>290</v>
      </c>
      <c r="X5" s="1215">
        <v>0</v>
      </c>
      <c r="Y5" s="1215">
        <v>54940335000</v>
      </c>
      <c r="Z5" s="1215">
        <v>9107771724</v>
      </c>
      <c r="AA5" s="1137">
        <f t="shared" si="11"/>
        <v>0</v>
      </c>
      <c r="AB5" s="1137">
        <f t="shared" si="12"/>
        <v>54940335</v>
      </c>
      <c r="AC5" s="1137">
        <f t="shared" si="13"/>
        <v>9107771.7239999995</v>
      </c>
      <c r="AE5" s="778" t="s">
        <v>428</v>
      </c>
      <c r="AF5" s="778" t="s">
        <v>901</v>
      </c>
      <c r="AG5" s="778" t="s">
        <v>429</v>
      </c>
      <c r="AH5" s="778" t="s">
        <v>270</v>
      </c>
      <c r="AI5" s="780" t="s">
        <v>521</v>
      </c>
      <c r="AJ5" s="779">
        <v>12734603</v>
      </c>
      <c r="AK5" s="779">
        <f t="shared" si="14"/>
        <v>12734.602999999999</v>
      </c>
      <c r="AM5" s="780" t="s">
        <v>426</v>
      </c>
      <c r="AN5" s="780" t="s">
        <v>218</v>
      </c>
      <c r="AO5" s="780" t="s">
        <v>477</v>
      </c>
      <c r="AP5" s="780" t="s">
        <v>290</v>
      </c>
      <c r="AQ5" s="780" t="s">
        <v>521</v>
      </c>
      <c r="AR5" s="1216">
        <v>0</v>
      </c>
      <c r="AS5" s="1216">
        <v>54940335000</v>
      </c>
      <c r="AT5" s="1216">
        <v>23349187668</v>
      </c>
      <c r="AU5" s="1216">
        <f t="shared" si="15"/>
        <v>0</v>
      </c>
      <c r="AV5" s="1216">
        <f t="shared" si="16"/>
        <v>54940335</v>
      </c>
      <c r="AW5" s="1216">
        <f t="shared" si="17"/>
        <v>23349187.668000001</v>
      </c>
      <c r="AY5" s="1144" t="s">
        <v>428</v>
      </c>
      <c r="AZ5" s="780" t="s">
        <v>901</v>
      </c>
      <c r="BA5" s="1144" t="s">
        <v>429</v>
      </c>
      <c r="BB5" s="780" t="s">
        <v>270</v>
      </c>
      <c r="BC5" s="1145">
        <v>17214603</v>
      </c>
      <c r="BD5" s="1145">
        <f t="shared" si="18"/>
        <v>17214.602999999999</v>
      </c>
      <c r="BF5" s="1144" t="s">
        <v>426</v>
      </c>
      <c r="BG5" s="1217" t="s">
        <v>218</v>
      </c>
      <c r="BH5" s="778" t="s">
        <v>431</v>
      </c>
      <c r="BI5" s="780" t="s">
        <v>431</v>
      </c>
      <c r="BJ5" s="1145">
        <v>0</v>
      </c>
      <c r="BK5" s="1145">
        <v>0</v>
      </c>
      <c r="BL5" s="1145">
        <v>0</v>
      </c>
      <c r="BM5" s="1145">
        <f t="shared" si="19"/>
        <v>0</v>
      </c>
      <c r="BN5" s="1145">
        <f t="shared" si="20"/>
        <v>0</v>
      </c>
      <c r="BO5" s="1145">
        <f t="shared" si="21"/>
        <v>0</v>
      </c>
      <c r="BR5" s="1144" t="s">
        <v>428</v>
      </c>
      <c r="BS5" s="780" t="s">
        <v>901</v>
      </c>
      <c r="BT5" s="1144" t="s">
        <v>429</v>
      </c>
      <c r="BU5" s="778" t="s">
        <v>270</v>
      </c>
      <c r="BV5" s="1145">
        <v>14834603</v>
      </c>
      <c r="BW5" s="1145">
        <f t="shared" si="22"/>
        <v>14834.602999999999</v>
      </c>
      <c r="BY5" s="778" t="s">
        <v>426</v>
      </c>
      <c r="BZ5" s="778" t="s">
        <v>218</v>
      </c>
      <c r="CA5" s="778" t="s">
        <v>431</v>
      </c>
      <c r="CB5" s="778" t="s">
        <v>431</v>
      </c>
      <c r="CC5" s="780" t="s">
        <v>521</v>
      </c>
      <c r="CD5" s="779">
        <v>0</v>
      </c>
      <c r="CE5" s="779">
        <v>0</v>
      </c>
      <c r="CF5" s="779">
        <v>0</v>
      </c>
      <c r="CG5" s="779">
        <f t="shared" si="23"/>
        <v>0</v>
      </c>
      <c r="CH5" s="779">
        <f t="shared" si="24"/>
        <v>0</v>
      </c>
      <c r="CI5" s="779">
        <f t="shared" si="25"/>
        <v>0</v>
      </c>
      <c r="CK5" s="780" t="s">
        <v>428</v>
      </c>
      <c r="CL5" s="780" t="s">
        <v>901</v>
      </c>
      <c r="CM5" s="780" t="s">
        <v>430</v>
      </c>
      <c r="CN5" s="780" t="s">
        <v>313</v>
      </c>
      <c r="CO5" s="779">
        <v>139289</v>
      </c>
      <c r="CP5" s="779">
        <f t="shared" si="26"/>
        <v>139.28899999999999</v>
      </c>
      <c r="CR5" s="780" t="s">
        <v>426</v>
      </c>
      <c r="CS5" s="780" t="s">
        <v>218</v>
      </c>
      <c r="CT5" s="780" t="s">
        <v>431</v>
      </c>
      <c r="CU5" s="780" t="s">
        <v>431</v>
      </c>
      <c r="CV5" s="779">
        <v>0</v>
      </c>
      <c r="CW5" s="779">
        <v>0</v>
      </c>
      <c r="CX5" s="779">
        <v>0</v>
      </c>
      <c r="CY5" s="779">
        <f t="shared" si="27"/>
        <v>0</v>
      </c>
      <c r="CZ5" s="779">
        <f t="shared" si="28"/>
        <v>0</v>
      </c>
      <c r="DA5" s="779">
        <f t="shared" si="29"/>
        <v>0</v>
      </c>
      <c r="DC5" s="1144" t="s">
        <v>428</v>
      </c>
      <c r="DD5" s="780" t="s">
        <v>901</v>
      </c>
      <c r="DE5" s="1144" t="s">
        <v>454</v>
      </c>
      <c r="DF5" s="778" t="s">
        <v>455</v>
      </c>
      <c r="DG5" s="1145">
        <v>27678034</v>
      </c>
      <c r="DH5" s="1145">
        <f t="shared" si="30"/>
        <v>27678.034</v>
      </c>
      <c r="DK5" s="778" t="s">
        <v>426</v>
      </c>
      <c r="DL5" s="780" t="s">
        <v>218</v>
      </c>
      <c r="DM5" s="778" t="s">
        <v>477</v>
      </c>
      <c r="DN5" s="780" t="s">
        <v>290</v>
      </c>
      <c r="DO5" s="779">
        <v>0</v>
      </c>
      <c r="DP5" s="779">
        <v>54940335000</v>
      </c>
      <c r="DQ5" s="779">
        <v>54940335000</v>
      </c>
      <c r="DR5" s="779">
        <f t="shared" si="31"/>
        <v>0</v>
      </c>
      <c r="DS5" s="779">
        <f t="shared" si="32"/>
        <v>54940335</v>
      </c>
      <c r="DT5" s="779">
        <f t="shared" si="33"/>
        <v>54940335</v>
      </c>
      <c r="DW5" s="1146" t="s">
        <v>428</v>
      </c>
      <c r="DX5" s="1218" t="s">
        <v>901</v>
      </c>
      <c r="DY5" s="1146" t="s">
        <v>429</v>
      </c>
      <c r="DZ5" s="1219" t="s">
        <v>270</v>
      </c>
      <c r="EA5" s="1145">
        <v>16745018</v>
      </c>
      <c r="EB5" s="1145">
        <f t="shared" si="34"/>
        <v>16745.018</v>
      </c>
      <c r="EE5" s="778" t="s">
        <v>426</v>
      </c>
      <c r="EF5" s="780" t="s">
        <v>218</v>
      </c>
      <c r="EG5" s="780" t="s">
        <v>427</v>
      </c>
      <c r="EH5" s="780" t="s">
        <v>312</v>
      </c>
      <c r="EI5" s="779">
        <v>0</v>
      </c>
      <c r="EJ5" s="779">
        <v>20617907292</v>
      </c>
      <c r="EK5" s="779">
        <v>20617907292</v>
      </c>
      <c r="EL5" s="1137">
        <f t="shared" si="35"/>
        <v>0</v>
      </c>
      <c r="EM5" s="1137">
        <f t="shared" si="36"/>
        <v>20617907.291999999</v>
      </c>
      <c r="EN5" s="1137">
        <f t="shared" si="37"/>
        <v>20617907.291999999</v>
      </c>
      <c r="EQ5" s="778" t="s">
        <v>806</v>
      </c>
      <c r="ER5" s="780" t="s">
        <v>807</v>
      </c>
      <c r="ES5" s="778" t="s">
        <v>431</v>
      </c>
      <c r="ET5" s="778" t="s">
        <v>431</v>
      </c>
      <c r="EU5" s="779">
        <v>4106314735</v>
      </c>
      <c r="EV5" s="1136">
        <f t="shared" si="38"/>
        <v>4106314.7349999999</v>
      </c>
      <c r="EY5" s="778" t="s">
        <v>426</v>
      </c>
      <c r="EZ5" s="780" t="s">
        <v>218</v>
      </c>
      <c r="FA5" s="780" t="s">
        <v>477</v>
      </c>
      <c r="FB5" s="780" t="s">
        <v>290</v>
      </c>
      <c r="FC5" s="779">
        <v>0</v>
      </c>
      <c r="FD5" s="779">
        <v>54940335000</v>
      </c>
      <c r="FE5" s="779">
        <v>54940335000</v>
      </c>
      <c r="FF5" s="1136">
        <f t="shared" si="39"/>
        <v>0</v>
      </c>
      <c r="FG5" s="1136">
        <f t="shared" si="40"/>
        <v>54940335</v>
      </c>
      <c r="FH5" s="1136">
        <f t="shared" si="41"/>
        <v>54940335</v>
      </c>
      <c r="FK5" s="752" t="s">
        <v>961</v>
      </c>
      <c r="FL5" s="752" t="s">
        <v>962</v>
      </c>
      <c r="FM5" s="752" t="s">
        <v>431</v>
      </c>
      <c r="FN5" s="752" t="s">
        <v>431</v>
      </c>
      <c r="FO5" s="1136">
        <v>76854497</v>
      </c>
      <c r="FP5" s="829">
        <f t="shared" si="42"/>
        <v>76854.497000000003</v>
      </c>
      <c r="FR5" s="1143" t="s">
        <v>426</v>
      </c>
      <c r="FS5" s="752" t="s">
        <v>218</v>
      </c>
      <c r="FT5" s="752" t="s">
        <v>431</v>
      </c>
      <c r="FU5" s="752" t="s">
        <v>431</v>
      </c>
      <c r="FV5" s="1136">
        <v>0</v>
      </c>
      <c r="FW5" s="1136">
        <v>0</v>
      </c>
      <c r="FX5" s="1136">
        <v>0</v>
      </c>
      <c r="FY5" s="829">
        <f t="shared" si="43"/>
        <v>0</v>
      </c>
      <c r="FZ5" s="829">
        <f t="shared" si="44"/>
        <v>0</v>
      </c>
      <c r="GA5" s="829">
        <f t="shared" si="45"/>
        <v>0</v>
      </c>
      <c r="GD5" s="752" t="s">
        <v>428</v>
      </c>
      <c r="GE5" s="752" t="s">
        <v>901</v>
      </c>
      <c r="GF5" s="752" t="s">
        <v>430</v>
      </c>
      <c r="GG5" s="752" t="s">
        <v>313</v>
      </c>
      <c r="GH5" s="1136">
        <v>198486</v>
      </c>
      <c r="GI5" s="1136">
        <f t="shared" si="46"/>
        <v>198.48599999999999</v>
      </c>
      <c r="GK5" s="752" t="s">
        <v>426</v>
      </c>
      <c r="GL5" s="752" t="s">
        <v>218</v>
      </c>
      <c r="GM5" s="752" t="s">
        <v>427</v>
      </c>
      <c r="GN5" s="752" t="s">
        <v>312</v>
      </c>
      <c r="GO5" s="1136">
        <v>0</v>
      </c>
      <c r="GP5" s="1136">
        <v>20672572194</v>
      </c>
      <c r="GQ5" s="1136">
        <v>20672572194</v>
      </c>
      <c r="GR5" s="1136">
        <f t="shared" si="47"/>
        <v>0</v>
      </c>
      <c r="GS5" s="1136">
        <f t="shared" si="48"/>
        <v>20672572.193999998</v>
      </c>
      <c r="GT5" s="1136">
        <f t="shared" si="49"/>
        <v>20672572.193999998</v>
      </c>
      <c r="GV5" s="1144" t="s">
        <v>428</v>
      </c>
      <c r="GW5" s="1754" t="s">
        <v>901</v>
      </c>
      <c r="GX5" s="1754" t="s">
        <v>453</v>
      </c>
      <c r="GY5" s="1754" t="s">
        <v>272</v>
      </c>
      <c r="GZ5" s="1145">
        <v>2560880</v>
      </c>
      <c r="HA5" s="1145">
        <f t="shared" si="50"/>
        <v>2560.88</v>
      </c>
      <c r="HC5" s="752" t="s">
        <v>426</v>
      </c>
      <c r="HD5" s="752" t="s">
        <v>218</v>
      </c>
      <c r="HE5" s="752" t="s">
        <v>477</v>
      </c>
      <c r="HF5" s="752" t="s">
        <v>290</v>
      </c>
      <c r="HG5" s="824">
        <v>0</v>
      </c>
      <c r="HH5" s="824">
        <v>54940335000</v>
      </c>
      <c r="HI5" s="824">
        <v>54940335000</v>
      </c>
      <c r="HJ5" s="824">
        <f t="shared" si="51"/>
        <v>0</v>
      </c>
      <c r="HK5" s="824">
        <f t="shared" si="52"/>
        <v>54940335</v>
      </c>
      <c r="HL5" s="824">
        <f t="shared" si="53"/>
        <v>54940335</v>
      </c>
    </row>
    <row r="6" spans="1:220" ht="15" customHeight="1" x14ac:dyDescent="0.2">
      <c r="A6" s="778" t="s">
        <v>428</v>
      </c>
      <c r="B6" s="780" t="s">
        <v>901</v>
      </c>
      <c r="C6" s="778" t="s">
        <v>478</v>
      </c>
      <c r="D6" s="780" t="s">
        <v>333</v>
      </c>
      <c r="E6" s="779">
        <v>587229000</v>
      </c>
      <c r="F6" s="779">
        <v>0</v>
      </c>
      <c r="G6" s="779">
        <v>0</v>
      </c>
      <c r="H6" s="779">
        <f t="shared" si="7"/>
        <v>587229</v>
      </c>
      <c r="I6" s="779">
        <f t="shared" si="8"/>
        <v>0</v>
      </c>
      <c r="J6" s="779">
        <f t="shared" si="9"/>
        <v>0</v>
      </c>
      <c r="M6" s="1210" t="s">
        <v>808</v>
      </c>
      <c r="N6" s="1211" t="s">
        <v>809</v>
      </c>
      <c r="O6" s="1210" t="s">
        <v>431</v>
      </c>
      <c r="P6" s="1210" t="s">
        <v>431</v>
      </c>
      <c r="Q6" s="1212">
        <v>15164780950</v>
      </c>
      <c r="R6" s="1212">
        <f t="shared" si="10"/>
        <v>15164780.949999999</v>
      </c>
      <c r="T6" s="1213" t="s">
        <v>426</v>
      </c>
      <c r="U6" s="1213" t="s">
        <v>218</v>
      </c>
      <c r="V6" s="1213" t="s">
        <v>431</v>
      </c>
      <c r="W6" s="1214" t="s">
        <v>431</v>
      </c>
      <c r="X6" s="1215">
        <v>0</v>
      </c>
      <c r="Y6" s="1215">
        <v>0</v>
      </c>
      <c r="Z6" s="1215">
        <v>0</v>
      </c>
      <c r="AA6" s="1137">
        <f t="shared" si="11"/>
        <v>0</v>
      </c>
      <c r="AB6" s="1137">
        <f t="shared" si="12"/>
        <v>0</v>
      </c>
      <c r="AC6" s="1137">
        <f t="shared" si="13"/>
        <v>0</v>
      </c>
      <c r="AE6" s="778" t="s">
        <v>428</v>
      </c>
      <c r="AF6" s="778" t="s">
        <v>901</v>
      </c>
      <c r="AG6" s="778" t="s">
        <v>456</v>
      </c>
      <c r="AH6" s="778" t="s">
        <v>269</v>
      </c>
      <c r="AI6" s="780" t="s">
        <v>521</v>
      </c>
      <c r="AJ6" s="779">
        <v>30857000</v>
      </c>
      <c r="AK6" s="779">
        <f t="shared" si="14"/>
        <v>30857</v>
      </c>
      <c r="AM6" s="780" t="s">
        <v>426</v>
      </c>
      <c r="AN6" s="780" t="s">
        <v>218</v>
      </c>
      <c r="AO6" s="780" t="s">
        <v>427</v>
      </c>
      <c r="AP6" s="780" t="s">
        <v>312</v>
      </c>
      <c r="AQ6" s="780" t="s">
        <v>521</v>
      </c>
      <c r="AR6" s="1216">
        <v>0</v>
      </c>
      <c r="AS6" s="1216">
        <v>20617907292</v>
      </c>
      <c r="AT6" s="1216">
        <v>20617907292</v>
      </c>
      <c r="AU6" s="1216">
        <f t="shared" si="15"/>
        <v>0</v>
      </c>
      <c r="AV6" s="1216">
        <f t="shared" si="16"/>
        <v>20617907.291999999</v>
      </c>
      <c r="AW6" s="1216">
        <f t="shared" si="17"/>
        <v>20617907.291999999</v>
      </c>
      <c r="AY6" s="1144" t="s">
        <v>806</v>
      </c>
      <c r="AZ6" s="780" t="s">
        <v>807</v>
      </c>
      <c r="BA6" s="1144" t="s">
        <v>431</v>
      </c>
      <c r="BB6" s="780" t="s">
        <v>431</v>
      </c>
      <c r="BC6" s="1145">
        <v>125929730</v>
      </c>
      <c r="BD6" s="1145">
        <f t="shared" si="18"/>
        <v>125929.73</v>
      </c>
      <c r="BF6" s="1144" t="s">
        <v>426</v>
      </c>
      <c r="BG6" s="1217" t="s">
        <v>218</v>
      </c>
      <c r="BH6" s="778" t="s">
        <v>427</v>
      </c>
      <c r="BI6" s="780" t="s">
        <v>312</v>
      </c>
      <c r="BJ6" s="1145">
        <v>0</v>
      </c>
      <c r="BK6" s="1145">
        <v>20617907292</v>
      </c>
      <c r="BL6" s="1145">
        <v>20617907292</v>
      </c>
      <c r="BM6" s="1145">
        <f t="shared" si="19"/>
        <v>0</v>
      </c>
      <c r="BN6" s="1145">
        <f t="shared" si="20"/>
        <v>20617907.291999999</v>
      </c>
      <c r="BO6" s="1145">
        <f t="shared" si="21"/>
        <v>20617907.291999999</v>
      </c>
      <c r="BR6" s="1144" t="s">
        <v>961</v>
      </c>
      <c r="BS6" s="780" t="s">
        <v>962</v>
      </c>
      <c r="BT6" s="1144" t="s">
        <v>431</v>
      </c>
      <c r="BU6" s="778" t="s">
        <v>431</v>
      </c>
      <c r="BV6" s="1145">
        <v>31380000</v>
      </c>
      <c r="BW6" s="1145">
        <f t="shared" si="22"/>
        <v>31380</v>
      </c>
      <c r="BY6" s="778" t="s">
        <v>426</v>
      </c>
      <c r="BZ6" s="778" t="s">
        <v>218</v>
      </c>
      <c r="CA6" s="778" t="s">
        <v>477</v>
      </c>
      <c r="CB6" s="778" t="s">
        <v>290</v>
      </c>
      <c r="CC6" s="780" t="s">
        <v>521</v>
      </c>
      <c r="CD6" s="779">
        <v>0</v>
      </c>
      <c r="CE6" s="779">
        <v>54940335000</v>
      </c>
      <c r="CF6" s="779">
        <v>34574611432</v>
      </c>
      <c r="CG6" s="779">
        <f t="shared" si="23"/>
        <v>0</v>
      </c>
      <c r="CH6" s="779">
        <f t="shared" si="24"/>
        <v>54940335</v>
      </c>
      <c r="CI6" s="779">
        <f t="shared" si="25"/>
        <v>34574611.431999996</v>
      </c>
      <c r="CK6" s="780" t="s">
        <v>428</v>
      </c>
      <c r="CL6" s="780" t="s">
        <v>901</v>
      </c>
      <c r="CM6" s="780" t="s">
        <v>456</v>
      </c>
      <c r="CN6" s="780" t="s">
        <v>269</v>
      </c>
      <c r="CO6" s="779">
        <v>126200000</v>
      </c>
      <c r="CP6" s="779">
        <f t="shared" si="26"/>
        <v>126200</v>
      </c>
      <c r="CR6" s="780" t="s">
        <v>426</v>
      </c>
      <c r="CS6" s="780" t="s">
        <v>218</v>
      </c>
      <c r="CT6" s="780" t="s">
        <v>427</v>
      </c>
      <c r="CU6" s="780" t="s">
        <v>312</v>
      </c>
      <c r="CV6" s="779">
        <v>0</v>
      </c>
      <c r="CW6" s="779">
        <v>20617907292</v>
      </c>
      <c r="CX6" s="779">
        <v>20617907292</v>
      </c>
      <c r="CY6" s="779">
        <f t="shared" si="27"/>
        <v>0</v>
      </c>
      <c r="CZ6" s="779">
        <f t="shared" si="28"/>
        <v>20617907.291999999</v>
      </c>
      <c r="DA6" s="779">
        <f t="shared" si="29"/>
        <v>20617907.291999999</v>
      </c>
      <c r="DC6" s="1144" t="s">
        <v>961</v>
      </c>
      <c r="DD6" s="780" t="s">
        <v>962</v>
      </c>
      <c r="DE6" s="1144" t="s">
        <v>431</v>
      </c>
      <c r="DF6" s="778" t="s">
        <v>431</v>
      </c>
      <c r="DG6" s="1145">
        <v>63823334</v>
      </c>
      <c r="DH6" s="1145">
        <f t="shared" si="30"/>
        <v>63823.334000000003</v>
      </c>
      <c r="DK6" s="778" t="s">
        <v>426</v>
      </c>
      <c r="DL6" s="780" t="s">
        <v>218</v>
      </c>
      <c r="DM6" s="778" t="s">
        <v>427</v>
      </c>
      <c r="DN6" s="780" t="s">
        <v>312</v>
      </c>
      <c r="DO6" s="779">
        <v>0</v>
      </c>
      <c r="DP6" s="779">
        <v>20617907292</v>
      </c>
      <c r="DQ6" s="779">
        <v>20617907292</v>
      </c>
      <c r="DR6" s="779">
        <f t="shared" si="31"/>
        <v>0</v>
      </c>
      <c r="DS6" s="779">
        <f t="shared" si="32"/>
        <v>20617907.291999999</v>
      </c>
      <c r="DT6" s="779">
        <f t="shared" si="33"/>
        <v>20617907.291999999</v>
      </c>
      <c r="DW6" s="1146" t="s">
        <v>961</v>
      </c>
      <c r="DX6" s="1218" t="s">
        <v>962</v>
      </c>
      <c r="DY6" s="1146" t="s">
        <v>431</v>
      </c>
      <c r="DZ6" s="1219" t="s">
        <v>431</v>
      </c>
      <c r="EA6" s="1145">
        <v>38014000</v>
      </c>
      <c r="EB6" s="1145">
        <f t="shared" si="34"/>
        <v>38014</v>
      </c>
      <c r="EE6" s="778" t="s">
        <v>426</v>
      </c>
      <c r="EF6" s="780" t="s">
        <v>218</v>
      </c>
      <c r="EG6" s="780" t="s">
        <v>477</v>
      </c>
      <c r="EH6" s="780" t="s">
        <v>290</v>
      </c>
      <c r="EI6" s="779">
        <v>0</v>
      </c>
      <c r="EJ6" s="779">
        <v>54940335000</v>
      </c>
      <c r="EK6" s="779">
        <v>54940335000</v>
      </c>
      <c r="EL6" s="1137">
        <f t="shared" si="35"/>
        <v>0</v>
      </c>
      <c r="EM6" s="1137">
        <f t="shared" si="36"/>
        <v>54940335</v>
      </c>
      <c r="EN6" s="1137">
        <f t="shared" si="37"/>
        <v>54940335</v>
      </c>
      <c r="EQ6" s="778" t="s">
        <v>808</v>
      </c>
      <c r="ER6" s="780" t="s">
        <v>809</v>
      </c>
      <c r="ES6" s="778" t="s">
        <v>431</v>
      </c>
      <c r="ET6" s="778" t="s">
        <v>431</v>
      </c>
      <c r="EU6" s="779">
        <v>8394117050</v>
      </c>
      <c r="EV6" s="1136">
        <f t="shared" si="38"/>
        <v>8394117.0500000007</v>
      </c>
      <c r="EY6" s="778" t="s">
        <v>426</v>
      </c>
      <c r="EZ6" s="780" t="s">
        <v>218</v>
      </c>
      <c r="FA6" s="780" t="s">
        <v>431</v>
      </c>
      <c r="FB6" s="780" t="s">
        <v>431</v>
      </c>
      <c r="FC6" s="779">
        <v>0</v>
      </c>
      <c r="FD6" s="779">
        <v>0</v>
      </c>
      <c r="FE6" s="779">
        <v>0</v>
      </c>
      <c r="FF6" s="1136">
        <f t="shared" si="39"/>
        <v>0</v>
      </c>
      <c r="FG6" s="1136">
        <f t="shared" si="40"/>
        <v>0</v>
      </c>
      <c r="FH6" s="1136">
        <f t="shared" si="41"/>
        <v>0</v>
      </c>
      <c r="FK6" s="752" t="s">
        <v>434</v>
      </c>
      <c r="FL6" s="752" t="s">
        <v>141</v>
      </c>
      <c r="FM6" s="752" t="s">
        <v>431</v>
      </c>
      <c r="FN6" s="752" t="s">
        <v>431</v>
      </c>
      <c r="FO6" s="1136">
        <v>366914522</v>
      </c>
      <c r="FP6" s="829">
        <f t="shared" si="42"/>
        <v>366914.522</v>
      </c>
      <c r="FR6" s="1143" t="s">
        <v>426</v>
      </c>
      <c r="FS6" s="752" t="s">
        <v>218</v>
      </c>
      <c r="FT6" s="752" t="s">
        <v>477</v>
      </c>
      <c r="FU6" s="752" t="s">
        <v>290</v>
      </c>
      <c r="FV6" s="1136">
        <v>0</v>
      </c>
      <c r="FW6" s="1136">
        <v>54940335000</v>
      </c>
      <c r="FX6" s="1136">
        <v>54940335000</v>
      </c>
      <c r="FY6" s="829">
        <f t="shared" si="43"/>
        <v>0</v>
      </c>
      <c r="FZ6" s="829">
        <f>FW6/$GA$1*$GB$1</f>
        <v>54940335</v>
      </c>
      <c r="GA6" s="829">
        <f t="shared" si="45"/>
        <v>54940335</v>
      </c>
      <c r="GD6" s="752" t="s">
        <v>428</v>
      </c>
      <c r="GE6" s="752" t="s">
        <v>901</v>
      </c>
      <c r="GF6" s="752" t="s">
        <v>453</v>
      </c>
      <c r="GG6" s="752" t="s">
        <v>272</v>
      </c>
      <c r="GH6" s="1136">
        <v>1896622</v>
      </c>
      <c r="GI6" s="1136">
        <f t="shared" si="46"/>
        <v>1896.6220000000001</v>
      </c>
      <c r="GK6" s="752" t="s">
        <v>426</v>
      </c>
      <c r="GL6" s="752" t="s">
        <v>218</v>
      </c>
      <c r="GM6" s="752" t="s">
        <v>477</v>
      </c>
      <c r="GN6" s="752" t="s">
        <v>290</v>
      </c>
      <c r="GO6" s="1136">
        <v>0</v>
      </c>
      <c r="GP6" s="1136">
        <v>54940335000</v>
      </c>
      <c r="GQ6" s="1136">
        <v>54940335000</v>
      </c>
      <c r="GR6" s="1136">
        <f t="shared" si="47"/>
        <v>0</v>
      </c>
      <c r="GS6" s="1136">
        <f t="shared" si="48"/>
        <v>54940335</v>
      </c>
      <c r="GT6" s="1136">
        <f t="shared" si="49"/>
        <v>54940335</v>
      </c>
      <c r="GV6" s="1144" t="s">
        <v>428</v>
      </c>
      <c r="GW6" s="1754" t="s">
        <v>901</v>
      </c>
      <c r="GX6" s="1754" t="s">
        <v>454</v>
      </c>
      <c r="GY6" s="1754" t="s">
        <v>455</v>
      </c>
      <c r="GZ6" s="1145">
        <v>110302648</v>
      </c>
      <c r="HA6" s="1145">
        <f t="shared" si="50"/>
        <v>110302.648</v>
      </c>
      <c r="HC6" s="752" t="s">
        <v>426</v>
      </c>
      <c r="HD6" s="752" t="s">
        <v>218</v>
      </c>
      <c r="HE6" s="752" t="s">
        <v>427</v>
      </c>
      <c r="HF6" s="752" t="s">
        <v>312</v>
      </c>
      <c r="HG6" s="824">
        <v>0</v>
      </c>
      <c r="HH6" s="824">
        <v>20672572194</v>
      </c>
      <c r="HI6" s="824">
        <v>20672572194</v>
      </c>
      <c r="HJ6" s="824">
        <f t="shared" si="51"/>
        <v>0</v>
      </c>
      <c r="HK6" s="824">
        <f t="shared" si="52"/>
        <v>20672572.193999998</v>
      </c>
      <c r="HL6" s="824">
        <f t="shared" si="53"/>
        <v>20672572.193999998</v>
      </c>
    </row>
    <row r="7" spans="1:220" ht="15" customHeight="1" x14ac:dyDescent="0.2">
      <c r="A7" s="778" t="s">
        <v>428</v>
      </c>
      <c r="B7" s="780" t="s">
        <v>901</v>
      </c>
      <c r="C7" s="778" t="s">
        <v>454</v>
      </c>
      <c r="D7" s="780" t="s">
        <v>455</v>
      </c>
      <c r="E7" s="779">
        <v>300000000</v>
      </c>
      <c r="F7" s="779">
        <v>0</v>
      </c>
      <c r="G7" s="779">
        <v>0</v>
      </c>
      <c r="H7" s="779">
        <f t="shared" si="7"/>
        <v>300000</v>
      </c>
      <c r="I7" s="779">
        <f t="shared" si="8"/>
        <v>0</v>
      </c>
      <c r="J7" s="779">
        <f t="shared" si="9"/>
        <v>0</v>
      </c>
      <c r="M7" s="1210" t="s">
        <v>814</v>
      </c>
      <c r="N7" s="1211" t="s">
        <v>815</v>
      </c>
      <c r="O7" s="1210" t="s">
        <v>431</v>
      </c>
      <c r="P7" s="1210" t="s">
        <v>431</v>
      </c>
      <c r="Q7" s="1212">
        <v>101430000</v>
      </c>
      <c r="R7" s="1212">
        <f t="shared" si="10"/>
        <v>101430</v>
      </c>
      <c r="T7" s="1213" t="s">
        <v>428</v>
      </c>
      <c r="U7" s="1213" t="s">
        <v>901</v>
      </c>
      <c r="V7" s="1213" t="s">
        <v>456</v>
      </c>
      <c r="W7" s="1214" t="s">
        <v>269</v>
      </c>
      <c r="X7" s="1215">
        <v>2642082000</v>
      </c>
      <c r="Y7" s="1215">
        <v>0</v>
      </c>
      <c r="Z7" s="1215">
        <v>0</v>
      </c>
      <c r="AA7" s="1137">
        <f t="shared" si="11"/>
        <v>2642082</v>
      </c>
      <c r="AB7" s="1137">
        <f t="shared" si="12"/>
        <v>0</v>
      </c>
      <c r="AC7" s="1137">
        <f t="shared" si="13"/>
        <v>0</v>
      </c>
      <c r="AE7" s="778" t="s">
        <v>806</v>
      </c>
      <c r="AF7" s="778" t="s">
        <v>807</v>
      </c>
      <c r="AG7" s="778" t="s">
        <v>431</v>
      </c>
      <c r="AH7" s="778" t="s">
        <v>431</v>
      </c>
      <c r="AI7" s="780" t="s">
        <v>521</v>
      </c>
      <c r="AJ7" s="779">
        <v>9999958</v>
      </c>
      <c r="AK7" s="779">
        <f t="shared" si="14"/>
        <v>9999.9580000000005</v>
      </c>
      <c r="AM7" s="780" t="s">
        <v>426</v>
      </c>
      <c r="AN7" s="780" t="s">
        <v>218</v>
      </c>
      <c r="AO7" s="780" t="s">
        <v>431</v>
      </c>
      <c r="AP7" s="780" t="s">
        <v>431</v>
      </c>
      <c r="AQ7" s="780" t="s">
        <v>521</v>
      </c>
      <c r="AR7" s="1216">
        <v>0</v>
      </c>
      <c r="AS7" s="1216">
        <v>0</v>
      </c>
      <c r="AT7" s="1216">
        <v>0</v>
      </c>
      <c r="AU7" s="1216">
        <f t="shared" si="15"/>
        <v>0</v>
      </c>
      <c r="AV7" s="1216">
        <f t="shared" si="16"/>
        <v>0</v>
      </c>
      <c r="AW7" s="1216">
        <f t="shared" si="17"/>
        <v>0</v>
      </c>
      <c r="AY7" s="1144" t="s">
        <v>808</v>
      </c>
      <c r="AZ7" s="780" t="s">
        <v>809</v>
      </c>
      <c r="BA7" s="1144" t="s">
        <v>431</v>
      </c>
      <c r="BB7" s="780" t="s">
        <v>431</v>
      </c>
      <c r="BC7" s="1145">
        <v>6815555087</v>
      </c>
      <c r="BD7" s="1145">
        <f t="shared" si="18"/>
        <v>6815555.0870000003</v>
      </c>
      <c r="BF7" s="1144" t="s">
        <v>426</v>
      </c>
      <c r="BG7" s="1217" t="s">
        <v>218</v>
      </c>
      <c r="BH7" s="778" t="s">
        <v>477</v>
      </c>
      <c r="BI7" s="780" t="s">
        <v>290</v>
      </c>
      <c r="BJ7" s="1145">
        <v>0</v>
      </c>
      <c r="BK7" s="1145">
        <v>54940335000</v>
      </c>
      <c r="BL7" s="1145">
        <v>33043723878</v>
      </c>
      <c r="BM7" s="1145">
        <f t="shared" si="19"/>
        <v>0</v>
      </c>
      <c r="BN7" s="1145">
        <f t="shared" si="20"/>
        <v>54940335</v>
      </c>
      <c r="BO7" s="1145">
        <f t="shared" si="21"/>
        <v>33043723.877999999</v>
      </c>
      <c r="BR7" s="1144" t="s">
        <v>434</v>
      </c>
      <c r="BS7" s="780" t="s">
        <v>141</v>
      </c>
      <c r="BT7" s="1144" t="s">
        <v>431</v>
      </c>
      <c r="BU7" s="778" t="s">
        <v>431</v>
      </c>
      <c r="BV7" s="1145">
        <v>2771721054</v>
      </c>
      <c r="BW7" s="1145">
        <f t="shared" si="22"/>
        <v>2771721.054</v>
      </c>
      <c r="BY7" s="778" t="s">
        <v>426</v>
      </c>
      <c r="BZ7" s="778" t="s">
        <v>218</v>
      </c>
      <c r="CA7" s="778" t="s">
        <v>427</v>
      </c>
      <c r="CB7" s="778" t="s">
        <v>312</v>
      </c>
      <c r="CC7" s="780" t="s">
        <v>521</v>
      </c>
      <c r="CD7" s="779">
        <v>0</v>
      </c>
      <c r="CE7" s="779">
        <v>20617907292</v>
      </c>
      <c r="CF7" s="779">
        <v>20617907292</v>
      </c>
      <c r="CG7" s="779">
        <f t="shared" si="23"/>
        <v>0</v>
      </c>
      <c r="CH7" s="779">
        <f t="shared" si="24"/>
        <v>20617907.291999999</v>
      </c>
      <c r="CI7" s="779">
        <f t="shared" si="25"/>
        <v>20617907.291999999</v>
      </c>
      <c r="CK7" s="780" t="s">
        <v>428</v>
      </c>
      <c r="CL7" s="780" t="s">
        <v>901</v>
      </c>
      <c r="CM7" s="780" t="s">
        <v>453</v>
      </c>
      <c r="CN7" s="780" t="s">
        <v>272</v>
      </c>
      <c r="CO7" s="779">
        <v>490000</v>
      </c>
      <c r="CP7" s="779">
        <f t="shared" si="26"/>
        <v>490</v>
      </c>
      <c r="CR7" s="780" t="s">
        <v>426</v>
      </c>
      <c r="CS7" s="780" t="s">
        <v>218</v>
      </c>
      <c r="CT7" s="780" t="s">
        <v>477</v>
      </c>
      <c r="CU7" s="780" t="s">
        <v>290</v>
      </c>
      <c r="CV7" s="779">
        <v>0</v>
      </c>
      <c r="CW7" s="779">
        <v>54940335000</v>
      </c>
      <c r="CX7" s="779">
        <v>54940335000</v>
      </c>
      <c r="CY7" s="779">
        <f t="shared" si="27"/>
        <v>0</v>
      </c>
      <c r="CZ7" s="779">
        <f t="shared" si="28"/>
        <v>54940335</v>
      </c>
      <c r="DA7" s="779">
        <f t="shared" si="29"/>
        <v>54940335</v>
      </c>
      <c r="DC7" s="1144" t="s">
        <v>434</v>
      </c>
      <c r="DD7" s="780" t="s">
        <v>141</v>
      </c>
      <c r="DE7" s="1144" t="s">
        <v>431</v>
      </c>
      <c r="DF7" s="778" t="s">
        <v>431</v>
      </c>
      <c r="DG7" s="1145">
        <v>1310978671</v>
      </c>
      <c r="DH7" s="1145">
        <f t="shared" si="30"/>
        <v>1310978.6710000001</v>
      </c>
      <c r="DK7" s="778" t="s">
        <v>426</v>
      </c>
      <c r="DL7" s="780" t="s">
        <v>218</v>
      </c>
      <c r="DM7" s="778" t="s">
        <v>431</v>
      </c>
      <c r="DN7" s="780" t="s">
        <v>431</v>
      </c>
      <c r="DO7" s="779">
        <v>0</v>
      </c>
      <c r="DP7" s="779">
        <v>0</v>
      </c>
      <c r="DQ7" s="779">
        <v>0</v>
      </c>
      <c r="DR7" s="779">
        <f t="shared" si="31"/>
        <v>0</v>
      </c>
      <c r="DS7" s="779">
        <f t="shared" si="32"/>
        <v>0</v>
      </c>
      <c r="DT7" s="779">
        <f t="shared" si="33"/>
        <v>0</v>
      </c>
      <c r="DW7" s="1146" t="s">
        <v>806</v>
      </c>
      <c r="DX7" s="1218" t="s">
        <v>807</v>
      </c>
      <c r="DY7" s="1146" t="s">
        <v>431</v>
      </c>
      <c r="DZ7" s="1219" t="s">
        <v>431</v>
      </c>
      <c r="EA7" s="1145">
        <v>4109017011</v>
      </c>
      <c r="EB7" s="1145">
        <f t="shared" si="34"/>
        <v>4109017.0109999999</v>
      </c>
      <c r="EE7" s="778" t="s">
        <v>426</v>
      </c>
      <c r="EF7" s="780" t="s">
        <v>218</v>
      </c>
      <c r="EG7" s="780" t="s">
        <v>431</v>
      </c>
      <c r="EH7" s="780" t="s">
        <v>431</v>
      </c>
      <c r="EI7" s="779">
        <v>0</v>
      </c>
      <c r="EJ7" s="779">
        <v>0</v>
      </c>
      <c r="EK7" s="779">
        <v>0</v>
      </c>
      <c r="EL7" s="1137">
        <f t="shared" si="35"/>
        <v>0</v>
      </c>
      <c r="EM7" s="1137">
        <f t="shared" si="36"/>
        <v>0</v>
      </c>
      <c r="EN7" s="1137">
        <f t="shared" si="37"/>
        <v>0</v>
      </c>
      <c r="EQ7" s="778" t="s">
        <v>812</v>
      </c>
      <c r="ER7" s="780" t="s">
        <v>813</v>
      </c>
      <c r="ES7" s="778" t="s">
        <v>431</v>
      </c>
      <c r="ET7" s="778" t="s">
        <v>431</v>
      </c>
      <c r="EU7" s="779">
        <v>74999999</v>
      </c>
      <c r="EV7" s="1136">
        <f t="shared" si="38"/>
        <v>74999.998999999996</v>
      </c>
      <c r="EY7" s="778" t="s">
        <v>426</v>
      </c>
      <c r="EZ7" s="780" t="s">
        <v>218</v>
      </c>
      <c r="FA7" s="780" t="s">
        <v>427</v>
      </c>
      <c r="FB7" s="780" t="s">
        <v>312</v>
      </c>
      <c r="FC7" s="779">
        <v>0</v>
      </c>
      <c r="FD7" s="779">
        <v>20617907292</v>
      </c>
      <c r="FE7" s="779">
        <v>20617907292</v>
      </c>
      <c r="FF7" s="1136">
        <f t="shared" si="39"/>
        <v>0</v>
      </c>
      <c r="FG7" s="1136">
        <f t="shared" si="40"/>
        <v>20617907.291999999</v>
      </c>
      <c r="FH7" s="1136">
        <f t="shared" si="41"/>
        <v>20617907.291999999</v>
      </c>
      <c r="FK7" s="752" t="s">
        <v>806</v>
      </c>
      <c r="FL7" s="752" t="s">
        <v>807</v>
      </c>
      <c r="FM7" s="752" t="s">
        <v>431</v>
      </c>
      <c r="FN7" s="752" t="s">
        <v>431</v>
      </c>
      <c r="FO7" s="1136">
        <v>3856496941</v>
      </c>
      <c r="FP7" s="829">
        <f t="shared" si="42"/>
        <v>3856496.9410000001</v>
      </c>
      <c r="FR7" s="1143" t="s">
        <v>426</v>
      </c>
      <c r="FS7" s="752" t="s">
        <v>218</v>
      </c>
      <c r="FT7" s="752" t="s">
        <v>427</v>
      </c>
      <c r="FU7" s="752" t="s">
        <v>312</v>
      </c>
      <c r="FV7" s="1136">
        <v>0</v>
      </c>
      <c r="FW7" s="1136">
        <v>20617907292</v>
      </c>
      <c r="FX7" s="1136">
        <v>20617907292</v>
      </c>
      <c r="FY7" s="829">
        <f t="shared" si="43"/>
        <v>0</v>
      </c>
      <c r="FZ7" s="829">
        <f t="shared" si="44"/>
        <v>20617907.291999999</v>
      </c>
      <c r="GA7" s="829">
        <f t="shared" si="45"/>
        <v>20617907.291999999</v>
      </c>
      <c r="GD7" s="752" t="s">
        <v>428</v>
      </c>
      <c r="GE7" s="752" t="s">
        <v>901</v>
      </c>
      <c r="GF7" s="752" t="s">
        <v>456</v>
      </c>
      <c r="GG7" s="752" t="s">
        <v>269</v>
      </c>
      <c r="GH7" s="1136">
        <v>43500000</v>
      </c>
      <c r="GI7" s="1136">
        <f t="shared" si="46"/>
        <v>43500</v>
      </c>
      <c r="GK7" s="752" t="s">
        <v>426</v>
      </c>
      <c r="GL7" s="752" t="s">
        <v>218</v>
      </c>
      <c r="GM7" s="752" t="s">
        <v>431</v>
      </c>
      <c r="GN7" s="752" t="s">
        <v>431</v>
      </c>
      <c r="GO7" s="1136">
        <v>0</v>
      </c>
      <c r="GP7" s="1136">
        <v>0</v>
      </c>
      <c r="GQ7" s="1136">
        <v>0</v>
      </c>
      <c r="GR7" s="1136">
        <f t="shared" si="47"/>
        <v>0</v>
      </c>
      <c r="GS7" s="1136">
        <f t="shared" si="48"/>
        <v>0</v>
      </c>
      <c r="GT7" s="1136">
        <f t="shared" si="49"/>
        <v>0</v>
      </c>
      <c r="GV7" s="1144" t="s">
        <v>428</v>
      </c>
      <c r="GW7" s="1754" t="s">
        <v>901</v>
      </c>
      <c r="GX7" s="1754" t="s">
        <v>429</v>
      </c>
      <c r="GY7" s="1754" t="s">
        <v>270</v>
      </c>
      <c r="GZ7" s="1145">
        <v>17086321</v>
      </c>
      <c r="HA7" s="1145">
        <f t="shared" si="50"/>
        <v>17086.321</v>
      </c>
      <c r="HC7" s="752" t="s">
        <v>426</v>
      </c>
      <c r="HD7" s="752" t="s">
        <v>218</v>
      </c>
      <c r="HE7" s="752" t="s">
        <v>431</v>
      </c>
      <c r="HF7" s="752" t="s">
        <v>431</v>
      </c>
      <c r="HG7" s="824">
        <v>0</v>
      </c>
      <c r="HH7" s="824">
        <v>0</v>
      </c>
      <c r="HI7" s="824">
        <v>0</v>
      </c>
      <c r="HJ7" s="824">
        <f t="shared" si="51"/>
        <v>0</v>
      </c>
      <c r="HK7" s="824">
        <f t="shared" si="52"/>
        <v>0</v>
      </c>
      <c r="HL7" s="824">
        <f t="shared" si="53"/>
        <v>0</v>
      </c>
    </row>
    <row r="8" spans="1:220" ht="15" customHeight="1" x14ac:dyDescent="0.2">
      <c r="A8" s="778" t="s">
        <v>428</v>
      </c>
      <c r="B8" s="780" t="s">
        <v>901</v>
      </c>
      <c r="C8" s="778" t="s">
        <v>429</v>
      </c>
      <c r="D8" s="780" t="s">
        <v>270</v>
      </c>
      <c r="E8" s="779">
        <v>256612000</v>
      </c>
      <c r="F8" s="779">
        <v>0</v>
      </c>
      <c r="G8" s="779">
        <v>0</v>
      </c>
      <c r="H8" s="779">
        <f t="shared" si="7"/>
        <v>256612</v>
      </c>
      <c r="I8" s="779">
        <f t="shared" si="8"/>
        <v>0</v>
      </c>
      <c r="J8" s="779">
        <f t="shared" si="9"/>
        <v>0</v>
      </c>
      <c r="M8" s="1210" t="s">
        <v>820</v>
      </c>
      <c r="N8" s="1211" t="s">
        <v>821</v>
      </c>
      <c r="O8" s="1210" t="s">
        <v>431</v>
      </c>
      <c r="P8" s="1210" t="s">
        <v>431</v>
      </c>
      <c r="Q8" s="1212">
        <v>36200000</v>
      </c>
      <c r="R8" s="1212">
        <f t="shared" si="10"/>
        <v>36200</v>
      </c>
      <c r="T8" s="1213" t="s">
        <v>428</v>
      </c>
      <c r="U8" s="1213" t="s">
        <v>901</v>
      </c>
      <c r="V8" s="1213" t="s">
        <v>478</v>
      </c>
      <c r="W8" s="1214" t="s">
        <v>333</v>
      </c>
      <c r="X8" s="1215">
        <v>587229000</v>
      </c>
      <c r="Y8" s="1215">
        <v>0</v>
      </c>
      <c r="Z8" s="1215">
        <v>0</v>
      </c>
      <c r="AA8" s="1137">
        <f t="shared" si="11"/>
        <v>587229</v>
      </c>
      <c r="AB8" s="1137">
        <f t="shared" si="12"/>
        <v>0</v>
      </c>
      <c r="AC8" s="1137">
        <f t="shared" si="13"/>
        <v>0</v>
      </c>
      <c r="AE8" s="778" t="s">
        <v>808</v>
      </c>
      <c r="AF8" s="778" t="s">
        <v>809</v>
      </c>
      <c r="AG8" s="778" t="s">
        <v>431</v>
      </c>
      <c r="AH8" s="778" t="s">
        <v>431</v>
      </c>
      <c r="AI8" s="780" t="s">
        <v>521</v>
      </c>
      <c r="AJ8" s="779">
        <v>2493326736</v>
      </c>
      <c r="AK8" s="779">
        <f t="shared" si="14"/>
        <v>2493326.736</v>
      </c>
      <c r="AM8" s="780" t="s">
        <v>428</v>
      </c>
      <c r="AN8" s="780" t="s">
        <v>901</v>
      </c>
      <c r="AO8" s="780" t="s">
        <v>456</v>
      </c>
      <c r="AP8" s="780" t="s">
        <v>269</v>
      </c>
      <c r="AQ8" s="780" t="s">
        <v>521</v>
      </c>
      <c r="AR8" s="1216">
        <v>2642082000</v>
      </c>
      <c r="AS8" s="1216">
        <v>0</v>
      </c>
      <c r="AT8" s="1216">
        <v>0</v>
      </c>
      <c r="AU8" s="1216">
        <f t="shared" si="15"/>
        <v>2642082</v>
      </c>
      <c r="AV8" s="1216">
        <f t="shared" si="16"/>
        <v>0</v>
      </c>
      <c r="AW8" s="1216">
        <f t="shared" si="17"/>
        <v>0</v>
      </c>
      <c r="AY8" s="1144" t="s">
        <v>810</v>
      </c>
      <c r="AZ8" s="780" t="s">
        <v>811</v>
      </c>
      <c r="BA8" s="1144" t="s">
        <v>431</v>
      </c>
      <c r="BB8" s="780" t="s">
        <v>431</v>
      </c>
      <c r="BC8" s="1145">
        <v>4846954252</v>
      </c>
      <c r="BD8" s="1145">
        <f t="shared" si="18"/>
        <v>4846954.2520000003</v>
      </c>
      <c r="BF8" s="1144" t="s">
        <v>428</v>
      </c>
      <c r="BG8" s="1217" t="s">
        <v>901</v>
      </c>
      <c r="BH8" s="778" t="s">
        <v>456</v>
      </c>
      <c r="BI8" s="780" t="s">
        <v>269</v>
      </c>
      <c r="BJ8" s="1145">
        <v>2642082000</v>
      </c>
      <c r="BK8" s="1145">
        <v>0</v>
      </c>
      <c r="BL8" s="1145">
        <v>0</v>
      </c>
      <c r="BM8" s="1145">
        <f t="shared" si="19"/>
        <v>2642082</v>
      </c>
      <c r="BN8" s="1145">
        <f t="shared" si="20"/>
        <v>0</v>
      </c>
      <c r="BO8" s="1145">
        <f t="shared" si="21"/>
        <v>0</v>
      </c>
      <c r="BR8" s="1144" t="s">
        <v>806</v>
      </c>
      <c r="BS8" s="780" t="s">
        <v>807</v>
      </c>
      <c r="BT8" s="1144" t="s">
        <v>431</v>
      </c>
      <c r="BU8" s="778" t="s">
        <v>431</v>
      </c>
      <c r="BV8" s="1145">
        <v>335487721</v>
      </c>
      <c r="BW8" s="1145">
        <f t="shared" si="22"/>
        <v>335487.72100000002</v>
      </c>
      <c r="BY8" s="778" t="s">
        <v>428</v>
      </c>
      <c r="BZ8" s="778" t="s">
        <v>901</v>
      </c>
      <c r="CA8" s="778" t="s">
        <v>456</v>
      </c>
      <c r="CB8" s="778" t="s">
        <v>269</v>
      </c>
      <c r="CC8" s="780" t="s">
        <v>521</v>
      </c>
      <c r="CD8" s="779">
        <v>2642082000</v>
      </c>
      <c r="CE8" s="779">
        <v>0</v>
      </c>
      <c r="CF8" s="779">
        <v>0</v>
      </c>
      <c r="CG8" s="779">
        <f t="shared" si="23"/>
        <v>2642082</v>
      </c>
      <c r="CH8" s="779">
        <f t="shared" si="24"/>
        <v>0</v>
      </c>
      <c r="CI8" s="779">
        <f t="shared" si="25"/>
        <v>0</v>
      </c>
      <c r="CK8" s="780" t="s">
        <v>961</v>
      </c>
      <c r="CL8" s="780" t="s">
        <v>962</v>
      </c>
      <c r="CM8" s="780" t="s">
        <v>431</v>
      </c>
      <c r="CN8" s="780" t="s">
        <v>431</v>
      </c>
      <c r="CO8" s="779">
        <v>17290000</v>
      </c>
      <c r="CP8" s="779">
        <f t="shared" si="26"/>
        <v>17290</v>
      </c>
      <c r="CR8" s="780" t="s">
        <v>428</v>
      </c>
      <c r="CS8" s="780" t="s">
        <v>901</v>
      </c>
      <c r="CT8" s="780" t="s">
        <v>456</v>
      </c>
      <c r="CU8" s="780" t="s">
        <v>269</v>
      </c>
      <c r="CV8" s="779">
        <v>2642082000</v>
      </c>
      <c r="CW8" s="779">
        <v>0</v>
      </c>
      <c r="CX8" s="779">
        <v>0</v>
      </c>
      <c r="CY8" s="779">
        <f t="shared" si="27"/>
        <v>2642082</v>
      </c>
      <c r="CZ8" s="779">
        <f t="shared" si="28"/>
        <v>0</v>
      </c>
      <c r="DA8" s="779">
        <f t="shared" si="29"/>
        <v>0</v>
      </c>
      <c r="DC8" s="1144" t="s">
        <v>806</v>
      </c>
      <c r="DD8" s="780" t="s">
        <v>807</v>
      </c>
      <c r="DE8" s="1144" t="s">
        <v>431</v>
      </c>
      <c r="DF8" s="778" t="s">
        <v>431</v>
      </c>
      <c r="DG8" s="1145">
        <v>3432868507</v>
      </c>
      <c r="DH8" s="1145">
        <f t="shared" si="30"/>
        <v>3432868.5070000002</v>
      </c>
      <c r="DK8" s="778" t="s">
        <v>428</v>
      </c>
      <c r="DL8" s="780" t="s">
        <v>901</v>
      </c>
      <c r="DM8" s="778" t="s">
        <v>456</v>
      </c>
      <c r="DN8" s="780" t="s">
        <v>269</v>
      </c>
      <c r="DO8" s="779">
        <v>2711532000</v>
      </c>
      <c r="DP8" s="779">
        <v>0</v>
      </c>
      <c r="DQ8" s="779">
        <v>0</v>
      </c>
      <c r="DR8" s="779">
        <f t="shared" si="31"/>
        <v>2711532</v>
      </c>
      <c r="DS8" s="779">
        <f t="shared" si="32"/>
        <v>0</v>
      </c>
      <c r="DT8" s="779">
        <f t="shared" si="33"/>
        <v>0</v>
      </c>
      <c r="DW8" s="1146" t="s">
        <v>808</v>
      </c>
      <c r="DX8" s="1218" t="s">
        <v>809</v>
      </c>
      <c r="DY8" s="1146" t="s">
        <v>431</v>
      </c>
      <c r="DZ8" s="1219" t="s">
        <v>431</v>
      </c>
      <c r="EA8" s="1145">
        <v>4489045005</v>
      </c>
      <c r="EB8" s="1145">
        <f t="shared" si="34"/>
        <v>4489045.0049999999</v>
      </c>
      <c r="EE8" s="778" t="s">
        <v>428</v>
      </c>
      <c r="EF8" s="780" t="s">
        <v>901</v>
      </c>
      <c r="EG8" s="780" t="s">
        <v>456</v>
      </c>
      <c r="EH8" s="780" t="s">
        <v>269</v>
      </c>
      <c r="EI8" s="779">
        <v>2896232000</v>
      </c>
      <c r="EJ8" s="779">
        <v>0</v>
      </c>
      <c r="EK8" s="779">
        <v>0</v>
      </c>
      <c r="EL8" s="1137">
        <f t="shared" si="35"/>
        <v>2896232</v>
      </c>
      <c r="EM8" s="1137">
        <f t="shared" si="36"/>
        <v>0</v>
      </c>
      <c r="EN8" s="1137">
        <f t="shared" si="37"/>
        <v>0</v>
      </c>
      <c r="EQ8" s="778" t="s">
        <v>814</v>
      </c>
      <c r="ER8" s="780" t="s">
        <v>815</v>
      </c>
      <c r="ES8" s="778" t="s">
        <v>431</v>
      </c>
      <c r="ET8" s="778" t="s">
        <v>431</v>
      </c>
      <c r="EU8" s="779">
        <v>188566000</v>
      </c>
      <c r="EV8" s="1136">
        <f t="shared" si="38"/>
        <v>188566</v>
      </c>
      <c r="EY8" s="778" t="s">
        <v>428</v>
      </c>
      <c r="EZ8" s="780" t="s">
        <v>901</v>
      </c>
      <c r="FA8" s="780" t="s">
        <v>456</v>
      </c>
      <c r="FB8" s="780" t="s">
        <v>269</v>
      </c>
      <c r="FC8" s="779">
        <v>2896232000</v>
      </c>
      <c r="FD8" s="779">
        <v>0</v>
      </c>
      <c r="FE8" s="779">
        <v>0</v>
      </c>
      <c r="FF8" s="1136">
        <f t="shared" si="39"/>
        <v>2896232</v>
      </c>
      <c r="FG8" s="1136">
        <f t="shared" si="40"/>
        <v>0</v>
      </c>
      <c r="FH8" s="1136">
        <f t="shared" si="41"/>
        <v>0</v>
      </c>
      <c r="FK8" s="752" t="s">
        <v>808</v>
      </c>
      <c r="FL8" s="752" t="s">
        <v>809</v>
      </c>
      <c r="FM8" s="752" t="s">
        <v>431</v>
      </c>
      <c r="FN8" s="752" t="s">
        <v>431</v>
      </c>
      <c r="FO8" s="1136">
        <v>10621237711</v>
      </c>
      <c r="FP8" s="829">
        <f t="shared" si="42"/>
        <v>10621237.710999999</v>
      </c>
      <c r="FR8" s="1143" t="s">
        <v>428</v>
      </c>
      <c r="FS8" s="752" t="s">
        <v>901</v>
      </c>
      <c r="FT8" s="752" t="s">
        <v>456</v>
      </c>
      <c r="FU8" s="752" t="s">
        <v>269</v>
      </c>
      <c r="FV8" s="1136">
        <v>2896232000</v>
      </c>
      <c r="FW8" s="1136">
        <v>0</v>
      </c>
      <c r="FX8" s="1136">
        <v>0</v>
      </c>
      <c r="FY8" s="829">
        <f t="shared" si="43"/>
        <v>2896232</v>
      </c>
      <c r="FZ8" s="829">
        <f t="shared" si="44"/>
        <v>0</v>
      </c>
      <c r="GA8" s="829">
        <f t="shared" si="45"/>
        <v>0</v>
      </c>
      <c r="GD8" s="752" t="s">
        <v>961</v>
      </c>
      <c r="GE8" s="752" t="s">
        <v>962</v>
      </c>
      <c r="GF8" s="752" t="s">
        <v>431</v>
      </c>
      <c r="GG8" s="752" t="s">
        <v>431</v>
      </c>
      <c r="GH8" s="1136">
        <v>41778751</v>
      </c>
      <c r="GI8" s="1136">
        <f t="shared" si="46"/>
        <v>41778.750999999997</v>
      </c>
      <c r="GK8" s="752" t="s">
        <v>428</v>
      </c>
      <c r="GL8" s="752" t="s">
        <v>901</v>
      </c>
      <c r="GM8" s="752" t="s">
        <v>456</v>
      </c>
      <c r="GN8" s="752" t="s">
        <v>269</v>
      </c>
      <c r="GO8" s="1136">
        <v>2861560000</v>
      </c>
      <c r="GP8" s="1136">
        <v>0</v>
      </c>
      <c r="GQ8" s="1136">
        <v>0</v>
      </c>
      <c r="GR8" s="1136">
        <f t="shared" si="47"/>
        <v>2861560</v>
      </c>
      <c r="GS8" s="1136">
        <f t="shared" si="48"/>
        <v>0</v>
      </c>
      <c r="GT8" s="1136">
        <f t="shared" si="49"/>
        <v>0</v>
      </c>
      <c r="GV8" s="1144" t="s">
        <v>961</v>
      </c>
      <c r="GW8" s="1754" t="s">
        <v>962</v>
      </c>
      <c r="GX8" s="1754" t="s">
        <v>431</v>
      </c>
      <c r="GY8" s="1754" t="s">
        <v>431</v>
      </c>
      <c r="GZ8" s="1145">
        <v>38000000</v>
      </c>
      <c r="HA8" s="1145">
        <f t="shared" si="50"/>
        <v>38000</v>
      </c>
      <c r="HC8" s="752" t="s">
        <v>428</v>
      </c>
      <c r="HD8" s="752" t="s">
        <v>901</v>
      </c>
      <c r="HE8" s="752" t="s">
        <v>456</v>
      </c>
      <c r="HF8" s="752" t="s">
        <v>269</v>
      </c>
      <c r="HG8" s="824">
        <v>3031134245</v>
      </c>
      <c r="HH8" s="824">
        <v>0</v>
      </c>
      <c r="HI8" s="824">
        <v>0</v>
      </c>
      <c r="HJ8" s="824">
        <f t="shared" si="51"/>
        <v>3031134.2450000001</v>
      </c>
      <c r="HK8" s="824">
        <f t="shared" si="52"/>
        <v>0</v>
      </c>
      <c r="HL8" s="824">
        <f t="shared" si="53"/>
        <v>0</v>
      </c>
    </row>
    <row r="9" spans="1:220" ht="15" customHeight="1" x14ac:dyDescent="0.2">
      <c r="A9" s="778" t="s">
        <v>428</v>
      </c>
      <c r="B9" s="780" t="s">
        <v>901</v>
      </c>
      <c r="C9" s="778" t="s">
        <v>430</v>
      </c>
      <c r="D9" s="780" t="s">
        <v>313</v>
      </c>
      <c r="E9" s="779">
        <v>5000000</v>
      </c>
      <c r="F9" s="779">
        <v>0</v>
      </c>
      <c r="G9" s="779">
        <v>0</v>
      </c>
      <c r="H9" s="779">
        <f t="shared" si="7"/>
        <v>5000</v>
      </c>
      <c r="I9" s="779">
        <f t="shared" si="8"/>
        <v>0</v>
      </c>
      <c r="J9" s="779">
        <f t="shared" si="9"/>
        <v>0</v>
      </c>
      <c r="M9" s="1210" t="s">
        <v>824</v>
      </c>
      <c r="N9" s="1211" t="s">
        <v>825</v>
      </c>
      <c r="O9" s="1210" t="s">
        <v>431</v>
      </c>
      <c r="P9" s="1210" t="s">
        <v>431</v>
      </c>
      <c r="Q9" s="1212">
        <v>947121500</v>
      </c>
      <c r="R9" s="1212">
        <f t="shared" si="10"/>
        <v>947121.5</v>
      </c>
      <c r="T9" s="1213" t="s">
        <v>428</v>
      </c>
      <c r="U9" s="1213" t="s">
        <v>901</v>
      </c>
      <c r="V9" s="1213" t="s">
        <v>454</v>
      </c>
      <c r="W9" s="1214" t="s">
        <v>455</v>
      </c>
      <c r="X9" s="1215">
        <v>300000000</v>
      </c>
      <c r="Y9" s="1215">
        <v>0</v>
      </c>
      <c r="Z9" s="1215">
        <v>0</v>
      </c>
      <c r="AA9" s="1137">
        <f t="shared" si="11"/>
        <v>300000</v>
      </c>
      <c r="AB9" s="1137">
        <f t="shared" si="12"/>
        <v>0</v>
      </c>
      <c r="AC9" s="1137">
        <f t="shared" si="13"/>
        <v>0</v>
      </c>
      <c r="AE9" s="778" t="s">
        <v>812</v>
      </c>
      <c r="AF9" s="778" t="s">
        <v>813</v>
      </c>
      <c r="AG9" s="778" t="s">
        <v>431</v>
      </c>
      <c r="AH9" s="778" t="s">
        <v>431</v>
      </c>
      <c r="AI9" s="780" t="s">
        <v>521</v>
      </c>
      <c r="AJ9" s="779">
        <v>74436520</v>
      </c>
      <c r="AK9" s="779">
        <f t="shared" si="14"/>
        <v>74436.52</v>
      </c>
      <c r="AM9" s="780" t="s">
        <v>428</v>
      </c>
      <c r="AN9" s="780" t="s">
        <v>901</v>
      </c>
      <c r="AO9" s="780" t="s">
        <v>478</v>
      </c>
      <c r="AP9" s="780" t="s">
        <v>333</v>
      </c>
      <c r="AQ9" s="780" t="s">
        <v>521</v>
      </c>
      <c r="AR9" s="1216">
        <v>587229000</v>
      </c>
      <c r="AS9" s="1216">
        <v>0</v>
      </c>
      <c r="AT9" s="1216">
        <v>0</v>
      </c>
      <c r="AU9" s="1216">
        <f t="shared" si="15"/>
        <v>587229</v>
      </c>
      <c r="AV9" s="1216">
        <f t="shared" si="16"/>
        <v>0</v>
      </c>
      <c r="AW9" s="1216">
        <f t="shared" si="17"/>
        <v>0</v>
      </c>
      <c r="AY9" s="1144" t="s">
        <v>812</v>
      </c>
      <c r="AZ9" s="780" t="s">
        <v>813</v>
      </c>
      <c r="BA9" s="1144" t="s">
        <v>431</v>
      </c>
      <c r="BB9" s="780" t="s">
        <v>431</v>
      </c>
      <c r="BC9" s="1145">
        <v>149569511</v>
      </c>
      <c r="BD9" s="1145">
        <f t="shared" si="18"/>
        <v>149569.511</v>
      </c>
      <c r="BF9" s="1144" t="s">
        <v>428</v>
      </c>
      <c r="BG9" s="1217" t="s">
        <v>901</v>
      </c>
      <c r="BH9" s="778" t="s">
        <v>478</v>
      </c>
      <c r="BI9" s="780" t="s">
        <v>333</v>
      </c>
      <c r="BJ9" s="1145">
        <v>587229000</v>
      </c>
      <c r="BK9" s="1145">
        <v>0</v>
      </c>
      <c r="BL9" s="1145">
        <v>0</v>
      </c>
      <c r="BM9" s="1145">
        <f t="shared" si="19"/>
        <v>587229</v>
      </c>
      <c r="BN9" s="1145">
        <f t="shared" si="20"/>
        <v>0</v>
      </c>
      <c r="BO9" s="1145">
        <f t="shared" si="21"/>
        <v>0</v>
      </c>
      <c r="BR9" s="1144" t="s">
        <v>808</v>
      </c>
      <c r="BS9" s="780" t="s">
        <v>809</v>
      </c>
      <c r="BT9" s="1144" t="s">
        <v>431</v>
      </c>
      <c r="BU9" s="778" t="s">
        <v>431</v>
      </c>
      <c r="BV9" s="1145">
        <v>5407289910</v>
      </c>
      <c r="BW9" s="1145">
        <f t="shared" si="22"/>
        <v>5407289.9100000001</v>
      </c>
      <c r="BY9" s="778" t="s">
        <v>428</v>
      </c>
      <c r="BZ9" s="778" t="s">
        <v>901</v>
      </c>
      <c r="CA9" s="778" t="s">
        <v>478</v>
      </c>
      <c r="CB9" s="778" t="s">
        <v>333</v>
      </c>
      <c r="CC9" s="780" t="s">
        <v>521</v>
      </c>
      <c r="CD9" s="779">
        <v>587229000</v>
      </c>
      <c r="CE9" s="779">
        <v>0</v>
      </c>
      <c r="CF9" s="779">
        <v>0</v>
      </c>
      <c r="CG9" s="779">
        <f t="shared" si="23"/>
        <v>587229</v>
      </c>
      <c r="CH9" s="779">
        <f t="shared" si="24"/>
        <v>0</v>
      </c>
      <c r="CI9" s="779">
        <f t="shared" si="25"/>
        <v>0</v>
      </c>
      <c r="CK9" s="780" t="s">
        <v>806</v>
      </c>
      <c r="CL9" s="780" t="s">
        <v>807</v>
      </c>
      <c r="CM9" s="780" t="s">
        <v>431</v>
      </c>
      <c r="CN9" s="780" t="s">
        <v>431</v>
      </c>
      <c r="CO9" s="779">
        <v>265650335</v>
      </c>
      <c r="CP9" s="779">
        <f t="shared" si="26"/>
        <v>265650.33500000002</v>
      </c>
      <c r="CR9" s="780" t="s">
        <v>428</v>
      </c>
      <c r="CS9" s="780" t="s">
        <v>901</v>
      </c>
      <c r="CT9" s="780" t="s">
        <v>478</v>
      </c>
      <c r="CU9" s="780" t="s">
        <v>333</v>
      </c>
      <c r="CV9" s="779">
        <v>587229000</v>
      </c>
      <c r="CW9" s="779">
        <v>0</v>
      </c>
      <c r="CX9" s="779">
        <v>0</v>
      </c>
      <c r="CY9" s="779">
        <f t="shared" si="27"/>
        <v>587229</v>
      </c>
      <c r="CZ9" s="779">
        <f t="shared" si="28"/>
        <v>0</v>
      </c>
      <c r="DA9" s="779">
        <f t="shared" si="29"/>
        <v>0</v>
      </c>
      <c r="DC9" s="1144" t="s">
        <v>808</v>
      </c>
      <c r="DD9" s="780" t="s">
        <v>809</v>
      </c>
      <c r="DE9" s="1144" t="s">
        <v>431</v>
      </c>
      <c r="DF9" s="778" t="s">
        <v>431</v>
      </c>
      <c r="DG9" s="1145">
        <v>3617424840</v>
      </c>
      <c r="DH9" s="1145">
        <f t="shared" si="30"/>
        <v>3617424.84</v>
      </c>
      <c r="DK9" s="778" t="s">
        <v>428</v>
      </c>
      <c r="DL9" s="780" t="s">
        <v>901</v>
      </c>
      <c r="DM9" s="778" t="s">
        <v>478</v>
      </c>
      <c r="DN9" s="780" t="s">
        <v>333</v>
      </c>
      <c r="DO9" s="779">
        <v>587229000</v>
      </c>
      <c r="DP9" s="779">
        <v>0</v>
      </c>
      <c r="DQ9" s="779">
        <v>0</v>
      </c>
      <c r="DR9" s="779">
        <f t="shared" si="31"/>
        <v>587229</v>
      </c>
      <c r="DS9" s="779">
        <f t="shared" si="32"/>
        <v>0</v>
      </c>
      <c r="DT9" s="779">
        <f t="shared" si="33"/>
        <v>0</v>
      </c>
      <c r="DW9" s="1146" t="s">
        <v>810</v>
      </c>
      <c r="DX9" s="1218" t="s">
        <v>811</v>
      </c>
      <c r="DY9" s="1146" t="s">
        <v>431</v>
      </c>
      <c r="DZ9" s="1219" t="s">
        <v>431</v>
      </c>
      <c r="EA9" s="1145">
        <v>2132268910</v>
      </c>
      <c r="EB9" s="1145">
        <f t="shared" si="34"/>
        <v>2132268.91</v>
      </c>
      <c r="EE9" s="778" t="s">
        <v>428</v>
      </c>
      <c r="EF9" s="780" t="s">
        <v>901</v>
      </c>
      <c r="EG9" s="780" t="s">
        <v>478</v>
      </c>
      <c r="EH9" s="780" t="s">
        <v>333</v>
      </c>
      <c r="EI9" s="779">
        <v>587229000</v>
      </c>
      <c r="EJ9" s="779">
        <v>0</v>
      </c>
      <c r="EK9" s="779">
        <v>0</v>
      </c>
      <c r="EL9" s="1137">
        <f t="shared" si="35"/>
        <v>587229</v>
      </c>
      <c r="EM9" s="1137">
        <f t="shared" si="36"/>
        <v>0</v>
      </c>
      <c r="EN9" s="1137">
        <f t="shared" si="37"/>
        <v>0</v>
      </c>
      <c r="EQ9" s="778" t="s">
        <v>816</v>
      </c>
      <c r="ER9" s="780" t="s">
        <v>817</v>
      </c>
      <c r="ES9" s="778" t="s">
        <v>431</v>
      </c>
      <c r="ET9" s="778" t="s">
        <v>431</v>
      </c>
      <c r="EU9" s="779">
        <v>70686000</v>
      </c>
      <c r="EV9" s="1136">
        <f t="shared" si="38"/>
        <v>70686</v>
      </c>
      <c r="EY9" s="778" t="s">
        <v>428</v>
      </c>
      <c r="EZ9" s="780" t="s">
        <v>901</v>
      </c>
      <c r="FA9" s="780" t="s">
        <v>478</v>
      </c>
      <c r="FB9" s="780" t="s">
        <v>333</v>
      </c>
      <c r="FC9" s="779">
        <v>587229000</v>
      </c>
      <c r="FD9" s="779">
        <v>0</v>
      </c>
      <c r="FE9" s="779">
        <v>0</v>
      </c>
      <c r="FF9" s="1136">
        <f t="shared" si="39"/>
        <v>587229</v>
      </c>
      <c r="FG9" s="1136">
        <f t="shared" si="40"/>
        <v>0</v>
      </c>
      <c r="FH9" s="1136">
        <f t="shared" si="41"/>
        <v>0</v>
      </c>
      <c r="FK9" s="752" t="s">
        <v>810</v>
      </c>
      <c r="FL9" s="752" t="s">
        <v>811</v>
      </c>
      <c r="FM9" s="752" t="s">
        <v>431</v>
      </c>
      <c r="FN9" s="752" t="s">
        <v>431</v>
      </c>
      <c r="FO9" s="1136">
        <v>3807290862</v>
      </c>
      <c r="FP9" s="829">
        <f t="shared" si="42"/>
        <v>3807290.8620000002</v>
      </c>
      <c r="FR9" s="1143" t="s">
        <v>428</v>
      </c>
      <c r="FS9" s="752" t="s">
        <v>901</v>
      </c>
      <c r="FT9" s="752" t="s">
        <v>478</v>
      </c>
      <c r="FU9" s="752" t="s">
        <v>333</v>
      </c>
      <c r="FV9" s="1136">
        <v>587229000</v>
      </c>
      <c r="FW9" s="1136">
        <v>0</v>
      </c>
      <c r="FX9" s="1136">
        <v>0</v>
      </c>
      <c r="FY9" s="829">
        <f t="shared" si="43"/>
        <v>587229</v>
      </c>
      <c r="FZ9" s="829">
        <f t="shared" si="44"/>
        <v>0</v>
      </c>
      <c r="GA9" s="829">
        <f t="shared" si="45"/>
        <v>0</v>
      </c>
      <c r="GD9" s="752" t="s">
        <v>899</v>
      </c>
      <c r="GE9" s="752" t="s">
        <v>51</v>
      </c>
      <c r="GF9" s="752" t="s">
        <v>431</v>
      </c>
      <c r="GG9" s="752" t="s">
        <v>431</v>
      </c>
      <c r="GH9" s="1136">
        <v>5814755989</v>
      </c>
      <c r="GI9" s="1136">
        <f t="shared" si="46"/>
        <v>5814755.9890000001</v>
      </c>
      <c r="GK9" s="752" t="s">
        <v>428</v>
      </c>
      <c r="GL9" s="752" t="s">
        <v>901</v>
      </c>
      <c r="GM9" s="752" t="s">
        <v>478</v>
      </c>
      <c r="GN9" s="752" t="s">
        <v>333</v>
      </c>
      <c r="GO9" s="1136">
        <v>587229000</v>
      </c>
      <c r="GP9" s="1136">
        <v>0</v>
      </c>
      <c r="GQ9" s="1136">
        <v>0</v>
      </c>
      <c r="GR9" s="1136">
        <f t="shared" si="47"/>
        <v>587229</v>
      </c>
      <c r="GS9" s="1136">
        <f t="shared" si="48"/>
        <v>0</v>
      </c>
      <c r="GT9" s="1136">
        <f t="shared" si="49"/>
        <v>0</v>
      </c>
      <c r="GV9" s="1144" t="s">
        <v>899</v>
      </c>
      <c r="GW9" s="1754" t="s">
        <v>51</v>
      </c>
      <c r="GX9" s="1754" t="s">
        <v>431</v>
      </c>
      <c r="GY9" s="1754" t="s">
        <v>431</v>
      </c>
      <c r="GZ9" s="1145">
        <v>565224285</v>
      </c>
      <c r="HA9" s="1145">
        <f t="shared" si="50"/>
        <v>565224.28500000003</v>
      </c>
      <c r="HC9" s="752" t="s">
        <v>428</v>
      </c>
      <c r="HD9" s="752" t="s">
        <v>901</v>
      </c>
      <c r="HE9" s="752" t="s">
        <v>478</v>
      </c>
      <c r="HF9" s="752" t="s">
        <v>333</v>
      </c>
      <c r="HG9" s="824">
        <v>587229000</v>
      </c>
      <c r="HH9" s="824">
        <v>0</v>
      </c>
      <c r="HI9" s="824">
        <v>0</v>
      </c>
      <c r="HJ9" s="824">
        <f t="shared" si="51"/>
        <v>587229</v>
      </c>
      <c r="HK9" s="824">
        <f t="shared" si="52"/>
        <v>0</v>
      </c>
      <c r="HL9" s="824">
        <f t="shared" si="53"/>
        <v>0</v>
      </c>
    </row>
    <row r="10" spans="1:220" ht="15" customHeight="1" x14ac:dyDescent="0.2">
      <c r="A10" s="778" t="s">
        <v>428</v>
      </c>
      <c r="B10" s="780" t="s">
        <v>901</v>
      </c>
      <c r="C10" s="778" t="s">
        <v>453</v>
      </c>
      <c r="D10" s="780" t="s">
        <v>272</v>
      </c>
      <c r="E10" s="779">
        <v>3000000</v>
      </c>
      <c r="F10" s="779">
        <v>0</v>
      </c>
      <c r="G10" s="779">
        <v>0</v>
      </c>
      <c r="H10" s="779">
        <f t="shared" si="7"/>
        <v>3000</v>
      </c>
      <c r="I10" s="779">
        <f t="shared" si="8"/>
        <v>0</v>
      </c>
      <c r="J10" s="779">
        <f t="shared" si="9"/>
        <v>0</v>
      </c>
      <c r="M10" s="1210" t="s">
        <v>435</v>
      </c>
      <c r="N10" s="1211" t="s">
        <v>452</v>
      </c>
      <c r="O10" s="1210" t="s">
        <v>431</v>
      </c>
      <c r="P10" s="1210" t="s">
        <v>431</v>
      </c>
      <c r="Q10" s="1212">
        <v>149403452</v>
      </c>
      <c r="R10" s="1212">
        <f t="shared" si="10"/>
        <v>149403.45199999999</v>
      </c>
      <c r="T10" s="1213" t="s">
        <v>428</v>
      </c>
      <c r="U10" s="1213" t="s">
        <v>901</v>
      </c>
      <c r="V10" s="1213" t="s">
        <v>429</v>
      </c>
      <c r="W10" s="1214" t="s">
        <v>270</v>
      </c>
      <c r="X10" s="1215">
        <v>256612000</v>
      </c>
      <c r="Y10" s="1215">
        <v>0</v>
      </c>
      <c r="Z10" s="1215">
        <v>0</v>
      </c>
      <c r="AA10" s="1137">
        <f t="shared" si="11"/>
        <v>256612</v>
      </c>
      <c r="AB10" s="1137">
        <f t="shared" si="12"/>
        <v>0</v>
      </c>
      <c r="AC10" s="1137">
        <f t="shared" si="13"/>
        <v>0</v>
      </c>
      <c r="AE10" s="778" t="s">
        <v>814</v>
      </c>
      <c r="AF10" s="778" t="s">
        <v>815</v>
      </c>
      <c r="AG10" s="778" t="s">
        <v>431</v>
      </c>
      <c r="AH10" s="778" t="s">
        <v>431</v>
      </c>
      <c r="AI10" s="780" t="s">
        <v>521</v>
      </c>
      <c r="AJ10" s="779">
        <v>577091613</v>
      </c>
      <c r="AK10" s="779">
        <f t="shared" si="14"/>
        <v>577091.61300000001</v>
      </c>
      <c r="AM10" s="780" t="s">
        <v>428</v>
      </c>
      <c r="AN10" s="780" t="s">
        <v>901</v>
      </c>
      <c r="AO10" s="780" t="s">
        <v>454</v>
      </c>
      <c r="AP10" s="780" t="s">
        <v>455</v>
      </c>
      <c r="AQ10" s="780" t="s">
        <v>521</v>
      </c>
      <c r="AR10" s="1216">
        <v>300000000</v>
      </c>
      <c r="AS10" s="1216">
        <v>0</v>
      </c>
      <c r="AT10" s="1216">
        <v>0</v>
      </c>
      <c r="AU10" s="1216">
        <f t="shared" si="15"/>
        <v>300000</v>
      </c>
      <c r="AV10" s="1216">
        <f t="shared" si="16"/>
        <v>0</v>
      </c>
      <c r="AW10" s="1216">
        <f t="shared" si="17"/>
        <v>0</v>
      </c>
      <c r="AY10" s="1144" t="s">
        <v>814</v>
      </c>
      <c r="AZ10" s="780" t="s">
        <v>815</v>
      </c>
      <c r="BA10" s="1144" t="s">
        <v>431</v>
      </c>
      <c r="BB10" s="780" t="s">
        <v>431</v>
      </c>
      <c r="BC10" s="1145">
        <v>1064351197</v>
      </c>
      <c r="BD10" s="1145">
        <f t="shared" si="18"/>
        <v>1064351.1969999999</v>
      </c>
      <c r="BF10" s="1144" t="s">
        <v>428</v>
      </c>
      <c r="BG10" s="1217" t="s">
        <v>901</v>
      </c>
      <c r="BH10" s="778" t="s">
        <v>454</v>
      </c>
      <c r="BI10" s="780" t="s">
        <v>455</v>
      </c>
      <c r="BJ10" s="1145">
        <v>300000000</v>
      </c>
      <c r="BK10" s="1145">
        <v>0</v>
      </c>
      <c r="BL10" s="1145">
        <v>0</v>
      </c>
      <c r="BM10" s="1145">
        <f t="shared" si="19"/>
        <v>300000</v>
      </c>
      <c r="BN10" s="1145">
        <f t="shared" si="20"/>
        <v>0</v>
      </c>
      <c r="BO10" s="1145">
        <f t="shared" si="21"/>
        <v>0</v>
      </c>
      <c r="BR10" s="1144" t="s">
        <v>810</v>
      </c>
      <c r="BS10" s="780" t="s">
        <v>811</v>
      </c>
      <c r="BT10" s="1144" t="s">
        <v>431</v>
      </c>
      <c r="BU10" s="778" t="s">
        <v>431</v>
      </c>
      <c r="BV10" s="1145">
        <v>208919281</v>
      </c>
      <c r="BW10" s="1145">
        <f t="shared" si="22"/>
        <v>208919.28099999999</v>
      </c>
      <c r="BY10" s="778" t="s">
        <v>428</v>
      </c>
      <c r="BZ10" s="778" t="s">
        <v>901</v>
      </c>
      <c r="CA10" s="778" t="s">
        <v>454</v>
      </c>
      <c r="CB10" s="778" t="s">
        <v>455</v>
      </c>
      <c r="CC10" s="780" t="s">
        <v>521</v>
      </c>
      <c r="CD10" s="779">
        <v>300000000</v>
      </c>
      <c r="CE10" s="779">
        <v>0</v>
      </c>
      <c r="CF10" s="779">
        <v>0</v>
      </c>
      <c r="CG10" s="779">
        <f t="shared" si="23"/>
        <v>300000</v>
      </c>
      <c r="CH10" s="779">
        <f t="shared" si="24"/>
        <v>0</v>
      </c>
      <c r="CI10" s="779">
        <f t="shared" si="25"/>
        <v>0</v>
      </c>
      <c r="CK10" s="780" t="s">
        <v>808</v>
      </c>
      <c r="CL10" s="780" t="s">
        <v>809</v>
      </c>
      <c r="CM10" s="780" t="s">
        <v>431</v>
      </c>
      <c r="CN10" s="780" t="s">
        <v>431</v>
      </c>
      <c r="CO10" s="779">
        <v>3573297502</v>
      </c>
      <c r="CP10" s="779">
        <f t="shared" si="26"/>
        <v>3573297.5019999999</v>
      </c>
      <c r="CR10" s="780" t="s">
        <v>428</v>
      </c>
      <c r="CS10" s="780" t="s">
        <v>901</v>
      </c>
      <c r="CT10" s="780" t="s">
        <v>454</v>
      </c>
      <c r="CU10" s="780" t="s">
        <v>455</v>
      </c>
      <c r="CV10" s="779">
        <v>300000000</v>
      </c>
      <c r="CW10" s="779">
        <v>0</v>
      </c>
      <c r="CX10" s="779">
        <v>0</v>
      </c>
      <c r="CY10" s="779">
        <f t="shared" si="27"/>
        <v>300000</v>
      </c>
      <c r="CZ10" s="779">
        <f t="shared" si="28"/>
        <v>0</v>
      </c>
      <c r="DA10" s="779">
        <f t="shared" si="29"/>
        <v>0</v>
      </c>
      <c r="DC10" s="1144" t="s">
        <v>810</v>
      </c>
      <c r="DD10" s="780" t="s">
        <v>811</v>
      </c>
      <c r="DE10" s="1144" t="s">
        <v>431</v>
      </c>
      <c r="DF10" s="778" t="s">
        <v>431</v>
      </c>
      <c r="DG10" s="1145">
        <v>1774828653</v>
      </c>
      <c r="DH10" s="1145">
        <f t="shared" si="30"/>
        <v>1774828.6529999999</v>
      </c>
      <c r="DK10" s="778" t="s">
        <v>428</v>
      </c>
      <c r="DL10" s="780" t="s">
        <v>901</v>
      </c>
      <c r="DM10" s="778" t="s">
        <v>454</v>
      </c>
      <c r="DN10" s="780" t="s">
        <v>455</v>
      </c>
      <c r="DO10" s="779">
        <v>300000000</v>
      </c>
      <c r="DP10" s="779">
        <v>0</v>
      </c>
      <c r="DQ10" s="779">
        <v>0</v>
      </c>
      <c r="DR10" s="779">
        <f t="shared" si="31"/>
        <v>300000</v>
      </c>
      <c r="DS10" s="779">
        <f t="shared" si="32"/>
        <v>0</v>
      </c>
      <c r="DT10" s="779">
        <f t="shared" si="33"/>
        <v>0</v>
      </c>
      <c r="DW10" s="1146" t="s">
        <v>814</v>
      </c>
      <c r="DX10" s="1218" t="s">
        <v>815</v>
      </c>
      <c r="DY10" s="1146" t="s">
        <v>431</v>
      </c>
      <c r="DZ10" s="1219" t="s">
        <v>431</v>
      </c>
      <c r="EA10" s="1145">
        <v>80472652</v>
      </c>
      <c r="EB10" s="1145">
        <f t="shared" si="34"/>
        <v>80472.652000000002</v>
      </c>
      <c r="EE10" s="778" t="s">
        <v>428</v>
      </c>
      <c r="EF10" s="780" t="s">
        <v>901</v>
      </c>
      <c r="EG10" s="780" t="s">
        <v>454</v>
      </c>
      <c r="EH10" s="780" t="s">
        <v>455</v>
      </c>
      <c r="EI10" s="779">
        <v>300000000</v>
      </c>
      <c r="EJ10" s="779">
        <v>0</v>
      </c>
      <c r="EK10" s="779">
        <v>0</v>
      </c>
      <c r="EL10" s="1137">
        <f t="shared" si="35"/>
        <v>300000</v>
      </c>
      <c r="EM10" s="1137">
        <f t="shared" si="36"/>
        <v>0</v>
      </c>
      <c r="EN10" s="1137">
        <f t="shared" si="37"/>
        <v>0</v>
      </c>
      <c r="EQ10" s="778" t="s">
        <v>818</v>
      </c>
      <c r="ER10" s="780" t="s">
        <v>819</v>
      </c>
      <c r="ES10" s="778" t="s">
        <v>431</v>
      </c>
      <c r="ET10" s="778" t="s">
        <v>431</v>
      </c>
      <c r="EU10" s="779">
        <v>115920000</v>
      </c>
      <c r="EV10" s="1136">
        <f t="shared" si="38"/>
        <v>115920</v>
      </c>
      <c r="EY10" s="778" t="s">
        <v>428</v>
      </c>
      <c r="EZ10" s="780" t="s">
        <v>901</v>
      </c>
      <c r="FA10" s="780" t="s">
        <v>454</v>
      </c>
      <c r="FB10" s="780" t="s">
        <v>455</v>
      </c>
      <c r="FC10" s="779">
        <v>300000000</v>
      </c>
      <c r="FD10" s="779">
        <v>0</v>
      </c>
      <c r="FE10" s="779">
        <v>0</v>
      </c>
      <c r="FF10" s="1136">
        <f t="shared" si="39"/>
        <v>300000</v>
      </c>
      <c r="FG10" s="1136">
        <f t="shared" si="40"/>
        <v>0</v>
      </c>
      <c r="FH10" s="1136">
        <f t="shared" si="41"/>
        <v>0</v>
      </c>
      <c r="FK10" s="752" t="s">
        <v>812</v>
      </c>
      <c r="FL10" s="752" t="s">
        <v>813</v>
      </c>
      <c r="FM10" s="752" t="s">
        <v>431</v>
      </c>
      <c r="FN10" s="752" t="s">
        <v>431</v>
      </c>
      <c r="FO10" s="1136">
        <v>149600074</v>
      </c>
      <c r="FP10" s="829">
        <f t="shared" si="42"/>
        <v>149600.07399999999</v>
      </c>
      <c r="FR10" s="1143" t="s">
        <v>428</v>
      </c>
      <c r="FS10" s="752" t="s">
        <v>901</v>
      </c>
      <c r="FT10" s="752" t="s">
        <v>454</v>
      </c>
      <c r="FU10" s="752" t="s">
        <v>455</v>
      </c>
      <c r="FV10" s="1136">
        <v>300000000</v>
      </c>
      <c r="FW10" s="1136">
        <v>0</v>
      </c>
      <c r="FX10" s="1136">
        <v>0</v>
      </c>
      <c r="FY10" s="829">
        <f t="shared" si="43"/>
        <v>300000</v>
      </c>
      <c r="FZ10" s="829">
        <f t="shared" si="44"/>
        <v>0</v>
      </c>
      <c r="GA10" s="829">
        <f t="shared" si="45"/>
        <v>0</v>
      </c>
      <c r="GD10" s="752" t="s">
        <v>806</v>
      </c>
      <c r="GE10" s="752" t="s">
        <v>807</v>
      </c>
      <c r="GF10" s="752" t="s">
        <v>431</v>
      </c>
      <c r="GG10" s="752" t="s">
        <v>431</v>
      </c>
      <c r="GH10" s="1136">
        <v>8242748509</v>
      </c>
      <c r="GI10" s="1136">
        <f t="shared" si="46"/>
        <v>8242748.5089999996</v>
      </c>
      <c r="GK10" s="752" t="s">
        <v>428</v>
      </c>
      <c r="GL10" s="752" t="s">
        <v>901</v>
      </c>
      <c r="GM10" s="752" t="s">
        <v>454</v>
      </c>
      <c r="GN10" s="752" t="s">
        <v>455</v>
      </c>
      <c r="GO10" s="1136">
        <v>300000000</v>
      </c>
      <c r="GP10" s="1136">
        <v>0</v>
      </c>
      <c r="GQ10" s="1136">
        <v>0</v>
      </c>
      <c r="GR10" s="1136">
        <f t="shared" si="47"/>
        <v>300000</v>
      </c>
      <c r="GS10" s="1136">
        <f t="shared" si="48"/>
        <v>0</v>
      </c>
      <c r="GT10" s="1136">
        <f t="shared" si="49"/>
        <v>0</v>
      </c>
      <c r="GV10" s="1144" t="s">
        <v>434</v>
      </c>
      <c r="GW10" s="1754" t="s">
        <v>141</v>
      </c>
      <c r="GX10" s="1754" t="s">
        <v>431</v>
      </c>
      <c r="GY10" s="1754" t="s">
        <v>431</v>
      </c>
      <c r="GZ10" s="1145">
        <v>1986270510</v>
      </c>
      <c r="HA10" s="1145">
        <f t="shared" si="50"/>
        <v>1986270.51</v>
      </c>
      <c r="HC10" s="752" t="s">
        <v>428</v>
      </c>
      <c r="HD10" s="752" t="s">
        <v>901</v>
      </c>
      <c r="HE10" s="752" t="s">
        <v>454</v>
      </c>
      <c r="HF10" s="752" t="s">
        <v>455</v>
      </c>
      <c r="HG10" s="824">
        <v>204314614</v>
      </c>
      <c r="HH10" s="824">
        <v>0</v>
      </c>
      <c r="HI10" s="824">
        <v>0</v>
      </c>
      <c r="HJ10" s="824">
        <f t="shared" si="51"/>
        <v>204314.614</v>
      </c>
      <c r="HK10" s="824">
        <f t="shared" si="52"/>
        <v>0</v>
      </c>
      <c r="HL10" s="824">
        <f t="shared" si="53"/>
        <v>0</v>
      </c>
    </row>
    <row r="11" spans="1:220" ht="15" customHeight="1" x14ac:dyDescent="0.2">
      <c r="A11" s="778" t="s">
        <v>428</v>
      </c>
      <c r="B11" s="780" t="s">
        <v>901</v>
      </c>
      <c r="C11" s="778" t="s">
        <v>454</v>
      </c>
      <c r="D11" s="780" t="s">
        <v>455</v>
      </c>
      <c r="E11" s="779">
        <v>0</v>
      </c>
      <c r="F11" s="779">
        <v>103736157</v>
      </c>
      <c r="G11" s="779">
        <v>56316000</v>
      </c>
      <c r="H11" s="779">
        <f t="shared" si="7"/>
        <v>0</v>
      </c>
      <c r="I11" s="779">
        <f t="shared" si="8"/>
        <v>103736.15700000001</v>
      </c>
      <c r="J11" s="779">
        <f t="shared" si="9"/>
        <v>56316</v>
      </c>
      <c r="R11" s="1147">
        <f>SUM(R3:R10)</f>
        <v>25528342.228999998</v>
      </c>
      <c r="T11" s="1213" t="s">
        <v>428</v>
      </c>
      <c r="U11" s="1213" t="s">
        <v>901</v>
      </c>
      <c r="V11" s="1213" t="s">
        <v>430</v>
      </c>
      <c r="W11" s="1214" t="s">
        <v>313</v>
      </c>
      <c r="X11" s="1215">
        <v>5000000</v>
      </c>
      <c r="Y11" s="1215">
        <v>0</v>
      </c>
      <c r="Z11" s="1215">
        <v>0</v>
      </c>
      <c r="AA11" s="1137">
        <f t="shared" si="11"/>
        <v>5000</v>
      </c>
      <c r="AB11" s="1137">
        <f t="shared" si="12"/>
        <v>0</v>
      </c>
      <c r="AC11" s="1137">
        <f t="shared" si="13"/>
        <v>0</v>
      </c>
      <c r="AE11" s="778" t="s">
        <v>818</v>
      </c>
      <c r="AF11" s="778" t="s">
        <v>819</v>
      </c>
      <c r="AG11" s="778" t="s">
        <v>431</v>
      </c>
      <c r="AH11" s="778" t="s">
        <v>431</v>
      </c>
      <c r="AI11" s="780" t="s">
        <v>521</v>
      </c>
      <c r="AJ11" s="779">
        <v>88260000</v>
      </c>
      <c r="AK11" s="779">
        <f t="shared" si="14"/>
        <v>88260</v>
      </c>
      <c r="AM11" s="780" t="s">
        <v>428</v>
      </c>
      <c r="AN11" s="780" t="s">
        <v>901</v>
      </c>
      <c r="AO11" s="780" t="s">
        <v>429</v>
      </c>
      <c r="AP11" s="780" t="s">
        <v>270</v>
      </c>
      <c r="AQ11" s="780" t="s">
        <v>521</v>
      </c>
      <c r="AR11" s="1216">
        <v>256612000</v>
      </c>
      <c r="AS11" s="1216">
        <v>0</v>
      </c>
      <c r="AT11" s="1216">
        <v>0</v>
      </c>
      <c r="AU11" s="1216">
        <f t="shared" si="15"/>
        <v>256612</v>
      </c>
      <c r="AV11" s="1216">
        <f t="shared" si="16"/>
        <v>0</v>
      </c>
      <c r="AW11" s="1216">
        <f t="shared" si="17"/>
        <v>0</v>
      </c>
      <c r="AY11" s="1144" t="s">
        <v>816</v>
      </c>
      <c r="AZ11" s="780" t="s">
        <v>817</v>
      </c>
      <c r="BA11" s="1144" t="s">
        <v>431</v>
      </c>
      <c r="BB11" s="780" t="s">
        <v>431</v>
      </c>
      <c r="BC11" s="1145">
        <v>406146000</v>
      </c>
      <c r="BD11" s="1145">
        <f t="shared" si="18"/>
        <v>406146</v>
      </c>
      <c r="BF11" s="1144" t="s">
        <v>428</v>
      </c>
      <c r="BG11" s="1217" t="s">
        <v>901</v>
      </c>
      <c r="BH11" s="778" t="s">
        <v>429</v>
      </c>
      <c r="BI11" s="780" t="s">
        <v>270</v>
      </c>
      <c r="BJ11" s="1145">
        <v>256612000</v>
      </c>
      <c r="BK11" s="1145">
        <v>0</v>
      </c>
      <c r="BL11" s="1145">
        <v>0</v>
      </c>
      <c r="BM11" s="1145">
        <f t="shared" si="19"/>
        <v>256612</v>
      </c>
      <c r="BN11" s="1145">
        <f t="shared" si="20"/>
        <v>0</v>
      </c>
      <c r="BO11" s="1145">
        <f t="shared" si="21"/>
        <v>0</v>
      </c>
      <c r="BR11" s="1144" t="s">
        <v>812</v>
      </c>
      <c r="BS11" s="780" t="s">
        <v>813</v>
      </c>
      <c r="BT11" s="1144" t="s">
        <v>431</v>
      </c>
      <c r="BU11" s="778" t="s">
        <v>431</v>
      </c>
      <c r="BV11" s="1145">
        <v>224888896</v>
      </c>
      <c r="BW11" s="1145">
        <f t="shared" si="22"/>
        <v>224888.89600000001</v>
      </c>
      <c r="BY11" s="778" t="s">
        <v>428</v>
      </c>
      <c r="BZ11" s="778" t="s">
        <v>901</v>
      </c>
      <c r="CA11" s="778" t="s">
        <v>429</v>
      </c>
      <c r="CB11" s="778" t="s">
        <v>270</v>
      </c>
      <c r="CC11" s="780" t="s">
        <v>521</v>
      </c>
      <c r="CD11" s="779">
        <v>256612000</v>
      </c>
      <c r="CE11" s="779">
        <v>0</v>
      </c>
      <c r="CF11" s="779">
        <v>0</v>
      </c>
      <c r="CG11" s="779">
        <f t="shared" si="23"/>
        <v>256612</v>
      </c>
      <c r="CH11" s="779">
        <f t="shared" si="24"/>
        <v>0</v>
      </c>
      <c r="CI11" s="779">
        <f t="shared" si="25"/>
        <v>0</v>
      </c>
      <c r="CK11" s="780" t="s">
        <v>814</v>
      </c>
      <c r="CL11" s="780" t="s">
        <v>815</v>
      </c>
      <c r="CM11" s="780" t="s">
        <v>431</v>
      </c>
      <c r="CN11" s="780" t="s">
        <v>431</v>
      </c>
      <c r="CO11" s="779">
        <v>1200795821</v>
      </c>
      <c r="CP11" s="779">
        <f t="shared" si="26"/>
        <v>1200795.821</v>
      </c>
      <c r="CR11" s="780" t="s">
        <v>428</v>
      </c>
      <c r="CS11" s="780" t="s">
        <v>901</v>
      </c>
      <c r="CT11" s="780" t="s">
        <v>429</v>
      </c>
      <c r="CU11" s="780" t="s">
        <v>270</v>
      </c>
      <c r="CV11" s="779">
        <v>256612000</v>
      </c>
      <c r="CW11" s="779">
        <v>0</v>
      </c>
      <c r="CX11" s="779">
        <v>0</v>
      </c>
      <c r="CY11" s="779">
        <f t="shared" si="27"/>
        <v>256612</v>
      </c>
      <c r="CZ11" s="779">
        <f t="shared" si="28"/>
        <v>0</v>
      </c>
      <c r="DA11" s="779">
        <f t="shared" si="29"/>
        <v>0</v>
      </c>
      <c r="DC11" s="1144" t="s">
        <v>812</v>
      </c>
      <c r="DD11" s="780" t="s">
        <v>813</v>
      </c>
      <c r="DE11" s="1144" t="s">
        <v>431</v>
      </c>
      <c r="DF11" s="778" t="s">
        <v>431</v>
      </c>
      <c r="DG11" s="1145">
        <v>9621299</v>
      </c>
      <c r="DH11" s="1145">
        <f t="shared" si="30"/>
        <v>9621.2990000000009</v>
      </c>
      <c r="DK11" s="778" t="s">
        <v>428</v>
      </c>
      <c r="DL11" s="780" t="s">
        <v>901</v>
      </c>
      <c r="DM11" s="778" t="s">
        <v>429</v>
      </c>
      <c r="DN11" s="780" t="s">
        <v>270</v>
      </c>
      <c r="DO11" s="779">
        <v>256612000</v>
      </c>
      <c r="DP11" s="779">
        <v>0</v>
      </c>
      <c r="DQ11" s="779">
        <v>0</v>
      </c>
      <c r="DR11" s="779">
        <f t="shared" si="31"/>
        <v>256612</v>
      </c>
      <c r="DS11" s="779">
        <f t="shared" si="32"/>
        <v>0</v>
      </c>
      <c r="DT11" s="779">
        <f t="shared" si="33"/>
        <v>0</v>
      </c>
      <c r="DW11" s="1146" t="s">
        <v>818</v>
      </c>
      <c r="DX11" s="1218" t="s">
        <v>819</v>
      </c>
      <c r="DY11" s="1146" t="s">
        <v>431</v>
      </c>
      <c r="DZ11" s="1219" t="s">
        <v>431</v>
      </c>
      <c r="EA11" s="1145">
        <v>588837000</v>
      </c>
      <c r="EB11" s="1145">
        <f t="shared" si="34"/>
        <v>588837</v>
      </c>
      <c r="EE11" s="778" t="s">
        <v>428</v>
      </c>
      <c r="EF11" s="780" t="s">
        <v>901</v>
      </c>
      <c r="EG11" s="780" t="s">
        <v>429</v>
      </c>
      <c r="EH11" s="780" t="s">
        <v>270</v>
      </c>
      <c r="EI11" s="779">
        <v>256612000</v>
      </c>
      <c r="EJ11" s="779">
        <v>0</v>
      </c>
      <c r="EK11" s="779">
        <v>0</v>
      </c>
      <c r="EL11" s="1137">
        <f t="shared" si="35"/>
        <v>256612</v>
      </c>
      <c r="EM11" s="1137">
        <f t="shared" si="36"/>
        <v>0</v>
      </c>
      <c r="EN11" s="1137">
        <f t="shared" si="37"/>
        <v>0</v>
      </c>
      <c r="EQ11" s="778" t="s">
        <v>822</v>
      </c>
      <c r="ER11" s="780" t="s">
        <v>823</v>
      </c>
      <c r="ES11" s="778" t="s">
        <v>431</v>
      </c>
      <c r="ET11" s="778" t="s">
        <v>431</v>
      </c>
      <c r="EU11" s="779">
        <v>1052982463</v>
      </c>
      <c r="EV11" s="1136">
        <f t="shared" si="38"/>
        <v>1052982.463</v>
      </c>
      <c r="EY11" s="778" t="s">
        <v>428</v>
      </c>
      <c r="EZ11" s="780" t="s">
        <v>901</v>
      </c>
      <c r="FA11" s="780" t="s">
        <v>429</v>
      </c>
      <c r="FB11" s="780" t="s">
        <v>270</v>
      </c>
      <c r="FC11" s="779">
        <v>256612000</v>
      </c>
      <c r="FD11" s="779">
        <v>0</v>
      </c>
      <c r="FE11" s="779">
        <v>0</v>
      </c>
      <c r="FF11" s="1136">
        <f t="shared" si="39"/>
        <v>256612</v>
      </c>
      <c r="FG11" s="1136">
        <f t="shared" si="40"/>
        <v>0</v>
      </c>
      <c r="FH11" s="1136">
        <f t="shared" si="41"/>
        <v>0</v>
      </c>
      <c r="FK11" s="752" t="s">
        <v>814</v>
      </c>
      <c r="FL11" s="752" t="s">
        <v>815</v>
      </c>
      <c r="FM11" s="752" t="s">
        <v>431</v>
      </c>
      <c r="FN11" s="752" t="s">
        <v>431</v>
      </c>
      <c r="FO11" s="1136">
        <v>709783401</v>
      </c>
      <c r="FP11" s="829">
        <f t="shared" si="42"/>
        <v>709783.40099999995</v>
      </c>
      <c r="FR11" s="1143" t="s">
        <v>428</v>
      </c>
      <c r="FS11" s="752" t="s">
        <v>901</v>
      </c>
      <c r="FT11" s="752" t="s">
        <v>429</v>
      </c>
      <c r="FU11" s="752" t="s">
        <v>270</v>
      </c>
      <c r="FV11" s="1136">
        <v>256612000</v>
      </c>
      <c r="FW11" s="1136">
        <v>0</v>
      </c>
      <c r="FX11" s="1136">
        <v>0</v>
      </c>
      <c r="FY11" s="829">
        <f t="shared" si="43"/>
        <v>256612</v>
      </c>
      <c r="FZ11" s="829">
        <f t="shared" si="44"/>
        <v>0</v>
      </c>
      <c r="GA11" s="829">
        <f t="shared" si="45"/>
        <v>0</v>
      </c>
      <c r="GD11" s="752" t="s">
        <v>808</v>
      </c>
      <c r="GE11" s="752" t="s">
        <v>809</v>
      </c>
      <c r="GF11" s="752" t="s">
        <v>431</v>
      </c>
      <c r="GG11" s="752" t="s">
        <v>431</v>
      </c>
      <c r="GH11" s="1136">
        <v>1036561973</v>
      </c>
      <c r="GI11" s="1136">
        <f t="shared" si="46"/>
        <v>1036561.973</v>
      </c>
      <c r="GK11" s="752" t="s">
        <v>428</v>
      </c>
      <c r="GL11" s="752" t="s">
        <v>901</v>
      </c>
      <c r="GM11" s="752" t="s">
        <v>429</v>
      </c>
      <c r="GN11" s="752" t="s">
        <v>270</v>
      </c>
      <c r="GO11" s="1136">
        <v>256612000</v>
      </c>
      <c r="GP11" s="1136">
        <v>0</v>
      </c>
      <c r="GQ11" s="1136">
        <v>0</v>
      </c>
      <c r="GR11" s="1136">
        <f t="shared" si="47"/>
        <v>256612</v>
      </c>
      <c r="GS11" s="1136">
        <f t="shared" si="48"/>
        <v>0</v>
      </c>
      <c r="GT11" s="1136">
        <f t="shared" si="49"/>
        <v>0</v>
      </c>
      <c r="GV11" s="1144" t="s">
        <v>806</v>
      </c>
      <c r="GW11" s="1754" t="s">
        <v>807</v>
      </c>
      <c r="GX11" s="1754" t="s">
        <v>431</v>
      </c>
      <c r="GY11" s="1754" t="s">
        <v>431</v>
      </c>
      <c r="GZ11" s="1145">
        <v>9757328931</v>
      </c>
      <c r="HA11" s="1145">
        <f t="shared" si="50"/>
        <v>9757328.9309999999</v>
      </c>
      <c r="HC11" s="752" t="s">
        <v>428</v>
      </c>
      <c r="HD11" s="752" t="s">
        <v>901</v>
      </c>
      <c r="HE11" s="752" t="s">
        <v>429</v>
      </c>
      <c r="HF11" s="752" t="s">
        <v>270</v>
      </c>
      <c r="HG11" s="824">
        <v>185328483</v>
      </c>
      <c r="HH11" s="824">
        <v>0</v>
      </c>
      <c r="HI11" s="824">
        <v>0</v>
      </c>
      <c r="HJ11" s="824">
        <f t="shared" si="51"/>
        <v>185328.48300000001</v>
      </c>
      <c r="HK11" s="824">
        <f t="shared" si="52"/>
        <v>0</v>
      </c>
      <c r="HL11" s="824">
        <f t="shared" si="53"/>
        <v>0</v>
      </c>
    </row>
    <row r="12" spans="1:220" ht="15" customHeight="1" x14ac:dyDescent="0.2">
      <c r="A12" s="778" t="s">
        <v>428</v>
      </c>
      <c r="B12" s="780" t="s">
        <v>901</v>
      </c>
      <c r="C12" s="778" t="s">
        <v>478</v>
      </c>
      <c r="D12" s="780" t="s">
        <v>333</v>
      </c>
      <c r="E12" s="779">
        <v>0</v>
      </c>
      <c r="F12" s="779">
        <v>49027429</v>
      </c>
      <c r="G12" s="779">
        <v>49027429</v>
      </c>
      <c r="H12" s="779">
        <f t="shared" si="7"/>
        <v>0</v>
      </c>
      <c r="I12" s="779">
        <f t="shared" si="8"/>
        <v>49027.428999999996</v>
      </c>
      <c r="J12" s="779">
        <f t="shared" si="9"/>
        <v>49027.428999999996</v>
      </c>
      <c r="R12" s="1148"/>
      <c r="T12" s="1213" t="s">
        <v>428</v>
      </c>
      <c r="U12" s="1213" t="s">
        <v>901</v>
      </c>
      <c r="V12" s="1213" t="s">
        <v>453</v>
      </c>
      <c r="W12" s="1214" t="s">
        <v>272</v>
      </c>
      <c r="X12" s="1215">
        <v>3000000</v>
      </c>
      <c r="Y12" s="1215">
        <v>0</v>
      </c>
      <c r="Z12" s="1215">
        <v>0</v>
      </c>
      <c r="AA12" s="1137">
        <f t="shared" si="11"/>
        <v>3000</v>
      </c>
      <c r="AB12" s="1137">
        <f t="shared" si="12"/>
        <v>0</v>
      </c>
      <c r="AC12" s="1137">
        <f t="shared" si="13"/>
        <v>0</v>
      </c>
      <c r="AE12" s="778" t="s">
        <v>820</v>
      </c>
      <c r="AF12" s="778" t="s">
        <v>821</v>
      </c>
      <c r="AG12" s="778" t="s">
        <v>431</v>
      </c>
      <c r="AH12" s="778" t="s">
        <v>431</v>
      </c>
      <c r="AI12" s="780" t="s">
        <v>521</v>
      </c>
      <c r="AJ12" s="779">
        <v>69020000</v>
      </c>
      <c r="AK12" s="779">
        <f t="shared" si="14"/>
        <v>69020</v>
      </c>
      <c r="AM12" s="780" t="s">
        <v>428</v>
      </c>
      <c r="AN12" s="780" t="s">
        <v>901</v>
      </c>
      <c r="AO12" s="780" t="s">
        <v>430</v>
      </c>
      <c r="AP12" s="780" t="s">
        <v>313</v>
      </c>
      <c r="AQ12" s="780" t="s">
        <v>521</v>
      </c>
      <c r="AR12" s="1216">
        <v>5000000</v>
      </c>
      <c r="AS12" s="1216">
        <v>0</v>
      </c>
      <c r="AT12" s="1216">
        <v>0</v>
      </c>
      <c r="AU12" s="1216">
        <f t="shared" si="15"/>
        <v>5000</v>
      </c>
      <c r="AV12" s="1216">
        <f t="shared" si="16"/>
        <v>0</v>
      </c>
      <c r="AW12" s="1216">
        <f t="shared" si="17"/>
        <v>0</v>
      </c>
      <c r="AY12" s="1144" t="s">
        <v>818</v>
      </c>
      <c r="AZ12" s="780" t="s">
        <v>819</v>
      </c>
      <c r="BA12" s="1144" t="s">
        <v>431</v>
      </c>
      <c r="BB12" s="780" t="s">
        <v>431</v>
      </c>
      <c r="BC12" s="1145">
        <v>237956770</v>
      </c>
      <c r="BD12" s="1145">
        <f t="shared" si="18"/>
        <v>237956.77</v>
      </c>
      <c r="BF12" s="1144" t="s">
        <v>428</v>
      </c>
      <c r="BG12" s="1217" t="s">
        <v>901</v>
      </c>
      <c r="BH12" s="778" t="s">
        <v>430</v>
      </c>
      <c r="BI12" s="780" t="s">
        <v>313</v>
      </c>
      <c r="BJ12" s="1145">
        <v>5000000</v>
      </c>
      <c r="BK12" s="1145">
        <v>0</v>
      </c>
      <c r="BL12" s="1145">
        <v>0</v>
      </c>
      <c r="BM12" s="1145">
        <f t="shared" si="19"/>
        <v>5000</v>
      </c>
      <c r="BN12" s="1145">
        <f t="shared" si="20"/>
        <v>0</v>
      </c>
      <c r="BO12" s="1145">
        <f t="shared" si="21"/>
        <v>0</v>
      </c>
      <c r="BR12" s="1144" t="s">
        <v>814</v>
      </c>
      <c r="BS12" s="780" t="s">
        <v>815</v>
      </c>
      <c r="BT12" s="1144" t="s">
        <v>431</v>
      </c>
      <c r="BU12" s="778" t="s">
        <v>431</v>
      </c>
      <c r="BV12" s="1145">
        <v>1129588764</v>
      </c>
      <c r="BW12" s="1145">
        <f t="shared" si="22"/>
        <v>1129588.764</v>
      </c>
      <c r="BY12" s="778" t="s">
        <v>428</v>
      </c>
      <c r="BZ12" s="778" t="s">
        <v>901</v>
      </c>
      <c r="CA12" s="778" t="s">
        <v>430</v>
      </c>
      <c r="CB12" s="778" t="s">
        <v>313</v>
      </c>
      <c r="CC12" s="780" t="s">
        <v>521</v>
      </c>
      <c r="CD12" s="779">
        <v>5000000</v>
      </c>
      <c r="CE12" s="779">
        <v>0</v>
      </c>
      <c r="CF12" s="779">
        <v>0</v>
      </c>
      <c r="CG12" s="779">
        <f t="shared" si="23"/>
        <v>5000</v>
      </c>
      <c r="CH12" s="779">
        <f t="shared" si="24"/>
        <v>0</v>
      </c>
      <c r="CI12" s="779">
        <f t="shared" si="25"/>
        <v>0</v>
      </c>
      <c r="CK12" s="780" t="s">
        <v>816</v>
      </c>
      <c r="CL12" s="780" t="s">
        <v>817</v>
      </c>
      <c r="CM12" s="780" t="s">
        <v>431</v>
      </c>
      <c r="CN12" s="780" t="s">
        <v>431</v>
      </c>
      <c r="CO12" s="779">
        <v>659886340</v>
      </c>
      <c r="CP12" s="779">
        <f t="shared" si="26"/>
        <v>659886.34</v>
      </c>
      <c r="CR12" s="780" t="s">
        <v>428</v>
      </c>
      <c r="CS12" s="780" t="s">
        <v>901</v>
      </c>
      <c r="CT12" s="780" t="s">
        <v>430</v>
      </c>
      <c r="CU12" s="780" t="s">
        <v>313</v>
      </c>
      <c r="CV12" s="779">
        <v>5000000</v>
      </c>
      <c r="CW12" s="779">
        <v>0</v>
      </c>
      <c r="CX12" s="779">
        <v>0</v>
      </c>
      <c r="CY12" s="779">
        <f t="shared" si="27"/>
        <v>5000</v>
      </c>
      <c r="CZ12" s="779">
        <f t="shared" si="28"/>
        <v>0</v>
      </c>
      <c r="DA12" s="779">
        <f t="shared" si="29"/>
        <v>0</v>
      </c>
      <c r="DC12" s="1144" t="s">
        <v>814</v>
      </c>
      <c r="DD12" s="780" t="s">
        <v>815</v>
      </c>
      <c r="DE12" s="1144" t="s">
        <v>431</v>
      </c>
      <c r="DF12" s="778" t="s">
        <v>431</v>
      </c>
      <c r="DG12" s="1145">
        <v>271128861</v>
      </c>
      <c r="DH12" s="1145">
        <f t="shared" si="30"/>
        <v>271128.86099999998</v>
      </c>
      <c r="DK12" s="778" t="s">
        <v>428</v>
      </c>
      <c r="DL12" s="780" t="s">
        <v>901</v>
      </c>
      <c r="DM12" s="778" t="s">
        <v>430</v>
      </c>
      <c r="DN12" s="780" t="s">
        <v>313</v>
      </c>
      <c r="DO12" s="779">
        <v>5000000</v>
      </c>
      <c r="DP12" s="779">
        <v>0</v>
      </c>
      <c r="DQ12" s="779">
        <v>0</v>
      </c>
      <c r="DR12" s="779">
        <f t="shared" si="31"/>
        <v>5000</v>
      </c>
      <c r="DS12" s="779">
        <f t="shared" si="32"/>
        <v>0</v>
      </c>
      <c r="DT12" s="779">
        <f t="shared" si="33"/>
        <v>0</v>
      </c>
      <c r="DW12" s="1146" t="s">
        <v>820</v>
      </c>
      <c r="DX12" s="1218" t="s">
        <v>821</v>
      </c>
      <c r="DY12" s="1146" t="s">
        <v>431</v>
      </c>
      <c r="DZ12" s="1219" t="s">
        <v>431</v>
      </c>
      <c r="EA12" s="1145">
        <v>434634125</v>
      </c>
      <c r="EB12" s="1145">
        <f t="shared" si="34"/>
        <v>434634.125</v>
      </c>
      <c r="EE12" s="778" t="s">
        <v>428</v>
      </c>
      <c r="EF12" s="780" t="s">
        <v>901</v>
      </c>
      <c r="EG12" s="780" t="s">
        <v>430</v>
      </c>
      <c r="EH12" s="780" t="s">
        <v>313</v>
      </c>
      <c r="EI12" s="779">
        <v>5000000</v>
      </c>
      <c r="EJ12" s="779">
        <v>0</v>
      </c>
      <c r="EK12" s="779">
        <v>0</v>
      </c>
      <c r="EL12" s="1137">
        <f t="shared" si="35"/>
        <v>5000</v>
      </c>
      <c r="EM12" s="1137">
        <f t="shared" si="36"/>
        <v>0</v>
      </c>
      <c r="EN12" s="1137">
        <f t="shared" si="37"/>
        <v>0</v>
      </c>
      <c r="EQ12" s="778" t="s">
        <v>824</v>
      </c>
      <c r="ER12" s="780" t="s">
        <v>825</v>
      </c>
      <c r="ES12" s="778" t="s">
        <v>431</v>
      </c>
      <c r="ET12" s="778" t="s">
        <v>431</v>
      </c>
      <c r="EU12" s="779">
        <v>2799000773</v>
      </c>
      <c r="EV12" s="1136">
        <f t="shared" si="38"/>
        <v>2799000.773</v>
      </c>
      <c r="EY12" s="778" t="s">
        <v>428</v>
      </c>
      <c r="EZ12" s="780" t="s">
        <v>901</v>
      </c>
      <c r="FA12" s="780" t="s">
        <v>430</v>
      </c>
      <c r="FB12" s="780" t="s">
        <v>313</v>
      </c>
      <c r="FC12" s="779">
        <v>5000000</v>
      </c>
      <c r="FD12" s="779">
        <v>0</v>
      </c>
      <c r="FE12" s="779">
        <v>0</v>
      </c>
      <c r="FF12" s="1136">
        <f t="shared" si="39"/>
        <v>5000</v>
      </c>
      <c r="FG12" s="1136">
        <f t="shared" si="40"/>
        <v>0</v>
      </c>
      <c r="FH12" s="1136">
        <f t="shared" si="41"/>
        <v>0</v>
      </c>
      <c r="FK12" s="752" t="s">
        <v>816</v>
      </c>
      <c r="FL12" s="752" t="s">
        <v>817</v>
      </c>
      <c r="FM12" s="752" t="s">
        <v>431</v>
      </c>
      <c r="FN12" s="752" t="s">
        <v>431</v>
      </c>
      <c r="FO12" s="1136">
        <v>4436946137</v>
      </c>
      <c r="FP12" s="829">
        <f t="shared" si="42"/>
        <v>4436946.1370000001</v>
      </c>
      <c r="FR12" s="1143" t="s">
        <v>428</v>
      </c>
      <c r="FS12" s="752" t="s">
        <v>901</v>
      </c>
      <c r="FT12" s="752" t="s">
        <v>430</v>
      </c>
      <c r="FU12" s="752" t="s">
        <v>313</v>
      </c>
      <c r="FV12" s="1136">
        <v>5000000</v>
      </c>
      <c r="FW12" s="1136">
        <v>0</v>
      </c>
      <c r="FX12" s="1136">
        <v>0</v>
      </c>
      <c r="FY12" s="829">
        <f t="shared" si="43"/>
        <v>5000</v>
      </c>
      <c r="FZ12" s="829">
        <f t="shared" si="44"/>
        <v>0</v>
      </c>
      <c r="GA12" s="829">
        <f t="shared" si="45"/>
        <v>0</v>
      </c>
      <c r="GD12" s="752" t="s">
        <v>810</v>
      </c>
      <c r="GE12" s="752" t="s">
        <v>811</v>
      </c>
      <c r="GF12" s="752" t="s">
        <v>431</v>
      </c>
      <c r="GG12" s="752" t="s">
        <v>431</v>
      </c>
      <c r="GH12" s="1136">
        <v>47812760</v>
      </c>
      <c r="GI12" s="1136">
        <f t="shared" si="46"/>
        <v>47812.76</v>
      </c>
      <c r="GK12" s="752" t="s">
        <v>428</v>
      </c>
      <c r="GL12" s="752" t="s">
        <v>901</v>
      </c>
      <c r="GM12" s="752" t="s">
        <v>430</v>
      </c>
      <c r="GN12" s="752" t="s">
        <v>313</v>
      </c>
      <c r="GO12" s="1136">
        <v>5000000</v>
      </c>
      <c r="GP12" s="1136">
        <v>0</v>
      </c>
      <c r="GQ12" s="1136">
        <v>0</v>
      </c>
      <c r="GR12" s="1136">
        <f t="shared" si="47"/>
        <v>5000</v>
      </c>
      <c r="GS12" s="1136">
        <f t="shared" si="48"/>
        <v>0</v>
      </c>
      <c r="GT12" s="1136">
        <f t="shared" si="49"/>
        <v>0</v>
      </c>
      <c r="GV12" s="1144" t="s">
        <v>808</v>
      </c>
      <c r="GW12" s="1754" t="s">
        <v>809</v>
      </c>
      <c r="GX12" s="1754" t="s">
        <v>431</v>
      </c>
      <c r="GY12" s="1754" t="s">
        <v>431</v>
      </c>
      <c r="GZ12" s="1145">
        <v>2345140713</v>
      </c>
      <c r="HA12" s="1145">
        <f t="shared" si="50"/>
        <v>2345140.713</v>
      </c>
      <c r="HC12" s="752" t="s">
        <v>428</v>
      </c>
      <c r="HD12" s="752" t="s">
        <v>901</v>
      </c>
      <c r="HE12" s="752" t="s">
        <v>453</v>
      </c>
      <c r="HF12" s="752" t="s">
        <v>272</v>
      </c>
      <c r="HG12" s="824">
        <v>4998422</v>
      </c>
      <c r="HH12" s="824">
        <v>0</v>
      </c>
      <c r="HI12" s="824">
        <v>0</v>
      </c>
      <c r="HJ12" s="824">
        <f t="shared" si="51"/>
        <v>4998.4219999999996</v>
      </c>
      <c r="HK12" s="824">
        <f t="shared" si="52"/>
        <v>0</v>
      </c>
      <c r="HL12" s="824">
        <f t="shared" si="53"/>
        <v>0</v>
      </c>
    </row>
    <row r="13" spans="1:220" ht="15" customHeight="1" x14ac:dyDescent="0.2">
      <c r="A13" s="778" t="s">
        <v>428</v>
      </c>
      <c r="B13" s="780" t="s">
        <v>901</v>
      </c>
      <c r="C13" s="778" t="s">
        <v>429</v>
      </c>
      <c r="D13" s="780" t="s">
        <v>270</v>
      </c>
      <c r="E13" s="779">
        <v>0</v>
      </c>
      <c r="F13" s="779">
        <v>152815236</v>
      </c>
      <c r="G13" s="779">
        <v>12734603</v>
      </c>
      <c r="H13" s="779">
        <f t="shared" si="7"/>
        <v>0</v>
      </c>
      <c r="I13" s="779">
        <f t="shared" si="8"/>
        <v>152815.236</v>
      </c>
      <c r="J13" s="779">
        <f t="shared" si="9"/>
        <v>12734.602999999999</v>
      </c>
      <c r="T13" s="1213" t="s">
        <v>428</v>
      </c>
      <c r="U13" s="1213" t="s">
        <v>901</v>
      </c>
      <c r="V13" s="1213" t="s">
        <v>429</v>
      </c>
      <c r="W13" s="1214" t="s">
        <v>270</v>
      </c>
      <c r="X13" s="1215">
        <v>0</v>
      </c>
      <c r="Y13" s="1215">
        <v>174095236</v>
      </c>
      <c r="Z13" s="1215">
        <v>25469206</v>
      </c>
      <c r="AA13" s="1137">
        <f t="shared" si="11"/>
        <v>0</v>
      </c>
      <c r="AB13" s="1137">
        <f t="shared" si="12"/>
        <v>174095.236</v>
      </c>
      <c r="AC13" s="1137">
        <f t="shared" si="13"/>
        <v>25469.205999999998</v>
      </c>
      <c r="AE13" s="778" t="s">
        <v>824</v>
      </c>
      <c r="AF13" s="778" t="s">
        <v>825</v>
      </c>
      <c r="AG13" s="778" t="s">
        <v>431</v>
      </c>
      <c r="AH13" s="778" t="s">
        <v>431</v>
      </c>
      <c r="AI13" s="780" t="s">
        <v>521</v>
      </c>
      <c r="AJ13" s="779">
        <v>2057958652</v>
      </c>
      <c r="AK13" s="779">
        <f t="shared" si="14"/>
        <v>2057958.652</v>
      </c>
      <c r="AM13" s="780" t="s">
        <v>428</v>
      </c>
      <c r="AN13" s="780" t="s">
        <v>901</v>
      </c>
      <c r="AO13" s="780" t="s">
        <v>453</v>
      </c>
      <c r="AP13" s="780" t="s">
        <v>272</v>
      </c>
      <c r="AQ13" s="780" t="s">
        <v>521</v>
      </c>
      <c r="AR13" s="1216">
        <v>3000000</v>
      </c>
      <c r="AS13" s="1216">
        <v>0</v>
      </c>
      <c r="AT13" s="1216">
        <v>0</v>
      </c>
      <c r="AU13" s="1216">
        <f t="shared" si="15"/>
        <v>3000</v>
      </c>
      <c r="AV13" s="1216">
        <f t="shared" si="16"/>
        <v>0</v>
      </c>
      <c r="AW13" s="1216">
        <f t="shared" si="17"/>
        <v>0</v>
      </c>
      <c r="AY13" s="1144" t="s">
        <v>820</v>
      </c>
      <c r="AZ13" s="780" t="s">
        <v>821</v>
      </c>
      <c r="BA13" s="1144" t="s">
        <v>431</v>
      </c>
      <c r="BB13" s="780" t="s">
        <v>431</v>
      </c>
      <c r="BC13" s="1145">
        <v>18345625</v>
      </c>
      <c r="BD13" s="1145">
        <f t="shared" si="18"/>
        <v>18345.625</v>
      </c>
      <c r="BF13" s="1144" t="s">
        <v>428</v>
      </c>
      <c r="BG13" s="1217" t="s">
        <v>901</v>
      </c>
      <c r="BH13" s="778" t="s">
        <v>453</v>
      </c>
      <c r="BI13" s="780" t="s">
        <v>272</v>
      </c>
      <c r="BJ13" s="1145">
        <v>3000000</v>
      </c>
      <c r="BK13" s="1145">
        <v>0</v>
      </c>
      <c r="BL13" s="1145">
        <v>0</v>
      </c>
      <c r="BM13" s="1145">
        <f t="shared" si="19"/>
        <v>3000</v>
      </c>
      <c r="BN13" s="1145">
        <f t="shared" si="20"/>
        <v>0</v>
      </c>
      <c r="BO13" s="1145">
        <f t="shared" si="21"/>
        <v>0</v>
      </c>
      <c r="BR13" s="1144" t="s">
        <v>818</v>
      </c>
      <c r="BS13" s="780" t="s">
        <v>819</v>
      </c>
      <c r="BT13" s="1144" t="s">
        <v>431</v>
      </c>
      <c r="BU13" s="778" t="s">
        <v>431</v>
      </c>
      <c r="BV13" s="1145">
        <v>435985000</v>
      </c>
      <c r="BW13" s="1145">
        <f t="shared" si="22"/>
        <v>435985</v>
      </c>
      <c r="BY13" s="778" t="s">
        <v>428</v>
      </c>
      <c r="BZ13" s="778" t="s">
        <v>901</v>
      </c>
      <c r="CA13" s="778" t="s">
        <v>453</v>
      </c>
      <c r="CB13" s="778" t="s">
        <v>272</v>
      </c>
      <c r="CC13" s="780" t="s">
        <v>521</v>
      </c>
      <c r="CD13" s="779">
        <v>3000000</v>
      </c>
      <c r="CE13" s="779">
        <v>0</v>
      </c>
      <c r="CF13" s="779">
        <v>0</v>
      </c>
      <c r="CG13" s="779">
        <f t="shared" si="23"/>
        <v>3000</v>
      </c>
      <c r="CH13" s="779">
        <f t="shared" si="24"/>
        <v>0</v>
      </c>
      <c r="CI13" s="779">
        <f t="shared" si="25"/>
        <v>0</v>
      </c>
      <c r="CK13" s="780" t="s">
        <v>818</v>
      </c>
      <c r="CL13" s="780" t="s">
        <v>819</v>
      </c>
      <c r="CM13" s="780" t="s">
        <v>431</v>
      </c>
      <c r="CN13" s="780" t="s">
        <v>431</v>
      </c>
      <c r="CO13" s="779">
        <v>111600000</v>
      </c>
      <c r="CP13" s="779">
        <f t="shared" si="26"/>
        <v>111600</v>
      </c>
      <c r="CR13" s="780" t="s">
        <v>428</v>
      </c>
      <c r="CS13" s="780" t="s">
        <v>901</v>
      </c>
      <c r="CT13" s="780" t="s">
        <v>453</v>
      </c>
      <c r="CU13" s="780" t="s">
        <v>272</v>
      </c>
      <c r="CV13" s="779">
        <v>3000000</v>
      </c>
      <c r="CW13" s="779">
        <v>0</v>
      </c>
      <c r="CX13" s="779">
        <v>0</v>
      </c>
      <c r="CY13" s="779">
        <f t="shared" si="27"/>
        <v>3000</v>
      </c>
      <c r="CZ13" s="779">
        <f t="shared" si="28"/>
        <v>0</v>
      </c>
      <c r="DA13" s="779">
        <f t="shared" si="29"/>
        <v>0</v>
      </c>
      <c r="DC13" s="1144" t="s">
        <v>818</v>
      </c>
      <c r="DD13" s="780" t="s">
        <v>819</v>
      </c>
      <c r="DE13" s="1144" t="s">
        <v>431</v>
      </c>
      <c r="DF13" s="778" t="s">
        <v>431</v>
      </c>
      <c r="DG13" s="1145">
        <v>369703125</v>
      </c>
      <c r="DH13" s="1145">
        <f t="shared" si="30"/>
        <v>369703.125</v>
      </c>
      <c r="DK13" s="778" t="s">
        <v>428</v>
      </c>
      <c r="DL13" s="780" t="s">
        <v>901</v>
      </c>
      <c r="DM13" s="778" t="s">
        <v>453</v>
      </c>
      <c r="DN13" s="780" t="s">
        <v>272</v>
      </c>
      <c r="DO13" s="779">
        <v>3000000</v>
      </c>
      <c r="DP13" s="779">
        <v>0</v>
      </c>
      <c r="DQ13" s="779">
        <v>0</v>
      </c>
      <c r="DR13" s="779">
        <f t="shared" si="31"/>
        <v>3000</v>
      </c>
      <c r="DS13" s="779">
        <f t="shared" si="32"/>
        <v>0</v>
      </c>
      <c r="DT13" s="779">
        <f t="shared" si="33"/>
        <v>0</v>
      </c>
      <c r="DW13" s="1146" t="s">
        <v>822</v>
      </c>
      <c r="DX13" s="1218" t="s">
        <v>823</v>
      </c>
      <c r="DY13" s="1146" t="s">
        <v>431</v>
      </c>
      <c r="DZ13" s="1219" t="s">
        <v>431</v>
      </c>
      <c r="EA13" s="1145">
        <v>1188671378</v>
      </c>
      <c r="EB13" s="1145">
        <f t="shared" si="34"/>
        <v>1188671.378</v>
      </c>
      <c r="EE13" s="778" t="s">
        <v>428</v>
      </c>
      <c r="EF13" s="780" t="s">
        <v>901</v>
      </c>
      <c r="EG13" s="780" t="s">
        <v>453</v>
      </c>
      <c r="EH13" s="780" t="s">
        <v>272</v>
      </c>
      <c r="EI13" s="779">
        <v>3000000</v>
      </c>
      <c r="EJ13" s="779">
        <v>0</v>
      </c>
      <c r="EK13" s="779">
        <v>0</v>
      </c>
      <c r="EL13" s="1137">
        <f t="shared" si="35"/>
        <v>3000</v>
      </c>
      <c r="EM13" s="1137">
        <f t="shared" si="36"/>
        <v>0</v>
      </c>
      <c r="EN13" s="1137">
        <f t="shared" si="37"/>
        <v>0</v>
      </c>
      <c r="EQ13" s="778" t="s">
        <v>435</v>
      </c>
      <c r="ER13" s="780" t="s">
        <v>452</v>
      </c>
      <c r="ES13" s="778" t="s">
        <v>431</v>
      </c>
      <c r="ET13" s="778" t="s">
        <v>431</v>
      </c>
      <c r="EU13" s="779">
        <v>20291050</v>
      </c>
      <c r="EV13" s="1136">
        <f t="shared" si="38"/>
        <v>20291.05</v>
      </c>
      <c r="EY13" s="778" t="s">
        <v>428</v>
      </c>
      <c r="EZ13" s="780" t="s">
        <v>901</v>
      </c>
      <c r="FA13" s="780" t="s">
        <v>453</v>
      </c>
      <c r="FB13" s="780" t="s">
        <v>272</v>
      </c>
      <c r="FC13" s="779">
        <v>3000000</v>
      </c>
      <c r="FD13" s="779">
        <v>0</v>
      </c>
      <c r="FE13" s="779">
        <v>0</v>
      </c>
      <c r="FF13" s="1136">
        <f t="shared" si="39"/>
        <v>3000</v>
      </c>
      <c r="FG13" s="1136">
        <f t="shared" si="40"/>
        <v>0</v>
      </c>
      <c r="FH13" s="1136">
        <f t="shared" si="41"/>
        <v>0</v>
      </c>
      <c r="FK13" s="752" t="s">
        <v>818</v>
      </c>
      <c r="FL13" s="752" t="s">
        <v>819</v>
      </c>
      <c r="FM13" s="752" t="s">
        <v>431</v>
      </c>
      <c r="FN13" s="752" t="s">
        <v>431</v>
      </c>
      <c r="FO13" s="1136">
        <v>399995392</v>
      </c>
      <c r="FP13" s="829">
        <f t="shared" si="42"/>
        <v>399995.39199999999</v>
      </c>
      <c r="FR13" s="1143" t="s">
        <v>428</v>
      </c>
      <c r="FS13" s="752" t="s">
        <v>901</v>
      </c>
      <c r="FT13" s="752" t="s">
        <v>453</v>
      </c>
      <c r="FU13" s="752" t="s">
        <v>272</v>
      </c>
      <c r="FV13" s="1136">
        <v>3000000</v>
      </c>
      <c r="FW13" s="1136">
        <v>0</v>
      </c>
      <c r="FX13" s="1136">
        <v>0</v>
      </c>
      <c r="FY13" s="829">
        <f t="shared" si="43"/>
        <v>3000</v>
      </c>
      <c r="FZ13" s="829">
        <f t="shared" si="44"/>
        <v>0</v>
      </c>
      <c r="GA13" s="829">
        <f t="shared" si="45"/>
        <v>0</v>
      </c>
      <c r="GD13" s="752" t="s">
        <v>812</v>
      </c>
      <c r="GE13" s="752" t="s">
        <v>813</v>
      </c>
      <c r="GF13" s="752" t="s">
        <v>431</v>
      </c>
      <c r="GG13" s="752" t="s">
        <v>431</v>
      </c>
      <c r="GH13" s="1136">
        <v>64723862</v>
      </c>
      <c r="GI13" s="1136">
        <f t="shared" si="46"/>
        <v>64723.862000000001</v>
      </c>
      <c r="GK13" s="752" t="s">
        <v>428</v>
      </c>
      <c r="GL13" s="752" t="s">
        <v>901</v>
      </c>
      <c r="GM13" s="752" t="s">
        <v>453</v>
      </c>
      <c r="GN13" s="752" t="s">
        <v>272</v>
      </c>
      <c r="GO13" s="1136">
        <v>3000000</v>
      </c>
      <c r="GP13" s="1136">
        <v>0</v>
      </c>
      <c r="GQ13" s="1136">
        <v>0</v>
      </c>
      <c r="GR13" s="1136">
        <f t="shared" si="47"/>
        <v>3000</v>
      </c>
      <c r="GS13" s="1136">
        <f t="shared" si="48"/>
        <v>0</v>
      </c>
      <c r="GT13" s="1136">
        <f t="shared" si="49"/>
        <v>0</v>
      </c>
      <c r="GV13" s="1144" t="s">
        <v>814</v>
      </c>
      <c r="GW13" s="1754" t="s">
        <v>815</v>
      </c>
      <c r="GX13" s="1754" t="s">
        <v>431</v>
      </c>
      <c r="GY13" s="1754" t="s">
        <v>431</v>
      </c>
      <c r="GZ13" s="1145">
        <v>2048812546</v>
      </c>
      <c r="HA13" s="1145">
        <f t="shared" si="50"/>
        <v>2048812.5460000001</v>
      </c>
      <c r="HC13" s="752" t="s">
        <v>428</v>
      </c>
      <c r="HD13" s="752" t="s">
        <v>901</v>
      </c>
      <c r="HE13" s="752" t="s">
        <v>430</v>
      </c>
      <c r="HF13" s="752" t="s">
        <v>313</v>
      </c>
      <c r="HG13" s="824">
        <v>396236</v>
      </c>
      <c r="HH13" s="824">
        <v>0</v>
      </c>
      <c r="HI13" s="824">
        <v>0</v>
      </c>
      <c r="HJ13" s="824">
        <f t="shared" si="51"/>
        <v>396.23599999999999</v>
      </c>
      <c r="HK13" s="824">
        <f t="shared" si="52"/>
        <v>0</v>
      </c>
      <c r="HL13" s="824">
        <f t="shared" si="53"/>
        <v>0</v>
      </c>
    </row>
    <row r="14" spans="1:220" ht="15" customHeight="1" x14ac:dyDescent="0.2">
      <c r="A14" s="778" t="s">
        <v>428</v>
      </c>
      <c r="B14" s="780" t="s">
        <v>901</v>
      </c>
      <c r="C14" s="778" t="s">
        <v>431</v>
      </c>
      <c r="D14" s="780" t="s">
        <v>431</v>
      </c>
      <c r="E14" s="779">
        <v>0</v>
      </c>
      <c r="F14" s="779">
        <v>0</v>
      </c>
      <c r="G14" s="779">
        <v>0</v>
      </c>
      <c r="H14" s="779">
        <f t="shared" si="7"/>
        <v>0</v>
      </c>
      <c r="I14" s="779">
        <f t="shared" si="8"/>
        <v>0</v>
      </c>
      <c r="J14" s="779">
        <f t="shared" si="9"/>
        <v>0</v>
      </c>
      <c r="T14" s="1213" t="s">
        <v>428</v>
      </c>
      <c r="U14" s="1213" t="s">
        <v>901</v>
      </c>
      <c r="V14" s="1213" t="s">
        <v>431</v>
      </c>
      <c r="W14" s="1214" t="s">
        <v>431</v>
      </c>
      <c r="X14" s="1215">
        <v>0</v>
      </c>
      <c r="Y14" s="1215">
        <v>0</v>
      </c>
      <c r="Z14" s="1215">
        <v>0</v>
      </c>
      <c r="AA14" s="1137">
        <f t="shared" si="11"/>
        <v>0</v>
      </c>
      <c r="AB14" s="1137">
        <f t="shared" si="12"/>
        <v>0</v>
      </c>
      <c r="AC14" s="1137">
        <f t="shared" si="13"/>
        <v>0</v>
      </c>
      <c r="AE14" s="778" t="s">
        <v>435</v>
      </c>
      <c r="AF14" s="778" t="s">
        <v>452</v>
      </c>
      <c r="AG14" s="778" t="s">
        <v>431</v>
      </c>
      <c r="AH14" s="778" t="s">
        <v>431</v>
      </c>
      <c r="AI14" s="780" t="s">
        <v>521</v>
      </c>
      <c r="AJ14" s="779">
        <v>373715655</v>
      </c>
      <c r="AK14" s="779">
        <f t="shared" si="14"/>
        <v>373715.65500000003</v>
      </c>
      <c r="AM14" s="780" t="s">
        <v>428</v>
      </c>
      <c r="AN14" s="780" t="s">
        <v>901</v>
      </c>
      <c r="AO14" s="780" t="s">
        <v>429</v>
      </c>
      <c r="AP14" s="780" t="s">
        <v>270</v>
      </c>
      <c r="AQ14" s="780" t="s">
        <v>521</v>
      </c>
      <c r="AR14" s="1216">
        <v>0</v>
      </c>
      <c r="AS14" s="1216">
        <v>174095236</v>
      </c>
      <c r="AT14" s="1216">
        <v>38203809</v>
      </c>
      <c r="AU14" s="1216">
        <f t="shared" si="15"/>
        <v>0</v>
      </c>
      <c r="AV14" s="1216">
        <f t="shared" si="16"/>
        <v>174095.236</v>
      </c>
      <c r="AW14" s="1216">
        <f t="shared" si="17"/>
        <v>38203.809000000001</v>
      </c>
      <c r="AY14" s="1144" t="s">
        <v>824</v>
      </c>
      <c r="AZ14" s="780" t="s">
        <v>825</v>
      </c>
      <c r="BA14" s="1144" t="s">
        <v>431</v>
      </c>
      <c r="BB14" s="780" t="s">
        <v>431</v>
      </c>
      <c r="BC14" s="1145">
        <v>738983319</v>
      </c>
      <c r="BD14" s="1145">
        <f t="shared" si="18"/>
        <v>738983.31900000002</v>
      </c>
      <c r="BF14" s="1144" t="s">
        <v>428</v>
      </c>
      <c r="BG14" s="1217" t="s">
        <v>901</v>
      </c>
      <c r="BH14" s="778" t="s">
        <v>429</v>
      </c>
      <c r="BI14" s="780" t="s">
        <v>270</v>
      </c>
      <c r="BJ14" s="1145">
        <v>0</v>
      </c>
      <c r="BK14" s="1145">
        <v>174095236</v>
      </c>
      <c r="BL14" s="1145">
        <v>55418412</v>
      </c>
      <c r="BM14" s="1145">
        <f t="shared" si="19"/>
        <v>0</v>
      </c>
      <c r="BN14" s="1145">
        <f t="shared" si="20"/>
        <v>174095.236</v>
      </c>
      <c r="BO14" s="1145">
        <f t="shared" si="21"/>
        <v>55418.411999999997</v>
      </c>
      <c r="BR14" s="1144" t="s">
        <v>820</v>
      </c>
      <c r="BS14" s="780" t="s">
        <v>821</v>
      </c>
      <c r="BT14" s="1144" t="s">
        <v>431</v>
      </c>
      <c r="BU14" s="778" t="s">
        <v>431</v>
      </c>
      <c r="BV14" s="1145">
        <v>15232595</v>
      </c>
      <c r="BW14" s="1145">
        <f t="shared" si="22"/>
        <v>15232.594999999999</v>
      </c>
      <c r="BY14" s="778" t="s">
        <v>428</v>
      </c>
      <c r="BZ14" s="778" t="s">
        <v>901</v>
      </c>
      <c r="CA14" s="778" t="s">
        <v>431</v>
      </c>
      <c r="CB14" s="778" t="s">
        <v>431</v>
      </c>
      <c r="CC14" s="780" t="s">
        <v>521</v>
      </c>
      <c r="CD14" s="779">
        <v>0</v>
      </c>
      <c r="CE14" s="779">
        <v>0</v>
      </c>
      <c r="CF14" s="779">
        <v>0</v>
      </c>
      <c r="CG14" s="779">
        <f t="shared" si="23"/>
        <v>0</v>
      </c>
      <c r="CH14" s="779">
        <f t="shared" si="24"/>
        <v>0</v>
      </c>
      <c r="CI14" s="779">
        <f t="shared" si="25"/>
        <v>0</v>
      </c>
      <c r="CK14" s="780" t="s">
        <v>820</v>
      </c>
      <c r="CL14" s="780" t="s">
        <v>821</v>
      </c>
      <c r="CM14" s="780" t="s">
        <v>431</v>
      </c>
      <c r="CN14" s="780" t="s">
        <v>431</v>
      </c>
      <c r="CO14" s="779">
        <v>301550070</v>
      </c>
      <c r="CP14" s="779">
        <f t="shared" si="26"/>
        <v>301550.07</v>
      </c>
      <c r="CR14" s="780" t="s">
        <v>428</v>
      </c>
      <c r="CS14" s="780" t="s">
        <v>901</v>
      </c>
      <c r="CT14" s="780" t="s">
        <v>478</v>
      </c>
      <c r="CU14" s="780" t="s">
        <v>333</v>
      </c>
      <c r="CV14" s="779">
        <v>0</v>
      </c>
      <c r="CW14" s="779">
        <v>49027429</v>
      </c>
      <c r="CX14" s="779">
        <v>49027429</v>
      </c>
      <c r="CY14" s="779">
        <f t="shared" si="27"/>
        <v>0</v>
      </c>
      <c r="CZ14" s="779">
        <f t="shared" si="28"/>
        <v>49027.428999999996</v>
      </c>
      <c r="DA14" s="779">
        <f t="shared" si="29"/>
        <v>49027.428999999996</v>
      </c>
      <c r="DC14" s="1144" t="s">
        <v>822</v>
      </c>
      <c r="DD14" s="780" t="s">
        <v>823</v>
      </c>
      <c r="DE14" s="1144" t="s">
        <v>431</v>
      </c>
      <c r="DF14" s="778" t="s">
        <v>431</v>
      </c>
      <c r="DG14" s="1145">
        <v>295393109</v>
      </c>
      <c r="DH14" s="1145">
        <f t="shared" si="30"/>
        <v>295393.109</v>
      </c>
      <c r="DK14" s="778" t="s">
        <v>428</v>
      </c>
      <c r="DL14" s="780" t="s">
        <v>901</v>
      </c>
      <c r="DM14" s="778" t="s">
        <v>454</v>
      </c>
      <c r="DN14" s="780" t="s">
        <v>455</v>
      </c>
      <c r="DO14" s="779">
        <v>0</v>
      </c>
      <c r="DP14" s="779">
        <v>117256745</v>
      </c>
      <c r="DQ14" s="779">
        <v>83994034</v>
      </c>
      <c r="DR14" s="779">
        <f t="shared" si="31"/>
        <v>0</v>
      </c>
      <c r="DS14" s="779">
        <f t="shared" si="32"/>
        <v>117256.745</v>
      </c>
      <c r="DT14" s="779">
        <f t="shared" si="33"/>
        <v>83994.034</v>
      </c>
      <c r="DW14" s="1146" t="s">
        <v>824</v>
      </c>
      <c r="DX14" s="1218" t="s">
        <v>825</v>
      </c>
      <c r="DY14" s="1146" t="s">
        <v>431</v>
      </c>
      <c r="DZ14" s="1219" t="s">
        <v>431</v>
      </c>
      <c r="EA14" s="1145">
        <v>3675204111</v>
      </c>
      <c r="EB14" s="1145">
        <f t="shared" si="34"/>
        <v>3675204.111</v>
      </c>
      <c r="EE14" s="778" t="s">
        <v>428</v>
      </c>
      <c r="EF14" s="780" t="s">
        <v>901</v>
      </c>
      <c r="EG14" s="780" t="s">
        <v>431</v>
      </c>
      <c r="EH14" s="780" t="s">
        <v>431</v>
      </c>
      <c r="EI14" s="779">
        <v>0</v>
      </c>
      <c r="EJ14" s="779">
        <v>0</v>
      </c>
      <c r="EK14" s="779">
        <v>0</v>
      </c>
      <c r="EL14" s="1137">
        <f t="shared" si="35"/>
        <v>0</v>
      </c>
      <c r="EM14" s="1137">
        <f t="shared" si="36"/>
        <v>0</v>
      </c>
      <c r="EN14" s="1137">
        <f t="shared" si="37"/>
        <v>0</v>
      </c>
      <c r="EV14" s="1136">
        <f>SUM(EV3:EV13)</f>
        <v>16962563.367000002</v>
      </c>
      <c r="EY14" s="778" t="s">
        <v>428</v>
      </c>
      <c r="EZ14" s="780" t="s">
        <v>901</v>
      </c>
      <c r="FA14" s="780" t="s">
        <v>429</v>
      </c>
      <c r="FB14" s="780" t="s">
        <v>270</v>
      </c>
      <c r="FC14" s="779">
        <v>0</v>
      </c>
      <c r="FD14" s="779">
        <v>134496621</v>
      </c>
      <c r="FE14" s="779">
        <v>175268483</v>
      </c>
      <c r="FF14" s="1136">
        <f t="shared" si="39"/>
        <v>0</v>
      </c>
      <c r="FG14" s="1136">
        <f t="shared" si="40"/>
        <v>134496.62100000001</v>
      </c>
      <c r="FH14" s="1136">
        <f t="shared" si="41"/>
        <v>175268.48300000001</v>
      </c>
      <c r="FK14" s="752" t="s">
        <v>820</v>
      </c>
      <c r="FL14" s="752" t="s">
        <v>821</v>
      </c>
      <c r="FM14" s="752" t="s">
        <v>431</v>
      </c>
      <c r="FN14" s="752" t="s">
        <v>431</v>
      </c>
      <c r="FO14" s="1136">
        <v>177916500</v>
      </c>
      <c r="FP14" s="829">
        <f t="shared" si="42"/>
        <v>177916.5</v>
      </c>
      <c r="FR14" s="1143" t="s">
        <v>428</v>
      </c>
      <c r="FS14" s="752" t="s">
        <v>901</v>
      </c>
      <c r="FT14" s="752" t="s">
        <v>429</v>
      </c>
      <c r="FU14" s="752" t="s">
        <v>270</v>
      </c>
      <c r="FV14" s="1136">
        <v>0</v>
      </c>
      <c r="FW14" s="1136">
        <v>184928483</v>
      </c>
      <c r="FX14" s="1136">
        <v>151326932</v>
      </c>
      <c r="FY14" s="829">
        <f t="shared" si="43"/>
        <v>0</v>
      </c>
      <c r="FZ14" s="829">
        <f t="shared" si="44"/>
        <v>184928.48300000001</v>
      </c>
      <c r="GA14" s="829">
        <f t="shared" si="45"/>
        <v>151326.932</v>
      </c>
      <c r="GD14" s="752" t="s">
        <v>814</v>
      </c>
      <c r="GE14" s="752" t="s">
        <v>815</v>
      </c>
      <c r="GF14" s="752" t="s">
        <v>431</v>
      </c>
      <c r="GG14" s="752" t="s">
        <v>431</v>
      </c>
      <c r="GH14" s="1136">
        <v>188559037</v>
      </c>
      <c r="GI14" s="1136">
        <f t="shared" si="46"/>
        <v>188559.03700000001</v>
      </c>
      <c r="GK14" s="752" t="s">
        <v>428</v>
      </c>
      <c r="GL14" s="752" t="s">
        <v>901</v>
      </c>
      <c r="GM14" s="752" t="s">
        <v>430</v>
      </c>
      <c r="GN14" s="752" t="s">
        <v>313</v>
      </c>
      <c r="GO14" s="1136">
        <v>0</v>
      </c>
      <c r="GP14" s="1136">
        <v>450000</v>
      </c>
      <c r="GQ14" s="1136">
        <v>337775</v>
      </c>
      <c r="GR14" s="1136">
        <f t="shared" si="47"/>
        <v>0</v>
      </c>
      <c r="GS14" s="1136">
        <f t="shared" si="48"/>
        <v>450</v>
      </c>
      <c r="GT14" s="1136">
        <f t="shared" si="49"/>
        <v>337.77499999999998</v>
      </c>
      <c r="GV14" s="1144" t="s">
        <v>818</v>
      </c>
      <c r="GW14" s="1754" t="s">
        <v>819</v>
      </c>
      <c r="GX14" s="1754" t="s">
        <v>431</v>
      </c>
      <c r="GY14" s="1754" t="s">
        <v>431</v>
      </c>
      <c r="GZ14" s="1145">
        <v>468584006</v>
      </c>
      <c r="HA14" s="1145">
        <f t="shared" si="50"/>
        <v>468584.00599999999</v>
      </c>
      <c r="HC14" s="752" t="s">
        <v>428</v>
      </c>
      <c r="HD14" s="752" t="s">
        <v>901</v>
      </c>
      <c r="HE14" s="752" t="s">
        <v>430</v>
      </c>
      <c r="HF14" s="752" t="s">
        <v>313</v>
      </c>
      <c r="HG14" s="824">
        <v>0</v>
      </c>
      <c r="HH14" s="824">
        <v>337775</v>
      </c>
      <c r="HI14" s="824">
        <v>337775</v>
      </c>
      <c r="HJ14" s="824">
        <f t="shared" si="51"/>
        <v>0</v>
      </c>
      <c r="HK14" s="824">
        <f t="shared" si="52"/>
        <v>337.77499999999998</v>
      </c>
      <c r="HL14" s="824">
        <f t="shared" si="53"/>
        <v>337.77499999999998</v>
      </c>
    </row>
    <row r="15" spans="1:220" ht="15" customHeight="1" x14ac:dyDescent="0.2">
      <c r="A15" s="778" t="s">
        <v>961</v>
      </c>
      <c r="B15" s="780" t="s">
        <v>962</v>
      </c>
      <c r="C15" s="778" t="s">
        <v>431</v>
      </c>
      <c r="D15" s="780" t="s">
        <v>431</v>
      </c>
      <c r="E15" s="779">
        <v>464198000</v>
      </c>
      <c r="F15" s="779">
        <v>0</v>
      </c>
      <c r="G15" s="779">
        <v>0</v>
      </c>
      <c r="H15" s="779">
        <f t="shared" si="7"/>
        <v>464198</v>
      </c>
      <c r="I15" s="779">
        <f t="shared" si="8"/>
        <v>0</v>
      </c>
      <c r="J15" s="779">
        <f t="shared" si="9"/>
        <v>0</v>
      </c>
      <c r="T15" s="1213" t="s">
        <v>428</v>
      </c>
      <c r="U15" s="1213" t="s">
        <v>901</v>
      </c>
      <c r="V15" s="1213" t="s">
        <v>478</v>
      </c>
      <c r="W15" s="1214" t="s">
        <v>333</v>
      </c>
      <c r="X15" s="1215">
        <v>0</v>
      </c>
      <c r="Y15" s="1215">
        <v>49027429</v>
      </c>
      <c r="Z15" s="1215">
        <v>49027429</v>
      </c>
      <c r="AA15" s="1137">
        <f t="shared" si="11"/>
        <v>0</v>
      </c>
      <c r="AB15" s="1137">
        <f t="shared" si="12"/>
        <v>49027.428999999996</v>
      </c>
      <c r="AC15" s="1137">
        <f t="shared" si="13"/>
        <v>49027.428999999996</v>
      </c>
      <c r="AK15" s="1147">
        <f>SUM(AK3:AK14)</f>
        <v>40646723.973000005</v>
      </c>
      <c r="AM15" s="780" t="s">
        <v>428</v>
      </c>
      <c r="AN15" s="780" t="s">
        <v>901</v>
      </c>
      <c r="AO15" s="780" t="s">
        <v>431</v>
      </c>
      <c r="AP15" s="780" t="s">
        <v>431</v>
      </c>
      <c r="AQ15" s="780" t="s">
        <v>521</v>
      </c>
      <c r="AR15" s="1216">
        <v>0</v>
      </c>
      <c r="AS15" s="1216">
        <v>0</v>
      </c>
      <c r="AT15" s="1216">
        <v>0</v>
      </c>
      <c r="AU15" s="1216">
        <f t="shared" si="15"/>
        <v>0</v>
      </c>
      <c r="AV15" s="1216">
        <f t="shared" si="16"/>
        <v>0</v>
      </c>
      <c r="AW15" s="1216">
        <f t="shared" si="17"/>
        <v>0</v>
      </c>
      <c r="AY15" s="1144" t="s">
        <v>435</v>
      </c>
      <c r="AZ15" s="780" t="s">
        <v>452</v>
      </c>
      <c r="BA15" s="1144" t="s">
        <v>431</v>
      </c>
      <c r="BB15" s="780" t="s">
        <v>431</v>
      </c>
      <c r="BC15" s="1145">
        <v>1111984031</v>
      </c>
      <c r="BD15" s="1145">
        <f t="shared" si="18"/>
        <v>1111984.031</v>
      </c>
      <c r="BF15" s="1144" t="s">
        <v>428</v>
      </c>
      <c r="BG15" s="1217" t="s">
        <v>901</v>
      </c>
      <c r="BH15" s="778" t="s">
        <v>431</v>
      </c>
      <c r="BI15" s="780" t="s">
        <v>431</v>
      </c>
      <c r="BJ15" s="1145">
        <v>0</v>
      </c>
      <c r="BK15" s="1145">
        <v>0</v>
      </c>
      <c r="BL15" s="1145">
        <v>0</v>
      </c>
      <c r="BM15" s="1145">
        <f t="shared" si="19"/>
        <v>0</v>
      </c>
      <c r="BN15" s="1145">
        <f t="shared" si="20"/>
        <v>0</v>
      </c>
      <c r="BO15" s="1145">
        <f t="shared" si="21"/>
        <v>0</v>
      </c>
      <c r="BR15" s="1144" t="s">
        <v>822</v>
      </c>
      <c r="BS15" s="780" t="s">
        <v>823</v>
      </c>
      <c r="BT15" s="1144" t="s">
        <v>431</v>
      </c>
      <c r="BU15" s="778" t="s">
        <v>431</v>
      </c>
      <c r="BV15" s="1145">
        <v>292620000</v>
      </c>
      <c r="BW15" s="1145">
        <f t="shared" si="22"/>
        <v>292620</v>
      </c>
      <c r="BY15" s="778" t="s">
        <v>428</v>
      </c>
      <c r="BZ15" s="778" t="s">
        <v>901</v>
      </c>
      <c r="CA15" s="778" t="s">
        <v>478</v>
      </c>
      <c r="CB15" s="778" t="s">
        <v>333</v>
      </c>
      <c r="CC15" s="780" t="s">
        <v>521</v>
      </c>
      <c r="CD15" s="779">
        <v>0</v>
      </c>
      <c r="CE15" s="779">
        <v>49027429</v>
      </c>
      <c r="CF15" s="779">
        <v>49027429</v>
      </c>
      <c r="CG15" s="779">
        <f t="shared" si="23"/>
        <v>0</v>
      </c>
      <c r="CH15" s="779">
        <f t="shared" si="24"/>
        <v>49027.428999999996</v>
      </c>
      <c r="CI15" s="779">
        <f t="shared" si="25"/>
        <v>49027.428999999996</v>
      </c>
      <c r="CK15" s="780" t="s">
        <v>822</v>
      </c>
      <c r="CL15" s="780" t="s">
        <v>823</v>
      </c>
      <c r="CM15" s="780" t="s">
        <v>431</v>
      </c>
      <c r="CN15" s="780" t="s">
        <v>431</v>
      </c>
      <c r="CO15" s="779">
        <v>90000000</v>
      </c>
      <c r="CP15" s="779">
        <f t="shared" si="26"/>
        <v>90000</v>
      </c>
      <c r="CR15" s="780" t="s">
        <v>428</v>
      </c>
      <c r="CS15" s="780" t="s">
        <v>901</v>
      </c>
      <c r="CT15" s="780" t="s">
        <v>453</v>
      </c>
      <c r="CU15" s="780" t="s">
        <v>272</v>
      </c>
      <c r="CV15" s="779">
        <v>0</v>
      </c>
      <c r="CW15" s="779">
        <v>490000</v>
      </c>
      <c r="CX15" s="779">
        <v>490000</v>
      </c>
      <c r="CY15" s="779">
        <f t="shared" si="27"/>
        <v>0</v>
      </c>
      <c r="CZ15" s="779">
        <f t="shared" si="28"/>
        <v>490</v>
      </c>
      <c r="DA15" s="779">
        <f t="shared" si="29"/>
        <v>490</v>
      </c>
      <c r="DC15" s="1144" t="s">
        <v>824</v>
      </c>
      <c r="DD15" s="780" t="s">
        <v>825</v>
      </c>
      <c r="DE15" s="1144" t="s">
        <v>431</v>
      </c>
      <c r="DF15" s="778" t="s">
        <v>431</v>
      </c>
      <c r="DG15" s="1145">
        <v>1926823288</v>
      </c>
      <c r="DH15" s="1145">
        <f t="shared" si="30"/>
        <v>1926823.2879999999</v>
      </c>
      <c r="DK15" s="778" t="s">
        <v>428</v>
      </c>
      <c r="DL15" s="780" t="s">
        <v>901</v>
      </c>
      <c r="DM15" s="778" t="s">
        <v>430</v>
      </c>
      <c r="DN15" s="780" t="s">
        <v>313</v>
      </c>
      <c r="DO15" s="779">
        <v>0</v>
      </c>
      <c r="DP15" s="779">
        <v>300000</v>
      </c>
      <c r="DQ15" s="779">
        <v>139289</v>
      </c>
      <c r="DR15" s="779">
        <f t="shared" si="31"/>
        <v>0</v>
      </c>
      <c r="DS15" s="779">
        <f t="shared" si="32"/>
        <v>300</v>
      </c>
      <c r="DT15" s="779">
        <f t="shared" si="33"/>
        <v>139.28899999999999</v>
      </c>
      <c r="DW15" s="1146" t="s">
        <v>435</v>
      </c>
      <c r="DX15" s="1218" t="s">
        <v>452</v>
      </c>
      <c r="DY15" s="1146" t="s">
        <v>431</v>
      </c>
      <c r="DZ15" s="1219" t="s">
        <v>431</v>
      </c>
      <c r="EA15" s="1145">
        <v>1277566948</v>
      </c>
      <c r="EB15" s="1145">
        <f t="shared" si="34"/>
        <v>1277566.9480000001</v>
      </c>
      <c r="EE15" s="778" t="s">
        <v>428</v>
      </c>
      <c r="EF15" s="780" t="s">
        <v>901</v>
      </c>
      <c r="EG15" s="780" t="s">
        <v>456</v>
      </c>
      <c r="EH15" s="780" t="s">
        <v>269</v>
      </c>
      <c r="EI15" s="779">
        <v>0</v>
      </c>
      <c r="EJ15" s="779">
        <v>2299513695</v>
      </c>
      <c r="EK15" s="779">
        <v>2110177755</v>
      </c>
      <c r="EL15" s="1137">
        <f t="shared" si="35"/>
        <v>0</v>
      </c>
      <c r="EM15" s="1137">
        <f t="shared" si="36"/>
        <v>2299513.6949999998</v>
      </c>
      <c r="EN15" s="1137">
        <f t="shared" si="37"/>
        <v>2110177.7549999999</v>
      </c>
      <c r="EV15" s="1136"/>
      <c r="EY15" s="778" t="s">
        <v>428</v>
      </c>
      <c r="EZ15" s="780" t="s">
        <v>901</v>
      </c>
      <c r="FA15" s="780" t="s">
        <v>454</v>
      </c>
      <c r="FB15" s="780" t="s">
        <v>455</v>
      </c>
      <c r="FC15" s="779">
        <v>0</v>
      </c>
      <c r="FD15" s="779">
        <v>87042926</v>
      </c>
      <c r="FE15" s="779">
        <v>117256745</v>
      </c>
      <c r="FF15" s="1136">
        <f t="shared" si="39"/>
        <v>0</v>
      </c>
      <c r="FG15" s="1136">
        <f t="shared" si="40"/>
        <v>87042.926000000007</v>
      </c>
      <c r="FH15" s="1136">
        <f t="shared" si="41"/>
        <v>117256.745</v>
      </c>
      <c r="FK15" s="752" t="s">
        <v>822</v>
      </c>
      <c r="FL15" s="752" t="s">
        <v>823</v>
      </c>
      <c r="FM15" s="752" t="s">
        <v>431</v>
      </c>
      <c r="FN15" s="752" t="s">
        <v>431</v>
      </c>
      <c r="FO15" s="1136">
        <v>2615284115</v>
      </c>
      <c r="FP15" s="829">
        <f t="shared" si="42"/>
        <v>2615284.1150000002</v>
      </c>
      <c r="FR15" s="1143" t="s">
        <v>428</v>
      </c>
      <c r="FS15" s="752" t="s">
        <v>901</v>
      </c>
      <c r="FT15" s="752" t="s">
        <v>453</v>
      </c>
      <c r="FU15" s="752" t="s">
        <v>272</v>
      </c>
      <c r="FV15" s="1136">
        <v>0</v>
      </c>
      <c r="FW15" s="1136">
        <v>1796501</v>
      </c>
      <c r="FX15" s="1136">
        <v>490000</v>
      </c>
      <c r="FY15" s="829">
        <f t="shared" si="43"/>
        <v>0</v>
      </c>
      <c r="FZ15" s="829">
        <f t="shared" si="44"/>
        <v>1796.501</v>
      </c>
      <c r="GA15" s="829">
        <f t="shared" si="45"/>
        <v>490</v>
      </c>
      <c r="GD15" s="752" t="s">
        <v>816</v>
      </c>
      <c r="GE15" s="752" t="s">
        <v>817</v>
      </c>
      <c r="GF15" s="752" t="s">
        <v>431</v>
      </c>
      <c r="GG15" s="752" t="s">
        <v>431</v>
      </c>
      <c r="GH15" s="1136">
        <v>523219800</v>
      </c>
      <c r="GI15" s="1136">
        <f t="shared" si="46"/>
        <v>523219.8</v>
      </c>
      <c r="GK15" s="752" t="s">
        <v>428</v>
      </c>
      <c r="GL15" s="752" t="s">
        <v>901</v>
      </c>
      <c r="GM15" s="752" t="s">
        <v>478</v>
      </c>
      <c r="GN15" s="752" t="s">
        <v>333</v>
      </c>
      <c r="GO15" s="1136">
        <v>0</v>
      </c>
      <c r="GP15" s="1136">
        <v>49027429</v>
      </c>
      <c r="GQ15" s="1136">
        <v>49027429</v>
      </c>
      <c r="GR15" s="1136">
        <f t="shared" si="47"/>
        <v>0</v>
      </c>
      <c r="GS15" s="1136">
        <f t="shared" si="48"/>
        <v>49027.428999999996</v>
      </c>
      <c r="GT15" s="1136">
        <f t="shared" si="49"/>
        <v>49027.428999999996</v>
      </c>
      <c r="GV15" s="1144" t="s">
        <v>820</v>
      </c>
      <c r="GW15" s="1754" t="s">
        <v>821</v>
      </c>
      <c r="GX15" s="1754" t="s">
        <v>431</v>
      </c>
      <c r="GY15" s="1754" t="s">
        <v>431</v>
      </c>
      <c r="GZ15" s="1145">
        <v>1694736750</v>
      </c>
      <c r="HA15" s="1145">
        <f t="shared" si="50"/>
        <v>1694736.75</v>
      </c>
      <c r="HC15" s="752" t="s">
        <v>428</v>
      </c>
      <c r="HD15" s="752" t="s">
        <v>901</v>
      </c>
      <c r="HE15" s="752" t="s">
        <v>453</v>
      </c>
      <c r="HF15" s="752" t="s">
        <v>272</v>
      </c>
      <c r="HG15" s="824">
        <v>0</v>
      </c>
      <c r="HH15" s="824">
        <v>4947502</v>
      </c>
      <c r="HI15" s="824">
        <v>4947502</v>
      </c>
      <c r="HJ15" s="824">
        <f t="shared" si="51"/>
        <v>0</v>
      </c>
      <c r="HK15" s="824">
        <f t="shared" si="52"/>
        <v>4947.5020000000004</v>
      </c>
      <c r="HL15" s="824">
        <f t="shared" si="53"/>
        <v>4947.5020000000004</v>
      </c>
    </row>
    <row r="16" spans="1:220" ht="15" customHeight="1" x14ac:dyDescent="0.2">
      <c r="A16" s="778" t="s">
        <v>899</v>
      </c>
      <c r="B16" s="780" t="s">
        <v>51</v>
      </c>
      <c r="C16" s="778" t="s">
        <v>431</v>
      </c>
      <c r="D16" s="780" t="s">
        <v>431</v>
      </c>
      <c r="E16" s="779">
        <v>10000</v>
      </c>
      <c r="F16" s="779">
        <v>0</v>
      </c>
      <c r="G16" s="779">
        <v>0</v>
      </c>
      <c r="H16" s="779">
        <f t="shared" si="7"/>
        <v>10</v>
      </c>
      <c r="I16" s="779">
        <f t="shared" si="8"/>
        <v>0</v>
      </c>
      <c r="J16" s="779">
        <f t="shared" si="9"/>
        <v>0</v>
      </c>
      <c r="T16" s="1213" t="s">
        <v>428</v>
      </c>
      <c r="U16" s="1213" t="s">
        <v>901</v>
      </c>
      <c r="V16" s="1213" t="s">
        <v>456</v>
      </c>
      <c r="W16" s="1214" t="s">
        <v>269</v>
      </c>
      <c r="X16" s="1215">
        <v>0</v>
      </c>
      <c r="Y16" s="1215">
        <v>28900000</v>
      </c>
      <c r="Z16" s="1215">
        <v>8900000</v>
      </c>
      <c r="AA16" s="1137">
        <f t="shared" si="11"/>
        <v>0</v>
      </c>
      <c r="AB16" s="1137">
        <f t="shared" si="12"/>
        <v>28900</v>
      </c>
      <c r="AC16" s="1137">
        <f t="shared" si="13"/>
        <v>8900</v>
      </c>
      <c r="AM16" s="780" t="s">
        <v>428</v>
      </c>
      <c r="AN16" s="780" t="s">
        <v>901</v>
      </c>
      <c r="AO16" s="780" t="s">
        <v>456</v>
      </c>
      <c r="AP16" s="780" t="s">
        <v>269</v>
      </c>
      <c r="AQ16" s="780" t="s">
        <v>521</v>
      </c>
      <c r="AR16" s="1216">
        <v>0</v>
      </c>
      <c r="AS16" s="1216">
        <v>123757000</v>
      </c>
      <c r="AT16" s="1216">
        <v>39757000</v>
      </c>
      <c r="AU16" s="1216">
        <f t="shared" si="15"/>
        <v>0</v>
      </c>
      <c r="AV16" s="1216">
        <f t="shared" si="16"/>
        <v>123757</v>
      </c>
      <c r="AW16" s="1216">
        <f t="shared" si="17"/>
        <v>39757</v>
      </c>
      <c r="BF16" s="1144" t="s">
        <v>428</v>
      </c>
      <c r="BG16" s="1217" t="s">
        <v>901</v>
      </c>
      <c r="BH16" s="778" t="s">
        <v>456</v>
      </c>
      <c r="BI16" s="780" t="s">
        <v>269</v>
      </c>
      <c r="BJ16" s="1145">
        <v>0</v>
      </c>
      <c r="BK16" s="1145">
        <v>123757000</v>
      </c>
      <c r="BL16" s="1145">
        <v>123757000</v>
      </c>
      <c r="BM16" s="1145">
        <f t="shared" si="19"/>
        <v>0</v>
      </c>
      <c r="BN16" s="1145">
        <f t="shared" si="20"/>
        <v>123757</v>
      </c>
      <c r="BO16" s="1145">
        <f t="shared" si="21"/>
        <v>123757</v>
      </c>
      <c r="BR16" s="1144" t="s">
        <v>824</v>
      </c>
      <c r="BS16" s="780" t="s">
        <v>825</v>
      </c>
      <c r="BT16" s="1144" t="s">
        <v>431</v>
      </c>
      <c r="BU16" s="778" t="s">
        <v>431</v>
      </c>
      <c r="BV16" s="1145">
        <v>1862357613</v>
      </c>
      <c r="BW16" s="1145">
        <f t="shared" si="22"/>
        <v>1862357.6129999999</v>
      </c>
      <c r="BY16" s="778" t="s">
        <v>428</v>
      </c>
      <c r="BZ16" s="778" t="s">
        <v>901</v>
      </c>
      <c r="CA16" s="778" t="s">
        <v>429</v>
      </c>
      <c r="CB16" s="778" t="s">
        <v>270</v>
      </c>
      <c r="CC16" s="780" t="s">
        <v>521</v>
      </c>
      <c r="CD16" s="779">
        <v>0</v>
      </c>
      <c r="CE16" s="779">
        <v>174095236</v>
      </c>
      <c r="CF16" s="779">
        <v>70253015</v>
      </c>
      <c r="CG16" s="779">
        <f t="shared" si="23"/>
        <v>0</v>
      </c>
      <c r="CH16" s="779">
        <f t="shared" si="24"/>
        <v>174095.236</v>
      </c>
      <c r="CI16" s="779">
        <f t="shared" si="25"/>
        <v>70253.014999999999</v>
      </c>
      <c r="CK16" s="780" t="s">
        <v>824</v>
      </c>
      <c r="CL16" s="780" t="s">
        <v>825</v>
      </c>
      <c r="CM16" s="780" t="s">
        <v>431</v>
      </c>
      <c r="CN16" s="780" t="s">
        <v>431</v>
      </c>
      <c r="CO16" s="779">
        <v>1024407730</v>
      </c>
      <c r="CP16" s="779">
        <f t="shared" si="26"/>
        <v>1024407.73</v>
      </c>
      <c r="CR16" s="780" t="s">
        <v>428</v>
      </c>
      <c r="CS16" s="780" t="s">
        <v>901</v>
      </c>
      <c r="CT16" s="780" t="s">
        <v>430</v>
      </c>
      <c r="CU16" s="780" t="s">
        <v>313</v>
      </c>
      <c r="CV16" s="779">
        <v>0</v>
      </c>
      <c r="CW16" s="779">
        <v>300000</v>
      </c>
      <c r="CX16" s="779">
        <v>139289</v>
      </c>
      <c r="CY16" s="779">
        <f t="shared" si="27"/>
        <v>0</v>
      </c>
      <c r="CZ16" s="779">
        <f t="shared" si="28"/>
        <v>300</v>
      </c>
      <c r="DA16" s="779">
        <f t="shared" si="29"/>
        <v>139.28899999999999</v>
      </c>
      <c r="DC16" s="1144" t="s">
        <v>826</v>
      </c>
      <c r="DD16" s="780" t="s">
        <v>827</v>
      </c>
      <c r="DE16" s="1144" t="s">
        <v>431</v>
      </c>
      <c r="DF16" s="778" t="s">
        <v>431</v>
      </c>
      <c r="DG16" s="1145">
        <v>42488206</v>
      </c>
      <c r="DH16" s="1145">
        <f t="shared" si="30"/>
        <v>42488.205999999998</v>
      </c>
      <c r="DK16" s="778" t="s">
        <v>428</v>
      </c>
      <c r="DL16" s="780" t="s">
        <v>901</v>
      </c>
      <c r="DM16" s="778" t="s">
        <v>478</v>
      </c>
      <c r="DN16" s="780" t="s">
        <v>333</v>
      </c>
      <c r="DO16" s="779">
        <v>0</v>
      </c>
      <c r="DP16" s="779">
        <v>49027429</v>
      </c>
      <c r="DQ16" s="779">
        <v>49027429</v>
      </c>
      <c r="DR16" s="779">
        <f t="shared" si="31"/>
        <v>0</v>
      </c>
      <c r="DS16" s="779">
        <f t="shared" si="32"/>
        <v>49027.428999999996</v>
      </c>
      <c r="DT16" s="779">
        <f t="shared" si="33"/>
        <v>49027.428999999996</v>
      </c>
      <c r="DW16" s="1146" t="s">
        <v>882</v>
      </c>
      <c r="DX16" s="1218" t="s">
        <v>883</v>
      </c>
      <c r="DY16" s="1146" t="s">
        <v>431</v>
      </c>
      <c r="DZ16" s="1219" t="s">
        <v>431</v>
      </c>
      <c r="EA16" s="1145">
        <v>1241984000</v>
      </c>
      <c r="EB16" s="1145">
        <f t="shared" si="34"/>
        <v>1241984</v>
      </c>
      <c r="EE16" s="778" t="s">
        <v>428</v>
      </c>
      <c r="EF16" s="780" t="s">
        <v>901</v>
      </c>
      <c r="EG16" s="780" t="s">
        <v>453</v>
      </c>
      <c r="EH16" s="780" t="s">
        <v>272</v>
      </c>
      <c r="EI16" s="779">
        <v>0</v>
      </c>
      <c r="EJ16" s="779">
        <v>490000</v>
      </c>
      <c r="EK16" s="779">
        <v>490000</v>
      </c>
      <c r="EL16" s="1137">
        <f t="shared" si="35"/>
        <v>0</v>
      </c>
      <c r="EM16" s="1137">
        <f t="shared" si="36"/>
        <v>490</v>
      </c>
      <c r="EN16" s="1137">
        <f t="shared" si="37"/>
        <v>490</v>
      </c>
      <c r="EV16" s="1136"/>
      <c r="EY16" s="778" t="s">
        <v>428</v>
      </c>
      <c r="EZ16" s="780" t="s">
        <v>901</v>
      </c>
      <c r="FA16" s="780" t="s">
        <v>430</v>
      </c>
      <c r="FB16" s="780" t="s">
        <v>313</v>
      </c>
      <c r="FC16" s="779">
        <v>0</v>
      </c>
      <c r="FD16" s="779">
        <v>139289</v>
      </c>
      <c r="FE16" s="779">
        <v>300000</v>
      </c>
      <c r="FF16" s="1136">
        <f t="shared" si="39"/>
        <v>0</v>
      </c>
      <c r="FG16" s="1136">
        <f t="shared" si="40"/>
        <v>139.28899999999999</v>
      </c>
      <c r="FH16" s="1136">
        <f t="shared" si="41"/>
        <v>300</v>
      </c>
      <c r="FK16" s="752" t="s">
        <v>824</v>
      </c>
      <c r="FL16" s="752" t="s">
        <v>825</v>
      </c>
      <c r="FM16" s="752" t="s">
        <v>431</v>
      </c>
      <c r="FN16" s="752" t="s">
        <v>431</v>
      </c>
      <c r="FO16" s="1136">
        <v>2712070843</v>
      </c>
      <c r="FP16" s="829">
        <f t="shared" si="42"/>
        <v>2712070.8429999999</v>
      </c>
      <c r="FR16" s="1143" t="s">
        <v>428</v>
      </c>
      <c r="FS16" s="752" t="s">
        <v>901</v>
      </c>
      <c r="FT16" s="752" t="s">
        <v>456</v>
      </c>
      <c r="FU16" s="752" t="s">
        <v>269</v>
      </c>
      <c r="FV16" s="1136">
        <v>0</v>
      </c>
      <c r="FW16" s="1136">
        <v>2343013695</v>
      </c>
      <c r="FX16" s="1136">
        <v>2299513695</v>
      </c>
      <c r="FY16" s="829">
        <f t="shared" si="43"/>
        <v>0</v>
      </c>
      <c r="FZ16" s="829">
        <f t="shared" si="44"/>
        <v>2343013.6949999998</v>
      </c>
      <c r="GA16" s="829">
        <f t="shared" si="45"/>
        <v>2299513.6949999998</v>
      </c>
      <c r="GD16" s="752" t="s">
        <v>818</v>
      </c>
      <c r="GE16" s="752" t="s">
        <v>819</v>
      </c>
      <c r="GF16" s="752" t="s">
        <v>431</v>
      </c>
      <c r="GG16" s="752" t="s">
        <v>431</v>
      </c>
      <c r="GH16" s="1136">
        <v>9500000</v>
      </c>
      <c r="GI16" s="1136">
        <f t="shared" si="46"/>
        <v>9500</v>
      </c>
      <c r="GK16" s="752" t="s">
        <v>428</v>
      </c>
      <c r="GL16" s="752" t="s">
        <v>901</v>
      </c>
      <c r="GM16" s="752" t="s">
        <v>431</v>
      </c>
      <c r="GN16" s="752" t="s">
        <v>431</v>
      </c>
      <c r="GO16" s="1136">
        <v>0</v>
      </c>
      <c r="GP16" s="1136">
        <v>0</v>
      </c>
      <c r="GQ16" s="1136">
        <v>0</v>
      </c>
      <c r="GR16" s="1136">
        <f t="shared" si="47"/>
        <v>0</v>
      </c>
      <c r="GS16" s="1136">
        <f t="shared" si="48"/>
        <v>0</v>
      </c>
      <c r="GT16" s="1136">
        <f t="shared" si="49"/>
        <v>0</v>
      </c>
      <c r="GV16" s="1144" t="s">
        <v>822</v>
      </c>
      <c r="GW16" s="1754" t="s">
        <v>823</v>
      </c>
      <c r="GX16" s="1754" t="s">
        <v>431</v>
      </c>
      <c r="GY16" s="1754" t="s">
        <v>431</v>
      </c>
      <c r="GZ16" s="1145">
        <v>3323994441</v>
      </c>
      <c r="HA16" s="1145">
        <f t="shared" si="50"/>
        <v>3323994.4410000001</v>
      </c>
      <c r="HC16" s="752" t="s">
        <v>428</v>
      </c>
      <c r="HD16" s="752" t="s">
        <v>901</v>
      </c>
      <c r="HE16" s="752" t="s">
        <v>454</v>
      </c>
      <c r="HF16" s="752" t="s">
        <v>455</v>
      </c>
      <c r="HG16" s="824">
        <v>0</v>
      </c>
      <c r="HH16" s="824">
        <v>197345574</v>
      </c>
      <c r="HI16" s="824">
        <v>197345574</v>
      </c>
      <c r="HJ16" s="824">
        <f t="shared" si="51"/>
        <v>0</v>
      </c>
      <c r="HK16" s="824">
        <f t="shared" si="52"/>
        <v>197345.57399999999</v>
      </c>
      <c r="HL16" s="824">
        <f t="shared" si="53"/>
        <v>197345.57399999999</v>
      </c>
    </row>
    <row r="17" spans="1:220" ht="15" customHeight="1" x14ac:dyDescent="0.2">
      <c r="A17" s="778" t="s">
        <v>434</v>
      </c>
      <c r="B17" s="780" t="s">
        <v>141</v>
      </c>
      <c r="C17" s="778" t="s">
        <v>431</v>
      </c>
      <c r="D17" s="780" t="s">
        <v>431</v>
      </c>
      <c r="E17" s="779">
        <v>7570484000</v>
      </c>
      <c r="F17" s="779">
        <v>0</v>
      </c>
      <c r="G17" s="779">
        <v>0</v>
      </c>
      <c r="H17" s="779">
        <f t="shared" si="7"/>
        <v>7570484</v>
      </c>
      <c r="I17" s="779">
        <f t="shared" si="8"/>
        <v>0</v>
      </c>
      <c r="J17" s="779">
        <f t="shared" si="9"/>
        <v>0</v>
      </c>
      <c r="T17" s="1213" t="s">
        <v>428</v>
      </c>
      <c r="U17" s="1213" t="s">
        <v>901</v>
      </c>
      <c r="V17" s="1213" t="s">
        <v>454</v>
      </c>
      <c r="W17" s="1214" t="s">
        <v>455</v>
      </c>
      <c r="X17" s="1215">
        <v>0</v>
      </c>
      <c r="Y17" s="1215">
        <v>103736157</v>
      </c>
      <c r="Z17" s="1215">
        <v>56316000</v>
      </c>
      <c r="AA17" s="1137">
        <f t="shared" si="11"/>
        <v>0</v>
      </c>
      <c r="AB17" s="1137">
        <f t="shared" si="12"/>
        <v>103736.15700000001</v>
      </c>
      <c r="AC17" s="1137">
        <f t="shared" si="13"/>
        <v>56316</v>
      </c>
      <c r="AM17" s="780" t="s">
        <v>428</v>
      </c>
      <c r="AN17" s="780" t="s">
        <v>901</v>
      </c>
      <c r="AO17" s="780" t="s">
        <v>454</v>
      </c>
      <c r="AP17" s="780" t="s">
        <v>455</v>
      </c>
      <c r="AQ17" s="780" t="s">
        <v>521</v>
      </c>
      <c r="AR17" s="1216">
        <v>0</v>
      </c>
      <c r="AS17" s="1216">
        <v>104152657</v>
      </c>
      <c r="AT17" s="1216">
        <v>56316000</v>
      </c>
      <c r="AU17" s="1216">
        <f t="shared" si="15"/>
        <v>0</v>
      </c>
      <c r="AV17" s="1216">
        <f t="shared" si="16"/>
        <v>104152.65700000001</v>
      </c>
      <c r="AW17" s="1216">
        <f t="shared" si="17"/>
        <v>56316</v>
      </c>
      <c r="BF17" s="1144" t="s">
        <v>428</v>
      </c>
      <c r="BG17" s="1217" t="s">
        <v>901</v>
      </c>
      <c r="BH17" s="778" t="s">
        <v>478</v>
      </c>
      <c r="BI17" s="780" t="s">
        <v>333</v>
      </c>
      <c r="BJ17" s="1145">
        <v>0</v>
      </c>
      <c r="BK17" s="1145">
        <v>49027429</v>
      </c>
      <c r="BL17" s="1145">
        <v>49027429</v>
      </c>
      <c r="BM17" s="1145">
        <f t="shared" si="19"/>
        <v>0</v>
      </c>
      <c r="BN17" s="1145">
        <f t="shared" si="20"/>
        <v>49027.428999999996</v>
      </c>
      <c r="BO17" s="1145">
        <f t="shared" si="21"/>
        <v>49027.428999999996</v>
      </c>
      <c r="BR17" s="1144" t="s">
        <v>435</v>
      </c>
      <c r="BS17" s="780" t="s">
        <v>452</v>
      </c>
      <c r="BT17" s="1144" t="s">
        <v>431</v>
      </c>
      <c r="BU17" s="778" t="s">
        <v>431</v>
      </c>
      <c r="BV17" s="1145">
        <v>1315989963</v>
      </c>
      <c r="BW17" s="1145">
        <f t="shared" si="22"/>
        <v>1315989.963</v>
      </c>
      <c r="BY17" s="778" t="s">
        <v>428</v>
      </c>
      <c r="BZ17" s="778" t="s">
        <v>901</v>
      </c>
      <c r="CA17" s="778" t="s">
        <v>456</v>
      </c>
      <c r="CB17" s="778" t="s">
        <v>269</v>
      </c>
      <c r="CC17" s="780" t="s">
        <v>521</v>
      </c>
      <c r="CD17" s="779">
        <v>0</v>
      </c>
      <c r="CE17" s="779">
        <v>1157789000</v>
      </c>
      <c r="CF17" s="779">
        <v>1060789000</v>
      </c>
      <c r="CG17" s="779">
        <f t="shared" si="23"/>
        <v>0</v>
      </c>
      <c r="CH17" s="779">
        <f t="shared" si="24"/>
        <v>1157789</v>
      </c>
      <c r="CI17" s="779">
        <f t="shared" si="25"/>
        <v>1060789</v>
      </c>
      <c r="CK17" s="780" t="s">
        <v>435</v>
      </c>
      <c r="CL17" s="780" t="s">
        <v>452</v>
      </c>
      <c r="CM17" s="780" t="s">
        <v>431</v>
      </c>
      <c r="CN17" s="780" t="s">
        <v>431</v>
      </c>
      <c r="CO17" s="779">
        <v>1693761220</v>
      </c>
      <c r="CP17" s="779">
        <f t="shared" si="26"/>
        <v>1693761.22</v>
      </c>
      <c r="CR17" s="780" t="s">
        <v>428</v>
      </c>
      <c r="CS17" s="780" t="s">
        <v>901</v>
      </c>
      <c r="CT17" s="780" t="s">
        <v>429</v>
      </c>
      <c r="CU17" s="780" t="s">
        <v>270</v>
      </c>
      <c r="CV17" s="779">
        <v>0</v>
      </c>
      <c r="CW17" s="779">
        <v>174095236</v>
      </c>
      <c r="CX17" s="779">
        <v>80324566</v>
      </c>
      <c r="CY17" s="779">
        <f t="shared" si="27"/>
        <v>0</v>
      </c>
      <c r="CZ17" s="779">
        <f t="shared" si="28"/>
        <v>174095.236</v>
      </c>
      <c r="DA17" s="779">
        <f t="shared" si="29"/>
        <v>80324.566000000006</v>
      </c>
      <c r="DC17" s="1144" t="s">
        <v>432</v>
      </c>
      <c r="DD17" s="780" t="s">
        <v>451</v>
      </c>
      <c r="DE17" s="1144" t="s">
        <v>431</v>
      </c>
      <c r="DF17" s="778" t="s">
        <v>431</v>
      </c>
      <c r="DG17" s="1145">
        <v>17089021000</v>
      </c>
      <c r="DH17" s="1145">
        <f t="shared" si="30"/>
        <v>17089021</v>
      </c>
      <c r="DK17" s="778" t="s">
        <v>428</v>
      </c>
      <c r="DL17" s="780" t="s">
        <v>901</v>
      </c>
      <c r="DM17" s="778" t="s">
        <v>456</v>
      </c>
      <c r="DN17" s="780" t="s">
        <v>269</v>
      </c>
      <c r="DO17" s="779">
        <v>0</v>
      </c>
      <c r="DP17" s="779">
        <v>2175605935</v>
      </c>
      <c r="DQ17" s="779">
        <v>1955361455</v>
      </c>
      <c r="DR17" s="779">
        <f t="shared" si="31"/>
        <v>0</v>
      </c>
      <c r="DS17" s="779">
        <f t="shared" si="32"/>
        <v>2175605.9350000001</v>
      </c>
      <c r="DT17" s="779">
        <f t="shared" si="33"/>
        <v>1955361.4550000001</v>
      </c>
      <c r="EE17" s="778" t="s">
        <v>428</v>
      </c>
      <c r="EF17" s="780" t="s">
        <v>901</v>
      </c>
      <c r="EG17" s="780" t="s">
        <v>429</v>
      </c>
      <c r="EH17" s="780" t="s">
        <v>270</v>
      </c>
      <c r="EI17" s="779">
        <v>0</v>
      </c>
      <c r="EJ17" s="779">
        <v>175268483</v>
      </c>
      <c r="EK17" s="779">
        <v>114147239</v>
      </c>
      <c r="EL17" s="1137">
        <f t="shared" si="35"/>
        <v>0</v>
      </c>
      <c r="EM17" s="1137">
        <f t="shared" si="36"/>
        <v>175268.48300000001</v>
      </c>
      <c r="EN17" s="1137">
        <f t="shared" si="37"/>
        <v>114147.239</v>
      </c>
      <c r="EV17" s="1136"/>
      <c r="EY17" s="778" t="s">
        <v>428</v>
      </c>
      <c r="EZ17" s="780" t="s">
        <v>901</v>
      </c>
      <c r="FA17" s="780" t="s">
        <v>478</v>
      </c>
      <c r="FB17" s="780" t="s">
        <v>333</v>
      </c>
      <c r="FC17" s="779">
        <v>0</v>
      </c>
      <c r="FD17" s="779">
        <v>49027429</v>
      </c>
      <c r="FE17" s="779">
        <v>49027429</v>
      </c>
      <c r="FF17" s="1136">
        <f t="shared" si="39"/>
        <v>0</v>
      </c>
      <c r="FG17" s="1136">
        <f t="shared" si="40"/>
        <v>49027.428999999996</v>
      </c>
      <c r="FH17" s="1136">
        <f t="shared" si="41"/>
        <v>49027.428999999996</v>
      </c>
      <c r="FK17" s="752" t="s">
        <v>826</v>
      </c>
      <c r="FL17" s="752" t="s">
        <v>827</v>
      </c>
      <c r="FM17" s="752" t="s">
        <v>431</v>
      </c>
      <c r="FN17" s="752" t="s">
        <v>431</v>
      </c>
      <c r="FO17" s="1136">
        <v>448453951</v>
      </c>
      <c r="FP17" s="829">
        <f t="shared" si="42"/>
        <v>448453.951</v>
      </c>
      <c r="FR17" s="1143" t="s">
        <v>428</v>
      </c>
      <c r="FS17" s="752" t="s">
        <v>901</v>
      </c>
      <c r="FT17" s="752" t="s">
        <v>478</v>
      </c>
      <c r="FU17" s="752" t="s">
        <v>333</v>
      </c>
      <c r="FV17" s="1136">
        <v>0</v>
      </c>
      <c r="FW17" s="1136">
        <v>49027429</v>
      </c>
      <c r="FX17" s="1136">
        <v>49027429</v>
      </c>
      <c r="FY17" s="829">
        <f t="shared" si="43"/>
        <v>0</v>
      </c>
      <c r="FZ17" s="829">
        <f t="shared" si="44"/>
        <v>49027.428999999996</v>
      </c>
      <c r="GA17" s="829">
        <f t="shared" si="45"/>
        <v>49027.428999999996</v>
      </c>
      <c r="GD17" s="752" t="s">
        <v>820</v>
      </c>
      <c r="GE17" s="752" t="s">
        <v>821</v>
      </c>
      <c r="GF17" s="752" t="s">
        <v>431</v>
      </c>
      <c r="GG17" s="752" t="s">
        <v>431</v>
      </c>
      <c r="GH17" s="1136">
        <v>72530855</v>
      </c>
      <c r="GI17" s="1136">
        <f t="shared" si="46"/>
        <v>72530.854999999996</v>
      </c>
      <c r="GK17" s="752" t="s">
        <v>428</v>
      </c>
      <c r="GL17" s="752" t="s">
        <v>901</v>
      </c>
      <c r="GM17" s="752" t="s">
        <v>429</v>
      </c>
      <c r="GN17" s="752" t="s">
        <v>270</v>
      </c>
      <c r="GO17" s="1136">
        <v>0</v>
      </c>
      <c r="GP17" s="1136">
        <v>184928483</v>
      </c>
      <c r="GQ17" s="1136">
        <v>168157243</v>
      </c>
      <c r="GR17" s="1136">
        <f t="shared" si="47"/>
        <v>0</v>
      </c>
      <c r="GS17" s="1136">
        <f t="shared" si="48"/>
        <v>184928.48300000001</v>
      </c>
      <c r="GT17" s="1136">
        <f t="shared" si="49"/>
        <v>168157.24299999999</v>
      </c>
      <c r="GV17" s="1144" t="s">
        <v>824</v>
      </c>
      <c r="GW17" s="1754" t="s">
        <v>825</v>
      </c>
      <c r="GX17" s="1754" t="s">
        <v>431</v>
      </c>
      <c r="GY17" s="1754" t="s">
        <v>431</v>
      </c>
      <c r="GZ17" s="1145">
        <v>20748846824</v>
      </c>
      <c r="HA17" s="1145">
        <f t="shared" si="50"/>
        <v>20748846.824000001</v>
      </c>
      <c r="HC17" s="752" t="s">
        <v>428</v>
      </c>
      <c r="HD17" s="752" t="s">
        <v>901</v>
      </c>
      <c r="HE17" s="752" t="s">
        <v>429</v>
      </c>
      <c r="HF17" s="752" t="s">
        <v>270</v>
      </c>
      <c r="HG17" s="824">
        <v>0</v>
      </c>
      <c r="HH17" s="824">
        <v>185243564</v>
      </c>
      <c r="HI17" s="824">
        <v>185243564</v>
      </c>
      <c r="HJ17" s="824">
        <f t="shared" si="51"/>
        <v>0</v>
      </c>
      <c r="HK17" s="824">
        <f t="shared" si="52"/>
        <v>185243.56400000001</v>
      </c>
      <c r="HL17" s="824">
        <f t="shared" si="53"/>
        <v>185243.56400000001</v>
      </c>
    </row>
    <row r="18" spans="1:220" ht="15" customHeight="1" x14ac:dyDescent="0.2">
      <c r="A18" s="778" t="s">
        <v>806</v>
      </c>
      <c r="B18" s="780" t="s">
        <v>807</v>
      </c>
      <c r="C18" s="778" t="s">
        <v>431</v>
      </c>
      <c r="D18" s="780" t="s">
        <v>431</v>
      </c>
      <c r="E18" s="779">
        <v>43586656500</v>
      </c>
      <c r="F18" s="779">
        <v>0</v>
      </c>
      <c r="G18" s="779">
        <v>0</v>
      </c>
      <c r="H18" s="779">
        <f t="shared" si="7"/>
        <v>43586656.5</v>
      </c>
      <c r="I18" s="779">
        <f t="shared" si="8"/>
        <v>0</v>
      </c>
      <c r="J18" s="779">
        <f t="shared" si="9"/>
        <v>0</v>
      </c>
      <c r="T18" s="1213" t="s">
        <v>961</v>
      </c>
      <c r="U18" s="1213" t="s">
        <v>962</v>
      </c>
      <c r="V18" s="1213" t="s">
        <v>431</v>
      </c>
      <c r="W18" s="1214" t="s">
        <v>431</v>
      </c>
      <c r="X18" s="1215">
        <v>464198000</v>
      </c>
      <c r="Y18" s="1215">
        <v>0</v>
      </c>
      <c r="Z18" s="1215">
        <v>0</v>
      </c>
      <c r="AA18" s="1137">
        <f t="shared" si="11"/>
        <v>464198</v>
      </c>
      <c r="AB18" s="1137">
        <f t="shared" si="12"/>
        <v>0</v>
      </c>
      <c r="AC18" s="1137">
        <f t="shared" si="13"/>
        <v>0</v>
      </c>
      <c r="AM18" s="780" t="s">
        <v>428</v>
      </c>
      <c r="AN18" s="780" t="s">
        <v>901</v>
      </c>
      <c r="AO18" s="780" t="s">
        <v>478</v>
      </c>
      <c r="AP18" s="780" t="s">
        <v>333</v>
      </c>
      <c r="AQ18" s="780" t="s">
        <v>521</v>
      </c>
      <c r="AR18" s="1216">
        <v>0</v>
      </c>
      <c r="AS18" s="1216">
        <v>49027429</v>
      </c>
      <c r="AT18" s="1216">
        <v>49027429</v>
      </c>
      <c r="AU18" s="1216">
        <f t="shared" si="15"/>
        <v>0</v>
      </c>
      <c r="AV18" s="1216">
        <f t="shared" si="16"/>
        <v>49027.428999999996</v>
      </c>
      <c r="AW18" s="1216">
        <f t="shared" si="17"/>
        <v>49027.428999999996</v>
      </c>
      <c r="BF18" s="1144" t="s">
        <v>428</v>
      </c>
      <c r="BG18" s="1217" t="s">
        <v>901</v>
      </c>
      <c r="BH18" s="778" t="s">
        <v>454</v>
      </c>
      <c r="BI18" s="780" t="s">
        <v>455</v>
      </c>
      <c r="BJ18" s="1145">
        <v>0</v>
      </c>
      <c r="BK18" s="1145">
        <v>104152657</v>
      </c>
      <c r="BL18" s="1145">
        <v>56316000</v>
      </c>
      <c r="BM18" s="1145">
        <f t="shared" si="19"/>
        <v>0</v>
      </c>
      <c r="BN18" s="1145">
        <f t="shared" si="20"/>
        <v>104152.65700000001</v>
      </c>
      <c r="BO18" s="1145">
        <f t="shared" si="21"/>
        <v>56316</v>
      </c>
      <c r="BY18" s="778" t="s">
        <v>428</v>
      </c>
      <c r="BZ18" s="778" t="s">
        <v>901</v>
      </c>
      <c r="CA18" s="778" t="s">
        <v>454</v>
      </c>
      <c r="CB18" s="778" t="s">
        <v>455</v>
      </c>
      <c r="CC18" s="780" t="s">
        <v>521</v>
      </c>
      <c r="CD18" s="779">
        <v>0</v>
      </c>
      <c r="CE18" s="779">
        <v>104152657</v>
      </c>
      <c r="CF18" s="779">
        <v>56316000</v>
      </c>
      <c r="CG18" s="779">
        <f t="shared" si="23"/>
        <v>0</v>
      </c>
      <c r="CH18" s="779">
        <f t="shared" si="24"/>
        <v>104152.65700000001</v>
      </c>
      <c r="CI18" s="779">
        <f t="shared" si="25"/>
        <v>56316</v>
      </c>
      <c r="CK18" s="780"/>
      <c r="CL18" s="780"/>
      <c r="CM18" s="780"/>
      <c r="CN18" s="780"/>
      <c r="CR18" s="780" t="s">
        <v>428</v>
      </c>
      <c r="CS18" s="780" t="s">
        <v>901</v>
      </c>
      <c r="CT18" s="780" t="s">
        <v>456</v>
      </c>
      <c r="CU18" s="780" t="s">
        <v>269</v>
      </c>
      <c r="CV18" s="779">
        <v>0</v>
      </c>
      <c r="CW18" s="779">
        <v>1186989000</v>
      </c>
      <c r="CX18" s="779">
        <v>1186989000</v>
      </c>
      <c r="CY18" s="779">
        <f t="shared" si="27"/>
        <v>0</v>
      </c>
      <c r="CZ18" s="779">
        <f t="shared" si="28"/>
        <v>1186989</v>
      </c>
      <c r="DA18" s="779">
        <f t="shared" si="29"/>
        <v>1186989</v>
      </c>
      <c r="DC18" s="1144" t="s">
        <v>435</v>
      </c>
      <c r="DD18" s="780" t="s">
        <v>452</v>
      </c>
      <c r="DE18" s="1144" t="s">
        <v>431</v>
      </c>
      <c r="DF18" s="778" t="s">
        <v>431</v>
      </c>
      <c r="DG18" s="1145">
        <v>514826011</v>
      </c>
      <c r="DH18" s="1145">
        <f t="shared" si="30"/>
        <v>514826.011</v>
      </c>
      <c r="DK18" s="778" t="s">
        <v>428</v>
      </c>
      <c r="DL18" s="780" t="s">
        <v>901</v>
      </c>
      <c r="DM18" s="778" t="s">
        <v>431</v>
      </c>
      <c r="DN18" s="780" t="s">
        <v>431</v>
      </c>
      <c r="DO18" s="779">
        <v>0</v>
      </c>
      <c r="DP18" s="779">
        <v>0</v>
      </c>
      <c r="DQ18" s="779">
        <v>0</v>
      </c>
      <c r="DR18" s="779">
        <f t="shared" si="31"/>
        <v>0</v>
      </c>
      <c r="DS18" s="779">
        <f t="shared" si="32"/>
        <v>0</v>
      </c>
      <c r="DT18" s="779">
        <f t="shared" si="33"/>
        <v>0</v>
      </c>
      <c r="EE18" s="778" t="s">
        <v>428</v>
      </c>
      <c r="EF18" s="780" t="s">
        <v>901</v>
      </c>
      <c r="EG18" s="780" t="s">
        <v>478</v>
      </c>
      <c r="EH18" s="780" t="s">
        <v>333</v>
      </c>
      <c r="EI18" s="779">
        <v>0</v>
      </c>
      <c r="EJ18" s="779">
        <v>49027429</v>
      </c>
      <c r="EK18" s="779">
        <v>49027429</v>
      </c>
      <c r="EL18" s="1137">
        <f t="shared" si="35"/>
        <v>0</v>
      </c>
      <c r="EM18" s="1137">
        <f t="shared" si="36"/>
        <v>49027.428999999996</v>
      </c>
      <c r="EN18" s="1137">
        <f t="shared" si="37"/>
        <v>49027.428999999996</v>
      </c>
      <c r="EV18" s="1136"/>
      <c r="EY18" s="778" t="s">
        <v>428</v>
      </c>
      <c r="EZ18" s="780" t="s">
        <v>901</v>
      </c>
      <c r="FA18" s="780" t="s">
        <v>431</v>
      </c>
      <c r="FB18" s="780" t="s">
        <v>431</v>
      </c>
      <c r="FC18" s="779">
        <v>0</v>
      </c>
      <c r="FD18" s="779">
        <v>0</v>
      </c>
      <c r="FE18" s="779">
        <v>0</v>
      </c>
      <c r="FF18" s="1136">
        <f t="shared" si="39"/>
        <v>0</v>
      </c>
      <c r="FG18" s="1136">
        <f t="shared" si="40"/>
        <v>0</v>
      </c>
      <c r="FH18" s="1136">
        <f t="shared" si="41"/>
        <v>0</v>
      </c>
      <c r="FK18" s="752" t="s">
        <v>435</v>
      </c>
      <c r="FL18" s="752" t="s">
        <v>452</v>
      </c>
      <c r="FM18" s="752" t="s">
        <v>431</v>
      </c>
      <c r="FN18" s="752" t="s">
        <v>431</v>
      </c>
      <c r="FO18" s="1136">
        <v>65009525</v>
      </c>
      <c r="FP18" s="829">
        <f t="shared" si="42"/>
        <v>65009.525000000001</v>
      </c>
      <c r="FR18" s="1143" t="s">
        <v>428</v>
      </c>
      <c r="FS18" s="752" t="s">
        <v>901</v>
      </c>
      <c r="FT18" s="752" t="s">
        <v>430</v>
      </c>
      <c r="FU18" s="752" t="s">
        <v>313</v>
      </c>
      <c r="FV18" s="1136">
        <v>0</v>
      </c>
      <c r="FW18" s="1136">
        <v>300000</v>
      </c>
      <c r="FX18" s="1136">
        <v>139289</v>
      </c>
      <c r="FY18" s="829">
        <f t="shared" si="43"/>
        <v>0</v>
      </c>
      <c r="FZ18" s="829">
        <f t="shared" si="44"/>
        <v>300</v>
      </c>
      <c r="GA18" s="829">
        <f t="shared" si="45"/>
        <v>139.28899999999999</v>
      </c>
      <c r="GD18" s="752" t="s">
        <v>822</v>
      </c>
      <c r="GE18" s="752" t="s">
        <v>823</v>
      </c>
      <c r="GF18" s="752" t="s">
        <v>431</v>
      </c>
      <c r="GG18" s="752" t="s">
        <v>431</v>
      </c>
      <c r="GH18" s="1136">
        <v>760813528</v>
      </c>
      <c r="GI18" s="1136">
        <f t="shared" si="46"/>
        <v>760813.52800000005</v>
      </c>
      <c r="GK18" s="752" t="s">
        <v>428</v>
      </c>
      <c r="GL18" s="752" t="s">
        <v>901</v>
      </c>
      <c r="GM18" s="752" t="s">
        <v>453</v>
      </c>
      <c r="GN18" s="752" t="s">
        <v>272</v>
      </c>
      <c r="GO18" s="1136">
        <v>0</v>
      </c>
      <c r="GP18" s="1136">
        <v>2386622</v>
      </c>
      <c r="GQ18" s="1136">
        <v>2386622</v>
      </c>
      <c r="GR18" s="1136">
        <f t="shared" si="47"/>
        <v>0</v>
      </c>
      <c r="GS18" s="1136">
        <f t="shared" si="48"/>
        <v>2386.6219999999998</v>
      </c>
      <c r="GT18" s="1136">
        <f t="shared" si="49"/>
        <v>2386.6219999999998</v>
      </c>
      <c r="GV18" s="1144" t="s">
        <v>826</v>
      </c>
      <c r="GW18" s="1754" t="s">
        <v>827</v>
      </c>
      <c r="GX18" s="1754" t="s">
        <v>431</v>
      </c>
      <c r="GY18" s="1754" t="s">
        <v>431</v>
      </c>
      <c r="GZ18" s="1145">
        <v>3760735843</v>
      </c>
      <c r="HA18" s="1145">
        <f t="shared" si="50"/>
        <v>3760735.8429999999</v>
      </c>
      <c r="HC18" s="752" t="s">
        <v>428</v>
      </c>
      <c r="HD18" s="752" t="s">
        <v>901</v>
      </c>
      <c r="HE18" s="752" t="s">
        <v>456</v>
      </c>
      <c r="HF18" s="752" t="s">
        <v>269</v>
      </c>
      <c r="HG18" s="824">
        <v>0</v>
      </c>
      <c r="HH18" s="824">
        <v>3031134245</v>
      </c>
      <c r="HI18" s="824">
        <v>3031134245</v>
      </c>
      <c r="HJ18" s="824">
        <f t="shared" si="51"/>
        <v>0</v>
      </c>
      <c r="HK18" s="824">
        <f t="shared" si="52"/>
        <v>3031134.2450000001</v>
      </c>
      <c r="HL18" s="824">
        <f t="shared" si="53"/>
        <v>3031134.2450000001</v>
      </c>
    </row>
    <row r="19" spans="1:220" ht="15" customHeight="1" x14ac:dyDescent="0.2">
      <c r="A19" s="778" t="s">
        <v>808</v>
      </c>
      <c r="B19" s="780" t="s">
        <v>809</v>
      </c>
      <c r="C19" s="778" t="s">
        <v>431</v>
      </c>
      <c r="D19" s="780" t="s">
        <v>431</v>
      </c>
      <c r="E19" s="779">
        <v>31528885500</v>
      </c>
      <c r="F19" s="779">
        <v>0</v>
      </c>
      <c r="G19" s="779">
        <v>0</v>
      </c>
      <c r="H19" s="779">
        <f t="shared" si="7"/>
        <v>31528885.5</v>
      </c>
      <c r="I19" s="779">
        <f t="shared" si="8"/>
        <v>0</v>
      </c>
      <c r="J19" s="779">
        <f t="shared" si="9"/>
        <v>0</v>
      </c>
      <c r="T19" s="1213" t="s">
        <v>899</v>
      </c>
      <c r="U19" s="1213" t="s">
        <v>51</v>
      </c>
      <c r="V19" s="1213" t="s">
        <v>431</v>
      </c>
      <c r="W19" s="1214" t="s">
        <v>431</v>
      </c>
      <c r="X19" s="1215">
        <v>10100</v>
      </c>
      <c r="Y19" s="1215">
        <v>0</v>
      </c>
      <c r="Z19" s="1215">
        <v>0</v>
      </c>
      <c r="AA19" s="1137">
        <f t="shared" si="11"/>
        <v>10.1</v>
      </c>
      <c r="AB19" s="1137">
        <f t="shared" si="12"/>
        <v>0</v>
      </c>
      <c r="AC19" s="1137">
        <f t="shared" si="13"/>
        <v>0</v>
      </c>
      <c r="AM19" s="780" t="s">
        <v>961</v>
      </c>
      <c r="AN19" s="780" t="s">
        <v>962</v>
      </c>
      <c r="AO19" s="780" t="s">
        <v>431</v>
      </c>
      <c r="AP19" s="780" t="s">
        <v>431</v>
      </c>
      <c r="AQ19" s="780" t="s">
        <v>521</v>
      </c>
      <c r="AR19" s="1216">
        <v>464198000</v>
      </c>
      <c r="AS19" s="1216">
        <v>0</v>
      </c>
      <c r="AT19" s="1216">
        <v>0</v>
      </c>
      <c r="AU19" s="1216">
        <f t="shared" si="15"/>
        <v>464198</v>
      </c>
      <c r="AV19" s="1216">
        <f t="shared" si="16"/>
        <v>0</v>
      </c>
      <c r="AW19" s="1216">
        <f t="shared" si="17"/>
        <v>0</v>
      </c>
      <c r="BF19" s="1144" t="s">
        <v>961</v>
      </c>
      <c r="BG19" s="1217" t="s">
        <v>962</v>
      </c>
      <c r="BH19" s="778" t="s">
        <v>431</v>
      </c>
      <c r="BI19" s="780" t="s">
        <v>431</v>
      </c>
      <c r="BJ19" s="1145">
        <v>464198000</v>
      </c>
      <c r="BK19" s="1145">
        <v>0</v>
      </c>
      <c r="BL19" s="1145">
        <v>0</v>
      </c>
      <c r="BM19" s="1145">
        <f t="shared" si="19"/>
        <v>464198</v>
      </c>
      <c r="BN19" s="1145">
        <f t="shared" si="20"/>
        <v>0</v>
      </c>
      <c r="BO19" s="1145">
        <f t="shared" si="21"/>
        <v>0</v>
      </c>
      <c r="BY19" s="778" t="s">
        <v>961</v>
      </c>
      <c r="BZ19" s="778" t="s">
        <v>962</v>
      </c>
      <c r="CA19" s="778" t="s">
        <v>431</v>
      </c>
      <c r="CB19" s="778" t="s">
        <v>431</v>
      </c>
      <c r="CC19" s="780" t="s">
        <v>521</v>
      </c>
      <c r="CD19" s="779">
        <v>464198000</v>
      </c>
      <c r="CE19" s="779">
        <v>0</v>
      </c>
      <c r="CF19" s="779">
        <v>0</v>
      </c>
      <c r="CG19" s="779">
        <f t="shared" si="23"/>
        <v>464198</v>
      </c>
      <c r="CH19" s="779">
        <f t="shared" si="24"/>
        <v>0</v>
      </c>
      <c r="CI19" s="779">
        <f t="shared" si="25"/>
        <v>0</v>
      </c>
      <c r="CR19" s="780" t="s">
        <v>428</v>
      </c>
      <c r="CS19" s="780" t="s">
        <v>901</v>
      </c>
      <c r="CT19" s="780" t="s">
        <v>431</v>
      </c>
      <c r="CU19" s="780" t="s">
        <v>431</v>
      </c>
      <c r="CV19" s="779">
        <v>0</v>
      </c>
      <c r="CW19" s="779">
        <v>0</v>
      </c>
      <c r="CX19" s="779">
        <v>0</v>
      </c>
      <c r="CY19" s="779">
        <f t="shared" si="27"/>
        <v>0</v>
      </c>
      <c r="CZ19" s="779">
        <f t="shared" si="28"/>
        <v>0</v>
      </c>
      <c r="DA19" s="779">
        <f t="shared" si="29"/>
        <v>0</v>
      </c>
      <c r="DK19" s="778" t="s">
        <v>428</v>
      </c>
      <c r="DL19" s="780" t="s">
        <v>901</v>
      </c>
      <c r="DM19" s="778" t="s">
        <v>429</v>
      </c>
      <c r="DN19" s="780" t="s">
        <v>270</v>
      </c>
      <c r="DO19" s="779">
        <v>0</v>
      </c>
      <c r="DP19" s="779">
        <v>177095236</v>
      </c>
      <c r="DQ19" s="779">
        <v>97402221</v>
      </c>
      <c r="DR19" s="779">
        <f t="shared" si="31"/>
        <v>0</v>
      </c>
      <c r="DS19" s="779">
        <f t="shared" si="32"/>
        <v>177095.236</v>
      </c>
      <c r="DT19" s="779">
        <f t="shared" si="33"/>
        <v>97402.221000000005</v>
      </c>
      <c r="EE19" s="778" t="s">
        <v>428</v>
      </c>
      <c r="EF19" s="780" t="s">
        <v>901</v>
      </c>
      <c r="EG19" s="780" t="s">
        <v>454</v>
      </c>
      <c r="EH19" s="780" t="s">
        <v>455</v>
      </c>
      <c r="EI19" s="779">
        <v>0</v>
      </c>
      <c r="EJ19" s="779">
        <v>117256745</v>
      </c>
      <c r="EK19" s="779">
        <v>87042926</v>
      </c>
      <c r="EL19" s="1137">
        <f t="shared" si="35"/>
        <v>0</v>
      </c>
      <c r="EM19" s="1137">
        <f t="shared" si="36"/>
        <v>117256.745</v>
      </c>
      <c r="EN19" s="1137">
        <f t="shared" si="37"/>
        <v>87042.926000000007</v>
      </c>
      <c r="EV19" s="1136"/>
      <c r="EY19" s="778" t="s">
        <v>428</v>
      </c>
      <c r="EZ19" s="780" t="s">
        <v>901</v>
      </c>
      <c r="FA19" s="780" t="s">
        <v>453</v>
      </c>
      <c r="FB19" s="780" t="s">
        <v>272</v>
      </c>
      <c r="FC19" s="779">
        <v>0</v>
      </c>
      <c r="FD19" s="779">
        <v>490000</v>
      </c>
      <c r="FE19" s="779">
        <v>490000</v>
      </c>
      <c r="FF19" s="1136">
        <f t="shared" si="39"/>
        <v>0</v>
      </c>
      <c r="FG19" s="1136">
        <f t="shared" si="40"/>
        <v>490</v>
      </c>
      <c r="FH19" s="1136">
        <f t="shared" si="41"/>
        <v>490</v>
      </c>
      <c r="FK19" s="752" t="s">
        <v>882</v>
      </c>
      <c r="FL19" s="752" t="s">
        <v>883</v>
      </c>
      <c r="FM19" s="752" t="s">
        <v>431</v>
      </c>
      <c r="FN19" s="752" t="s">
        <v>431</v>
      </c>
      <c r="FO19" s="1136">
        <v>345827643</v>
      </c>
      <c r="FP19" s="829">
        <f t="shared" si="42"/>
        <v>345827.64299999998</v>
      </c>
      <c r="FR19" s="1143" t="s">
        <v>428</v>
      </c>
      <c r="FS19" s="752" t="s">
        <v>901</v>
      </c>
      <c r="FT19" s="752" t="s">
        <v>431</v>
      </c>
      <c r="FU19" s="752" t="s">
        <v>431</v>
      </c>
      <c r="FV19" s="1136">
        <v>0</v>
      </c>
      <c r="FW19" s="1136">
        <v>0</v>
      </c>
      <c r="FX19" s="1136">
        <v>0</v>
      </c>
      <c r="FY19" s="829">
        <f t="shared" si="43"/>
        <v>0</v>
      </c>
      <c r="FZ19" s="829">
        <f t="shared" si="44"/>
        <v>0</v>
      </c>
      <c r="GA19" s="829">
        <f t="shared" si="45"/>
        <v>0</v>
      </c>
      <c r="GD19" s="752" t="s">
        <v>824</v>
      </c>
      <c r="GE19" s="752" t="s">
        <v>825</v>
      </c>
      <c r="GF19" s="752" t="s">
        <v>431</v>
      </c>
      <c r="GG19" s="752" t="s">
        <v>431</v>
      </c>
      <c r="GH19" s="1136">
        <v>2127758925</v>
      </c>
      <c r="GI19" s="1136">
        <f t="shared" si="46"/>
        <v>2127758.9249999998</v>
      </c>
      <c r="GK19" s="752" t="s">
        <v>428</v>
      </c>
      <c r="GL19" s="752" t="s">
        <v>901</v>
      </c>
      <c r="GM19" s="752" t="s">
        <v>456</v>
      </c>
      <c r="GN19" s="752" t="s">
        <v>269</v>
      </c>
      <c r="GO19" s="1136">
        <v>0</v>
      </c>
      <c r="GP19" s="1136">
        <v>2343013695</v>
      </c>
      <c r="GQ19" s="1136">
        <v>2343013695</v>
      </c>
      <c r="GR19" s="1136">
        <f t="shared" si="47"/>
        <v>0</v>
      </c>
      <c r="GS19" s="1136">
        <f t="shared" si="48"/>
        <v>2343013.6949999998</v>
      </c>
      <c r="GT19" s="1136">
        <f t="shared" si="49"/>
        <v>2343013.6949999998</v>
      </c>
      <c r="GV19" s="1144" t="s">
        <v>435</v>
      </c>
      <c r="GW19" s="1754" t="s">
        <v>452</v>
      </c>
      <c r="GX19" s="1754" t="s">
        <v>431</v>
      </c>
      <c r="GY19" s="1754" t="s">
        <v>431</v>
      </c>
      <c r="GZ19" s="1145">
        <v>2374420132</v>
      </c>
      <c r="HA19" s="1145">
        <f t="shared" si="50"/>
        <v>2374420.1320000002</v>
      </c>
      <c r="HC19" s="752" t="s">
        <v>428</v>
      </c>
      <c r="HD19" s="752" t="s">
        <v>901</v>
      </c>
      <c r="HE19" s="752" t="s">
        <v>431</v>
      </c>
      <c r="HF19" s="752" t="s">
        <v>431</v>
      </c>
      <c r="HG19" s="824">
        <v>0</v>
      </c>
      <c r="HH19" s="824">
        <v>0</v>
      </c>
      <c r="HI19" s="824">
        <v>0</v>
      </c>
      <c r="HJ19" s="824">
        <f t="shared" si="51"/>
        <v>0</v>
      </c>
      <c r="HK19" s="824">
        <f t="shared" si="52"/>
        <v>0</v>
      </c>
      <c r="HL19" s="824">
        <f t="shared" si="53"/>
        <v>0</v>
      </c>
    </row>
    <row r="20" spans="1:220" ht="15" customHeight="1" x14ac:dyDescent="0.2">
      <c r="A20" s="778" t="s">
        <v>808</v>
      </c>
      <c r="B20" s="780" t="s">
        <v>809</v>
      </c>
      <c r="C20" s="778" t="s">
        <v>431</v>
      </c>
      <c r="D20" s="780" t="s">
        <v>431</v>
      </c>
      <c r="E20" s="779">
        <v>0</v>
      </c>
      <c r="F20" s="779">
        <v>6094720242</v>
      </c>
      <c r="G20" s="779">
        <v>1941934859</v>
      </c>
      <c r="H20" s="779">
        <f t="shared" si="7"/>
        <v>0</v>
      </c>
      <c r="I20" s="779">
        <f t="shared" si="8"/>
        <v>6094720.2419999996</v>
      </c>
      <c r="J20" s="779">
        <f t="shared" si="9"/>
        <v>1941934.8589999999</v>
      </c>
      <c r="T20" s="1213" t="s">
        <v>434</v>
      </c>
      <c r="U20" s="1213" t="s">
        <v>141</v>
      </c>
      <c r="V20" s="1213" t="s">
        <v>431</v>
      </c>
      <c r="W20" s="1214" t="s">
        <v>431</v>
      </c>
      <c r="X20" s="1215">
        <v>7570484000</v>
      </c>
      <c r="Y20" s="1215">
        <v>0</v>
      </c>
      <c r="Z20" s="1215">
        <v>0</v>
      </c>
      <c r="AA20" s="1137">
        <f t="shared" si="11"/>
        <v>7570484</v>
      </c>
      <c r="AB20" s="1137">
        <f t="shared" si="12"/>
        <v>0</v>
      </c>
      <c r="AC20" s="1137">
        <f t="shared" si="13"/>
        <v>0</v>
      </c>
      <c r="AM20" s="780" t="s">
        <v>899</v>
      </c>
      <c r="AN20" s="780" t="s">
        <v>51</v>
      </c>
      <c r="AO20" s="780" t="s">
        <v>431</v>
      </c>
      <c r="AP20" s="780" t="s">
        <v>431</v>
      </c>
      <c r="AQ20" s="780" t="s">
        <v>521</v>
      </c>
      <c r="AR20" s="1216">
        <v>10100</v>
      </c>
      <c r="AS20" s="1216">
        <v>0</v>
      </c>
      <c r="AT20" s="1216">
        <v>0</v>
      </c>
      <c r="AU20" s="1216">
        <f t="shared" si="15"/>
        <v>10.1</v>
      </c>
      <c r="AV20" s="1216">
        <f t="shared" si="16"/>
        <v>0</v>
      </c>
      <c r="AW20" s="1216">
        <f t="shared" si="17"/>
        <v>0</v>
      </c>
      <c r="BF20" s="1144" t="s">
        <v>899</v>
      </c>
      <c r="BG20" s="1217" t="s">
        <v>51</v>
      </c>
      <c r="BH20" s="778" t="s">
        <v>431</v>
      </c>
      <c r="BI20" s="780" t="s">
        <v>431</v>
      </c>
      <c r="BJ20" s="1145">
        <v>10100</v>
      </c>
      <c r="BK20" s="1145">
        <v>0</v>
      </c>
      <c r="BL20" s="1145">
        <v>0</v>
      </c>
      <c r="BM20" s="1145">
        <f t="shared" si="19"/>
        <v>10.1</v>
      </c>
      <c r="BN20" s="1145">
        <f t="shared" si="20"/>
        <v>0</v>
      </c>
      <c r="BO20" s="1145">
        <f t="shared" si="21"/>
        <v>0</v>
      </c>
      <c r="BY20" s="778" t="s">
        <v>961</v>
      </c>
      <c r="BZ20" s="778" t="s">
        <v>962</v>
      </c>
      <c r="CA20" s="778" t="s">
        <v>431</v>
      </c>
      <c r="CB20" s="778" t="s">
        <v>431</v>
      </c>
      <c r="CC20" s="780" t="s">
        <v>521</v>
      </c>
      <c r="CD20" s="779">
        <v>0</v>
      </c>
      <c r="CE20" s="779">
        <v>228076665</v>
      </c>
      <c r="CF20" s="779">
        <v>31380000</v>
      </c>
      <c r="CG20" s="779">
        <f t="shared" si="23"/>
        <v>0</v>
      </c>
      <c r="CH20" s="779">
        <f t="shared" si="24"/>
        <v>228076.66500000001</v>
      </c>
      <c r="CI20" s="779">
        <f t="shared" si="25"/>
        <v>31380</v>
      </c>
      <c r="CR20" s="780" t="s">
        <v>428</v>
      </c>
      <c r="CS20" s="780" t="s">
        <v>901</v>
      </c>
      <c r="CT20" s="780" t="s">
        <v>454</v>
      </c>
      <c r="CU20" s="780" t="s">
        <v>455</v>
      </c>
      <c r="CV20" s="779">
        <v>0</v>
      </c>
      <c r="CW20" s="779">
        <v>104152657</v>
      </c>
      <c r="CX20" s="779">
        <v>56316000</v>
      </c>
      <c r="CY20" s="779">
        <f t="shared" si="27"/>
        <v>0</v>
      </c>
      <c r="CZ20" s="779">
        <f t="shared" si="28"/>
        <v>104152.65700000001</v>
      </c>
      <c r="DA20" s="779">
        <f t="shared" si="29"/>
        <v>56316</v>
      </c>
      <c r="DK20" s="778" t="s">
        <v>428</v>
      </c>
      <c r="DL20" s="780" t="s">
        <v>901</v>
      </c>
      <c r="DM20" s="778" t="s">
        <v>453</v>
      </c>
      <c r="DN20" s="780" t="s">
        <v>272</v>
      </c>
      <c r="DO20" s="779">
        <v>0</v>
      </c>
      <c r="DP20" s="779">
        <v>490000</v>
      </c>
      <c r="DQ20" s="779">
        <v>490000</v>
      </c>
      <c r="DR20" s="779">
        <f t="shared" si="31"/>
        <v>0</v>
      </c>
      <c r="DS20" s="779">
        <f t="shared" si="32"/>
        <v>490</v>
      </c>
      <c r="DT20" s="779">
        <f t="shared" si="33"/>
        <v>490</v>
      </c>
      <c r="EE20" s="778" t="s">
        <v>428</v>
      </c>
      <c r="EF20" s="780" t="s">
        <v>901</v>
      </c>
      <c r="EG20" s="780" t="s">
        <v>430</v>
      </c>
      <c r="EH20" s="780" t="s">
        <v>313</v>
      </c>
      <c r="EI20" s="779">
        <v>0</v>
      </c>
      <c r="EJ20" s="779">
        <v>300000</v>
      </c>
      <c r="EK20" s="779">
        <v>139289</v>
      </c>
      <c r="EL20" s="1137">
        <f t="shared" si="35"/>
        <v>0</v>
      </c>
      <c r="EM20" s="1137">
        <f t="shared" si="36"/>
        <v>300</v>
      </c>
      <c r="EN20" s="1137">
        <f t="shared" si="37"/>
        <v>139.28899999999999</v>
      </c>
      <c r="EV20" s="1136"/>
      <c r="EY20" s="778" t="s">
        <v>428</v>
      </c>
      <c r="EZ20" s="780" t="s">
        <v>901</v>
      </c>
      <c r="FA20" s="780" t="s">
        <v>456</v>
      </c>
      <c r="FB20" s="780" t="s">
        <v>269</v>
      </c>
      <c r="FC20" s="779">
        <v>0</v>
      </c>
      <c r="FD20" s="779">
        <v>2229513670</v>
      </c>
      <c r="FE20" s="779">
        <v>2299513695</v>
      </c>
      <c r="FF20" s="1136">
        <f t="shared" si="39"/>
        <v>0</v>
      </c>
      <c r="FG20" s="1136">
        <f t="shared" si="40"/>
        <v>2229513.67</v>
      </c>
      <c r="FH20" s="1136">
        <f t="shared" si="41"/>
        <v>2299513.6949999998</v>
      </c>
      <c r="FR20" s="1143" t="s">
        <v>428</v>
      </c>
      <c r="FS20" s="752" t="s">
        <v>901</v>
      </c>
      <c r="FT20" s="752" t="s">
        <v>454</v>
      </c>
      <c r="FU20" s="752" t="s">
        <v>455</v>
      </c>
      <c r="FV20" s="1136">
        <v>0</v>
      </c>
      <c r="FW20" s="1136">
        <v>122016745</v>
      </c>
      <c r="FX20" s="1136">
        <v>87042926</v>
      </c>
      <c r="FY20" s="829">
        <f t="shared" si="43"/>
        <v>0</v>
      </c>
      <c r="FZ20" s="829">
        <f t="shared" si="44"/>
        <v>122016.745</v>
      </c>
      <c r="GA20" s="829">
        <f t="shared" si="45"/>
        <v>87042.926000000007</v>
      </c>
      <c r="GD20" s="752" t="s">
        <v>826</v>
      </c>
      <c r="GE20" s="752" t="s">
        <v>827</v>
      </c>
      <c r="GF20" s="752" t="s">
        <v>431</v>
      </c>
      <c r="GG20" s="752" t="s">
        <v>431</v>
      </c>
      <c r="GH20" s="1136">
        <v>5467962000</v>
      </c>
      <c r="GI20" s="1136">
        <f t="shared" si="46"/>
        <v>5467962</v>
      </c>
      <c r="GK20" s="752" t="s">
        <v>428</v>
      </c>
      <c r="GL20" s="752" t="s">
        <v>901</v>
      </c>
      <c r="GM20" s="752" t="s">
        <v>454</v>
      </c>
      <c r="GN20" s="752" t="s">
        <v>455</v>
      </c>
      <c r="GO20" s="1136">
        <v>0</v>
      </c>
      <c r="GP20" s="1136">
        <v>122016745</v>
      </c>
      <c r="GQ20" s="1136">
        <v>87042926</v>
      </c>
      <c r="GR20" s="1136">
        <f t="shared" si="47"/>
        <v>0</v>
      </c>
      <c r="GS20" s="1136">
        <f t="shared" si="48"/>
        <v>122016.745</v>
      </c>
      <c r="GT20" s="1136">
        <f t="shared" si="49"/>
        <v>87042.926000000007</v>
      </c>
      <c r="GV20" s="1144" t="s">
        <v>882</v>
      </c>
      <c r="GW20" s="1754" t="s">
        <v>883</v>
      </c>
      <c r="GX20" s="1754" t="s">
        <v>431</v>
      </c>
      <c r="GY20" s="1754" t="s">
        <v>431</v>
      </c>
      <c r="GZ20" s="1145">
        <v>2269318120</v>
      </c>
      <c r="HA20" s="1145">
        <f t="shared" si="50"/>
        <v>2269318.12</v>
      </c>
      <c r="HC20" s="752" t="s">
        <v>428</v>
      </c>
      <c r="HD20" s="752" t="s">
        <v>901</v>
      </c>
      <c r="HE20" s="752" t="s">
        <v>478</v>
      </c>
      <c r="HF20" s="752" t="s">
        <v>333</v>
      </c>
      <c r="HG20" s="824">
        <v>0</v>
      </c>
      <c r="HH20" s="824">
        <v>585172589</v>
      </c>
      <c r="HI20" s="824">
        <v>585172589</v>
      </c>
      <c r="HJ20" s="824">
        <f t="shared" si="51"/>
        <v>0</v>
      </c>
      <c r="HK20" s="824">
        <f t="shared" si="52"/>
        <v>585172.58900000004</v>
      </c>
      <c r="HL20" s="824">
        <f t="shared" si="53"/>
        <v>585172.58900000004</v>
      </c>
    </row>
    <row r="21" spans="1:220" ht="15" customHeight="1" x14ac:dyDescent="0.2">
      <c r="A21" s="778" t="s">
        <v>810</v>
      </c>
      <c r="B21" s="780" t="s">
        <v>811</v>
      </c>
      <c r="C21" s="778" t="s">
        <v>431</v>
      </c>
      <c r="D21" s="780" t="s">
        <v>431</v>
      </c>
      <c r="E21" s="779">
        <v>17225780000</v>
      </c>
      <c r="F21" s="779">
        <v>0</v>
      </c>
      <c r="G21" s="779">
        <v>0</v>
      </c>
      <c r="H21" s="779">
        <f t="shared" si="7"/>
        <v>17225780</v>
      </c>
      <c r="I21" s="779">
        <f t="shared" si="8"/>
        <v>0</v>
      </c>
      <c r="J21" s="779">
        <f t="shared" si="9"/>
        <v>0</v>
      </c>
      <c r="T21" s="1213" t="s">
        <v>806</v>
      </c>
      <c r="U21" s="1213" t="s">
        <v>807</v>
      </c>
      <c r="V21" s="1213" t="s">
        <v>431</v>
      </c>
      <c r="W21" s="1214" t="s">
        <v>431</v>
      </c>
      <c r="X21" s="1215">
        <v>43586656500</v>
      </c>
      <c r="Y21" s="1215">
        <v>0</v>
      </c>
      <c r="Z21" s="1215">
        <v>0</v>
      </c>
      <c r="AA21" s="1137">
        <f t="shared" si="11"/>
        <v>43586656.5</v>
      </c>
      <c r="AB21" s="1137">
        <f t="shared" si="12"/>
        <v>0</v>
      </c>
      <c r="AC21" s="1137">
        <f t="shared" si="13"/>
        <v>0</v>
      </c>
      <c r="AM21" s="780" t="s">
        <v>434</v>
      </c>
      <c r="AN21" s="780" t="s">
        <v>141</v>
      </c>
      <c r="AO21" s="780" t="s">
        <v>431</v>
      </c>
      <c r="AP21" s="780" t="s">
        <v>431</v>
      </c>
      <c r="AQ21" s="780" t="s">
        <v>521</v>
      </c>
      <c r="AR21" s="1216">
        <v>7570484000</v>
      </c>
      <c r="AS21" s="1216">
        <v>0</v>
      </c>
      <c r="AT21" s="1216">
        <v>0</v>
      </c>
      <c r="AU21" s="1216">
        <f t="shared" si="15"/>
        <v>7570484</v>
      </c>
      <c r="AV21" s="1216">
        <f t="shared" si="16"/>
        <v>0</v>
      </c>
      <c r="AW21" s="1216">
        <f t="shared" si="17"/>
        <v>0</v>
      </c>
      <c r="BF21" s="1144" t="s">
        <v>434</v>
      </c>
      <c r="BG21" s="1217" t="s">
        <v>141</v>
      </c>
      <c r="BH21" s="778" t="s">
        <v>431</v>
      </c>
      <c r="BI21" s="780" t="s">
        <v>431</v>
      </c>
      <c r="BJ21" s="1145">
        <v>7570484000</v>
      </c>
      <c r="BK21" s="1145">
        <v>0</v>
      </c>
      <c r="BL21" s="1145">
        <v>0</v>
      </c>
      <c r="BM21" s="1145">
        <f t="shared" si="19"/>
        <v>7570484</v>
      </c>
      <c r="BN21" s="1145">
        <f t="shared" si="20"/>
        <v>0</v>
      </c>
      <c r="BO21" s="1145">
        <f t="shared" si="21"/>
        <v>0</v>
      </c>
      <c r="BY21" s="778" t="s">
        <v>899</v>
      </c>
      <c r="BZ21" s="778" t="s">
        <v>51</v>
      </c>
      <c r="CA21" s="778" t="s">
        <v>431</v>
      </c>
      <c r="CB21" s="778" t="s">
        <v>431</v>
      </c>
      <c r="CC21" s="780" t="s">
        <v>521</v>
      </c>
      <c r="CD21" s="779">
        <v>10100</v>
      </c>
      <c r="CE21" s="779">
        <v>0</v>
      </c>
      <c r="CF21" s="779">
        <v>0</v>
      </c>
      <c r="CG21" s="779">
        <f t="shared" si="23"/>
        <v>10.1</v>
      </c>
      <c r="CH21" s="779">
        <f t="shared" si="24"/>
        <v>0</v>
      </c>
      <c r="CI21" s="779">
        <f t="shared" si="25"/>
        <v>0</v>
      </c>
      <c r="CR21" s="780" t="s">
        <v>961</v>
      </c>
      <c r="CS21" s="780" t="s">
        <v>962</v>
      </c>
      <c r="CT21" s="780" t="s">
        <v>431</v>
      </c>
      <c r="CU21" s="780" t="s">
        <v>431</v>
      </c>
      <c r="CV21" s="779">
        <v>464198000</v>
      </c>
      <c r="CW21" s="779">
        <v>0</v>
      </c>
      <c r="CX21" s="779">
        <v>0</v>
      </c>
      <c r="CY21" s="779">
        <f t="shared" si="27"/>
        <v>464198</v>
      </c>
      <c r="CZ21" s="779">
        <f t="shared" si="28"/>
        <v>0</v>
      </c>
      <c r="DA21" s="779">
        <f t="shared" si="29"/>
        <v>0</v>
      </c>
      <c r="DK21" s="778" t="s">
        <v>961</v>
      </c>
      <c r="DL21" s="780" t="s">
        <v>962</v>
      </c>
      <c r="DM21" s="778" t="s">
        <v>431</v>
      </c>
      <c r="DN21" s="780" t="s">
        <v>431</v>
      </c>
      <c r="DO21" s="779">
        <v>464198000</v>
      </c>
      <c r="DP21" s="779">
        <v>0</v>
      </c>
      <c r="DQ21" s="779">
        <v>0</v>
      </c>
      <c r="DR21" s="779">
        <f t="shared" si="31"/>
        <v>464198</v>
      </c>
      <c r="DS21" s="779">
        <f t="shared" si="32"/>
        <v>0</v>
      </c>
      <c r="DT21" s="779">
        <f t="shared" si="33"/>
        <v>0</v>
      </c>
      <c r="EE21" s="778" t="s">
        <v>961</v>
      </c>
      <c r="EF21" s="780" t="s">
        <v>962</v>
      </c>
      <c r="EG21" s="780" t="s">
        <v>431</v>
      </c>
      <c r="EH21" s="780" t="s">
        <v>431</v>
      </c>
      <c r="EI21" s="779">
        <v>464198000</v>
      </c>
      <c r="EJ21" s="779">
        <v>0</v>
      </c>
      <c r="EK21" s="779">
        <v>0</v>
      </c>
      <c r="EL21" s="1137">
        <f t="shared" si="35"/>
        <v>464198</v>
      </c>
      <c r="EM21" s="1137">
        <f t="shared" si="36"/>
        <v>0</v>
      </c>
      <c r="EN21" s="1137">
        <f t="shared" si="37"/>
        <v>0</v>
      </c>
      <c r="EV21" s="1136"/>
      <c r="EY21" s="778" t="s">
        <v>961</v>
      </c>
      <c r="EZ21" s="780" t="s">
        <v>962</v>
      </c>
      <c r="FA21" s="780" t="s">
        <v>431</v>
      </c>
      <c r="FB21" s="780" t="s">
        <v>431</v>
      </c>
      <c r="FC21" s="779">
        <v>464198000</v>
      </c>
      <c r="FD21" s="779">
        <v>0</v>
      </c>
      <c r="FE21" s="779">
        <v>0</v>
      </c>
      <c r="FF21" s="1136">
        <f t="shared" si="39"/>
        <v>464198</v>
      </c>
      <c r="FG21" s="1136">
        <f t="shared" si="40"/>
        <v>0</v>
      </c>
      <c r="FH21" s="1136">
        <f t="shared" si="41"/>
        <v>0</v>
      </c>
      <c r="FR21" s="1143" t="s">
        <v>961</v>
      </c>
      <c r="FS21" s="752" t="s">
        <v>962</v>
      </c>
      <c r="FT21" s="752" t="s">
        <v>431</v>
      </c>
      <c r="FU21" s="752" t="s">
        <v>431</v>
      </c>
      <c r="FV21" s="1136">
        <v>464198000</v>
      </c>
      <c r="FW21" s="1136">
        <v>0</v>
      </c>
      <c r="FX21" s="1136">
        <v>0</v>
      </c>
      <c r="FY21" s="829">
        <f t="shared" si="43"/>
        <v>464198</v>
      </c>
      <c r="FZ21" s="829">
        <f t="shared" si="44"/>
        <v>0</v>
      </c>
      <c r="GA21" s="829">
        <f t="shared" si="45"/>
        <v>0</v>
      </c>
      <c r="GD21" s="752" t="s">
        <v>435</v>
      </c>
      <c r="GE21" s="752" t="s">
        <v>452</v>
      </c>
      <c r="GF21" s="752" t="s">
        <v>431</v>
      </c>
      <c r="GG21" s="752" t="s">
        <v>431</v>
      </c>
      <c r="GH21" s="1136">
        <v>40579013</v>
      </c>
      <c r="GI21" s="1136">
        <f t="shared" si="46"/>
        <v>40579.012999999999</v>
      </c>
      <c r="GK21" s="752" t="s">
        <v>961</v>
      </c>
      <c r="GL21" s="752" t="s">
        <v>962</v>
      </c>
      <c r="GM21" s="752" t="s">
        <v>431</v>
      </c>
      <c r="GN21" s="752" t="s">
        <v>431</v>
      </c>
      <c r="GO21" s="1136">
        <v>314198000</v>
      </c>
      <c r="GP21" s="1136">
        <v>0</v>
      </c>
      <c r="GQ21" s="1136">
        <v>0</v>
      </c>
      <c r="GR21" s="1136">
        <f t="shared" si="47"/>
        <v>314198</v>
      </c>
      <c r="GS21" s="1136">
        <f t="shared" si="48"/>
        <v>0</v>
      </c>
      <c r="GT21" s="1136">
        <f t="shared" si="49"/>
        <v>0</v>
      </c>
      <c r="HA21" s="1147"/>
      <c r="HC21" s="752" t="s">
        <v>961</v>
      </c>
      <c r="HD21" s="752" t="s">
        <v>962</v>
      </c>
      <c r="HE21" s="752" t="s">
        <v>431</v>
      </c>
      <c r="HF21" s="752" t="s">
        <v>431</v>
      </c>
      <c r="HG21" s="824">
        <v>464198000</v>
      </c>
      <c r="HH21" s="824">
        <v>0</v>
      </c>
      <c r="HI21" s="824">
        <v>0</v>
      </c>
      <c r="HJ21" s="824">
        <f t="shared" si="51"/>
        <v>464198</v>
      </c>
      <c r="HK21" s="824">
        <f t="shared" si="52"/>
        <v>0</v>
      </c>
      <c r="HL21" s="824">
        <f t="shared" si="53"/>
        <v>0</v>
      </c>
    </row>
    <row r="22" spans="1:220" ht="15" customHeight="1" x14ac:dyDescent="0.2">
      <c r="A22" s="778" t="s">
        <v>810</v>
      </c>
      <c r="B22" s="780" t="s">
        <v>811</v>
      </c>
      <c r="C22" s="778" t="s">
        <v>431</v>
      </c>
      <c r="D22" s="780" t="s">
        <v>431</v>
      </c>
      <c r="E22" s="779">
        <v>0</v>
      </c>
      <c r="F22" s="779">
        <v>10553181989</v>
      </c>
      <c r="G22" s="779">
        <v>5276591011</v>
      </c>
      <c r="H22" s="779">
        <f t="shared" si="7"/>
        <v>0</v>
      </c>
      <c r="I22" s="779">
        <f t="shared" si="8"/>
        <v>10553181.989</v>
      </c>
      <c r="J22" s="779">
        <f t="shared" si="9"/>
        <v>5276591.0109999999</v>
      </c>
      <c r="T22" s="1213" t="s">
        <v>808</v>
      </c>
      <c r="U22" s="1213" t="s">
        <v>809</v>
      </c>
      <c r="V22" s="1213" t="s">
        <v>431</v>
      </c>
      <c r="W22" s="1214" t="s">
        <v>431</v>
      </c>
      <c r="X22" s="1215">
        <v>31528885500</v>
      </c>
      <c r="Y22" s="1215">
        <v>0</v>
      </c>
      <c r="Z22" s="1215">
        <v>0</v>
      </c>
      <c r="AA22" s="1137">
        <f t="shared" si="11"/>
        <v>31528885.5</v>
      </c>
      <c r="AB22" s="1137">
        <f t="shared" si="12"/>
        <v>0</v>
      </c>
      <c r="AC22" s="1137">
        <f t="shared" si="13"/>
        <v>0</v>
      </c>
      <c r="AM22" s="780" t="s">
        <v>806</v>
      </c>
      <c r="AN22" s="780" t="s">
        <v>807</v>
      </c>
      <c r="AO22" s="780" t="s">
        <v>431</v>
      </c>
      <c r="AP22" s="780" t="s">
        <v>431</v>
      </c>
      <c r="AQ22" s="780" t="s">
        <v>521</v>
      </c>
      <c r="AR22" s="1216">
        <v>43586656500</v>
      </c>
      <c r="AS22" s="1216">
        <v>0</v>
      </c>
      <c r="AT22" s="1216">
        <v>0</v>
      </c>
      <c r="AU22" s="1216">
        <f t="shared" si="15"/>
        <v>43586656.5</v>
      </c>
      <c r="AV22" s="1216">
        <f t="shared" si="16"/>
        <v>0</v>
      </c>
      <c r="AW22" s="1216">
        <f t="shared" si="17"/>
        <v>0</v>
      </c>
      <c r="BF22" s="1144" t="s">
        <v>806</v>
      </c>
      <c r="BG22" s="1217" t="s">
        <v>807</v>
      </c>
      <c r="BH22" s="778" t="s">
        <v>431</v>
      </c>
      <c r="BI22" s="780" t="s">
        <v>431</v>
      </c>
      <c r="BJ22" s="1145">
        <v>33586656500</v>
      </c>
      <c r="BK22" s="1145">
        <v>0</v>
      </c>
      <c r="BL22" s="1145">
        <v>0</v>
      </c>
      <c r="BM22" s="1145">
        <f t="shared" si="19"/>
        <v>33586656.5</v>
      </c>
      <c r="BN22" s="1145">
        <f t="shared" si="20"/>
        <v>0</v>
      </c>
      <c r="BO22" s="1145">
        <f t="shared" si="21"/>
        <v>0</v>
      </c>
      <c r="BY22" s="778" t="s">
        <v>434</v>
      </c>
      <c r="BZ22" s="778" t="s">
        <v>141</v>
      </c>
      <c r="CA22" s="778" t="s">
        <v>431</v>
      </c>
      <c r="CB22" s="778" t="s">
        <v>431</v>
      </c>
      <c r="CC22" s="780" t="s">
        <v>521</v>
      </c>
      <c r="CD22" s="779">
        <v>7570484000</v>
      </c>
      <c r="CE22" s="779">
        <v>0</v>
      </c>
      <c r="CF22" s="779">
        <v>0</v>
      </c>
      <c r="CG22" s="779">
        <f t="shared" si="23"/>
        <v>7570484</v>
      </c>
      <c r="CH22" s="779">
        <f t="shared" si="24"/>
        <v>0</v>
      </c>
      <c r="CI22" s="779">
        <f t="shared" si="25"/>
        <v>0</v>
      </c>
      <c r="CR22" s="780" t="s">
        <v>961</v>
      </c>
      <c r="CS22" s="780" t="s">
        <v>962</v>
      </c>
      <c r="CT22" s="780" t="s">
        <v>431</v>
      </c>
      <c r="CU22" s="780" t="s">
        <v>431</v>
      </c>
      <c r="CV22" s="779">
        <v>0</v>
      </c>
      <c r="CW22" s="779">
        <v>212943332</v>
      </c>
      <c r="CX22" s="779">
        <v>48670000</v>
      </c>
      <c r="CY22" s="779">
        <f t="shared" si="27"/>
        <v>0</v>
      </c>
      <c r="CZ22" s="779">
        <f t="shared" si="28"/>
        <v>212943.33199999999</v>
      </c>
      <c r="DA22" s="779">
        <f t="shared" si="29"/>
        <v>48670</v>
      </c>
      <c r="DK22" s="778" t="s">
        <v>961</v>
      </c>
      <c r="DL22" s="780" t="s">
        <v>962</v>
      </c>
      <c r="DM22" s="778" t="s">
        <v>431</v>
      </c>
      <c r="DN22" s="780" t="s">
        <v>431</v>
      </c>
      <c r="DO22" s="779">
        <v>0</v>
      </c>
      <c r="DP22" s="779">
        <v>308943334</v>
      </c>
      <c r="DQ22" s="779">
        <v>112493334</v>
      </c>
      <c r="DR22" s="779">
        <f t="shared" si="31"/>
        <v>0</v>
      </c>
      <c r="DS22" s="779">
        <f t="shared" si="32"/>
        <v>308943.33399999997</v>
      </c>
      <c r="DT22" s="779">
        <f t="shared" si="33"/>
        <v>112493.334</v>
      </c>
      <c r="EE22" s="778" t="s">
        <v>961</v>
      </c>
      <c r="EF22" s="780" t="s">
        <v>962</v>
      </c>
      <c r="EG22" s="780" t="s">
        <v>431</v>
      </c>
      <c r="EH22" s="780" t="s">
        <v>431</v>
      </c>
      <c r="EI22" s="779">
        <v>0</v>
      </c>
      <c r="EJ22" s="779">
        <v>308957334</v>
      </c>
      <c r="EK22" s="779">
        <v>150507334</v>
      </c>
      <c r="EL22" s="1137">
        <f t="shared" si="35"/>
        <v>0</v>
      </c>
      <c r="EM22" s="1137">
        <f t="shared" si="36"/>
        <v>308957.33399999997</v>
      </c>
      <c r="EN22" s="1137">
        <f t="shared" si="37"/>
        <v>150507.334</v>
      </c>
      <c r="EV22" s="1136"/>
      <c r="EY22" s="778" t="s">
        <v>961</v>
      </c>
      <c r="EZ22" s="780" t="s">
        <v>962</v>
      </c>
      <c r="FA22" s="780" t="s">
        <v>431</v>
      </c>
      <c r="FB22" s="780" t="s">
        <v>431</v>
      </c>
      <c r="FC22" s="779">
        <v>0</v>
      </c>
      <c r="FD22" s="779">
        <v>150507334</v>
      </c>
      <c r="FE22" s="779">
        <v>308957334</v>
      </c>
      <c r="FF22" s="1136">
        <f t="shared" si="39"/>
        <v>0</v>
      </c>
      <c r="FG22" s="1136">
        <f t="shared" si="40"/>
        <v>150507.334</v>
      </c>
      <c r="FH22" s="1136">
        <f t="shared" si="41"/>
        <v>308957.33399999997</v>
      </c>
      <c r="FR22" s="1143" t="s">
        <v>961</v>
      </c>
      <c r="FS22" s="752" t="s">
        <v>962</v>
      </c>
      <c r="FT22" s="752" t="s">
        <v>431</v>
      </c>
      <c r="FU22" s="752" t="s">
        <v>431</v>
      </c>
      <c r="FV22" s="1136">
        <v>0</v>
      </c>
      <c r="FW22" s="1136">
        <v>311028498</v>
      </c>
      <c r="FX22" s="1136">
        <v>227361831</v>
      </c>
      <c r="FY22" s="829">
        <f t="shared" si="43"/>
        <v>0</v>
      </c>
      <c r="FZ22" s="829">
        <f t="shared" si="44"/>
        <v>311028.49800000002</v>
      </c>
      <c r="GA22" s="829">
        <f t="shared" si="45"/>
        <v>227361.83100000001</v>
      </c>
      <c r="GI22" s="829">
        <f>SUM(GI3:GI21)</f>
        <v>24556395.323000003</v>
      </c>
      <c r="GK22" s="752" t="s">
        <v>961</v>
      </c>
      <c r="GL22" s="752" t="s">
        <v>962</v>
      </c>
      <c r="GM22" s="752" t="s">
        <v>431</v>
      </c>
      <c r="GN22" s="752" t="s">
        <v>431</v>
      </c>
      <c r="GO22" s="1136">
        <v>0</v>
      </c>
      <c r="GP22" s="1136">
        <v>311140582</v>
      </c>
      <c r="GQ22" s="1136">
        <v>269140582</v>
      </c>
      <c r="GR22" s="1136">
        <f t="shared" si="47"/>
        <v>0</v>
      </c>
      <c r="GS22" s="1136">
        <f t="shared" si="48"/>
        <v>311140.58199999999</v>
      </c>
      <c r="GT22" s="1136">
        <f t="shared" si="49"/>
        <v>269140.58199999999</v>
      </c>
      <c r="HC22" s="752" t="s">
        <v>961</v>
      </c>
      <c r="HD22" s="752" t="s">
        <v>962</v>
      </c>
      <c r="HE22" s="752" t="s">
        <v>431</v>
      </c>
      <c r="HF22" s="752" t="s">
        <v>431</v>
      </c>
      <c r="HG22" s="824">
        <v>0</v>
      </c>
      <c r="HH22" s="824">
        <v>307140582</v>
      </c>
      <c r="HI22" s="824">
        <v>311140582</v>
      </c>
      <c r="HJ22" s="824">
        <f t="shared" si="51"/>
        <v>0</v>
      </c>
      <c r="HK22" s="824">
        <f t="shared" si="52"/>
        <v>307140.58199999999</v>
      </c>
      <c r="HL22" s="824">
        <f t="shared" si="53"/>
        <v>311140.58199999999</v>
      </c>
    </row>
    <row r="23" spans="1:220" ht="15" customHeight="1" x14ac:dyDescent="0.2">
      <c r="A23" s="778" t="s">
        <v>812</v>
      </c>
      <c r="B23" s="780" t="s">
        <v>813</v>
      </c>
      <c r="C23" s="778" t="s">
        <v>431</v>
      </c>
      <c r="D23" s="780" t="s">
        <v>431</v>
      </c>
      <c r="E23" s="779">
        <v>2651011000</v>
      </c>
      <c r="F23" s="779">
        <v>0</v>
      </c>
      <c r="G23" s="779">
        <v>0</v>
      </c>
      <c r="H23" s="779">
        <f t="shared" si="7"/>
        <v>2651011</v>
      </c>
      <c r="I23" s="779">
        <f t="shared" si="8"/>
        <v>0</v>
      </c>
      <c r="J23" s="779">
        <f t="shared" si="9"/>
        <v>0</v>
      </c>
      <c r="T23" s="1213" t="s">
        <v>808</v>
      </c>
      <c r="U23" s="1213" t="s">
        <v>809</v>
      </c>
      <c r="V23" s="1213" t="s">
        <v>431</v>
      </c>
      <c r="W23" s="1214" t="s">
        <v>431</v>
      </c>
      <c r="X23" s="1215">
        <v>0</v>
      </c>
      <c r="Y23" s="1215">
        <v>17229334397</v>
      </c>
      <c r="Z23" s="1215">
        <v>17106715809</v>
      </c>
      <c r="AA23" s="1137">
        <f t="shared" si="11"/>
        <v>0</v>
      </c>
      <c r="AB23" s="1137">
        <f t="shared" si="12"/>
        <v>17229334.397</v>
      </c>
      <c r="AC23" s="1137">
        <f t="shared" si="13"/>
        <v>17106715.809</v>
      </c>
      <c r="AM23" s="780" t="s">
        <v>806</v>
      </c>
      <c r="AN23" s="780" t="s">
        <v>807</v>
      </c>
      <c r="AO23" s="780" t="s">
        <v>431</v>
      </c>
      <c r="AP23" s="780" t="s">
        <v>431</v>
      </c>
      <c r="AQ23" s="780" t="s">
        <v>521</v>
      </c>
      <c r="AR23" s="1216">
        <v>0</v>
      </c>
      <c r="AS23" s="1216">
        <v>9999958</v>
      </c>
      <c r="AT23" s="1216">
        <v>9999958</v>
      </c>
      <c r="AU23" s="1216">
        <f t="shared" si="15"/>
        <v>0</v>
      </c>
      <c r="AV23" s="1216">
        <f t="shared" si="16"/>
        <v>9999.9580000000005</v>
      </c>
      <c r="AW23" s="1216">
        <f t="shared" si="17"/>
        <v>9999.9580000000005</v>
      </c>
      <c r="BF23" s="1144" t="s">
        <v>806</v>
      </c>
      <c r="BG23" s="1217" t="s">
        <v>807</v>
      </c>
      <c r="BH23" s="778" t="s">
        <v>431</v>
      </c>
      <c r="BI23" s="780" t="s">
        <v>431</v>
      </c>
      <c r="BJ23" s="1145">
        <v>0</v>
      </c>
      <c r="BK23" s="1145">
        <v>135929688</v>
      </c>
      <c r="BL23" s="1145">
        <v>135929688</v>
      </c>
      <c r="BM23" s="1145">
        <f t="shared" si="19"/>
        <v>0</v>
      </c>
      <c r="BN23" s="1145">
        <f t="shared" si="20"/>
        <v>135929.68799999999</v>
      </c>
      <c r="BO23" s="1145">
        <f t="shared" si="21"/>
        <v>135929.68799999999</v>
      </c>
      <c r="BY23" s="778" t="s">
        <v>434</v>
      </c>
      <c r="BZ23" s="778" t="s">
        <v>141</v>
      </c>
      <c r="CA23" s="778" t="s">
        <v>431</v>
      </c>
      <c r="CB23" s="778" t="s">
        <v>431</v>
      </c>
      <c r="CC23" s="780" t="s">
        <v>521</v>
      </c>
      <c r="CD23" s="779">
        <v>0</v>
      </c>
      <c r="CE23" s="779">
        <v>4381701258</v>
      </c>
      <c r="CF23" s="779">
        <v>2771721054</v>
      </c>
      <c r="CG23" s="779">
        <f t="shared" si="23"/>
        <v>0</v>
      </c>
      <c r="CH23" s="779">
        <f t="shared" si="24"/>
        <v>4381701.2580000004</v>
      </c>
      <c r="CI23" s="779">
        <f t="shared" si="25"/>
        <v>2771721.054</v>
      </c>
      <c r="CR23" s="780" t="s">
        <v>899</v>
      </c>
      <c r="CS23" s="780" t="s">
        <v>51</v>
      </c>
      <c r="CT23" s="780" t="s">
        <v>431</v>
      </c>
      <c r="CU23" s="780" t="s">
        <v>431</v>
      </c>
      <c r="CV23" s="779">
        <v>10100</v>
      </c>
      <c r="CW23" s="779">
        <v>0</v>
      </c>
      <c r="CX23" s="779">
        <v>0</v>
      </c>
      <c r="CY23" s="779">
        <f t="shared" si="27"/>
        <v>10.1</v>
      </c>
      <c r="CZ23" s="779">
        <f t="shared" si="28"/>
        <v>0</v>
      </c>
      <c r="DA23" s="779">
        <f t="shared" si="29"/>
        <v>0</v>
      </c>
      <c r="DK23" s="778" t="s">
        <v>899</v>
      </c>
      <c r="DL23" s="780" t="s">
        <v>51</v>
      </c>
      <c r="DM23" s="778" t="s">
        <v>431</v>
      </c>
      <c r="DN23" s="780" t="s">
        <v>431</v>
      </c>
      <c r="DO23" s="779">
        <v>10100</v>
      </c>
      <c r="DP23" s="779">
        <v>0</v>
      </c>
      <c r="DQ23" s="779">
        <v>0</v>
      </c>
      <c r="DR23" s="779">
        <f t="shared" si="31"/>
        <v>10.1</v>
      </c>
      <c r="DS23" s="779">
        <f t="shared" si="32"/>
        <v>0</v>
      </c>
      <c r="DT23" s="779">
        <f t="shared" si="33"/>
        <v>0</v>
      </c>
      <c r="EE23" s="778" t="s">
        <v>899</v>
      </c>
      <c r="EF23" s="780" t="s">
        <v>51</v>
      </c>
      <c r="EG23" s="780" t="s">
        <v>431</v>
      </c>
      <c r="EH23" s="780" t="s">
        <v>431</v>
      </c>
      <c r="EI23" s="779">
        <v>10100</v>
      </c>
      <c r="EJ23" s="779">
        <v>0</v>
      </c>
      <c r="EK23" s="779">
        <v>0</v>
      </c>
      <c r="EL23" s="1137">
        <f t="shared" si="35"/>
        <v>10.1</v>
      </c>
      <c r="EM23" s="1137">
        <f t="shared" si="36"/>
        <v>0</v>
      </c>
      <c r="EN23" s="1137">
        <f t="shared" si="37"/>
        <v>0</v>
      </c>
      <c r="EV23" s="1136"/>
      <c r="EY23" s="778" t="s">
        <v>899</v>
      </c>
      <c r="EZ23" s="780" t="s">
        <v>51</v>
      </c>
      <c r="FA23" s="780" t="s">
        <v>431</v>
      </c>
      <c r="FB23" s="780" t="s">
        <v>431</v>
      </c>
      <c r="FC23" s="779">
        <v>10100</v>
      </c>
      <c r="FD23" s="779">
        <v>0</v>
      </c>
      <c r="FE23" s="779">
        <v>0</v>
      </c>
      <c r="FF23" s="1136">
        <f t="shared" si="39"/>
        <v>10.1</v>
      </c>
      <c r="FG23" s="1136">
        <f t="shared" si="40"/>
        <v>0</v>
      </c>
      <c r="FH23" s="1136">
        <f t="shared" si="41"/>
        <v>0</v>
      </c>
      <c r="FR23" s="1143" t="s">
        <v>899</v>
      </c>
      <c r="FS23" s="752" t="s">
        <v>51</v>
      </c>
      <c r="FT23" s="752" t="s">
        <v>431</v>
      </c>
      <c r="FU23" s="752" t="s">
        <v>431</v>
      </c>
      <c r="FV23" s="1136">
        <v>9038425100</v>
      </c>
      <c r="FW23" s="1136">
        <v>0</v>
      </c>
      <c r="FX23" s="1136">
        <v>0</v>
      </c>
      <c r="FY23" s="829">
        <f t="shared" si="43"/>
        <v>9038425.0999999996</v>
      </c>
      <c r="FZ23" s="829">
        <f t="shared" si="44"/>
        <v>0</v>
      </c>
      <c r="GA23" s="829">
        <f t="shared" si="45"/>
        <v>0</v>
      </c>
      <c r="GK23" s="752" t="s">
        <v>899</v>
      </c>
      <c r="GL23" s="752" t="s">
        <v>51</v>
      </c>
      <c r="GM23" s="752" t="s">
        <v>431</v>
      </c>
      <c r="GN23" s="752" t="s">
        <v>431</v>
      </c>
      <c r="GO23" s="1136">
        <v>9038425100</v>
      </c>
      <c r="GP23" s="1136">
        <v>0</v>
      </c>
      <c r="GQ23" s="1136">
        <v>0</v>
      </c>
      <c r="GR23" s="1136">
        <f t="shared" si="47"/>
        <v>9038425.0999999996</v>
      </c>
      <c r="GS23" s="1136">
        <f t="shared" si="48"/>
        <v>0</v>
      </c>
      <c r="GT23" s="1136">
        <f t="shared" si="49"/>
        <v>0</v>
      </c>
      <c r="HC23" s="752" t="s">
        <v>899</v>
      </c>
      <c r="HD23" s="752" t="s">
        <v>51</v>
      </c>
      <c r="HE23" s="752" t="s">
        <v>431</v>
      </c>
      <c r="HF23" s="752" t="s">
        <v>431</v>
      </c>
      <c r="HG23" s="824">
        <v>9038425100</v>
      </c>
      <c r="HH23" s="824">
        <v>0</v>
      </c>
      <c r="HI23" s="824">
        <v>0</v>
      </c>
      <c r="HJ23" s="824">
        <f t="shared" si="51"/>
        <v>9038425.0999999996</v>
      </c>
      <c r="HK23" s="824">
        <f t="shared" si="52"/>
        <v>0</v>
      </c>
      <c r="HL23" s="824">
        <f t="shared" si="53"/>
        <v>0</v>
      </c>
    </row>
    <row r="24" spans="1:220" ht="15" customHeight="1" x14ac:dyDescent="0.2">
      <c r="A24" s="778" t="s">
        <v>814</v>
      </c>
      <c r="B24" s="780" t="s">
        <v>815</v>
      </c>
      <c r="C24" s="778" t="s">
        <v>431</v>
      </c>
      <c r="D24" s="780" t="s">
        <v>431</v>
      </c>
      <c r="E24" s="779">
        <v>7099380194</v>
      </c>
      <c r="F24" s="779">
        <v>0</v>
      </c>
      <c r="G24" s="779">
        <v>0</v>
      </c>
      <c r="H24" s="779">
        <f t="shared" si="7"/>
        <v>7099380.1940000001</v>
      </c>
      <c r="I24" s="779">
        <f t="shared" si="8"/>
        <v>0</v>
      </c>
      <c r="J24" s="779">
        <f t="shared" si="9"/>
        <v>0</v>
      </c>
      <c r="T24" s="1213" t="s">
        <v>810</v>
      </c>
      <c r="U24" s="1213" t="s">
        <v>811</v>
      </c>
      <c r="V24" s="1213" t="s">
        <v>431</v>
      </c>
      <c r="W24" s="1214" t="s">
        <v>431</v>
      </c>
      <c r="X24" s="1215">
        <v>17225780000</v>
      </c>
      <c r="Y24" s="1215">
        <v>0</v>
      </c>
      <c r="Z24" s="1215">
        <v>0</v>
      </c>
      <c r="AA24" s="1137">
        <f t="shared" si="11"/>
        <v>17225780</v>
      </c>
      <c r="AB24" s="1137">
        <f t="shared" si="12"/>
        <v>0</v>
      </c>
      <c r="AC24" s="1137">
        <f t="shared" si="13"/>
        <v>0</v>
      </c>
      <c r="AM24" s="780" t="s">
        <v>808</v>
      </c>
      <c r="AN24" s="780" t="s">
        <v>809</v>
      </c>
      <c r="AO24" s="780" t="s">
        <v>431</v>
      </c>
      <c r="AP24" s="780" t="s">
        <v>431</v>
      </c>
      <c r="AQ24" s="780" t="s">
        <v>521</v>
      </c>
      <c r="AR24" s="1216">
        <v>33628885500</v>
      </c>
      <c r="AS24" s="1216">
        <v>0</v>
      </c>
      <c r="AT24" s="1216">
        <v>0</v>
      </c>
      <c r="AU24" s="1216">
        <f t="shared" si="15"/>
        <v>33628885.5</v>
      </c>
      <c r="AV24" s="1216">
        <f t="shared" si="16"/>
        <v>0</v>
      </c>
      <c r="AW24" s="1216">
        <f t="shared" si="17"/>
        <v>0</v>
      </c>
      <c r="BF24" s="1144" t="s">
        <v>808</v>
      </c>
      <c r="BG24" s="1217" t="s">
        <v>809</v>
      </c>
      <c r="BH24" s="778" t="s">
        <v>431</v>
      </c>
      <c r="BI24" s="780" t="s">
        <v>431</v>
      </c>
      <c r="BJ24" s="1145">
        <v>43628885500</v>
      </c>
      <c r="BK24" s="1145">
        <v>0</v>
      </c>
      <c r="BL24" s="1145">
        <v>0</v>
      </c>
      <c r="BM24" s="1145">
        <f t="shared" si="19"/>
        <v>43628885.5</v>
      </c>
      <c r="BN24" s="1145">
        <f t="shared" si="20"/>
        <v>0</v>
      </c>
      <c r="BO24" s="1145">
        <f t="shared" si="21"/>
        <v>0</v>
      </c>
      <c r="BY24" s="778" t="s">
        <v>806</v>
      </c>
      <c r="BZ24" s="778" t="s">
        <v>807</v>
      </c>
      <c r="CA24" s="778" t="s">
        <v>431</v>
      </c>
      <c r="CB24" s="778" t="s">
        <v>431</v>
      </c>
      <c r="CC24" s="780" t="s">
        <v>521</v>
      </c>
      <c r="CD24" s="779">
        <v>33586656500</v>
      </c>
      <c r="CE24" s="779">
        <v>0</v>
      </c>
      <c r="CF24" s="779">
        <v>0</v>
      </c>
      <c r="CG24" s="779">
        <f t="shared" si="23"/>
        <v>33586656.5</v>
      </c>
      <c r="CH24" s="779">
        <f t="shared" si="24"/>
        <v>0</v>
      </c>
      <c r="CI24" s="779">
        <f t="shared" si="25"/>
        <v>0</v>
      </c>
      <c r="CR24" s="780" t="s">
        <v>434</v>
      </c>
      <c r="CS24" s="780" t="s">
        <v>141</v>
      </c>
      <c r="CT24" s="780" t="s">
        <v>431</v>
      </c>
      <c r="CU24" s="780" t="s">
        <v>431</v>
      </c>
      <c r="CV24" s="779">
        <v>7570484000</v>
      </c>
      <c r="CW24" s="779">
        <v>0</v>
      </c>
      <c r="CX24" s="779">
        <v>0</v>
      </c>
      <c r="CY24" s="779">
        <f t="shared" si="27"/>
        <v>7570484</v>
      </c>
      <c r="CZ24" s="779">
        <f t="shared" si="28"/>
        <v>0</v>
      </c>
      <c r="DA24" s="779">
        <f t="shared" si="29"/>
        <v>0</v>
      </c>
      <c r="DK24" s="778" t="s">
        <v>434</v>
      </c>
      <c r="DL24" s="780" t="s">
        <v>141</v>
      </c>
      <c r="DM24" s="778" t="s">
        <v>431</v>
      </c>
      <c r="DN24" s="780" t="s">
        <v>431</v>
      </c>
      <c r="DO24" s="779">
        <v>7570484000</v>
      </c>
      <c r="DP24" s="779">
        <v>0</v>
      </c>
      <c r="DQ24" s="779">
        <v>0</v>
      </c>
      <c r="DR24" s="779">
        <f t="shared" si="31"/>
        <v>7570484</v>
      </c>
      <c r="DS24" s="779">
        <f t="shared" si="32"/>
        <v>0</v>
      </c>
      <c r="DT24" s="779">
        <f t="shared" si="33"/>
        <v>0</v>
      </c>
      <c r="EE24" s="778" t="s">
        <v>434</v>
      </c>
      <c r="EF24" s="780" t="s">
        <v>141</v>
      </c>
      <c r="EG24" s="780" t="s">
        <v>431</v>
      </c>
      <c r="EH24" s="780" t="s">
        <v>431</v>
      </c>
      <c r="EI24" s="779">
        <v>7570484000</v>
      </c>
      <c r="EJ24" s="779">
        <v>0</v>
      </c>
      <c r="EK24" s="779">
        <v>0</v>
      </c>
      <c r="EL24" s="1137">
        <f t="shared" si="35"/>
        <v>7570484</v>
      </c>
      <c r="EM24" s="1137">
        <f t="shared" si="36"/>
        <v>0</v>
      </c>
      <c r="EN24" s="1137">
        <f t="shared" si="37"/>
        <v>0</v>
      </c>
      <c r="EV24" s="1136"/>
      <c r="EY24" s="778" t="s">
        <v>434</v>
      </c>
      <c r="EZ24" s="780" t="s">
        <v>141</v>
      </c>
      <c r="FA24" s="780" t="s">
        <v>431</v>
      </c>
      <c r="FB24" s="780" t="s">
        <v>431</v>
      </c>
      <c r="FC24" s="779">
        <v>7570484000</v>
      </c>
      <c r="FD24" s="779">
        <v>0</v>
      </c>
      <c r="FE24" s="779">
        <v>0</v>
      </c>
      <c r="FF24" s="1136">
        <f t="shared" si="39"/>
        <v>7570484</v>
      </c>
      <c r="FG24" s="1136">
        <f t="shared" si="40"/>
        <v>0</v>
      </c>
      <c r="FH24" s="1136">
        <f t="shared" si="41"/>
        <v>0</v>
      </c>
      <c r="FR24" s="1143" t="s">
        <v>434</v>
      </c>
      <c r="FS24" s="752" t="s">
        <v>141</v>
      </c>
      <c r="FT24" s="752" t="s">
        <v>431</v>
      </c>
      <c r="FU24" s="752" t="s">
        <v>431</v>
      </c>
      <c r="FV24" s="1136">
        <v>7570484000</v>
      </c>
      <c r="FW24" s="1136">
        <v>0</v>
      </c>
      <c r="FX24" s="1136">
        <v>0</v>
      </c>
      <c r="FY24" s="829">
        <f t="shared" si="43"/>
        <v>7570484</v>
      </c>
      <c r="FZ24" s="829">
        <f t="shared" si="44"/>
        <v>0</v>
      </c>
      <c r="GA24" s="829">
        <f t="shared" si="45"/>
        <v>0</v>
      </c>
      <c r="GK24" s="752" t="s">
        <v>899</v>
      </c>
      <c r="GL24" s="752" t="s">
        <v>51</v>
      </c>
      <c r="GM24" s="752" t="s">
        <v>431</v>
      </c>
      <c r="GN24" s="752" t="s">
        <v>431</v>
      </c>
      <c r="GO24" s="1136">
        <v>0</v>
      </c>
      <c r="GP24" s="1136">
        <v>5814755989</v>
      </c>
      <c r="GQ24" s="1136">
        <v>5814755989</v>
      </c>
      <c r="GR24" s="1136">
        <f t="shared" si="47"/>
        <v>0</v>
      </c>
      <c r="GS24" s="1136">
        <f t="shared" si="48"/>
        <v>5814755.9890000001</v>
      </c>
      <c r="GT24" s="1136">
        <f t="shared" si="49"/>
        <v>5814755.9890000001</v>
      </c>
      <c r="HC24" s="752" t="s">
        <v>899</v>
      </c>
      <c r="HD24" s="752" t="s">
        <v>51</v>
      </c>
      <c r="HE24" s="752" t="s">
        <v>431</v>
      </c>
      <c r="HF24" s="752" t="s">
        <v>431</v>
      </c>
      <c r="HG24" s="824">
        <v>0</v>
      </c>
      <c r="HH24" s="824">
        <v>6379980274</v>
      </c>
      <c r="HI24" s="824">
        <v>6379980274</v>
      </c>
      <c r="HJ24" s="824">
        <f t="shared" si="51"/>
        <v>0</v>
      </c>
      <c r="HK24" s="824">
        <f t="shared" si="52"/>
        <v>6379980.2740000002</v>
      </c>
      <c r="HL24" s="824">
        <f t="shared" si="53"/>
        <v>6379980.2740000002</v>
      </c>
    </row>
    <row r="25" spans="1:220" ht="15" customHeight="1" x14ac:dyDescent="0.2">
      <c r="A25" s="778" t="s">
        <v>814</v>
      </c>
      <c r="B25" s="780" t="s">
        <v>815</v>
      </c>
      <c r="C25" s="778" t="s">
        <v>431</v>
      </c>
      <c r="D25" s="780" t="s">
        <v>431</v>
      </c>
      <c r="E25" s="779">
        <v>0</v>
      </c>
      <c r="F25" s="779">
        <v>22987500</v>
      </c>
      <c r="G25" s="779">
        <v>22987500</v>
      </c>
      <c r="H25" s="779">
        <f t="shared" si="7"/>
        <v>0</v>
      </c>
      <c r="I25" s="779">
        <f t="shared" si="8"/>
        <v>22987.5</v>
      </c>
      <c r="J25" s="779">
        <f t="shared" si="9"/>
        <v>22987.5</v>
      </c>
      <c r="T25" s="1213" t="s">
        <v>810</v>
      </c>
      <c r="U25" s="1213" t="s">
        <v>811</v>
      </c>
      <c r="V25" s="1213" t="s">
        <v>431</v>
      </c>
      <c r="W25" s="1214" t="s">
        <v>431</v>
      </c>
      <c r="X25" s="1215">
        <v>0</v>
      </c>
      <c r="Y25" s="1215">
        <v>10553181989</v>
      </c>
      <c r="Z25" s="1215">
        <v>5276591011</v>
      </c>
      <c r="AA25" s="1137">
        <f t="shared" si="11"/>
        <v>0</v>
      </c>
      <c r="AB25" s="1137">
        <f t="shared" si="12"/>
        <v>10553181.989</v>
      </c>
      <c r="AC25" s="1137">
        <f t="shared" si="13"/>
        <v>5276591.0109999999</v>
      </c>
      <c r="AM25" s="780" t="s">
        <v>808</v>
      </c>
      <c r="AN25" s="780" t="s">
        <v>809</v>
      </c>
      <c r="AO25" s="780" t="s">
        <v>431</v>
      </c>
      <c r="AP25" s="780" t="s">
        <v>431</v>
      </c>
      <c r="AQ25" s="780" t="s">
        <v>521</v>
      </c>
      <c r="AR25" s="1216">
        <v>0</v>
      </c>
      <c r="AS25" s="1216">
        <v>21497637658</v>
      </c>
      <c r="AT25" s="1216">
        <v>19600042545</v>
      </c>
      <c r="AU25" s="1216">
        <f t="shared" si="15"/>
        <v>0</v>
      </c>
      <c r="AV25" s="1216">
        <f t="shared" si="16"/>
        <v>21497637.658</v>
      </c>
      <c r="AW25" s="1216">
        <f t="shared" si="17"/>
        <v>19600042.545000002</v>
      </c>
      <c r="BF25" s="1144" t="s">
        <v>808</v>
      </c>
      <c r="BG25" s="1217" t="s">
        <v>809</v>
      </c>
      <c r="BH25" s="778" t="s">
        <v>431</v>
      </c>
      <c r="BI25" s="780" t="s">
        <v>431</v>
      </c>
      <c r="BJ25" s="1145">
        <v>0</v>
      </c>
      <c r="BK25" s="1145">
        <v>27800069015</v>
      </c>
      <c r="BL25" s="1145">
        <v>26415597632</v>
      </c>
      <c r="BM25" s="1145">
        <f t="shared" si="19"/>
        <v>0</v>
      </c>
      <c r="BN25" s="1145">
        <f t="shared" si="20"/>
        <v>27800069.015000001</v>
      </c>
      <c r="BO25" s="1145">
        <f t="shared" si="21"/>
        <v>26415597.631999999</v>
      </c>
      <c r="BY25" s="778" t="s">
        <v>806</v>
      </c>
      <c r="BZ25" s="778" t="s">
        <v>807</v>
      </c>
      <c r="CA25" s="778" t="s">
        <v>431</v>
      </c>
      <c r="CB25" s="778" t="s">
        <v>431</v>
      </c>
      <c r="CC25" s="780" t="s">
        <v>521</v>
      </c>
      <c r="CD25" s="779">
        <v>0</v>
      </c>
      <c r="CE25" s="779">
        <v>471417409</v>
      </c>
      <c r="CF25" s="779">
        <v>471417409</v>
      </c>
      <c r="CG25" s="779">
        <f t="shared" si="23"/>
        <v>0</v>
      </c>
      <c r="CH25" s="779">
        <f t="shared" si="24"/>
        <v>471417.40899999999</v>
      </c>
      <c r="CI25" s="779">
        <f t="shared" si="25"/>
        <v>471417.40899999999</v>
      </c>
      <c r="CR25" s="780" t="s">
        <v>434</v>
      </c>
      <c r="CS25" s="780" t="s">
        <v>141</v>
      </c>
      <c r="CT25" s="780" t="s">
        <v>431</v>
      </c>
      <c r="CU25" s="780" t="s">
        <v>431</v>
      </c>
      <c r="CV25" s="779">
        <v>0</v>
      </c>
      <c r="CW25" s="779">
        <v>4381701258</v>
      </c>
      <c r="CX25" s="779">
        <v>2771721054</v>
      </c>
      <c r="CY25" s="779">
        <f t="shared" si="27"/>
        <v>0</v>
      </c>
      <c r="CZ25" s="779">
        <f t="shared" si="28"/>
        <v>4381701.2580000004</v>
      </c>
      <c r="DA25" s="779">
        <f t="shared" si="29"/>
        <v>2771721.054</v>
      </c>
      <c r="DK25" s="778" t="s">
        <v>434</v>
      </c>
      <c r="DL25" s="780" t="s">
        <v>141</v>
      </c>
      <c r="DM25" s="778" t="s">
        <v>431</v>
      </c>
      <c r="DN25" s="780" t="s">
        <v>431</v>
      </c>
      <c r="DO25" s="779">
        <v>0</v>
      </c>
      <c r="DP25" s="779">
        <v>5692679929</v>
      </c>
      <c r="DQ25" s="779">
        <v>4082699725</v>
      </c>
      <c r="DR25" s="779">
        <f t="shared" si="31"/>
        <v>0</v>
      </c>
      <c r="DS25" s="779">
        <f t="shared" si="32"/>
        <v>5692679.9289999995</v>
      </c>
      <c r="DT25" s="779">
        <f t="shared" si="33"/>
        <v>4082699.7250000001</v>
      </c>
      <c r="EE25" s="778" t="s">
        <v>434</v>
      </c>
      <c r="EF25" s="780" t="s">
        <v>141</v>
      </c>
      <c r="EG25" s="780" t="s">
        <v>431</v>
      </c>
      <c r="EH25" s="780" t="s">
        <v>431</v>
      </c>
      <c r="EI25" s="779">
        <v>0</v>
      </c>
      <c r="EJ25" s="779">
        <v>5692679929</v>
      </c>
      <c r="EK25" s="779">
        <v>4082699725</v>
      </c>
      <c r="EL25" s="1137">
        <f t="shared" si="35"/>
        <v>0</v>
      </c>
      <c r="EM25" s="1137">
        <f t="shared" si="36"/>
        <v>5692679.9289999995</v>
      </c>
      <c r="EN25" s="1137">
        <f t="shared" si="37"/>
        <v>4082699.7250000001</v>
      </c>
      <c r="EV25" s="1136"/>
      <c r="EY25" s="778" t="s">
        <v>434</v>
      </c>
      <c r="EZ25" s="780" t="s">
        <v>141</v>
      </c>
      <c r="FA25" s="780" t="s">
        <v>431</v>
      </c>
      <c r="FB25" s="780" t="s">
        <v>431</v>
      </c>
      <c r="FC25" s="779">
        <v>0</v>
      </c>
      <c r="FD25" s="779">
        <v>4082699725</v>
      </c>
      <c r="FE25" s="779">
        <v>5692679929</v>
      </c>
      <c r="FF25" s="1136">
        <f t="shared" si="39"/>
        <v>0</v>
      </c>
      <c r="FG25" s="1136">
        <f t="shared" si="40"/>
        <v>4082699.7250000001</v>
      </c>
      <c r="FH25" s="1136">
        <f t="shared" si="41"/>
        <v>5692679.9289999995</v>
      </c>
      <c r="FR25" s="1143" t="s">
        <v>434</v>
      </c>
      <c r="FS25" s="752" t="s">
        <v>141</v>
      </c>
      <c r="FT25" s="752" t="s">
        <v>431</v>
      </c>
      <c r="FU25" s="752" t="s">
        <v>431</v>
      </c>
      <c r="FV25" s="1136">
        <v>0</v>
      </c>
      <c r="FW25" s="1136">
        <v>6100729594</v>
      </c>
      <c r="FX25" s="1136">
        <v>4449614247</v>
      </c>
      <c r="FY25" s="829">
        <f t="shared" si="43"/>
        <v>0</v>
      </c>
      <c r="FZ25" s="829">
        <f t="shared" si="44"/>
        <v>6100729.5939999996</v>
      </c>
      <c r="GA25" s="829">
        <f t="shared" si="45"/>
        <v>4449614.2470000004</v>
      </c>
      <c r="GK25" s="752" t="s">
        <v>434</v>
      </c>
      <c r="GL25" s="752" t="s">
        <v>141</v>
      </c>
      <c r="GM25" s="752" t="s">
        <v>431</v>
      </c>
      <c r="GN25" s="752" t="s">
        <v>431</v>
      </c>
      <c r="GO25" s="1136">
        <v>6435885000</v>
      </c>
      <c r="GP25" s="1136">
        <v>0</v>
      </c>
      <c r="GQ25" s="1136">
        <v>0</v>
      </c>
      <c r="GR25" s="1136">
        <f t="shared" si="47"/>
        <v>6435885</v>
      </c>
      <c r="GS25" s="1136">
        <f t="shared" si="48"/>
        <v>0</v>
      </c>
      <c r="GT25" s="1136">
        <f t="shared" si="49"/>
        <v>0</v>
      </c>
      <c r="HC25" s="752" t="s">
        <v>434</v>
      </c>
      <c r="HD25" s="752" t="s">
        <v>141</v>
      </c>
      <c r="HE25" s="752" t="s">
        <v>431</v>
      </c>
      <c r="HF25" s="752" t="s">
        <v>431</v>
      </c>
      <c r="HG25" s="824">
        <v>6435885000</v>
      </c>
      <c r="HH25" s="824">
        <v>0</v>
      </c>
      <c r="HI25" s="824">
        <v>0</v>
      </c>
      <c r="HJ25" s="824">
        <f t="shared" si="51"/>
        <v>6435885</v>
      </c>
      <c r="HK25" s="824">
        <f t="shared" si="52"/>
        <v>0</v>
      </c>
      <c r="HL25" s="824">
        <f t="shared" si="53"/>
        <v>0</v>
      </c>
    </row>
    <row r="26" spans="1:220" ht="15" customHeight="1" x14ac:dyDescent="0.2">
      <c r="A26" s="778" t="s">
        <v>816</v>
      </c>
      <c r="B26" s="780" t="s">
        <v>817</v>
      </c>
      <c r="C26" s="778" t="s">
        <v>431</v>
      </c>
      <c r="D26" s="780" t="s">
        <v>431</v>
      </c>
      <c r="E26" s="779">
        <v>3167999214</v>
      </c>
      <c r="F26" s="779">
        <v>0</v>
      </c>
      <c r="G26" s="779">
        <v>0</v>
      </c>
      <c r="H26" s="779">
        <f t="shared" si="7"/>
        <v>3167999.2140000002</v>
      </c>
      <c r="I26" s="779">
        <f t="shared" si="8"/>
        <v>0</v>
      </c>
      <c r="J26" s="779">
        <f t="shared" si="9"/>
        <v>0</v>
      </c>
      <c r="T26" s="1213" t="s">
        <v>812</v>
      </c>
      <c r="U26" s="1213" t="s">
        <v>813</v>
      </c>
      <c r="V26" s="1213" t="s">
        <v>431</v>
      </c>
      <c r="W26" s="1214" t="s">
        <v>431</v>
      </c>
      <c r="X26" s="1215">
        <v>2651011000</v>
      </c>
      <c r="Y26" s="1215">
        <v>0</v>
      </c>
      <c r="Z26" s="1215">
        <v>0</v>
      </c>
      <c r="AA26" s="1137">
        <f t="shared" si="11"/>
        <v>2651011</v>
      </c>
      <c r="AB26" s="1137">
        <f t="shared" si="12"/>
        <v>0</v>
      </c>
      <c r="AC26" s="1137">
        <f t="shared" si="13"/>
        <v>0</v>
      </c>
      <c r="AM26" s="780" t="s">
        <v>810</v>
      </c>
      <c r="AN26" s="780" t="s">
        <v>811</v>
      </c>
      <c r="AO26" s="780" t="s">
        <v>431</v>
      </c>
      <c r="AP26" s="780" t="s">
        <v>431</v>
      </c>
      <c r="AQ26" s="780" t="s">
        <v>521</v>
      </c>
      <c r="AR26" s="1216">
        <v>17225780000</v>
      </c>
      <c r="AS26" s="1216">
        <v>0</v>
      </c>
      <c r="AT26" s="1216">
        <v>0</v>
      </c>
      <c r="AU26" s="1216">
        <f t="shared" si="15"/>
        <v>17225780</v>
      </c>
      <c r="AV26" s="1216">
        <f t="shared" si="16"/>
        <v>0</v>
      </c>
      <c r="AW26" s="1216">
        <f t="shared" si="17"/>
        <v>0</v>
      </c>
      <c r="BF26" s="1144" t="s">
        <v>810</v>
      </c>
      <c r="BG26" s="1217" t="s">
        <v>811</v>
      </c>
      <c r="BH26" s="778" t="s">
        <v>431</v>
      </c>
      <c r="BI26" s="780" t="s">
        <v>431</v>
      </c>
      <c r="BJ26" s="1145">
        <v>17225780000</v>
      </c>
      <c r="BK26" s="1145">
        <v>0</v>
      </c>
      <c r="BL26" s="1145">
        <v>0</v>
      </c>
      <c r="BM26" s="1145">
        <f t="shared" si="19"/>
        <v>17225780</v>
      </c>
      <c r="BN26" s="1145">
        <f t="shared" si="20"/>
        <v>0</v>
      </c>
      <c r="BO26" s="1145">
        <f t="shared" si="21"/>
        <v>0</v>
      </c>
      <c r="BY26" s="778" t="s">
        <v>808</v>
      </c>
      <c r="BZ26" s="778" t="s">
        <v>809</v>
      </c>
      <c r="CA26" s="778" t="s">
        <v>431</v>
      </c>
      <c r="CB26" s="778" t="s">
        <v>431</v>
      </c>
      <c r="CC26" s="780" t="s">
        <v>521</v>
      </c>
      <c r="CD26" s="779">
        <v>46597979500</v>
      </c>
      <c r="CE26" s="779">
        <v>0</v>
      </c>
      <c r="CF26" s="779">
        <v>0</v>
      </c>
      <c r="CG26" s="779">
        <f t="shared" si="23"/>
        <v>46597979.5</v>
      </c>
      <c r="CH26" s="779">
        <f t="shared" si="24"/>
        <v>0</v>
      </c>
      <c r="CI26" s="779">
        <f t="shared" si="25"/>
        <v>0</v>
      </c>
      <c r="CR26" s="780" t="s">
        <v>806</v>
      </c>
      <c r="CS26" s="780" t="s">
        <v>807</v>
      </c>
      <c r="CT26" s="780" t="s">
        <v>431</v>
      </c>
      <c r="CU26" s="780" t="s">
        <v>431</v>
      </c>
      <c r="CV26" s="779">
        <v>33586656500</v>
      </c>
      <c r="CW26" s="779">
        <v>0</v>
      </c>
      <c r="CX26" s="779">
        <v>0</v>
      </c>
      <c r="CY26" s="779">
        <f t="shared" si="27"/>
        <v>33586656.5</v>
      </c>
      <c r="CZ26" s="779">
        <f t="shared" si="28"/>
        <v>0</v>
      </c>
      <c r="DA26" s="779">
        <f t="shared" si="29"/>
        <v>0</v>
      </c>
      <c r="DK26" s="778" t="s">
        <v>806</v>
      </c>
      <c r="DL26" s="780" t="s">
        <v>807</v>
      </c>
      <c r="DM26" s="778" t="s">
        <v>431</v>
      </c>
      <c r="DN26" s="780" t="s">
        <v>431</v>
      </c>
      <c r="DO26" s="779">
        <v>33586656500</v>
      </c>
      <c r="DP26" s="779">
        <v>0</v>
      </c>
      <c r="DQ26" s="779">
        <v>0</v>
      </c>
      <c r="DR26" s="779">
        <f t="shared" si="31"/>
        <v>33586656.5</v>
      </c>
      <c r="DS26" s="779">
        <f t="shared" si="32"/>
        <v>0</v>
      </c>
      <c r="DT26" s="779">
        <f t="shared" si="33"/>
        <v>0</v>
      </c>
      <c r="EE26" s="778" t="s">
        <v>806</v>
      </c>
      <c r="EF26" s="780" t="s">
        <v>807</v>
      </c>
      <c r="EG26" s="780" t="s">
        <v>431</v>
      </c>
      <c r="EH26" s="780" t="s">
        <v>431</v>
      </c>
      <c r="EI26" s="779">
        <v>33568839740</v>
      </c>
      <c r="EJ26" s="779">
        <v>0</v>
      </c>
      <c r="EK26" s="779">
        <v>0</v>
      </c>
      <c r="EL26" s="1137">
        <f t="shared" si="35"/>
        <v>33568839.740000002</v>
      </c>
      <c r="EM26" s="1137">
        <f t="shared" si="36"/>
        <v>0</v>
      </c>
      <c r="EN26" s="1137">
        <f t="shared" si="37"/>
        <v>0</v>
      </c>
      <c r="EV26" s="1136"/>
      <c r="EY26" s="778" t="s">
        <v>806</v>
      </c>
      <c r="EZ26" s="780" t="s">
        <v>807</v>
      </c>
      <c r="FA26" s="780" t="s">
        <v>431</v>
      </c>
      <c r="FB26" s="780" t="s">
        <v>431</v>
      </c>
      <c r="FC26" s="779">
        <v>33568839740</v>
      </c>
      <c r="FD26" s="779">
        <v>0</v>
      </c>
      <c r="FE26" s="779">
        <v>0</v>
      </c>
      <c r="FF26" s="1136">
        <f t="shared" si="39"/>
        <v>33568839.740000002</v>
      </c>
      <c r="FG26" s="1136">
        <f t="shared" si="40"/>
        <v>0</v>
      </c>
      <c r="FH26" s="1136">
        <f t="shared" si="41"/>
        <v>0</v>
      </c>
      <c r="FR26" s="1143" t="s">
        <v>806</v>
      </c>
      <c r="FS26" s="752" t="s">
        <v>807</v>
      </c>
      <c r="FT26" s="752" t="s">
        <v>431</v>
      </c>
      <c r="FU26" s="752" t="s">
        <v>431</v>
      </c>
      <c r="FV26" s="1136">
        <v>33568839740</v>
      </c>
      <c r="FW26" s="1136">
        <v>0</v>
      </c>
      <c r="FX26" s="1136">
        <v>0</v>
      </c>
      <c r="FY26" s="829">
        <f t="shared" si="43"/>
        <v>33568839.740000002</v>
      </c>
      <c r="FZ26" s="829">
        <f t="shared" si="44"/>
        <v>0</v>
      </c>
      <c r="GA26" s="829">
        <f t="shared" si="45"/>
        <v>0</v>
      </c>
      <c r="GK26" s="752" t="s">
        <v>434</v>
      </c>
      <c r="GL26" s="752" t="s">
        <v>141</v>
      </c>
      <c r="GM26" s="752" t="s">
        <v>431</v>
      </c>
      <c r="GN26" s="752" t="s">
        <v>431</v>
      </c>
      <c r="GO26" s="1136">
        <v>0</v>
      </c>
      <c r="GP26" s="1136">
        <v>6435884757</v>
      </c>
      <c r="GQ26" s="1136">
        <v>4449614247</v>
      </c>
      <c r="GR26" s="1136">
        <f t="shared" si="47"/>
        <v>0</v>
      </c>
      <c r="GS26" s="1136">
        <f t="shared" si="48"/>
        <v>6435884.7570000002</v>
      </c>
      <c r="GT26" s="1136">
        <f t="shared" si="49"/>
        <v>4449614.2470000004</v>
      </c>
      <c r="HC26" s="752" t="s">
        <v>434</v>
      </c>
      <c r="HD26" s="752" t="s">
        <v>141</v>
      </c>
      <c r="HE26" s="752" t="s">
        <v>431</v>
      </c>
      <c r="HF26" s="752" t="s">
        <v>431</v>
      </c>
      <c r="HG26" s="824">
        <v>0</v>
      </c>
      <c r="HH26" s="824">
        <v>6435884757</v>
      </c>
      <c r="HI26" s="824">
        <v>6435884757</v>
      </c>
      <c r="HJ26" s="824">
        <f t="shared" si="51"/>
        <v>0</v>
      </c>
      <c r="HK26" s="824">
        <f t="shared" si="52"/>
        <v>6435884.7570000002</v>
      </c>
      <c r="HL26" s="824">
        <f t="shared" si="53"/>
        <v>6435884.7570000002</v>
      </c>
    </row>
    <row r="27" spans="1:220" ht="15" customHeight="1" x14ac:dyDescent="0.2">
      <c r="A27" s="778" t="s">
        <v>818</v>
      </c>
      <c r="B27" s="780" t="s">
        <v>819</v>
      </c>
      <c r="C27" s="778" t="s">
        <v>431</v>
      </c>
      <c r="D27" s="780" t="s">
        <v>431</v>
      </c>
      <c r="E27" s="779">
        <v>2690153131</v>
      </c>
      <c r="F27" s="779">
        <v>0</v>
      </c>
      <c r="G27" s="779">
        <v>0</v>
      </c>
      <c r="H27" s="779">
        <f t="shared" si="7"/>
        <v>2690153.1310000001</v>
      </c>
      <c r="I27" s="779">
        <f t="shared" si="8"/>
        <v>0</v>
      </c>
      <c r="J27" s="779">
        <f t="shared" si="9"/>
        <v>0</v>
      </c>
      <c r="T27" s="1213" t="s">
        <v>814</v>
      </c>
      <c r="U27" s="1213" t="s">
        <v>815</v>
      </c>
      <c r="V27" s="1213" t="s">
        <v>431</v>
      </c>
      <c r="W27" s="1214" t="s">
        <v>431</v>
      </c>
      <c r="X27" s="1215">
        <v>7099380194</v>
      </c>
      <c r="Y27" s="1215">
        <v>0</v>
      </c>
      <c r="Z27" s="1215">
        <v>0</v>
      </c>
      <c r="AA27" s="1137">
        <f t="shared" si="11"/>
        <v>7099380.1940000001</v>
      </c>
      <c r="AB27" s="1137">
        <f t="shared" si="12"/>
        <v>0</v>
      </c>
      <c r="AC27" s="1137">
        <f t="shared" si="13"/>
        <v>0</v>
      </c>
      <c r="AM27" s="780" t="s">
        <v>810</v>
      </c>
      <c r="AN27" s="780" t="s">
        <v>811</v>
      </c>
      <c r="AO27" s="780" t="s">
        <v>431</v>
      </c>
      <c r="AP27" s="780" t="s">
        <v>431</v>
      </c>
      <c r="AQ27" s="780" t="s">
        <v>521</v>
      </c>
      <c r="AR27" s="1216">
        <v>0</v>
      </c>
      <c r="AS27" s="1216">
        <v>10553181989</v>
      </c>
      <c r="AT27" s="1216">
        <v>5276591011</v>
      </c>
      <c r="AU27" s="1216">
        <f t="shared" si="15"/>
        <v>0</v>
      </c>
      <c r="AV27" s="1216">
        <f t="shared" si="16"/>
        <v>10553181.989</v>
      </c>
      <c r="AW27" s="1216">
        <f t="shared" si="17"/>
        <v>5276591.0109999999</v>
      </c>
      <c r="BF27" s="1144" t="s">
        <v>810</v>
      </c>
      <c r="BG27" s="1217" t="s">
        <v>811</v>
      </c>
      <c r="BH27" s="778" t="s">
        <v>431</v>
      </c>
      <c r="BI27" s="780" t="s">
        <v>431</v>
      </c>
      <c r="BJ27" s="1145">
        <v>0</v>
      </c>
      <c r="BK27" s="1145">
        <v>10553181989</v>
      </c>
      <c r="BL27" s="1145">
        <v>10123545263</v>
      </c>
      <c r="BM27" s="1145">
        <f t="shared" si="19"/>
        <v>0</v>
      </c>
      <c r="BN27" s="1145">
        <f t="shared" si="20"/>
        <v>10553181.989</v>
      </c>
      <c r="BO27" s="1145">
        <f t="shared" si="21"/>
        <v>10123545.263</v>
      </c>
      <c r="BY27" s="778" t="s">
        <v>808</v>
      </c>
      <c r="BZ27" s="778" t="s">
        <v>809</v>
      </c>
      <c r="CA27" s="778" t="s">
        <v>431</v>
      </c>
      <c r="CB27" s="778" t="s">
        <v>431</v>
      </c>
      <c r="CC27" s="780" t="s">
        <v>521</v>
      </c>
      <c r="CD27" s="779">
        <v>0</v>
      </c>
      <c r="CE27" s="779">
        <v>33359951336</v>
      </c>
      <c r="CF27" s="779">
        <v>31822887542</v>
      </c>
      <c r="CG27" s="779">
        <f t="shared" si="23"/>
        <v>0</v>
      </c>
      <c r="CH27" s="779">
        <f t="shared" si="24"/>
        <v>33359951.335999999</v>
      </c>
      <c r="CI27" s="779">
        <f t="shared" si="25"/>
        <v>31822887.541999999</v>
      </c>
      <c r="CR27" s="780" t="s">
        <v>806</v>
      </c>
      <c r="CS27" s="780" t="s">
        <v>807</v>
      </c>
      <c r="CT27" s="780" t="s">
        <v>431</v>
      </c>
      <c r="CU27" s="780" t="s">
        <v>431</v>
      </c>
      <c r="CV27" s="779">
        <v>0</v>
      </c>
      <c r="CW27" s="779">
        <v>737067744</v>
      </c>
      <c r="CX27" s="779">
        <v>737067744</v>
      </c>
      <c r="CY27" s="779">
        <f t="shared" si="27"/>
        <v>0</v>
      </c>
      <c r="CZ27" s="779">
        <f t="shared" si="28"/>
        <v>737067.74399999995</v>
      </c>
      <c r="DA27" s="779">
        <f t="shared" si="29"/>
        <v>737067.74399999995</v>
      </c>
      <c r="DK27" s="778" t="s">
        <v>806</v>
      </c>
      <c r="DL27" s="780" t="s">
        <v>807</v>
      </c>
      <c r="DM27" s="778" t="s">
        <v>431</v>
      </c>
      <c r="DN27" s="780" t="s">
        <v>431</v>
      </c>
      <c r="DO27" s="779">
        <v>0</v>
      </c>
      <c r="DP27" s="779">
        <v>6185167081</v>
      </c>
      <c r="DQ27" s="779">
        <v>4169936251</v>
      </c>
      <c r="DR27" s="779">
        <f t="shared" si="31"/>
        <v>0</v>
      </c>
      <c r="DS27" s="779">
        <f t="shared" si="32"/>
        <v>6185167.0810000002</v>
      </c>
      <c r="DT27" s="779">
        <f t="shared" si="33"/>
        <v>4169936.2510000002</v>
      </c>
      <c r="EE27" s="778" t="s">
        <v>806</v>
      </c>
      <c r="EF27" s="780" t="s">
        <v>807</v>
      </c>
      <c r="EG27" s="780" t="s">
        <v>431</v>
      </c>
      <c r="EH27" s="780" t="s">
        <v>431</v>
      </c>
      <c r="EI27" s="779">
        <v>0</v>
      </c>
      <c r="EJ27" s="779">
        <v>9137567567</v>
      </c>
      <c r="EK27" s="779">
        <v>8278953262</v>
      </c>
      <c r="EL27" s="1137">
        <f t="shared" si="35"/>
        <v>0</v>
      </c>
      <c r="EM27" s="1137">
        <f t="shared" si="36"/>
        <v>9137567.5669999998</v>
      </c>
      <c r="EN27" s="1137">
        <f t="shared" si="37"/>
        <v>8278953.2620000001</v>
      </c>
      <c r="EV27" s="1136"/>
      <c r="EY27" s="778" t="s">
        <v>806</v>
      </c>
      <c r="EZ27" s="780" t="s">
        <v>807</v>
      </c>
      <c r="FA27" s="780" t="s">
        <v>431</v>
      </c>
      <c r="FB27" s="780" t="s">
        <v>431</v>
      </c>
      <c r="FC27" s="779">
        <v>0</v>
      </c>
      <c r="FD27" s="779">
        <v>12385267997</v>
      </c>
      <c r="FE27" s="779">
        <v>13082777365</v>
      </c>
      <c r="FF27" s="1136">
        <f t="shared" si="39"/>
        <v>0</v>
      </c>
      <c r="FG27" s="1136">
        <f t="shared" si="40"/>
        <v>12385267.997</v>
      </c>
      <c r="FH27" s="1136">
        <f t="shared" si="41"/>
        <v>13082777.365</v>
      </c>
      <c r="FR27" s="1143" t="s">
        <v>806</v>
      </c>
      <c r="FS27" s="752" t="s">
        <v>807</v>
      </c>
      <c r="FT27" s="752" t="s">
        <v>431</v>
      </c>
      <c r="FU27" s="752" t="s">
        <v>431</v>
      </c>
      <c r="FV27" s="1136">
        <v>0</v>
      </c>
      <c r="FW27" s="1136">
        <v>16784790981</v>
      </c>
      <c r="FX27" s="1136">
        <v>16241764938</v>
      </c>
      <c r="FY27" s="829">
        <f t="shared" si="43"/>
        <v>0</v>
      </c>
      <c r="FZ27" s="829">
        <f t="shared" si="44"/>
        <v>16784790.980999999</v>
      </c>
      <c r="GA27" s="829">
        <f t="shared" si="45"/>
        <v>16241764.937999999</v>
      </c>
      <c r="GK27" s="752" t="s">
        <v>806</v>
      </c>
      <c r="GL27" s="752" t="s">
        <v>807</v>
      </c>
      <c r="GM27" s="752" t="s">
        <v>431</v>
      </c>
      <c r="GN27" s="752" t="s">
        <v>431</v>
      </c>
      <c r="GO27" s="1136">
        <v>34268839740</v>
      </c>
      <c r="GP27" s="1136">
        <v>0</v>
      </c>
      <c r="GQ27" s="1136">
        <v>0</v>
      </c>
      <c r="GR27" s="1136">
        <f t="shared" si="47"/>
        <v>34268839.740000002</v>
      </c>
      <c r="GS27" s="1136">
        <f t="shared" si="48"/>
        <v>0</v>
      </c>
      <c r="GT27" s="1136">
        <f t="shared" si="49"/>
        <v>0</v>
      </c>
      <c r="HC27" s="752" t="s">
        <v>806</v>
      </c>
      <c r="HD27" s="752" t="s">
        <v>807</v>
      </c>
      <c r="HE27" s="752" t="s">
        <v>431</v>
      </c>
      <c r="HF27" s="752" t="s">
        <v>431</v>
      </c>
      <c r="HG27" s="824">
        <v>34254412718</v>
      </c>
      <c r="HH27" s="824">
        <v>0</v>
      </c>
      <c r="HI27" s="824">
        <v>0</v>
      </c>
      <c r="HJ27" s="824">
        <f t="shared" si="51"/>
        <v>34254412.718000002</v>
      </c>
      <c r="HK27" s="824">
        <f t="shared" si="52"/>
        <v>0</v>
      </c>
      <c r="HL27" s="824">
        <f t="shared" si="53"/>
        <v>0</v>
      </c>
    </row>
    <row r="28" spans="1:220" ht="15" customHeight="1" x14ac:dyDescent="0.2">
      <c r="A28" s="778" t="s">
        <v>820</v>
      </c>
      <c r="B28" s="780" t="s">
        <v>821</v>
      </c>
      <c r="C28" s="778" t="s">
        <v>431</v>
      </c>
      <c r="D28" s="780" t="s">
        <v>431</v>
      </c>
      <c r="E28" s="779">
        <v>1767372802</v>
      </c>
      <c r="F28" s="779">
        <v>0</v>
      </c>
      <c r="G28" s="779">
        <v>0</v>
      </c>
      <c r="H28" s="779">
        <f t="shared" si="7"/>
        <v>1767372.8019999999</v>
      </c>
      <c r="I28" s="779">
        <f t="shared" si="8"/>
        <v>0</v>
      </c>
      <c r="J28" s="779">
        <f t="shared" si="9"/>
        <v>0</v>
      </c>
      <c r="T28" s="1213" t="s">
        <v>814</v>
      </c>
      <c r="U28" s="1213" t="s">
        <v>815</v>
      </c>
      <c r="V28" s="1213" t="s">
        <v>431</v>
      </c>
      <c r="W28" s="1214" t="s">
        <v>431</v>
      </c>
      <c r="X28" s="1215">
        <v>0</v>
      </c>
      <c r="Y28" s="1215">
        <v>124417500</v>
      </c>
      <c r="Z28" s="1215">
        <v>124417500</v>
      </c>
      <c r="AA28" s="1137">
        <f t="shared" si="11"/>
        <v>0</v>
      </c>
      <c r="AB28" s="1137">
        <f t="shared" si="12"/>
        <v>124417.5</v>
      </c>
      <c r="AC28" s="1137">
        <f t="shared" si="13"/>
        <v>124417.5</v>
      </c>
      <c r="AM28" s="780" t="s">
        <v>812</v>
      </c>
      <c r="AN28" s="780" t="s">
        <v>813</v>
      </c>
      <c r="AO28" s="780" t="s">
        <v>431</v>
      </c>
      <c r="AP28" s="780" t="s">
        <v>431</v>
      </c>
      <c r="AQ28" s="780" t="s">
        <v>521</v>
      </c>
      <c r="AR28" s="1216">
        <v>551011000</v>
      </c>
      <c r="AS28" s="1216">
        <v>0</v>
      </c>
      <c r="AT28" s="1216">
        <v>0</v>
      </c>
      <c r="AU28" s="1216">
        <f t="shared" si="15"/>
        <v>551011</v>
      </c>
      <c r="AV28" s="1216">
        <f t="shared" si="16"/>
        <v>0</v>
      </c>
      <c r="AW28" s="1216">
        <f t="shared" si="17"/>
        <v>0</v>
      </c>
      <c r="BF28" s="1144" t="s">
        <v>812</v>
      </c>
      <c r="BG28" s="1217" t="s">
        <v>813</v>
      </c>
      <c r="BH28" s="778" t="s">
        <v>431</v>
      </c>
      <c r="BI28" s="780" t="s">
        <v>431</v>
      </c>
      <c r="BJ28" s="1145">
        <v>551011000</v>
      </c>
      <c r="BK28" s="1145">
        <v>0</v>
      </c>
      <c r="BL28" s="1145">
        <v>0</v>
      </c>
      <c r="BM28" s="1145">
        <f t="shared" si="19"/>
        <v>551011</v>
      </c>
      <c r="BN28" s="1145">
        <f t="shared" si="20"/>
        <v>0</v>
      </c>
      <c r="BO28" s="1145">
        <f t="shared" si="21"/>
        <v>0</v>
      </c>
      <c r="BY28" s="778" t="s">
        <v>810</v>
      </c>
      <c r="BZ28" s="778" t="s">
        <v>811</v>
      </c>
      <c r="CA28" s="778" t="s">
        <v>431</v>
      </c>
      <c r="CB28" s="778" t="s">
        <v>431</v>
      </c>
      <c r="CC28" s="780" t="s">
        <v>521</v>
      </c>
      <c r="CD28" s="779">
        <v>17225780000</v>
      </c>
      <c r="CE28" s="779">
        <v>0</v>
      </c>
      <c r="CF28" s="779">
        <v>0</v>
      </c>
      <c r="CG28" s="779">
        <f t="shared" si="23"/>
        <v>17225780</v>
      </c>
      <c r="CH28" s="779">
        <f t="shared" si="24"/>
        <v>0</v>
      </c>
      <c r="CI28" s="779">
        <f t="shared" si="25"/>
        <v>0</v>
      </c>
      <c r="CR28" s="780" t="s">
        <v>808</v>
      </c>
      <c r="CS28" s="780" t="s">
        <v>809</v>
      </c>
      <c r="CT28" s="780" t="s">
        <v>431</v>
      </c>
      <c r="CU28" s="780" t="s">
        <v>431</v>
      </c>
      <c r="CV28" s="779">
        <v>45632329002</v>
      </c>
      <c r="CW28" s="779">
        <v>0</v>
      </c>
      <c r="CX28" s="779">
        <v>0</v>
      </c>
      <c r="CY28" s="779">
        <f t="shared" si="27"/>
        <v>45632329.001999997</v>
      </c>
      <c r="CZ28" s="779">
        <f t="shared" si="28"/>
        <v>0</v>
      </c>
      <c r="DA28" s="779">
        <f t="shared" si="29"/>
        <v>0</v>
      </c>
      <c r="DK28" s="778" t="s">
        <v>808</v>
      </c>
      <c r="DL28" s="780" t="s">
        <v>809</v>
      </c>
      <c r="DM28" s="778" t="s">
        <v>431</v>
      </c>
      <c r="DN28" s="780" t="s">
        <v>431</v>
      </c>
      <c r="DO28" s="779">
        <v>51142616002</v>
      </c>
      <c r="DP28" s="779">
        <v>0</v>
      </c>
      <c r="DQ28" s="779">
        <v>0</v>
      </c>
      <c r="DR28" s="779">
        <f t="shared" si="31"/>
        <v>51142616.001999997</v>
      </c>
      <c r="DS28" s="779">
        <f t="shared" si="32"/>
        <v>0</v>
      </c>
      <c r="DT28" s="779">
        <f t="shared" si="33"/>
        <v>0</v>
      </c>
      <c r="EE28" s="778" t="s">
        <v>808</v>
      </c>
      <c r="EF28" s="780" t="s">
        <v>809</v>
      </c>
      <c r="EG28" s="780" t="s">
        <v>431</v>
      </c>
      <c r="EH28" s="780" t="s">
        <v>431</v>
      </c>
      <c r="EI28" s="779">
        <v>66672148002</v>
      </c>
      <c r="EJ28" s="779">
        <v>0</v>
      </c>
      <c r="EK28" s="779">
        <v>0</v>
      </c>
      <c r="EL28" s="1137">
        <f t="shared" si="35"/>
        <v>66672148.001999997</v>
      </c>
      <c r="EM28" s="1137">
        <f t="shared" si="36"/>
        <v>0</v>
      </c>
      <c r="EN28" s="1137">
        <f t="shared" si="37"/>
        <v>0</v>
      </c>
      <c r="EV28" s="1136"/>
      <c r="EY28" s="778" t="s">
        <v>808</v>
      </c>
      <c r="EZ28" s="780" t="s">
        <v>809</v>
      </c>
      <c r="FA28" s="780" t="s">
        <v>431</v>
      </c>
      <c r="FB28" s="780" t="s">
        <v>431</v>
      </c>
      <c r="FC28" s="779">
        <v>66457818004</v>
      </c>
      <c r="FD28" s="779">
        <v>0</v>
      </c>
      <c r="FE28" s="779">
        <v>0</v>
      </c>
      <c r="FF28" s="1136">
        <f t="shared" si="39"/>
        <v>66457818.004000001</v>
      </c>
      <c r="FG28" s="1136">
        <f t="shared" si="40"/>
        <v>0</v>
      </c>
      <c r="FH28" s="1136">
        <f t="shared" si="41"/>
        <v>0</v>
      </c>
      <c r="FR28" s="1143" t="s">
        <v>808</v>
      </c>
      <c r="FS28" s="752" t="s">
        <v>809</v>
      </c>
      <c r="FT28" s="752" t="s">
        <v>431</v>
      </c>
      <c r="FU28" s="752" t="s">
        <v>431</v>
      </c>
      <c r="FV28" s="1136">
        <v>66457818004</v>
      </c>
      <c r="FW28" s="1136">
        <v>0</v>
      </c>
      <c r="FX28" s="1136">
        <v>0</v>
      </c>
      <c r="FY28" s="829">
        <f t="shared" si="43"/>
        <v>66457818.004000001</v>
      </c>
      <c r="FZ28" s="829">
        <f t="shared" si="44"/>
        <v>0</v>
      </c>
      <c r="GA28" s="829">
        <f t="shared" si="45"/>
        <v>0</v>
      </c>
      <c r="GK28" s="752" t="s">
        <v>806</v>
      </c>
      <c r="GL28" s="752" t="s">
        <v>807</v>
      </c>
      <c r="GM28" s="752" t="s">
        <v>431</v>
      </c>
      <c r="GN28" s="752" t="s">
        <v>431</v>
      </c>
      <c r="GO28" s="1136">
        <v>0</v>
      </c>
      <c r="GP28" s="1136">
        <v>32733593823</v>
      </c>
      <c r="GQ28" s="1136">
        <v>24484513447</v>
      </c>
      <c r="GR28" s="1136">
        <f t="shared" si="47"/>
        <v>0</v>
      </c>
      <c r="GS28" s="1136">
        <f t="shared" si="48"/>
        <v>32733593.822999999</v>
      </c>
      <c r="GT28" s="1136">
        <f t="shared" si="49"/>
        <v>24484513.447000001</v>
      </c>
      <c r="HC28" s="752" t="s">
        <v>806</v>
      </c>
      <c r="HD28" s="752" t="s">
        <v>807</v>
      </c>
      <c r="HE28" s="752" t="s">
        <v>431</v>
      </c>
      <c r="HF28" s="752" t="s">
        <v>431</v>
      </c>
      <c r="HG28" s="824">
        <v>0</v>
      </c>
      <c r="HH28" s="824">
        <v>34241842378</v>
      </c>
      <c r="HI28" s="824">
        <v>34254412718</v>
      </c>
      <c r="HJ28" s="824">
        <f t="shared" si="51"/>
        <v>0</v>
      </c>
      <c r="HK28" s="824">
        <f t="shared" si="52"/>
        <v>34241842.377999999</v>
      </c>
      <c r="HL28" s="824">
        <f t="shared" si="53"/>
        <v>34254412.718000002</v>
      </c>
    </row>
    <row r="29" spans="1:220" ht="15" customHeight="1" x14ac:dyDescent="0.2">
      <c r="A29" s="778" t="s">
        <v>822</v>
      </c>
      <c r="B29" s="780" t="s">
        <v>823</v>
      </c>
      <c r="C29" s="778" t="s">
        <v>431</v>
      </c>
      <c r="D29" s="780" t="s">
        <v>431</v>
      </c>
      <c r="E29" s="779">
        <v>20808775000</v>
      </c>
      <c r="F29" s="779">
        <v>0</v>
      </c>
      <c r="G29" s="779">
        <v>0</v>
      </c>
      <c r="H29" s="779">
        <f t="shared" si="7"/>
        <v>20808775</v>
      </c>
      <c r="I29" s="779">
        <f t="shared" si="8"/>
        <v>0</v>
      </c>
      <c r="J29" s="779">
        <f t="shared" si="9"/>
        <v>0</v>
      </c>
      <c r="T29" s="1213" t="s">
        <v>816</v>
      </c>
      <c r="U29" s="1213" t="s">
        <v>817</v>
      </c>
      <c r="V29" s="1213" t="s">
        <v>431</v>
      </c>
      <c r="W29" s="1214" t="s">
        <v>431</v>
      </c>
      <c r="X29" s="1215">
        <v>3167999214</v>
      </c>
      <c r="Y29" s="1215">
        <v>0</v>
      </c>
      <c r="Z29" s="1215">
        <v>0</v>
      </c>
      <c r="AA29" s="1137">
        <f t="shared" si="11"/>
        <v>3167999.2140000002</v>
      </c>
      <c r="AB29" s="1137">
        <f t="shared" si="12"/>
        <v>0</v>
      </c>
      <c r="AC29" s="1137">
        <f t="shared" si="13"/>
        <v>0</v>
      </c>
      <c r="AM29" s="780" t="s">
        <v>812</v>
      </c>
      <c r="AN29" s="780" t="s">
        <v>813</v>
      </c>
      <c r="AO29" s="780" t="s">
        <v>431</v>
      </c>
      <c r="AP29" s="780" t="s">
        <v>431</v>
      </c>
      <c r="AQ29" s="780" t="s">
        <v>521</v>
      </c>
      <c r="AR29" s="1216">
        <v>0</v>
      </c>
      <c r="AS29" s="1216">
        <v>74436520</v>
      </c>
      <c r="AT29" s="1216">
        <v>74436520</v>
      </c>
      <c r="AU29" s="1216">
        <f t="shared" si="15"/>
        <v>0</v>
      </c>
      <c r="AV29" s="1216">
        <f t="shared" si="16"/>
        <v>74436.52</v>
      </c>
      <c r="AW29" s="1216">
        <f t="shared" si="17"/>
        <v>74436.52</v>
      </c>
      <c r="BF29" s="1144" t="s">
        <v>812</v>
      </c>
      <c r="BG29" s="1217" t="s">
        <v>813</v>
      </c>
      <c r="BH29" s="778" t="s">
        <v>431</v>
      </c>
      <c r="BI29" s="780" t="s">
        <v>431</v>
      </c>
      <c r="BJ29" s="1145">
        <v>0</v>
      </c>
      <c r="BK29" s="1145">
        <v>298932150</v>
      </c>
      <c r="BL29" s="1145">
        <v>224006031</v>
      </c>
      <c r="BM29" s="1145">
        <f t="shared" si="19"/>
        <v>0</v>
      </c>
      <c r="BN29" s="1145">
        <f t="shared" si="20"/>
        <v>298932.15000000002</v>
      </c>
      <c r="BO29" s="1145">
        <f t="shared" si="21"/>
        <v>224006.03099999999</v>
      </c>
      <c r="BY29" s="778" t="s">
        <v>810</v>
      </c>
      <c r="BZ29" s="778" t="s">
        <v>811</v>
      </c>
      <c r="CA29" s="778" t="s">
        <v>431</v>
      </c>
      <c r="CB29" s="778" t="s">
        <v>431</v>
      </c>
      <c r="CC29" s="780" t="s">
        <v>521</v>
      </c>
      <c r="CD29" s="779">
        <v>0</v>
      </c>
      <c r="CE29" s="779">
        <v>10553181989</v>
      </c>
      <c r="CF29" s="779">
        <v>10332464544</v>
      </c>
      <c r="CG29" s="779">
        <f t="shared" si="23"/>
        <v>0</v>
      </c>
      <c r="CH29" s="779">
        <f t="shared" si="24"/>
        <v>10553181.989</v>
      </c>
      <c r="CI29" s="779">
        <f t="shared" si="25"/>
        <v>10332464.544</v>
      </c>
      <c r="CR29" s="780" t="s">
        <v>808</v>
      </c>
      <c r="CS29" s="780" t="s">
        <v>809</v>
      </c>
      <c r="CT29" s="780" t="s">
        <v>431</v>
      </c>
      <c r="CU29" s="780" t="s">
        <v>431</v>
      </c>
      <c r="CV29" s="779">
        <v>0</v>
      </c>
      <c r="CW29" s="779">
        <v>36703599818</v>
      </c>
      <c r="CX29" s="779">
        <v>35396185044</v>
      </c>
      <c r="CY29" s="779">
        <f t="shared" si="27"/>
        <v>0</v>
      </c>
      <c r="CZ29" s="779">
        <f t="shared" si="28"/>
        <v>36703599.818000004</v>
      </c>
      <c r="DA29" s="779">
        <f t="shared" si="29"/>
        <v>35396185.044</v>
      </c>
      <c r="DK29" s="778" t="s">
        <v>808</v>
      </c>
      <c r="DL29" s="780" t="s">
        <v>809</v>
      </c>
      <c r="DM29" s="778" t="s">
        <v>431</v>
      </c>
      <c r="DN29" s="780" t="s">
        <v>431</v>
      </c>
      <c r="DO29" s="779">
        <v>0</v>
      </c>
      <c r="DP29" s="779">
        <v>41344048402</v>
      </c>
      <c r="DQ29" s="779">
        <v>39013609884</v>
      </c>
      <c r="DR29" s="779">
        <f t="shared" si="31"/>
        <v>0</v>
      </c>
      <c r="DS29" s="779">
        <f t="shared" si="32"/>
        <v>41344048.402000003</v>
      </c>
      <c r="DT29" s="779">
        <f t="shared" si="33"/>
        <v>39013609.884000003</v>
      </c>
      <c r="EE29" s="778" t="s">
        <v>808</v>
      </c>
      <c r="EF29" s="780" t="s">
        <v>809</v>
      </c>
      <c r="EG29" s="780" t="s">
        <v>431</v>
      </c>
      <c r="EH29" s="780" t="s">
        <v>431</v>
      </c>
      <c r="EI29" s="779">
        <v>0</v>
      </c>
      <c r="EJ29" s="779">
        <v>45062044677</v>
      </c>
      <c r="EK29" s="779">
        <v>43502654889</v>
      </c>
      <c r="EL29" s="1137">
        <f t="shared" si="35"/>
        <v>0</v>
      </c>
      <c r="EM29" s="1137">
        <f t="shared" si="36"/>
        <v>45062044.677000001</v>
      </c>
      <c r="EN29" s="1137">
        <f t="shared" si="37"/>
        <v>43502654.888999999</v>
      </c>
      <c r="EV29" s="1136"/>
      <c r="EY29" s="778" t="s">
        <v>808</v>
      </c>
      <c r="EZ29" s="780" t="s">
        <v>809</v>
      </c>
      <c r="FA29" s="780" t="s">
        <v>431</v>
      </c>
      <c r="FB29" s="780" t="s">
        <v>431</v>
      </c>
      <c r="FC29" s="779">
        <v>0</v>
      </c>
      <c r="FD29" s="779">
        <v>51896771939</v>
      </c>
      <c r="FE29" s="779">
        <v>57358905693</v>
      </c>
      <c r="FF29" s="1136">
        <f t="shared" si="39"/>
        <v>0</v>
      </c>
      <c r="FG29" s="1136">
        <f t="shared" si="40"/>
        <v>51896771.939000003</v>
      </c>
      <c r="FH29" s="1136">
        <f t="shared" si="41"/>
        <v>57358905.693000004</v>
      </c>
      <c r="FR29" s="1143" t="s">
        <v>808</v>
      </c>
      <c r="FS29" s="752" t="s">
        <v>809</v>
      </c>
      <c r="FT29" s="752" t="s">
        <v>431</v>
      </c>
      <c r="FU29" s="752" t="s">
        <v>431</v>
      </c>
      <c r="FV29" s="1136">
        <v>0</v>
      </c>
      <c r="FW29" s="1136">
        <v>64475514672</v>
      </c>
      <c r="FX29" s="1136">
        <v>62518009650</v>
      </c>
      <c r="FY29" s="829">
        <f t="shared" si="43"/>
        <v>0</v>
      </c>
      <c r="FZ29" s="829">
        <f t="shared" si="44"/>
        <v>64475514.671999998</v>
      </c>
      <c r="GA29" s="829">
        <f t="shared" si="45"/>
        <v>62518009.649999999</v>
      </c>
      <c r="GK29" s="752" t="s">
        <v>808</v>
      </c>
      <c r="GL29" s="752" t="s">
        <v>809</v>
      </c>
      <c r="GM29" s="752" t="s">
        <v>431</v>
      </c>
      <c r="GN29" s="752" t="s">
        <v>431</v>
      </c>
      <c r="GO29" s="1136">
        <v>65757818004</v>
      </c>
      <c r="GP29" s="1136">
        <v>0</v>
      </c>
      <c r="GQ29" s="1136">
        <v>0</v>
      </c>
      <c r="GR29" s="1136">
        <f t="shared" si="47"/>
        <v>65757818.004000001</v>
      </c>
      <c r="GS29" s="1136">
        <f t="shared" si="48"/>
        <v>0</v>
      </c>
      <c r="GT29" s="1136">
        <f t="shared" si="49"/>
        <v>0</v>
      </c>
      <c r="HC29" s="752" t="s">
        <v>808</v>
      </c>
      <c r="HD29" s="752" t="s">
        <v>809</v>
      </c>
      <c r="HE29" s="752" t="s">
        <v>431</v>
      </c>
      <c r="HF29" s="752" t="s">
        <v>431</v>
      </c>
      <c r="HG29" s="824">
        <v>66022870992</v>
      </c>
      <c r="HH29" s="824">
        <v>0</v>
      </c>
      <c r="HI29" s="824">
        <v>0</v>
      </c>
      <c r="HJ29" s="824">
        <f t="shared" si="51"/>
        <v>66022870.991999999</v>
      </c>
      <c r="HK29" s="824">
        <f t="shared" si="52"/>
        <v>0</v>
      </c>
      <c r="HL29" s="824">
        <f t="shared" si="53"/>
        <v>0</v>
      </c>
    </row>
    <row r="30" spans="1:220" ht="15" customHeight="1" x14ac:dyDescent="0.2">
      <c r="A30" s="778" t="s">
        <v>824</v>
      </c>
      <c r="B30" s="780" t="s">
        <v>825</v>
      </c>
      <c r="C30" s="778" t="s">
        <v>431</v>
      </c>
      <c r="D30" s="780" t="s">
        <v>431</v>
      </c>
      <c r="E30" s="779">
        <v>21595077658</v>
      </c>
      <c r="F30" s="779">
        <v>0</v>
      </c>
      <c r="G30" s="779">
        <v>0</v>
      </c>
      <c r="H30" s="779">
        <f t="shared" si="7"/>
        <v>21595077.658</v>
      </c>
      <c r="I30" s="779">
        <f t="shared" si="8"/>
        <v>0</v>
      </c>
      <c r="J30" s="779">
        <f t="shared" si="9"/>
        <v>0</v>
      </c>
      <c r="T30" s="1213" t="s">
        <v>818</v>
      </c>
      <c r="U30" s="1213" t="s">
        <v>819</v>
      </c>
      <c r="V30" s="1213" t="s">
        <v>431</v>
      </c>
      <c r="W30" s="1214" t="s">
        <v>431</v>
      </c>
      <c r="X30" s="1215">
        <v>2690153131</v>
      </c>
      <c r="Y30" s="1215">
        <v>0</v>
      </c>
      <c r="Z30" s="1215">
        <v>0</v>
      </c>
      <c r="AA30" s="1137">
        <f t="shared" si="11"/>
        <v>2690153.1310000001</v>
      </c>
      <c r="AB30" s="1137">
        <f t="shared" si="12"/>
        <v>0</v>
      </c>
      <c r="AC30" s="1137">
        <f t="shared" si="13"/>
        <v>0</v>
      </c>
      <c r="AM30" s="780" t="s">
        <v>814</v>
      </c>
      <c r="AN30" s="780" t="s">
        <v>815</v>
      </c>
      <c r="AO30" s="780" t="s">
        <v>431</v>
      </c>
      <c r="AP30" s="780" t="s">
        <v>431</v>
      </c>
      <c r="AQ30" s="780" t="s">
        <v>521</v>
      </c>
      <c r="AR30" s="1216">
        <v>5646832011</v>
      </c>
      <c r="AS30" s="1216">
        <v>0</v>
      </c>
      <c r="AT30" s="1216">
        <v>0</v>
      </c>
      <c r="AU30" s="1216">
        <f t="shared" si="15"/>
        <v>5646832.0109999999</v>
      </c>
      <c r="AV30" s="1216">
        <f t="shared" si="16"/>
        <v>0</v>
      </c>
      <c r="AW30" s="1216">
        <f t="shared" si="17"/>
        <v>0</v>
      </c>
      <c r="BF30" s="1144" t="s">
        <v>814</v>
      </c>
      <c r="BG30" s="1217" t="s">
        <v>815</v>
      </c>
      <c r="BH30" s="778" t="s">
        <v>431</v>
      </c>
      <c r="BI30" s="780" t="s">
        <v>431</v>
      </c>
      <c r="BJ30" s="1145">
        <v>5646832011</v>
      </c>
      <c r="BK30" s="1145">
        <v>0</v>
      </c>
      <c r="BL30" s="1145">
        <v>0</v>
      </c>
      <c r="BM30" s="1145">
        <f t="shared" si="19"/>
        <v>5646832.0109999999</v>
      </c>
      <c r="BN30" s="1145">
        <f t="shared" si="20"/>
        <v>0</v>
      </c>
      <c r="BO30" s="1145">
        <f t="shared" si="21"/>
        <v>0</v>
      </c>
      <c r="BY30" s="778" t="s">
        <v>812</v>
      </c>
      <c r="BZ30" s="778" t="s">
        <v>813</v>
      </c>
      <c r="CA30" s="778" t="s">
        <v>431</v>
      </c>
      <c r="CB30" s="778" t="s">
        <v>431</v>
      </c>
      <c r="CC30" s="780" t="s">
        <v>521</v>
      </c>
      <c r="CD30" s="779">
        <v>551011000</v>
      </c>
      <c r="CE30" s="779">
        <v>0</v>
      </c>
      <c r="CF30" s="779">
        <v>0</v>
      </c>
      <c r="CG30" s="779">
        <f t="shared" si="23"/>
        <v>551011</v>
      </c>
      <c r="CH30" s="779">
        <f t="shared" si="24"/>
        <v>0</v>
      </c>
      <c r="CI30" s="779">
        <f t="shared" si="25"/>
        <v>0</v>
      </c>
      <c r="CR30" s="780" t="s">
        <v>810</v>
      </c>
      <c r="CS30" s="780" t="s">
        <v>811</v>
      </c>
      <c r="CT30" s="780" t="s">
        <v>431</v>
      </c>
      <c r="CU30" s="780" t="s">
        <v>431</v>
      </c>
      <c r="CV30" s="779">
        <v>18191430498</v>
      </c>
      <c r="CW30" s="779">
        <v>0</v>
      </c>
      <c r="CX30" s="779">
        <v>0</v>
      </c>
      <c r="CY30" s="779">
        <f t="shared" si="27"/>
        <v>18191430.498</v>
      </c>
      <c r="CZ30" s="779">
        <f t="shared" si="28"/>
        <v>0</v>
      </c>
      <c r="DA30" s="779">
        <f t="shared" si="29"/>
        <v>0</v>
      </c>
      <c r="DK30" s="778" t="s">
        <v>810</v>
      </c>
      <c r="DL30" s="780" t="s">
        <v>811</v>
      </c>
      <c r="DM30" s="778" t="s">
        <v>431</v>
      </c>
      <c r="DN30" s="780" t="s">
        <v>431</v>
      </c>
      <c r="DO30" s="779">
        <v>18327430498</v>
      </c>
      <c r="DP30" s="779">
        <v>0</v>
      </c>
      <c r="DQ30" s="779">
        <v>0</v>
      </c>
      <c r="DR30" s="779">
        <f t="shared" si="31"/>
        <v>18327430.498</v>
      </c>
      <c r="DS30" s="779">
        <f t="shared" si="32"/>
        <v>0</v>
      </c>
      <c r="DT30" s="779">
        <f t="shared" si="33"/>
        <v>0</v>
      </c>
      <c r="EE30" s="778" t="s">
        <v>810</v>
      </c>
      <c r="EF30" s="780" t="s">
        <v>811</v>
      </c>
      <c r="EG30" s="780" t="s">
        <v>431</v>
      </c>
      <c r="EH30" s="780" t="s">
        <v>431</v>
      </c>
      <c r="EI30" s="779">
        <v>18345247258</v>
      </c>
      <c r="EJ30" s="779">
        <v>0</v>
      </c>
      <c r="EK30" s="779">
        <v>0</v>
      </c>
      <c r="EL30" s="1137">
        <f t="shared" si="35"/>
        <v>18345247.258000001</v>
      </c>
      <c r="EM30" s="1137">
        <f t="shared" si="36"/>
        <v>0</v>
      </c>
      <c r="EN30" s="1137">
        <f t="shared" si="37"/>
        <v>0</v>
      </c>
      <c r="EV30" s="1136"/>
      <c r="EY30" s="778" t="s">
        <v>810</v>
      </c>
      <c r="EZ30" s="780" t="s">
        <v>811</v>
      </c>
      <c r="FA30" s="780" t="s">
        <v>431</v>
      </c>
      <c r="FB30" s="780" t="s">
        <v>431</v>
      </c>
      <c r="FC30" s="779">
        <v>18345247258</v>
      </c>
      <c r="FD30" s="779">
        <v>0</v>
      </c>
      <c r="FE30" s="779">
        <v>0</v>
      </c>
      <c r="FF30" s="1136">
        <f t="shared" si="39"/>
        <v>18345247.258000001</v>
      </c>
      <c r="FG30" s="1136">
        <f t="shared" si="40"/>
        <v>0</v>
      </c>
      <c r="FH30" s="1136">
        <f t="shared" si="41"/>
        <v>0</v>
      </c>
      <c r="FR30" s="1143" t="s">
        <v>810</v>
      </c>
      <c r="FS30" s="752" t="s">
        <v>811</v>
      </c>
      <c r="FT30" s="752" t="s">
        <v>431</v>
      </c>
      <c r="FU30" s="752" t="s">
        <v>431</v>
      </c>
      <c r="FV30" s="1136">
        <v>18345247258</v>
      </c>
      <c r="FW30" s="1136">
        <v>0</v>
      </c>
      <c r="FX30" s="1136">
        <v>0</v>
      </c>
      <c r="FY30" s="829">
        <f t="shared" si="43"/>
        <v>18345247.258000001</v>
      </c>
      <c r="FZ30" s="829">
        <f t="shared" si="44"/>
        <v>0</v>
      </c>
      <c r="GA30" s="829">
        <f t="shared" si="45"/>
        <v>0</v>
      </c>
      <c r="GK30" s="752" t="s">
        <v>808</v>
      </c>
      <c r="GL30" s="752" t="s">
        <v>809</v>
      </c>
      <c r="GM30" s="752" t="s">
        <v>431</v>
      </c>
      <c r="GN30" s="752" t="s">
        <v>431</v>
      </c>
      <c r="GO30" s="1136">
        <v>0</v>
      </c>
      <c r="GP30" s="1136">
        <v>65066638386</v>
      </c>
      <c r="GQ30" s="1136">
        <v>63554571623</v>
      </c>
      <c r="GR30" s="1136">
        <f t="shared" si="47"/>
        <v>0</v>
      </c>
      <c r="GS30" s="1136">
        <f t="shared" si="48"/>
        <v>65066638.386</v>
      </c>
      <c r="GT30" s="1136">
        <f t="shared" si="49"/>
        <v>63554571.623000003</v>
      </c>
      <c r="HC30" s="752" t="s">
        <v>808</v>
      </c>
      <c r="HD30" s="752" t="s">
        <v>809</v>
      </c>
      <c r="HE30" s="752" t="s">
        <v>431</v>
      </c>
      <c r="HF30" s="752" t="s">
        <v>431</v>
      </c>
      <c r="HG30" s="824">
        <v>0</v>
      </c>
      <c r="HH30" s="824">
        <v>65899712336</v>
      </c>
      <c r="HI30" s="824">
        <v>66022870992</v>
      </c>
      <c r="HJ30" s="824">
        <f t="shared" si="51"/>
        <v>0</v>
      </c>
      <c r="HK30" s="824">
        <f t="shared" si="52"/>
        <v>65899712.336000003</v>
      </c>
      <c r="HL30" s="824">
        <f t="shared" si="53"/>
        <v>66022870.991999999</v>
      </c>
    </row>
    <row r="31" spans="1:220" ht="15" customHeight="1" x14ac:dyDescent="0.2">
      <c r="A31" s="778" t="s">
        <v>824</v>
      </c>
      <c r="B31" s="780" t="s">
        <v>825</v>
      </c>
      <c r="C31" s="778" t="s">
        <v>431</v>
      </c>
      <c r="D31" s="780" t="s">
        <v>431</v>
      </c>
      <c r="E31" s="779">
        <v>0</v>
      </c>
      <c r="F31" s="779">
        <v>214429091</v>
      </c>
      <c r="G31" s="779">
        <v>214429091</v>
      </c>
      <c r="H31" s="779">
        <f t="shared" si="7"/>
        <v>0</v>
      </c>
      <c r="I31" s="779">
        <f t="shared" si="8"/>
        <v>214429.09099999999</v>
      </c>
      <c r="J31" s="779">
        <f t="shared" si="9"/>
        <v>214429.09099999999</v>
      </c>
      <c r="T31" s="1213" t="s">
        <v>820</v>
      </c>
      <c r="U31" s="1213" t="s">
        <v>821</v>
      </c>
      <c r="V31" s="1213" t="s">
        <v>431</v>
      </c>
      <c r="W31" s="1214" t="s">
        <v>431</v>
      </c>
      <c r="X31" s="1215">
        <v>1767372802</v>
      </c>
      <c r="Y31" s="1215">
        <v>0</v>
      </c>
      <c r="Z31" s="1215">
        <v>0</v>
      </c>
      <c r="AA31" s="1137">
        <f t="shared" si="11"/>
        <v>1767372.8019999999</v>
      </c>
      <c r="AB31" s="1137">
        <f t="shared" si="12"/>
        <v>0</v>
      </c>
      <c r="AC31" s="1137">
        <f t="shared" si="13"/>
        <v>0</v>
      </c>
      <c r="AM31" s="780" t="s">
        <v>814</v>
      </c>
      <c r="AN31" s="780" t="s">
        <v>815</v>
      </c>
      <c r="AO31" s="780" t="s">
        <v>431</v>
      </c>
      <c r="AP31" s="780" t="s">
        <v>431</v>
      </c>
      <c r="AQ31" s="780" t="s">
        <v>521</v>
      </c>
      <c r="AR31" s="1216">
        <v>0</v>
      </c>
      <c r="AS31" s="1216">
        <v>1021501113</v>
      </c>
      <c r="AT31" s="1216">
        <v>701509113</v>
      </c>
      <c r="AU31" s="1216">
        <f t="shared" si="15"/>
        <v>0</v>
      </c>
      <c r="AV31" s="1216">
        <f t="shared" si="16"/>
        <v>1021501.113</v>
      </c>
      <c r="AW31" s="1216">
        <f t="shared" si="17"/>
        <v>701509.11300000001</v>
      </c>
      <c r="BF31" s="1144" t="s">
        <v>814</v>
      </c>
      <c r="BG31" s="1217" t="s">
        <v>815</v>
      </c>
      <c r="BH31" s="778" t="s">
        <v>431</v>
      </c>
      <c r="BI31" s="780" t="s">
        <v>431</v>
      </c>
      <c r="BJ31" s="1145">
        <v>0</v>
      </c>
      <c r="BK31" s="1145">
        <v>1828918310</v>
      </c>
      <c r="BL31" s="1145">
        <v>1765860310</v>
      </c>
      <c r="BM31" s="1145">
        <f t="shared" si="19"/>
        <v>0</v>
      </c>
      <c r="BN31" s="1145">
        <f t="shared" si="20"/>
        <v>1828918.31</v>
      </c>
      <c r="BO31" s="1145">
        <f t="shared" si="21"/>
        <v>1765860.31</v>
      </c>
      <c r="BY31" s="778" t="s">
        <v>812</v>
      </c>
      <c r="BZ31" s="778" t="s">
        <v>813</v>
      </c>
      <c r="CA31" s="778" t="s">
        <v>431</v>
      </c>
      <c r="CB31" s="778" t="s">
        <v>431</v>
      </c>
      <c r="CC31" s="780" t="s">
        <v>521</v>
      </c>
      <c r="CD31" s="779">
        <v>0</v>
      </c>
      <c r="CE31" s="779">
        <v>448894927</v>
      </c>
      <c r="CF31" s="779">
        <v>448894927</v>
      </c>
      <c r="CG31" s="779">
        <f t="shared" si="23"/>
        <v>0</v>
      </c>
      <c r="CH31" s="779">
        <f t="shared" si="24"/>
        <v>448894.92700000003</v>
      </c>
      <c r="CI31" s="779">
        <f t="shared" si="25"/>
        <v>448894.92700000003</v>
      </c>
      <c r="CR31" s="780" t="s">
        <v>810</v>
      </c>
      <c r="CS31" s="780" t="s">
        <v>811</v>
      </c>
      <c r="CT31" s="780" t="s">
        <v>431</v>
      </c>
      <c r="CU31" s="780" t="s">
        <v>431</v>
      </c>
      <c r="CV31" s="779">
        <v>0</v>
      </c>
      <c r="CW31" s="779">
        <v>10553181989</v>
      </c>
      <c r="CX31" s="779">
        <v>10332464544</v>
      </c>
      <c r="CY31" s="779">
        <f t="shared" si="27"/>
        <v>0</v>
      </c>
      <c r="CZ31" s="779">
        <f t="shared" si="28"/>
        <v>10553181.989</v>
      </c>
      <c r="DA31" s="779">
        <f t="shared" si="29"/>
        <v>10332464.544</v>
      </c>
      <c r="DK31" s="778" t="s">
        <v>810</v>
      </c>
      <c r="DL31" s="780" t="s">
        <v>811</v>
      </c>
      <c r="DM31" s="778" t="s">
        <v>431</v>
      </c>
      <c r="DN31" s="780" t="s">
        <v>431</v>
      </c>
      <c r="DO31" s="779">
        <v>0</v>
      </c>
      <c r="DP31" s="779">
        <v>18326698914</v>
      </c>
      <c r="DQ31" s="779">
        <v>12107293197</v>
      </c>
      <c r="DR31" s="779">
        <f t="shared" si="31"/>
        <v>0</v>
      </c>
      <c r="DS31" s="779">
        <f t="shared" si="32"/>
        <v>18326698.914000001</v>
      </c>
      <c r="DT31" s="779">
        <f t="shared" si="33"/>
        <v>12107293.197000001</v>
      </c>
      <c r="EE31" s="778" t="s">
        <v>810</v>
      </c>
      <c r="EF31" s="780" t="s">
        <v>811</v>
      </c>
      <c r="EG31" s="780" t="s">
        <v>431</v>
      </c>
      <c r="EH31" s="780" t="s">
        <v>431</v>
      </c>
      <c r="EI31" s="779">
        <v>0</v>
      </c>
      <c r="EJ31" s="779">
        <v>18326698914</v>
      </c>
      <c r="EK31" s="779">
        <v>14239562107</v>
      </c>
      <c r="EL31" s="1137">
        <f t="shared" si="35"/>
        <v>0</v>
      </c>
      <c r="EM31" s="1137">
        <f t="shared" si="36"/>
        <v>18326698.914000001</v>
      </c>
      <c r="EN31" s="1137">
        <f t="shared" si="37"/>
        <v>14239562.107000001</v>
      </c>
      <c r="EV31" s="1136"/>
      <c r="EY31" s="778" t="s">
        <v>810</v>
      </c>
      <c r="EZ31" s="780" t="s">
        <v>811</v>
      </c>
      <c r="FA31" s="780" t="s">
        <v>431</v>
      </c>
      <c r="FB31" s="780" t="s">
        <v>431</v>
      </c>
      <c r="FC31" s="779">
        <v>0</v>
      </c>
      <c r="FD31" s="779">
        <v>14239562107</v>
      </c>
      <c r="FE31" s="779">
        <v>18326698914</v>
      </c>
      <c r="FF31" s="1136">
        <f t="shared" si="39"/>
        <v>0</v>
      </c>
      <c r="FG31" s="1136">
        <f t="shared" si="40"/>
        <v>14239562.107000001</v>
      </c>
      <c r="FH31" s="1136">
        <f t="shared" si="41"/>
        <v>18326698.914000001</v>
      </c>
      <c r="FR31" s="1143" t="s">
        <v>810</v>
      </c>
      <c r="FS31" s="752" t="s">
        <v>811</v>
      </c>
      <c r="FT31" s="752" t="s">
        <v>431</v>
      </c>
      <c r="FU31" s="752" t="s">
        <v>431</v>
      </c>
      <c r="FV31" s="1136">
        <v>0</v>
      </c>
      <c r="FW31" s="1136">
        <v>18344511674</v>
      </c>
      <c r="FX31" s="1136">
        <v>18046852969</v>
      </c>
      <c r="FY31" s="829">
        <f t="shared" si="43"/>
        <v>0</v>
      </c>
      <c r="FZ31" s="829">
        <f t="shared" si="44"/>
        <v>18344511.673999999</v>
      </c>
      <c r="GA31" s="829">
        <f t="shared" si="45"/>
        <v>18046852.969000001</v>
      </c>
      <c r="GK31" s="752" t="s">
        <v>810</v>
      </c>
      <c r="GL31" s="752" t="s">
        <v>811</v>
      </c>
      <c r="GM31" s="752" t="s">
        <v>431</v>
      </c>
      <c r="GN31" s="752" t="s">
        <v>431</v>
      </c>
      <c r="GO31" s="1136">
        <v>18345247258</v>
      </c>
      <c r="GP31" s="1136">
        <v>0</v>
      </c>
      <c r="GQ31" s="1136">
        <v>0</v>
      </c>
      <c r="GR31" s="1136">
        <f t="shared" si="47"/>
        <v>18345247.258000001</v>
      </c>
      <c r="GS31" s="1136">
        <f t="shared" si="48"/>
        <v>0</v>
      </c>
      <c r="GT31" s="1136">
        <f t="shared" si="49"/>
        <v>0</v>
      </c>
      <c r="HC31" s="752" t="s">
        <v>810</v>
      </c>
      <c r="HD31" s="752" t="s">
        <v>811</v>
      </c>
      <c r="HE31" s="752" t="s">
        <v>431</v>
      </c>
      <c r="HF31" s="752" t="s">
        <v>431</v>
      </c>
      <c r="HG31" s="824">
        <v>18111122129</v>
      </c>
      <c r="HH31" s="824">
        <v>0</v>
      </c>
      <c r="HI31" s="824">
        <v>0</v>
      </c>
      <c r="HJ31" s="824">
        <f t="shared" si="51"/>
        <v>18111122.129000001</v>
      </c>
      <c r="HK31" s="824">
        <f t="shared" si="52"/>
        <v>0</v>
      </c>
      <c r="HL31" s="824">
        <f t="shared" si="53"/>
        <v>0</v>
      </c>
    </row>
    <row r="32" spans="1:220" ht="15" customHeight="1" x14ac:dyDescent="0.2">
      <c r="A32" s="778" t="s">
        <v>826</v>
      </c>
      <c r="B32" s="780" t="s">
        <v>827</v>
      </c>
      <c r="C32" s="778" t="s">
        <v>431</v>
      </c>
      <c r="D32" s="780" t="s">
        <v>431</v>
      </c>
      <c r="E32" s="779">
        <v>9719640000</v>
      </c>
      <c r="F32" s="779">
        <v>0</v>
      </c>
      <c r="G32" s="779">
        <v>0</v>
      </c>
      <c r="H32" s="779">
        <f t="shared" si="7"/>
        <v>9719640</v>
      </c>
      <c r="I32" s="779">
        <f t="shared" si="8"/>
        <v>0</v>
      </c>
      <c r="J32" s="779">
        <f t="shared" si="9"/>
        <v>0</v>
      </c>
      <c r="T32" s="1213" t="s">
        <v>820</v>
      </c>
      <c r="U32" s="1213" t="s">
        <v>821</v>
      </c>
      <c r="V32" s="1213" t="s">
        <v>431</v>
      </c>
      <c r="W32" s="1214" t="s">
        <v>431</v>
      </c>
      <c r="X32" s="1215">
        <v>0</v>
      </c>
      <c r="Y32" s="1215">
        <v>36200000</v>
      </c>
      <c r="Z32" s="1215">
        <v>36200000</v>
      </c>
      <c r="AA32" s="1137">
        <f t="shared" si="11"/>
        <v>0</v>
      </c>
      <c r="AB32" s="1137">
        <f t="shared" si="12"/>
        <v>36200</v>
      </c>
      <c r="AC32" s="1137">
        <f t="shared" si="13"/>
        <v>36200</v>
      </c>
      <c r="AM32" s="780" t="s">
        <v>816</v>
      </c>
      <c r="AN32" s="780" t="s">
        <v>817</v>
      </c>
      <c r="AO32" s="780" t="s">
        <v>431</v>
      </c>
      <c r="AP32" s="780" t="s">
        <v>431</v>
      </c>
      <c r="AQ32" s="780" t="s">
        <v>521</v>
      </c>
      <c r="AR32" s="1216">
        <v>3167999214</v>
      </c>
      <c r="AS32" s="1216">
        <v>0</v>
      </c>
      <c r="AT32" s="1216">
        <v>0</v>
      </c>
      <c r="AU32" s="1216">
        <f t="shared" si="15"/>
        <v>3167999.2140000002</v>
      </c>
      <c r="AV32" s="1216">
        <f t="shared" si="16"/>
        <v>0</v>
      </c>
      <c r="AW32" s="1216">
        <f t="shared" si="17"/>
        <v>0</v>
      </c>
      <c r="BF32" s="1144" t="s">
        <v>816</v>
      </c>
      <c r="BG32" s="1217" t="s">
        <v>817</v>
      </c>
      <c r="BH32" s="778" t="s">
        <v>431</v>
      </c>
      <c r="BI32" s="780" t="s">
        <v>431</v>
      </c>
      <c r="BJ32" s="1145">
        <v>3167999214</v>
      </c>
      <c r="BK32" s="1145">
        <v>0</v>
      </c>
      <c r="BL32" s="1145">
        <v>0</v>
      </c>
      <c r="BM32" s="1145">
        <f t="shared" si="19"/>
        <v>3167999.2140000002</v>
      </c>
      <c r="BN32" s="1145">
        <f t="shared" si="20"/>
        <v>0</v>
      </c>
      <c r="BO32" s="1145">
        <f t="shared" si="21"/>
        <v>0</v>
      </c>
      <c r="BY32" s="778" t="s">
        <v>814</v>
      </c>
      <c r="BZ32" s="778" t="s">
        <v>815</v>
      </c>
      <c r="CA32" s="778" t="s">
        <v>431</v>
      </c>
      <c r="CB32" s="778" t="s">
        <v>431</v>
      </c>
      <c r="CC32" s="780" t="s">
        <v>521</v>
      </c>
      <c r="CD32" s="779">
        <v>5646832011</v>
      </c>
      <c r="CE32" s="779">
        <v>0</v>
      </c>
      <c r="CF32" s="779">
        <v>0</v>
      </c>
      <c r="CG32" s="779">
        <f t="shared" si="23"/>
        <v>5646832.0109999999</v>
      </c>
      <c r="CH32" s="779">
        <f t="shared" si="24"/>
        <v>0</v>
      </c>
      <c r="CI32" s="779">
        <f t="shared" si="25"/>
        <v>0</v>
      </c>
      <c r="CR32" s="780" t="s">
        <v>812</v>
      </c>
      <c r="CS32" s="780" t="s">
        <v>813</v>
      </c>
      <c r="CT32" s="780" t="s">
        <v>431</v>
      </c>
      <c r="CU32" s="780" t="s">
        <v>431</v>
      </c>
      <c r="CV32" s="779">
        <v>551011000</v>
      </c>
      <c r="CW32" s="779">
        <v>0</v>
      </c>
      <c r="CX32" s="779">
        <v>0</v>
      </c>
      <c r="CY32" s="779">
        <f t="shared" si="27"/>
        <v>551011</v>
      </c>
      <c r="CZ32" s="779">
        <f t="shared" si="28"/>
        <v>0</v>
      </c>
      <c r="DA32" s="779">
        <f t="shared" si="29"/>
        <v>0</v>
      </c>
      <c r="DK32" s="778" t="s">
        <v>812</v>
      </c>
      <c r="DL32" s="780" t="s">
        <v>813</v>
      </c>
      <c r="DM32" s="778" t="s">
        <v>431</v>
      </c>
      <c r="DN32" s="780" t="s">
        <v>431</v>
      </c>
      <c r="DO32" s="779">
        <v>551011000</v>
      </c>
      <c r="DP32" s="779">
        <v>0</v>
      </c>
      <c r="DQ32" s="779">
        <v>0</v>
      </c>
      <c r="DR32" s="779">
        <f t="shared" si="31"/>
        <v>551011</v>
      </c>
      <c r="DS32" s="779">
        <f t="shared" si="32"/>
        <v>0</v>
      </c>
      <c r="DT32" s="779">
        <f t="shared" si="33"/>
        <v>0</v>
      </c>
      <c r="EE32" s="778" t="s">
        <v>812</v>
      </c>
      <c r="EF32" s="780" t="s">
        <v>813</v>
      </c>
      <c r="EG32" s="780" t="s">
        <v>431</v>
      </c>
      <c r="EH32" s="780" t="s">
        <v>431</v>
      </c>
      <c r="EI32" s="779">
        <v>551011000</v>
      </c>
      <c r="EJ32" s="779">
        <v>0</v>
      </c>
      <c r="EK32" s="779">
        <v>0</v>
      </c>
      <c r="EL32" s="1137">
        <f t="shared" si="35"/>
        <v>551011</v>
      </c>
      <c r="EM32" s="1137">
        <f t="shared" si="36"/>
        <v>0</v>
      </c>
      <c r="EN32" s="1137">
        <f t="shared" si="37"/>
        <v>0</v>
      </c>
      <c r="EV32" s="1136"/>
      <c r="EY32" s="778" t="s">
        <v>812</v>
      </c>
      <c r="EZ32" s="780" t="s">
        <v>813</v>
      </c>
      <c r="FA32" s="780" t="s">
        <v>431</v>
      </c>
      <c r="FB32" s="780" t="s">
        <v>431</v>
      </c>
      <c r="FC32" s="779">
        <v>765340998</v>
      </c>
      <c r="FD32" s="779">
        <v>0</v>
      </c>
      <c r="FE32" s="779">
        <v>0</v>
      </c>
      <c r="FF32" s="1136">
        <f t="shared" si="39"/>
        <v>765340.99800000002</v>
      </c>
      <c r="FG32" s="1136">
        <f t="shared" si="40"/>
        <v>0</v>
      </c>
      <c r="FH32" s="1136">
        <f t="shared" si="41"/>
        <v>0</v>
      </c>
      <c r="FR32" s="1143" t="s">
        <v>812</v>
      </c>
      <c r="FS32" s="752" t="s">
        <v>813</v>
      </c>
      <c r="FT32" s="752" t="s">
        <v>431</v>
      </c>
      <c r="FU32" s="752" t="s">
        <v>431</v>
      </c>
      <c r="FV32" s="1136">
        <v>765340998</v>
      </c>
      <c r="FW32" s="1136">
        <v>0</v>
      </c>
      <c r="FX32" s="1136">
        <v>0</v>
      </c>
      <c r="FY32" s="829">
        <f t="shared" si="43"/>
        <v>765340.99800000002</v>
      </c>
      <c r="FZ32" s="829">
        <f t="shared" si="44"/>
        <v>0</v>
      </c>
      <c r="GA32" s="829">
        <f t="shared" si="45"/>
        <v>0</v>
      </c>
      <c r="GK32" s="752" t="s">
        <v>810</v>
      </c>
      <c r="GL32" s="752" t="s">
        <v>811</v>
      </c>
      <c r="GM32" s="752" t="s">
        <v>431</v>
      </c>
      <c r="GN32" s="752" t="s">
        <v>431</v>
      </c>
      <c r="GO32" s="1136">
        <v>0</v>
      </c>
      <c r="GP32" s="1136">
        <v>18344511674</v>
      </c>
      <c r="GQ32" s="1136">
        <v>18094665729</v>
      </c>
      <c r="GR32" s="1136">
        <f t="shared" si="47"/>
        <v>0</v>
      </c>
      <c r="GS32" s="1136">
        <f t="shared" si="48"/>
        <v>18344511.673999999</v>
      </c>
      <c r="GT32" s="1136">
        <f t="shared" si="49"/>
        <v>18094665.728999998</v>
      </c>
      <c r="HC32" s="752" t="s">
        <v>810</v>
      </c>
      <c r="HD32" s="752" t="s">
        <v>811</v>
      </c>
      <c r="HE32" s="752" t="s">
        <v>431</v>
      </c>
      <c r="HF32" s="752" t="s">
        <v>431</v>
      </c>
      <c r="HG32" s="824">
        <v>0</v>
      </c>
      <c r="HH32" s="824">
        <v>18094665729</v>
      </c>
      <c r="HI32" s="824">
        <v>18111122129</v>
      </c>
      <c r="HJ32" s="824">
        <f t="shared" si="51"/>
        <v>0</v>
      </c>
      <c r="HK32" s="824">
        <f t="shared" si="52"/>
        <v>18094665.728999998</v>
      </c>
      <c r="HL32" s="824">
        <f t="shared" si="53"/>
        <v>18111122.129000001</v>
      </c>
    </row>
    <row r="33" spans="1:220" ht="15" customHeight="1" x14ac:dyDescent="0.2">
      <c r="A33" s="778" t="s">
        <v>432</v>
      </c>
      <c r="B33" s="780" t="s">
        <v>451</v>
      </c>
      <c r="C33" s="778" t="s">
        <v>431</v>
      </c>
      <c r="D33" s="780" t="s">
        <v>431</v>
      </c>
      <c r="E33" s="779">
        <v>17089021000</v>
      </c>
      <c r="F33" s="779">
        <v>0</v>
      </c>
      <c r="G33" s="779">
        <v>0</v>
      </c>
      <c r="H33" s="779">
        <f t="shared" si="7"/>
        <v>17089021</v>
      </c>
      <c r="I33" s="779">
        <f t="shared" si="8"/>
        <v>0</v>
      </c>
      <c r="J33" s="779">
        <f t="shared" si="9"/>
        <v>0</v>
      </c>
      <c r="T33" s="1213" t="s">
        <v>822</v>
      </c>
      <c r="U33" s="1213" t="s">
        <v>823</v>
      </c>
      <c r="V33" s="1213" t="s">
        <v>431</v>
      </c>
      <c r="W33" s="1214" t="s">
        <v>431</v>
      </c>
      <c r="X33" s="1215">
        <v>20808775000</v>
      </c>
      <c r="Y33" s="1215">
        <v>0</v>
      </c>
      <c r="Z33" s="1215">
        <v>0</v>
      </c>
      <c r="AA33" s="1137">
        <f t="shared" si="11"/>
        <v>20808775</v>
      </c>
      <c r="AB33" s="1137">
        <f t="shared" si="12"/>
        <v>0</v>
      </c>
      <c r="AC33" s="1137">
        <f t="shared" si="13"/>
        <v>0</v>
      </c>
      <c r="AM33" s="780" t="s">
        <v>818</v>
      </c>
      <c r="AN33" s="780" t="s">
        <v>819</v>
      </c>
      <c r="AO33" s="780" t="s">
        <v>431</v>
      </c>
      <c r="AP33" s="780" t="s">
        <v>431</v>
      </c>
      <c r="AQ33" s="780" t="s">
        <v>521</v>
      </c>
      <c r="AR33" s="1216">
        <v>2000153131</v>
      </c>
      <c r="AS33" s="1216">
        <v>0</v>
      </c>
      <c r="AT33" s="1216">
        <v>0</v>
      </c>
      <c r="AU33" s="1216">
        <f t="shared" si="15"/>
        <v>2000153.1310000001</v>
      </c>
      <c r="AV33" s="1216">
        <f t="shared" si="16"/>
        <v>0</v>
      </c>
      <c r="AW33" s="1216">
        <f t="shared" si="17"/>
        <v>0</v>
      </c>
      <c r="BF33" s="1144" t="s">
        <v>816</v>
      </c>
      <c r="BG33" s="1217" t="s">
        <v>817</v>
      </c>
      <c r="BH33" s="778" t="s">
        <v>431</v>
      </c>
      <c r="BI33" s="780" t="s">
        <v>431</v>
      </c>
      <c r="BJ33" s="1145">
        <v>0</v>
      </c>
      <c r="BK33" s="1145">
        <v>406146000</v>
      </c>
      <c r="BL33" s="1145">
        <v>406146000</v>
      </c>
      <c r="BM33" s="1145">
        <f t="shared" si="19"/>
        <v>0</v>
      </c>
      <c r="BN33" s="1145">
        <f t="shared" si="20"/>
        <v>406146</v>
      </c>
      <c r="BO33" s="1145">
        <f t="shared" si="21"/>
        <v>406146</v>
      </c>
      <c r="BY33" s="778" t="s">
        <v>814</v>
      </c>
      <c r="BZ33" s="778" t="s">
        <v>815</v>
      </c>
      <c r="CA33" s="778" t="s">
        <v>431</v>
      </c>
      <c r="CB33" s="778" t="s">
        <v>431</v>
      </c>
      <c r="CC33" s="780" t="s">
        <v>521</v>
      </c>
      <c r="CD33" s="779">
        <v>0</v>
      </c>
      <c r="CE33" s="779">
        <v>3465298135</v>
      </c>
      <c r="CF33" s="779">
        <v>2895449074</v>
      </c>
      <c r="CG33" s="779">
        <f t="shared" si="23"/>
        <v>0</v>
      </c>
      <c r="CH33" s="779">
        <f t="shared" si="24"/>
        <v>3465298.1349999998</v>
      </c>
      <c r="CI33" s="779">
        <f t="shared" si="25"/>
        <v>2895449.074</v>
      </c>
      <c r="CR33" s="780" t="s">
        <v>812</v>
      </c>
      <c r="CS33" s="780" t="s">
        <v>813</v>
      </c>
      <c r="CT33" s="780" t="s">
        <v>431</v>
      </c>
      <c r="CU33" s="780" t="s">
        <v>431</v>
      </c>
      <c r="CV33" s="779">
        <v>0</v>
      </c>
      <c r="CW33" s="779">
        <v>458516226</v>
      </c>
      <c r="CX33" s="779">
        <v>448894927</v>
      </c>
      <c r="CY33" s="779">
        <f t="shared" si="27"/>
        <v>0</v>
      </c>
      <c r="CZ33" s="779">
        <f t="shared" si="28"/>
        <v>458516.22600000002</v>
      </c>
      <c r="DA33" s="779">
        <f t="shared" si="29"/>
        <v>448894.92700000003</v>
      </c>
      <c r="DK33" s="778" t="s">
        <v>812</v>
      </c>
      <c r="DL33" s="780" t="s">
        <v>813</v>
      </c>
      <c r="DM33" s="778" t="s">
        <v>431</v>
      </c>
      <c r="DN33" s="780" t="s">
        <v>431</v>
      </c>
      <c r="DO33" s="779">
        <v>0</v>
      </c>
      <c r="DP33" s="779">
        <v>533516225</v>
      </c>
      <c r="DQ33" s="779">
        <v>458516226</v>
      </c>
      <c r="DR33" s="779">
        <f t="shared" si="31"/>
        <v>0</v>
      </c>
      <c r="DS33" s="779">
        <f t="shared" si="32"/>
        <v>533516.22499999998</v>
      </c>
      <c r="DT33" s="779">
        <f t="shared" si="33"/>
        <v>458516.22600000002</v>
      </c>
      <c r="EE33" s="778" t="s">
        <v>812</v>
      </c>
      <c r="EF33" s="780" t="s">
        <v>813</v>
      </c>
      <c r="EG33" s="780" t="s">
        <v>431</v>
      </c>
      <c r="EH33" s="780" t="s">
        <v>431</v>
      </c>
      <c r="EI33" s="779">
        <v>0</v>
      </c>
      <c r="EJ33" s="779">
        <v>533516225</v>
      </c>
      <c r="EK33" s="779">
        <v>458516226</v>
      </c>
      <c r="EL33" s="1137">
        <f t="shared" si="35"/>
        <v>0</v>
      </c>
      <c r="EM33" s="1137">
        <f t="shared" si="36"/>
        <v>533516.22499999998</v>
      </c>
      <c r="EN33" s="1137">
        <f t="shared" si="37"/>
        <v>458516.22600000002</v>
      </c>
      <c r="EV33" s="1136"/>
      <c r="EY33" s="778" t="s">
        <v>812</v>
      </c>
      <c r="EZ33" s="780" t="s">
        <v>813</v>
      </c>
      <c r="FA33" s="780" t="s">
        <v>431</v>
      </c>
      <c r="FB33" s="780" t="s">
        <v>431</v>
      </c>
      <c r="FC33" s="779">
        <v>0</v>
      </c>
      <c r="FD33" s="779">
        <v>533516225</v>
      </c>
      <c r="FE33" s="779">
        <v>608516223</v>
      </c>
      <c r="FF33" s="1136">
        <f t="shared" si="39"/>
        <v>0</v>
      </c>
      <c r="FG33" s="1136">
        <f t="shared" si="40"/>
        <v>533516.22499999998</v>
      </c>
      <c r="FH33" s="1136">
        <f t="shared" si="41"/>
        <v>608516.223</v>
      </c>
      <c r="FR33" s="1143" t="s">
        <v>812</v>
      </c>
      <c r="FS33" s="752" t="s">
        <v>813</v>
      </c>
      <c r="FT33" s="752" t="s">
        <v>431</v>
      </c>
      <c r="FU33" s="752" t="s">
        <v>431</v>
      </c>
      <c r="FV33" s="1136">
        <v>0</v>
      </c>
      <c r="FW33" s="1136">
        <v>747840161</v>
      </c>
      <c r="FX33" s="1136">
        <v>683116299</v>
      </c>
      <c r="FY33" s="829">
        <f t="shared" si="43"/>
        <v>0</v>
      </c>
      <c r="FZ33" s="829">
        <f t="shared" si="44"/>
        <v>747840.16099999996</v>
      </c>
      <c r="GA33" s="829">
        <f t="shared" si="45"/>
        <v>683116.299</v>
      </c>
      <c r="GK33" s="752" t="s">
        <v>812</v>
      </c>
      <c r="GL33" s="752" t="s">
        <v>813</v>
      </c>
      <c r="GM33" s="752" t="s">
        <v>431</v>
      </c>
      <c r="GN33" s="752" t="s">
        <v>431</v>
      </c>
      <c r="GO33" s="1136">
        <v>765340998</v>
      </c>
      <c r="GP33" s="1136">
        <v>0</v>
      </c>
      <c r="GQ33" s="1136">
        <v>0</v>
      </c>
      <c r="GR33" s="1136">
        <f t="shared" si="47"/>
        <v>765340.99800000002</v>
      </c>
      <c r="GS33" s="1136">
        <f t="shared" si="48"/>
        <v>0</v>
      </c>
      <c r="GT33" s="1136">
        <f t="shared" si="49"/>
        <v>0</v>
      </c>
      <c r="HC33" s="752" t="s">
        <v>812</v>
      </c>
      <c r="HD33" s="752" t="s">
        <v>813</v>
      </c>
      <c r="HE33" s="752" t="s">
        <v>431</v>
      </c>
      <c r="HF33" s="752" t="s">
        <v>431</v>
      </c>
      <c r="HG33" s="824">
        <v>748840161</v>
      </c>
      <c r="HH33" s="824">
        <v>0</v>
      </c>
      <c r="HI33" s="824">
        <v>0</v>
      </c>
      <c r="HJ33" s="824">
        <f t="shared" si="51"/>
        <v>748840.16099999996</v>
      </c>
      <c r="HK33" s="824">
        <f t="shared" si="52"/>
        <v>0</v>
      </c>
      <c r="HL33" s="824">
        <f t="shared" si="53"/>
        <v>0</v>
      </c>
    </row>
    <row r="34" spans="1:220" ht="15" customHeight="1" x14ac:dyDescent="0.2">
      <c r="A34" s="778" t="s">
        <v>435</v>
      </c>
      <c r="B34" s="780" t="s">
        <v>452</v>
      </c>
      <c r="C34" s="778" t="s">
        <v>431</v>
      </c>
      <c r="D34" s="780" t="s">
        <v>431</v>
      </c>
      <c r="E34" s="779">
        <v>8937547000</v>
      </c>
      <c r="F34" s="779">
        <v>0</v>
      </c>
      <c r="G34" s="779">
        <v>0</v>
      </c>
      <c r="H34" s="779">
        <f t="shared" si="7"/>
        <v>8937547</v>
      </c>
      <c r="I34" s="779">
        <f t="shared" si="8"/>
        <v>0</v>
      </c>
      <c r="J34" s="779">
        <f t="shared" si="9"/>
        <v>0</v>
      </c>
      <c r="T34" s="1213" t="s">
        <v>824</v>
      </c>
      <c r="U34" s="1213" t="s">
        <v>825</v>
      </c>
      <c r="V34" s="1213" t="s">
        <v>431</v>
      </c>
      <c r="W34" s="1214" t="s">
        <v>431</v>
      </c>
      <c r="X34" s="1215">
        <v>21595077659</v>
      </c>
      <c r="Y34" s="1215">
        <v>0</v>
      </c>
      <c r="Z34" s="1215">
        <v>0</v>
      </c>
      <c r="AA34" s="1137">
        <f t="shared" si="11"/>
        <v>21595077.659000002</v>
      </c>
      <c r="AB34" s="1137">
        <f t="shared" si="12"/>
        <v>0</v>
      </c>
      <c r="AC34" s="1137">
        <f t="shared" si="13"/>
        <v>0</v>
      </c>
      <c r="AM34" s="780" t="s">
        <v>818</v>
      </c>
      <c r="AN34" s="780" t="s">
        <v>819</v>
      </c>
      <c r="AO34" s="780" t="s">
        <v>431</v>
      </c>
      <c r="AP34" s="780" t="s">
        <v>431</v>
      </c>
      <c r="AQ34" s="780" t="s">
        <v>521</v>
      </c>
      <c r="AR34" s="1216">
        <v>0</v>
      </c>
      <c r="AS34" s="1216">
        <v>271860000</v>
      </c>
      <c r="AT34" s="1216">
        <v>88260000</v>
      </c>
      <c r="AU34" s="1216">
        <f t="shared" si="15"/>
        <v>0</v>
      </c>
      <c r="AV34" s="1216">
        <f t="shared" si="16"/>
        <v>271860</v>
      </c>
      <c r="AW34" s="1216">
        <f t="shared" si="17"/>
        <v>88260</v>
      </c>
      <c r="BF34" s="1144" t="s">
        <v>818</v>
      </c>
      <c r="BG34" s="1217" t="s">
        <v>819</v>
      </c>
      <c r="BH34" s="778" t="s">
        <v>431</v>
      </c>
      <c r="BI34" s="780" t="s">
        <v>431</v>
      </c>
      <c r="BJ34" s="1145">
        <v>2000153131</v>
      </c>
      <c r="BK34" s="1145">
        <v>0</v>
      </c>
      <c r="BL34" s="1145">
        <v>0</v>
      </c>
      <c r="BM34" s="1145">
        <f t="shared" si="19"/>
        <v>2000153.1310000001</v>
      </c>
      <c r="BN34" s="1145">
        <f t="shared" si="20"/>
        <v>0</v>
      </c>
      <c r="BO34" s="1145">
        <f t="shared" si="21"/>
        <v>0</v>
      </c>
      <c r="BY34" s="778" t="s">
        <v>816</v>
      </c>
      <c r="BZ34" s="778" t="s">
        <v>817</v>
      </c>
      <c r="CA34" s="778" t="s">
        <v>431</v>
      </c>
      <c r="CB34" s="778" t="s">
        <v>431</v>
      </c>
      <c r="CC34" s="780" t="s">
        <v>521</v>
      </c>
      <c r="CD34" s="779">
        <v>3167999214</v>
      </c>
      <c r="CE34" s="779">
        <v>0</v>
      </c>
      <c r="CF34" s="779">
        <v>0</v>
      </c>
      <c r="CG34" s="779">
        <f t="shared" si="23"/>
        <v>3167999.2140000002</v>
      </c>
      <c r="CH34" s="779">
        <f t="shared" si="24"/>
        <v>0</v>
      </c>
      <c r="CI34" s="779">
        <f t="shared" si="25"/>
        <v>0</v>
      </c>
      <c r="CR34" s="780" t="s">
        <v>814</v>
      </c>
      <c r="CS34" s="780" t="s">
        <v>815</v>
      </c>
      <c r="CT34" s="780" t="s">
        <v>431</v>
      </c>
      <c r="CU34" s="780" t="s">
        <v>431</v>
      </c>
      <c r="CV34" s="779">
        <v>5646832011</v>
      </c>
      <c r="CW34" s="779">
        <v>0</v>
      </c>
      <c r="CX34" s="779">
        <v>0</v>
      </c>
      <c r="CY34" s="779">
        <f t="shared" si="27"/>
        <v>5646832.0109999999</v>
      </c>
      <c r="CZ34" s="779">
        <f t="shared" si="28"/>
        <v>0</v>
      </c>
      <c r="DA34" s="779">
        <f t="shared" si="29"/>
        <v>0</v>
      </c>
      <c r="DK34" s="778" t="s">
        <v>814</v>
      </c>
      <c r="DL34" s="780" t="s">
        <v>815</v>
      </c>
      <c r="DM34" s="778" t="s">
        <v>431</v>
      </c>
      <c r="DN34" s="780" t="s">
        <v>431</v>
      </c>
      <c r="DO34" s="779">
        <v>5659545556</v>
      </c>
      <c r="DP34" s="779">
        <v>0</v>
      </c>
      <c r="DQ34" s="779">
        <v>0</v>
      </c>
      <c r="DR34" s="779">
        <f t="shared" si="31"/>
        <v>5659545.5559999999</v>
      </c>
      <c r="DS34" s="779">
        <f t="shared" si="32"/>
        <v>0</v>
      </c>
      <c r="DT34" s="779">
        <f t="shared" si="33"/>
        <v>0</v>
      </c>
      <c r="EE34" s="778" t="s">
        <v>814</v>
      </c>
      <c r="EF34" s="780" t="s">
        <v>815</v>
      </c>
      <c r="EG34" s="780" t="s">
        <v>431</v>
      </c>
      <c r="EH34" s="780" t="s">
        <v>431</v>
      </c>
      <c r="EI34" s="779">
        <v>5949945556</v>
      </c>
      <c r="EJ34" s="779">
        <v>0</v>
      </c>
      <c r="EK34" s="779">
        <v>0</v>
      </c>
      <c r="EL34" s="1137">
        <f t="shared" si="35"/>
        <v>5949945.5559999999</v>
      </c>
      <c r="EM34" s="1137">
        <f t="shared" si="36"/>
        <v>0</v>
      </c>
      <c r="EN34" s="1137">
        <f t="shared" si="37"/>
        <v>0</v>
      </c>
      <c r="EV34" s="1136"/>
      <c r="EY34" s="778" t="s">
        <v>814</v>
      </c>
      <c r="EZ34" s="780" t="s">
        <v>815</v>
      </c>
      <c r="FA34" s="780" t="s">
        <v>431</v>
      </c>
      <c r="FB34" s="780" t="s">
        <v>431</v>
      </c>
      <c r="FC34" s="779">
        <v>7286138773</v>
      </c>
      <c r="FD34" s="779">
        <v>0</v>
      </c>
      <c r="FE34" s="779">
        <v>0</v>
      </c>
      <c r="FF34" s="1136">
        <f t="shared" si="39"/>
        <v>7286138.773</v>
      </c>
      <c r="FG34" s="1136">
        <f t="shared" si="40"/>
        <v>0</v>
      </c>
      <c r="FH34" s="1136">
        <f t="shared" si="41"/>
        <v>0</v>
      </c>
      <c r="FR34" s="1143" t="s">
        <v>814</v>
      </c>
      <c r="FS34" s="752" t="s">
        <v>815</v>
      </c>
      <c r="FT34" s="752" t="s">
        <v>431</v>
      </c>
      <c r="FU34" s="752" t="s">
        <v>431</v>
      </c>
      <c r="FV34" s="1136">
        <v>7286138773</v>
      </c>
      <c r="FW34" s="1136">
        <v>0</v>
      </c>
      <c r="FX34" s="1136">
        <v>0</v>
      </c>
      <c r="FY34" s="829">
        <f t="shared" si="43"/>
        <v>7286138.773</v>
      </c>
      <c r="FZ34" s="829">
        <f t="shared" si="44"/>
        <v>0</v>
      </c>
      <c r="GA34" s="829">
        <f t="shared" si="45"/>
        <v>0</v>
      </c>
      <c r="GK34" s="752" t="s">
        <v>812</v>
      </c>
      <c r="GL34" s="752" t="s">
        <v>813</v>
      </c>
      <c r="GM34" s="752" t="s">
        <v>431</v>
      </c>
      <c r="GN34" s="752" t="s">
        <v>431</v>
      </c>
      <c r="GO34" s="1136">
        <v>0</v>
      </c>
      <c r="GP34" s="1136">
        <v>747840161</v>
      </c>
      <c r="GQ34" s="1136">
        <v>747840161</v>
      </c>
      <c r="GR34" s="1136">
        <f t="shared" si="47"/>
        <v>0</v>
      </c>
      <c r="GS34" s="1136">
        <f t="shared" si="48"/>
        <v>747840.16099999996</v>
      </c>
      <c r="GT34" s="1136">
        <f t="shared" si="49"/>
        <v>747840.16099999996</v>
      </c>
      <c r="HC34" s="752" t="s">
        <v>812</v>
      </c>
      <c r="HD34" s="752" t="s">
        <v>813</v>
      </c>
      <c r="HE34" s="752" t="s">
        <v>431</v>
      </c>
      <c r="HF34" s="752" t="s">
        <v>431</v>
      </c>
      <c r="HG34" s="824">
        <v>0</v>
      </c>
      <c r="HH34" s="824">
        <v>747840161</v>
      </c>
      <c r="HI34" s="824">
        <v>748840161</v>
      </c>
      <c r="HJ34" s="824">
        <f t="shared" si="51"/>
        <v>0</v>
      </c>
      <c r="HK34" s="824">
        <f t="shared" si="52"/>
        <v>747840.16099999996</v>
      </c>
      <c r="HL34" s="824">
        <f t="shared" si="53"/>
        <v>748840.16099999996</v>
      </c>
    </row>
    <row r="35" spans="1:220" ht="15" customHeight="1" x14ac:dyDescent="0.2">
      <c r="A35" s="778" t="s">
        <v>435</v>
      </c>
      <c r="B35" s="780" t="s">
        <v>452</v>
      </c>
      <c r="C35" s="778" t="s">
        <v>431</v>
      </c>
      <c r="D35" s="780" t="s">
        <v>431</v>
      </c>
      <c r="E35" s="779">
        <v>0</v>
      </c>
      <c r="F35" s="779">
        <v>41091952</v>
      </c>
      <c r="G35" s="779">
        <v>0</v>
      </c>
      <c r="H35" s="779">
        <f t="shared" si="7"/>
        <v>0</v>
      </c>
      <c r="I35" s="779">
        <f t="shared" si="8"/>
        <v>41091.951999999997</v>
      </c>
      <c r="J35" s="779">
        <f t="shared" si="9"/>
        <v>0</v>
      </c>
      <c r="T35" s="1213" t="s">
        <v>824</v>
      </c>
      <c r="U35" s="1213" t="s">
        <v>825</v>
      </c>
      <c r="V35" s="1213" t="s">
        <v>431</v>
      </c>
      <c r="W35" s="1214" t="s">
        <v>431</v>
      </c>
      <c r="X35" s="1215">
        <v>0</v>
      </c>
      <c r="Y35" s="1215">
        <v>1161550591</v>
      </c>
      <c r="Z35" s="1215">
        <v>1161550591</v>
      </c>
      <c r="AA35" s="1137">
        <f t="shared" si="11"/>
        <v>0</v>
      </c>
      <c r="AB35" s="1137">
        <f t="shared" si="12"/>
        <v>1161550.591</v>
      </c>
      <c r="AC35" s="1137">
        <f t="shared" si="13"/>
        <v>1161550.591</v>
      </c>
      <c r="AM35" s="780" t="s">
        <v>820</v>
      </c>
      <c r="AN35" s="780" t="s">
        <v>821</v>
      </c>
      <c r="AO35" s="780" t="s">
        <v>431</v>
      </c>
      <c r="AP35" s="780" t="s">
        <v>431</v>
      </c>
      <c r="AQ35" s="780" t="s">
        <v>521</v>
      </c>
      <c r="AR35" s="1216">
        <v>1767372802</v>
      </c>
      <c r="AS35" s="1216">
        <v>0</v>
      </c>
      <c r="AT35" s="1216">
        <v>0</v>
      </c>
      <c r="AU35" s="1216">
        <f t="shared" si="15"/>
        <v>1767372.8019999999</v>
      </c>
      <c r="AV35" s="1216">
        <f t="shared" si="16"/>
        <v>0</v>
      </c>
      <c r="AW35" s="1216">
        <f t="shared" si="17"/>
        <v>0</v>
      </c>
      <c r="BF35" s="1144" t="s">
        <v>818</v>
      </c>
      <c r="BG35" s="1217" t="s">
        <v>819</v>
      </c>
      <c r="BH35" s="778" t="s">
        <v>431</v>
      </c>
      <c r="BI35" s="780" t="s">
        <v>431</v>
      </c>
      <c r="BJ35" s="1145">
        <v>0</v>
      </c>
      <c r="BK35" s="1145">
        <v>326216770</v>
      </c>
      <c r="BL35" s="1145">
        <v>326216770</v>
      </c>
      <c r="BM35" s="1145">
        <f t="shared" si="19"/>
        <v>0</v>
      </c>
      <c r="BN35" s="1145">
        <f t="shared" si="20"/>
        <v>326216.77</v>
      </c>
      <c r="BO35" s="1145">
        <f t="shared" si="21"/>
        <v>326216.77</v>
      </c>
      <c r="BY35" s="778" t="s">
        <v>816</v>
      </c>
      <c r="BZ35" s="778" t="s">
        <v>817</v>
      </c>
      <c r="CA35" s="778" t="s">
        <v>431</v>
      </c>
      <c r="CB35" s="778" t="s">
        <v>431</v>
      </c>
      <c r="CC35" s="780" t="s">
        <v>521</v>
      </c>
      <c r="CD35" s="779">
        <v>0</v>
      </c>
      <c r="CE35" s="779">
        <v>1066032340</v>
      </c>
      <c r="CF35" s="779">
        <v>406146000</v>
      </c>
      <c r="CG35" s="779">
        <f t="shared" si="23"/>
        <v>0</v>
      </c>
      <c r="CH35" s="779">
        <f t="shared" si="24"/>
        <v>1066032.3400000001</v>
      </c>
      <c r="CI35" s="779">
        <f t="shared" si="25"/>
        <v>406146</v>
      </c>
      <c r="CR35" s="780" t="s">
        <v>814</v>
      </c>
      <c r="CS35" s="780" t="s">
        <v>815</v>
      </c>
      <c r="CT35" s="780" t="s">
        <v>431</v>
      </c>
      <c r="CU35" s="780" t="s">
        <v>431</v>
      </c>
      <c r="CV35" s="779">
        <v>0</v>
      </c>
      <c r="CW35" s="779">
        <v>4169517895</v>
      </c>
      <c r="CX35" s="779">
        <v>4096244895</v>
      </c>
      <c r="CY35" s="779">
        <f t="shared" si="27"/>
        <v>0</v>
      </c>
      <c r="CZ35" s="779">
        <f t="shared" si="28"/>
        <v>4169517.895</v>
      </c>
      <c r="DA35" s="779">
        <f t="shared" si="29"/>
        <v>4096244.895</v>
      </c>
      <c r="DK35" s="778" t="s">
        <v>814</v>
      </c>
      <c r="DL35" s="780" t="s">
        <v>815</v>
      </c>
      <c r="DM35" s="778" t="s">
        <v>431</v>
      </c>
      <c r="DN35" s="780" t="s">
        <v>431</v>
      </c>
      <c r="DO35" s="779">
        <v>0</v>
      </c>
      <c r="DP35" s="779">
        <v>4440646756</v>
      </c>
      <c r="DQ35" s="779">
        <v>4367373756</v>
      </c>
      <c r="DR35" s="779">
        <f t="shared" si="31"/>
        <v>0</v>
      </c>
      <c r="DS35" s="779">
        <f t="shared" si="32"/>
        <v>4440646.7560000001</v>
      </c>
      <c r="DT35" s="779">
        <f t="shared" si="33"/>
        <v>4367373.7560000001</v>
      </c>
      <c r="EE35" s="778" t="s">
        <v>814</v>
      </c>
      <c r="EF35" s="780" t="s">
        <v>815</v>
      </c>
      <c r="EG35" s="780" t="s">
        <v>431</v>
      </c>
      <c r="EH35" s="780" t="s">
        <v>431</v>
      </c>
      <c r="EI35" s="779">
        <v>0</v>
      </c>
      <c r="EJ35" s="779">
        <v>4631339408</v>
      </c>
      <c r="EK35" s="779">
        <v>4447846408</v>
      </c>
      <c r="EL35" s="1137">
        <f t="shared" si="35"/>
        <v>0</v>
      </c>
      <c r="EM35" s="1137">
        <f t="shared" si="36"/>
        <v>4631339.4079999998</v>
      </c>
      <c r="EN35" s="1137">
        <f t="shared" si="37"/>
        <v>4447846.4079999998</v>
      </c>
      <c r="EV35" s="1136"/>
      <c r="EY35" s="778" t="s">
        <v>814</v>
      </c>
      <c r="EZ35" s="780" t="s">
        <v>815</v>
      </c>
      <c r="FA35" s="780" t="s">
        <v>431</v>
      </c>
      <c r="FB35" s="780" t="s">
        <v>431</v>
      </c>
      <c r="FC35" s="779">
        <v>0</v>
      </c>
      <c r="FD35" s="779">
        <v>4636412408</v>
      </c>
      <c r="FE35" s="779">
        <v>4772297408</v>
      </c>
      <c r="FF35" s="1136">
        <f t="shared" si="39"/>
        <v>0</v>
      </c>
      <c r="FG35" s="1136">
        <f t="shared" si="40"/>
        <v>4636412.4079999998</v>
      </c>
      <c r="FH35" s="1136">
        <f t="shared" si="41"/>
        <v>4772297.4079999998</v>
      </c>
      <c r="FR35" s="1143" t="s">
        <v>814</v>
      </c>
      <c r="FS35" s="752" t="s">
        <v>815</v>
      </c>
      <c r="FT35" s="752" t="s">
        <v>431</v>
      </c>
      <c r="FU35" s="752" t="s">
        <v>431</v>
      </c>
      <c r="FV35" s="1136">
        <v>0</v>
      </c>
      <c r="FW35" s="1136">
        <v>5490868977</v>
      </c>
      <c r="FX35" s="1136">
        <v>5346195809</v>
      </c>
      <c r="FY35" s="829">
        <f t="shared" si="43"/>
        <v>0</v>
      </c>
      <c r="FZ35" s="829">
        <f t="shared" si="44"/>
        <v>5490868.977</v>
      </c>
      <c r="GA35" s="829">
        <f t="shared" si="45"/>
        <v>5346195.8090000004</v>
      </c>
      <c r="GK35" s="752" t="s">
        <v>814</v>
      </c>
      <c r="GL35" s="752" t="s">
        <v>815</v>
      </c>
      <c r="GM35" s="752" t="s">
        <v>431</v>
      </c>
      <c r="GN35" s="752" t="s">
        <v>431</v>
      </c>
      <c r="GO35" s="1136">
        <v>7795912954</v>
      </c>
      <c r="GP35" s="1136">
        <v>0</v>
      </c>
      <c r="GQ35" s="1136">
        <v>0</v>
      </c>
      <c r="GR35" s="1136">
        <f t="shared" si="47"/>
        <v>7795912.9539999999</v>
      </c>
      <c r="GS35" s="1136">
        <f t="shared" si="48"/>
        <v>0</v>
      </c>
      <c r="GT35" s="1136">
        <f t="shared" si="49"/>
        <v>0</v>
      </c>
      <c r="HC35" s="752" t="s">
        <v>814</v>
      </c>
      <c r="HD35" s="752" t="s">
        <v>815</v>
      </c>
      <c r="HE35" s="752" t="s">
        <v>431</v>
      </c>
      <c r="HF35" s="752" t="s">
        <v>431</v>
      </c>
      <c r="HG35" s="824">
        <v>7583567392</v>
      </c>
      <c r="HH35" s="824">
        <v>0</v>
      </c>
      <c r="HI35" s="824">
        <v>0</v>
      </c>
      <c r="HJ35" s="824">
        <f t="shared" si="51"/>
        <v>7583567.392</v>
      </c>
      <c r="HK35" s="824">
        <f t="shared" si="52"/>
        <v>0</v>
      </c>
      <c r="HL35" s="824">
        <f t="shared" si="53"/>
        <v>0</v>
      </c>
    </row>
    <row r="36" spans="1:220" ht="15" customHeight="1" x14ac:dyDescent="0.2">
      <c r="A36" s="778" t="s">
        <v>882</v>
      </c>
      <c r="B36" s="780" t="s">
        <v>883</v>
      </c>
      <c r="C36" s="778" t="s">
        <v>431</v>
      </c>
      <c r="D36" s="780" t="s">
        <v>431</v>
      </c>
      <c r="E36" s="779">
        <v>3933000000</v>
      </c>
      <c r="F36" s="779">
        <v>0</v>
      </c>
      <c r="G36" s="779">
        <v>0</v>
      </c>
      <c r="H36" s="779">
        <f t="shared" si="7"/>
        <v>3933000</v>
      </c>
      <c r="I36" s="779">
        <f t="shared" si="8"/>
        <v>0</v>
      </c>
      <c r="J36" s="779">
        <f t="shared" si="9"/>
        <v>0</v>
      </c>
      <c r="T36" s="1213" t="s">
        <v>826</v>
      </c>
      <c r="U36" s="1213" t="s">
        <v>827</v>
      </c>
      <c r="V36" s="1213" t="s">
        <v>431</v>
      </c>
      <c r="W36" s="1214" t="s">
        <v>431</v>
      </c>
      <c r="X36" s="1215">
        <v>9719640000</v>
      </c>
      <c r="Y36" s="1215">
        <v>0</v>
      </c>
      <c r="Z36" s="1215">
        <v>0</v>
      </c>
      <c r="AA36" s="1137">
        <f t="shared" si="11"/>
        <v>9719640</v>
      </c>
      <c r="AB36" s="1137">
        <f t="shared" si="12"/>
        <v>0</v>
      </c>
      <c r="AC36" s="1137">
        <f t="shared" si="13"/>
        <v>0</v>
      </c>
      <c r="AM36" s="780" t="s">
        <v>820</v>
      </c>
      <c r="AN36" s="780" t="s">
        <v>821</v>
      </c>
      <c r="AO36" s="780" t="s">
        <v>431</v>
      </c>
      <c r="AP36" s="780" t="s">
        <v>431</v>
      </c>
      <c r="AQ36" s="780" t="s">
        <v>521</v>
      </c>
      <c r="AR36" s="1216">
        <v>0</v>
      </c>
      <c r="AS36" s="1216">
        <v>105220000</v>
      </c>
      <c r="AT36" s="1216">
        <v>105220000</v>
      </c>
      <c r="AU36" s="1216">
        <f t="shared" si="15"/>
        <v>0</v>
      </c>
      <c r="AV36" s="1216">
        <f t="shared" si="16"/>
        <v>105220</v>
      </c>
      <c r="AW36" s="1216">
        <f t="shared" si="17"/>
        <v>105220</v>
      </c>
      <c r="BF36" s="1144" t="s">
        <v>820</v>
      </c>
      <c r="BG36" s="1217" t="s">
        <v>821</v>
      </c>
      <c r="BH36" s="778" t="s">
        <v>431</v>
      </c>
      <c r="BI36" s="780" t="s">
        <v>431</v>
      </c>
      <c r="BJ36" s="1145">
        <v>1767372802</v>
      </c>
      <c r="BK36" s="1145">
        <v>0</v>
      </c>
      <c r="BL36" s="1145">
        <v>0</v>
      </c>
      <c r="BM36" s="1145">
        <f t="shared" si="19"/>
        <v>1767372.8019999999</v>
      </c>
      <c r="BN36" s="1145">
        <f t="shared" si="20"/>
        <v>0</v>
      </c>
      <c r="BO36" s="1145">
        <f t="shared" si="21"/>
        <v>0</v>
      </c>
      <c r="BY36" s="778" t="s">
        <v>818</v>
      </c>
      <c r="BZ36" s="778" t="s">
        <v>819</v>
      </c>
      <c r="CA36" s="778" t="s">
        <v>431</v>
      </c>
      <c r="CB36" s="778" t="s">
        <v>431</v>
      </c>
      <c r="CC36" s="780" t="s">
        <v>521</v>
      </c>
      <c r="CD36" s="779">
        <v>2200153131</v>
      </c>
      <c r="CE36" s="779">
        <v>0</v>
      </c>
      <c r="CF36" s="779">
        <v>0</v>
      </c>
      <c r="CG36" s="779">
        <f t="shared" si="23"/>
        <v>2200153.1310000001</v>
      </c>
      <c r="CH36" s="779">
        <f t="shared" si="24"/>
        <v>0</v>
      </c>
      <c r="CI36" s="779">
        <f t="shared" si="25"/>
        <v>0</v>
      </c>
      <c r="CR36" s="780" t="s">
        <v>816</v>
      </c>
      <c r="CS36" s="780" t="s">
        <v>817</v>
      </c>
      <c r="CT36" s="780" t="s">
        <v>431</v>
      </c>
      <c r="CU36" s="780" t="s">
        <v>431</v>
      </c>
      <c r="CV36" s="779">
        <v>3167999214</v>
      </c>
      <c r="CW36" s="779">
        <v>0</v>
      </c>
      <c r="CX36" s="779">
        <v>0</v>
      </c>
      <c r="CY36" s="779">
        <f t="shared" si="27"/>
        <v>3167999.2140000002</v>
      </c>
      <c r="CZ36" s="779">
        <f t="shared" si="28"/>
        <v>0</v>
      </c>
      <c r="DA36" s="779">
        <f t="shared" si="29"/>
        <v>0</v>
      </c>
      <c r="DK36" s="778" t="s">
        <v>816</v>
      </c>
      <c r="DL36" s="780" t="s">
        <v>817</v>
      </c>
      <c r="DM36" s="778" t="s">
        <v>431</v>
      </c>
      <c r="DN36" s="780" t="s">
        <v>431</v>
      </c>
      <c r="DO36" s="779">
        <v>3344419214</v>
      </c>
      <c r="DP36" s="779">
        <v>0</v>
      </c>
      <c r="DQ36" s="779">
        <v>0</v>
      </c>
      <c r="DR36" s="779">
        <f t="shared" si="31"/>
        <v>3344419.2140000002</v>
      </c>
      <c r="DS36" s="779">
        <f t="shared" si="32"/>
        <v>0</v>
      </c>
      <c r="DT36" s="779">
        <f t="shared" si="33"/>
        <v>0</v>
      </c>
      <c r="EE36" s="778" t="s">
        <v>816</v>
      </c>
      <c r="EF36" s="780" t="s">
        <v>817</v>
      </c>
      <c r="EG36" s="780" t="s">
        <v>431</v>
      </c>
      <c r="EH36" s="780" t="s">
        <v>431</v>
      </c>
      <c r="EI36" s="779">
        <v>6277101139</v>
      </c>
      <c r="EJ36" s="779">
        <v>0</v>
      </c>
      <c r="EK36" s="779">
        <v>0</v>
      </c>
      <c r="EL36" s="1137">
        <f t="shared" si="35"/>
        <v>6277101.1390000004</v>
      </c>
      <c r="EM36" s="1137">
        <f t="shared" si="36"/>
        <v>0</v>
      </c>
      <c r="EN36" s="1137">
        <f t="shared" si="37"/>
        <v>0</v>
      </c>
      <c r="EV36" s="1136"/>
      <c r="EY36" s="778" t="s">
        <v>816</v>
      </c>
      <c r="EZ36" s="780" t="s">
        <v>817</v>
      </c>
      <c r="FA36" s="780" t="s">
        <v>431</v>
      </c>
      <c r="FB36" s="780" t="s">
        <v>431</v>
      </c>
      <c r="FC36" s="779">
        <v>6277101139</v>
      </c>
      <c r="FD36" s="779">
        <v>0</v>
      </c>
      <c r="FE36" s="779">
        <v>0</v>
      </c>
      <c r="FF36" s="1136">
        <f t="shared" si="39"/>
        <v>6277101.1390000004</v>
      </c>
      <c r="FG36" s="1136">
        <f t="shared" si="40"/>
        <v>0</v>
      </c>
      <c r="FH36" s="1136">
        <f t="shared" si="41"/>
        <v>0</v>
      </c>
      <c r="FR36" s="1143" t="s">
        <v>816</v>
      </c>
      <c r="FS36" s="752" t="s">
        <v>817</v>
      </c>
      <c r="FT36" s="752" t="s">
        <v>431</v>
      </c>
      <c r="FU36" s="752" t="s">
        <v>431</v>
      </c>
      <c r="FV36" s="1136">
        <v>6277101139</v>
      </c>
      <c r="FW36" s="1136">
        <v>0</v>
      </c>
      <c r="FX36" s="1136">
        <v>0</v>
      </c>
      <c r="FY36" s="829">
        <f t="shared" si="43"/>
        <v>6277101.1390000004</v>
      </c>
      <c r="FZ36" s="829">
        <f t="shared" si="44"/>
        <v>0</v>
      </c>
      <c r="GA36" s="829">
        <f t="shared" si="45"/>
        <v>0</v>
      </c>
      <c r="GK36" s="752" t="s">
        <v>814</v>
      </c>
      <c r="GL36" s="752" t="s">
        <v>815</v>
      </c>
      <c r="GM36" s="752" t="s">
        <v>431</v>
      </c>
      <c r="GN36" s="752" t="s">
        <v>431</v>
      </c>
      <c r="GO36" s="1136">
        <v>0</v>
      </c>
      <c r="GP36" s="1136">
        <v>5697619846</v>
      </c>
      <c r="GQ36" s="1136">
        <v>5534754846</v>
      </c>
      <c r="GR36" s="1136">
        <f t="shared" si="47"/>
        <v>0</v>
      </c>
      <c r="GS36" s="1136">
        <f t="shared" si="48"/>
        <v>5697619.8459999999</v>
      </c>
      <c r="GT36" s="1136">
        <f t="shared" si="49"/>
        <v>5534754.8459999999</v>
      </c>
      <c r="HC36" s="752" t="s">
        <v>814</v>
      </c>
      <c r="HD36" s="752" t="s">
        <v>815</v>
      </c>
      <c r="HE36" s="752" t="s">
        <v>431</v>
      </c>
      <c r="HF36" s="752" t="s">
        <v>431</v>
      </c>
      <c r="HG36" s="824">
        <v>0</v>
      </c>
      <c r="HH36" s="824">
        <v>7583567392</v>
      </c>
      <c r="HI36" s="824">
        <v>7583567392</v>
      </c>
      <c r="HJ36" s="824">
        <f t="shared" si="51"/>
        <v>0</v>
      </c>
      <c r="HK36" s="824">
        <f t="shared" si="52"/>
        <v>7583567.392</v>
      </c>
      <c r="HL36" s="824">
        <f t="shared" si="53"/>
        <v>7583567.392</v>
      </c>
    </row>
    <row r="37" spans="1:220" ht="15" customHeight="1" x14ac:dyDescent="0.2">
      <c r="A37" s="778" t="s">
        <v>436</v>
      </c>
      <c r="B37" s="780" t="s">
        <v>127</v>
      </c>
      <c r="C37" s="778" t="s">
        <v>431</v>
      </c>
      <c r="D37" s="780" t="s">
        <v>431</v>
      </c>
      <c r="E37" s="779">
        <v>10100</v>
      </c>
      <c r="F37" s="779">
        <v>0</v>
      </c>
      <c r="G37" s="779">
        <v>0</v>
      </c>
      <c r="H37" s="779">
        <f t="shared" si="7"/>
        <v>10.1</v>
      </c>
      <c r="I37" s="779">
        <f t="shared" si="8"/>
        <v>0</v>
      </c>
      <c r="J37" s="779">
        <f t="shared" si="9"/>
        <v>0</v>
      </c>
      <c r="T37" s="1213" t="s">
        <v>432</v>
      </c>
      <c r="U37" s="1213" t="s">
        <v>451</v>
      </c>
      <c r="V37" s="1213" t="s">
        <v>431</v>
      </c>
      <c r="W37" s="1214" t="s">
        <v>431</v>
      </c>
      <c r="X37" s="1215">
        <v>17089021000</v>
      </c>
      <c r="Y37" s="1215">
        <v>0</v>
      </c>
      <c r="Z37" s="1215">
        <v>0</v>
      </c>
      <c r="AA37" s="1137">
        <f t="shared" si="11"/>
        <v>17089021</v>
      </c>
      <c r="AB37" s="1137">
        <f t="shared" si="12"/>
        <v>0</v>
      </c>
      <c r="AC37" s="1137">
        <f t="shared" si="13"/>
        <v>0</v>
      </c>
      <c r="AM37" s="780" t="s">
        <v>822</v>
      </c>
      <c r="AN37" s="780" t="s">
        <v>823</v>
      </c>
      <c r="AO37" s="780" t="s">
        <v>431</v>
      </c>
      <c r="AP37" s="780" t="s">
        <v>431</v>
      </c>
      <c r="AQ37" s="780" t="s">
        <v>521</v>
      </c>
      <c r="AR37" s="1216">
        <v>25451323184</v>
      </c>
      <c r="AS37" s="1216">
        <v>0</v>
      </c>
      <c r="AT37" s="1216">
        <v>0</v>
      </c>
      <c r="AU37" s="1216">
        <f t="shared" si="15"/>
        <v>25451323.184</v>
      </c>
      <c r="AV37" s="1216">
        <f t="shared" si="16"/>
        <v>0</v>
      </c>
      <c r="AW37" s="1216">
        <f t="shared" si="17"/>
        <v>0</v>
      </c>
      <c r="BF37" s="1144" t="s">
        <v>820</v>
      </c>
      <c r="BG37" s="1217" t="s">
        <v>821</v>
      </c>
      <c r="BH37" s="778" t="s">
        <v>431</v>
      </c>
      <c r="BI37" s="780" t="s">
        <v>431</v>
      </c>
      <c r="BJ37" s="1145">
        <v>0</v>
      </c>
      <c r="BK37" s="1145">
        <v>138798220</v>
      </c>
      <c r="BL37" s="1145">
        <v>123565625</v>
      </c>
      <c r="BM37" s="1145">
        <f t="shared" si="19"/>
        <v>0</v>
      </c>
      <c r="BN37" s="1145">
        <f t="shared" si="20"/>
        <v>138798.22</v>
      </c>
      <c r="BO37" s="1145">
        <f t="shared" si="21"/>
        <v>123565.625</v>
      </c>
      <c r="BY37" s="778" t="s">
        <v>818</v>
      </c>
      <c r="BZ37" s="778" t="s">
        <v>819</v>
      </c>
      <c r="CA37" s="778" t="s">
        <v>431</v>
      </c>
      <c r="CB37" s="778" t="s">
        <v>431</v>
      </c>
      <c r="CC37" s="780" t="s">
        <v>521</v>
      </c>
      <c r="CD37" s="779">
        <v>0</v>
      </c>
      <c r="CE37" s="779">
        <v>873801770</v>
      </c>
      <c r="CF37" s="779">
        <v>762201770</v>
      </c>
      <c r="CG37" s="779">
        <f t="shared" si="23"/>
        <v>0</v>
      </c>
      <c r="CH37" s="779">
        <f t="shared" si="24"/>
        <v>873801.77</v>
      </c>
      <c r="CI37" s="779">
        <f t="shared" si="25"/>
        <v>762201.77</v>
      </c>
      <c r="CR37" s="780" t="s">
        <v>816</v>
      </c>
      <c r="CS37" s="780" t="s">
        <v>817</v>
      </c>
      <c r="CT37" s="780" t="s">
        <v>431</v>
      </c>
      <c r="CU37" s="780" t="s">
        <v>431</v>
      </c>
      <c r="CV37" s="779">
        <v>0</v>
      </c>
      <c r="CW37" s="779">
        <v>1066032340</v>
      </c>
      <c r="CX37" s="779">
        <v>1066032340</v>
      </c>
      <c r="CY37" s="779">
        <f t="shared" si="27"/>
        <v>0</v>
      </c>
      <c r="CZ37" s="779">
        <f t="shared" si="28"/>
        <v>1066032.3400000001</v>
      </c>
      <c r="DA37" s="779">
        <f t="shared" si="29"/>
        <v>1066032.3400000001</v>
      </c>
      <c r="DK37" s="778" t="s">
        <v>816</v>
      </c>
      <c r="DL37" s="780" t="s">
        <v>817</v>
      </c>
      <c r="DM37" s="778" t="s">
        <v>431</v>
      </c>
      <c r="DN37" s="780" t="s">
        <v>431</v>
      </c>
      <c r="DO37" s="779">
        <v>0</v>
      </c>
      <c r="DP37" s="779">
        <v>1066032340</v>
      </c>
      <c r="DQ37" s="779">
        <v>1066032340</v>
      </c>
      <c r="DR37" s="779">
        <f t="shared" si="31"/>
        <v>0</v>
      </c>
      <c r="DS37" s="779">
        <f t="shared" si="32"/>
        <v>1066032.3400000001</v>
      </c>
      <c r="DT37" s="779">
        <f t="shared" si="33"/>
        <v>1066032.3400000001</v>
      </c>
      <c r="EE37" s="778" t="s">
        <v>816</v>
      </c>
      <c r="EF37" s="780" t="s">
        <v>817</v>
      </c>
      <c r="EG37" s="780" t="s">
        <v>431</v>
      </c>
      <c r="EH37" s="780" t="s">
        <v>431</v>
      </c>
      <c r="EI37" s="779">
        <v>0</v>
      </c>
      <c r="EJ37" s="779">
        <v>1066032340</v>
      </c>
      <c r="EK37" s="779">
        <v>1066032340</v>
      </c>
      <c r="EL37" s="1137">
        <f t="shared" si="35"/>
        <v>0</v>
      </c>
      <c r="EM37" s="1137">
        <f t="shared" si="36"/>
        <v>1066032.3400000001</v>
      </c>
      <c r="EN37" s="1137">
        <f t="shared" si="37"/>
        <v>1066032.3400000001</v>
      </c>
      <c r="EV37" s="1136"/>
      <c r="EY37" s="778" t="s">
        <v>816</v>
      </c>
      <c r="EZ37" s="780" t="s">
        <v>817</v>
      </c>
      <c r="FA37" s="780" t="s">
        <v>431</v>
      </c>
      <c r="FB37" s="780" t="s">
        <v>431</v>
      </c>
      <c r="FC37" s="779">
        <v>0</v>
      </c>
      <c r="FD37" s="779">
        <v>1136718340</v>
      </c>
      <c r="FE37" s="779">
        <v>2640982552</v>
      </c>
      <c r="FF37" s="1136">
        <f t="shared" si="39"/>
        <v>0</v>
      </c>
      <c r="FG37" s="1136">
        <f t="shared" si="40"/>
        <v>1136718.3400000001</v>
      </c>
      <c r="FH37" s="1136">
        <f t="shared" si="41"/>
        <v>2640982.5520000001</v>
      </c>
      <c r="FR37" s="1143" t="s">
        <v>816</v>
      </c>
      <c r="FS37" s="752" t="s">
        <v>817</v>
      </c>
      <c r="FT37" s="752" t="s">
        <v>431</v>
      </c>
      <c r="FU37" s="752" t="s">
        <v>431</v>
      </c>
      <c r="FV37" s="1136">
        <v>0</v>
      </c>
      <c r="FW37" s="1136">
        <v>5573664477</v>
      </c>
      <c r="FX37" s="1136">
        <v>5573664477</v>
      </c>
      <c r="FY37" s="829">
        <f t="shared" si="43"/>
        <v>0</v>
      </c>
      <c r="FZ37" s="829">
        <f t="shared" si="44"/>
        <v>5573664.477</v>
      </c>
      <c r="GA37" s="829">
        <f t="shared" si="45"/>
        <v>5573664.477</v>
      </c>
      <c r="GK37" s="752" t="s">
        <v>816</v>
      </c>
      <c r="GL37" s="752" t="s">
        <v>817</v>
      </c>
      <c r="GM37" s="752" t="s">
        <v>431</v>
      </c>
      <c r="GN37" s="752" t="s">
        <v>431</v>
      </c>
      <c r="GO37" s="1136">
        <v>6277101139</v>
      </c>
      <c r="GP37" s="1136">
        <v>0</v>
      </c>
      <c r="GQ37" s="1136">
        <v>0</v>
      </c>
      <c r="GR37" s="1136">
        <f t="shared" si="47"/>
        <v>6277101.1390000004</v>
      </c>
      <c r="GS37" s="1136">
        <f t="shared" si="48"/>
        <v>0</v>
      </c>
      <c r="GT37" s="1136">
        <f t="shared" si="49"/>
        <v>0</v>
      </c>
      <c r="HC37" s="752" t="s">
        <v>816</v>
      </c>
      <c r="HD37" s="752" t="s">
        <v>817</v>
      </c>
      <c r="HE37" s="752" t="s">
        <v>431</v>
      </c>
      <c r="HF37" s="752" t="s">
        <v>431</v>
      </c>
      <c r="HG37" s="824">
        <v>6096884277</v>
      </c>
      <c r="HH37" s="824">
        <v>0</v>
      </c>
      <c r="HI37" s="824">
        <v>0</v>
      </c>
      <c r="HJ37" s="824">
        <f t="shared" si="51"/>
        <v>6096884.2769999998</v>
      </c>
      <c r="HK37" s="824">
        <f t="shared" si="52"/>
        <v>0</v>
      </c>
      <c r="HL37" s="824">
        <f t="shared" si="53"/>
        <v>0</v>
      </c>
    </row>
    <row r="38" spans="1:220" ht="15" customHeight="1" x14ac:dyDescent="0.2">
      <c r="A38" s="778" t="s">
        <v>436</v>
      </c>
      <c r="B38" s="780" t="s">
        <v>127</v>
      </c>
      <c r="C38" s="778" t="s">
        <v>431</v>
      </c>
      <c r="D38" s="780" t="s">
        <v>431</v>
      </c>
      <c r="E38" s="779">
        <v>0</v>
      </c>
      <c r="F38" s="779">
        <v>15276251603</v>
      </c>
      <c r="G38" s="779">
        <v>15276251603</v>
      </c>
      <c r="H38" s="779">
        <f t="shared" si="7"/>
        <v>0</v>
      </c>
      <c r="I38" s="779">
        <f t="shared" si="8"/>
        <v>15276251.603</v>
      </c>
      <c r="J38" s="779">
        <f t="shared" si="9"/>
        <v>15276251.603</v>
      </c>
      <c r="T38" s="1213" t="s">
        <v>435</v>
      </c>
      <c r="U38" s="1213" t="s">
        <v>452</v>
      </c>
      <c r="V38" s="1213" t="s">
        <v>431</v>
      </c>
      <c r="W38" s="1214" t="s">
        <v>431</v>
      </c>
      <c r="X38" s="1215">
        <v>8937547000</v>
      </c>
      <c r="Y38" s="1215">
        <v>0</v>
      </c>
      <c r="Z38" s="1215">
        <v>0</v>
      </c>
      <c r="AA38" s="1137">
        <f t="shared" si="11"/>
        <v>8937547</v>
      </c>
      <c r="AB38" s="1137">
        <f t="shared" si="12"/>
        <v>0</v>
      </c>
      <c r="AC38" s="1137">
        <f t="shared" si="13"/>
        <v>0</v>
      </c>
      <c r="AM38" s="780" t="s">
        <v>824</v>
      </c>
      <c r="AN38" s="780" t="s">
        <v>825</v>
      </c>
      <c r="AO38" s="780" t="s">
        <v>431</v>
      </c>
      <c r="AP38" s="780" t="s">
        <v>431</v>
      </c>
      <c r="AQ38" s="780" t="s">
        <v>521</v>
      </c>
      <c r="AR38" s="1216">
        <v>19095077658</v>
      </c>
      <c r="AS38" s="1216">
        <v>0</v>
      </c>
      <c r="AT38" s="1216">
        <v>0</v>
      </c>
      <c r="AU38" s="1216">
        <f t="shared" si="15"/>
        <v>19095077.658</v>
      </c>
      <c r="AV38" s="1216">
        <f t="shared" si="16"/>
        <v>0</v>
      </c>
      <c r="AW38" s="1216">
        <f t="shared" si="17"/>
        <v>0</v>
      </c>
      <c r="BF38" s="1144" t="s">
        <v>822</v>
      </c>
      <c r="BG38" s="1217" t="s">
        <v>823</v>
      </c>
      <c r="BH38" s="778" t="s">
        <v>431</v>
      </c>
      <c r="BI38" s="780" t="s">
        <v>431</v>
      </c>
      <c r="BJ38" s="1145">
        <v>25451323184</v>
      </c>
      <c r="BK38" s="1145">
        <v>0</v>
      </c>
      <c r="BL38" s="1145">
        <v>0</v>
      </c>
      <c r="BM38" s="1145">
        <f t="shared" si="19"/>
        <v>25451323.184</v>
      </c>
      <c r="BN38" s="1145">
        <f t="shared" si="20"/>
        <v>0</v>
      </c>
      <c r="BO38" s="1145">
        <f t="shared" si="21"/>
        <v>0</v>
      </c>
      <c r="BY38" s="778" t="s">
        <v>820</v>
      </c>
      <c r="BZ38" s="778" t="s">
        <v>821</v>
      </c>
      <c r="CA38" s="778" t="s">
        <v>431</v>
      </c>
      <c r="CB38" s="778" t="s">
        <v>431</v>
      </c>
      <c r="CC38" s="780" t="s">
        <v>521</v>
      </c>
      <c r="CD38" s="779">
        <v>1567372802</v>
      </c>
      <c r="CE38" s="779">
        <v>0</v>
      </c>
      <c r="CF38" s="779">
        <v>0</v>
      </c>
      <c r="CG38" s="779">
        <f t="shared" si="23"/>
        <v>1567372.8019999999</v>
      </c>
      <c r="CH38" s="779">
        <f t="shared" si="24"/>
        <v>0</v>
      </c>
      <c r="CI38" s="779">
        <f t="shared" si="25"/>
        <v>0</v>
      </c>
      <c r="CR38" s="780" t="s">
        <v>818</v>
      </c>
      <c r="CS38" s="780" t="s">
        <v>819</v>
      </c>
      <c r="CT38" s="780" t="s">
        <v>431</v>
      </c>
      <c r="CU38" s="780" t="s">
        <v>431</v>
      </c>
      <c r="CV38" s="779">
        <v>2200153131</v>
      </c>
      <c r="CW38" s="779">
        <v>0</v>
      </c>
      <c r="CX38" s="779">
        <v>0</v>
      </c>
      <c r="CY38" s="779">
        <f t="shared" si="27"/>
        <v>2200153.1310000001</v>
      </c>
      <c r="CZ38" s="779">
        <f t="shared" si="28"/>
        <v>0</v>
      </c>
      <c r="DA38" s="779">
        <f t="shared" si="29"/>
        <v>0</v>
      </c>
      <c r="DK38" s="778" t="s">
        <v>818</v>
      </c>
      <c r="DL38" s="780" t="s">
        <v>819</v>
      </c>
      <c r="DM38" s="778" t="s">
        <v>431</v>
      </c>
      <c r="DN38" s="780" t="s">
        <v>431</v>
      </c>
      <c r="DO38" s="779">
        <v>2473025849</v>
      </c>
      <c r="DP38" s="779">
        <v>0</v>
      </c>
      <c r="DQ38" s="779">
        <v>0</v>
      </c>
      <c r="DR38" s="779">
        <f t="shared" si="31"/>
        <v>2473025.8489999999</v>
      </c>
      <c r="DS38" s="779">
        <f t="shared" si="32"/>
        <v>0</v>
      </c>
      <c r="DT38" s="779">
        <f t="shared" si="33"/>
        <v>0</v>
      </c>
      <c r="EE38" s="778" t="s">
        <v>818</v>
      </c>
      <c r="EF38" s="780" t="s">
        <v>819</v>
      </c>
      <c r="EG38" s="780" t="s">
        <v>431</v>
      </c>
      <c r="EH38" s="780" t="s">
        <v>431</v>
      </c>
      <c r="EI38" s="779">
        <v>2647031001</v>
      </c>
      <c r="EJ38" s="779">
        <v>0</v>
      </c>
      <c r="EK38" s="779">
        <v>0</v>
      </c>
      <c r="EL38" s="1137">
        <f t="shared" si="35"/>
        <v>2647031.0010000002</v>
      </c>
      <c r="EM38" s="1137">
        <f t="shared" si="36"/>
        <v>0</v>
      </c>
      <c r="EN38" s="1137">
        <f t="shared" si="37"/>
        <v>0</v>
      </c>
      <c r="EV38" s="1136"/>
      <c r="EY38" s="778" t="s">
        <v>818</v>
      </c>
      <c r="EZ38" s="780" t="s">
        <v>819</v>
      </c>
      <c r="FA38" s="780" t="s">
        <v>431</v>
      </c>
      <c r="FB38" s="780" t="s">
        <v>431</v>
      </c>
      <c r="FC38" s="779">
        <v>3081761891</v>
      </c>
      <c r="FD38" s="779">
        <v>0</v>
      </c>
      <c r="FE38" s="779">
        <v>0</v>
      </c>
      <c r="FF38" s="1136">
        <f t="shared" si="39"/>
        <v>3081761.8909999998</v>
      </c>
      <c r="FG38" s="1136">
        <f t="shared" si="40"/>
        <v>0</v>
      </c>
      <c r="FH38" s="1136">
        <f t="shared" si="41"/>
        <v>0</v>
      </c>
      <c r="FR38" s="1143" t="s">
        <v>818</v>
      </c>
      <c r="FS38" s="752" t="s">
        <v>819</v>
      </c>
      <c r="FT38" s="752" t="s">
        <v>431</v>
      </c>
      <c r="FU38" s="752" t="s">
        <v>431</v>
      </c>
      <c r="FV38" s="1136">
        <v>3081761891</v>
      </c>
      <c r="FW38" s="1136">
        <v>0</v>
      </c>
      <c r="FX38" s="1136">
        <v>0</v>
      </c>
      <c r="FY38" s="829">
        <f t="shared" si="43"/>
        <v>3081761.8909999998</v>
      </c>
      <c r="FZ38" s="829">
        <f t="shared" si="44"/>
        <v>0</v>
      </c>
      <c r="GA38" s="829">
        <f t="shared" si="45"/>
        <v>0</v>
      </c>
      <c r="GK38" s="752" t="s">
        <v>816</v>
      </c>
      <c r="GL38" s="752" t="s">
        <v>817</v>
      </c>
      <c r="GM38" s="752" t="s">
        <v>431</v>
      </c>
      <c r="GN38" s="752" t="s">
        <v>431</v>
      </c>
      <c r="GO38" s="1136">
        <v>0</v>
      </c>
      <c r="GP38" s="1136">
        <v>6096884277</v>
      </c>
      <c r="GQ38" s="1136">
        <v>6096884277</v>
      </c>
      <c r="GR38" s="1136">
        <f t="shared" si="47"/>
        <v>0</v>
      </c>
      <c r="GS38" s="1136">
        <f t="shared" si="48"/>
        <v>6096884.2769999998</v>
      </c>
      <c r="GT38" s="1136">
        <f t="shared" si="49"/>
        <v>6096884.2769999998</v>
      </c>
      <c r="HC38" s="752" t="s">
        <v>816</v>
      </c>
      <c r="HD38" s="752" t="s">
        <v>817</v>
      </c>
      <c r="HE38" s="752" t="s">
        <v>431</v>
      </c>
      <c r="HF38" s="752" t="s">
        <v>431</v>
      </c>
      <c r="HG38" s="824">
        <v>0</v>
      </c>
      <c r="HH38" s="824">
        <v>6096884277</v>
      </c>
      <c r="HI38" s="824">
        <v>6096884277</v>
      </c>
      <c r="HJ38" s="824">
        <f t="shared" si="51"/>
        <v>0</v>
      </c>
      <c r="HK38" s="824">
        <f t="shared" si="52"/>
        <v>6096884.2769999998</v>
      </c>
      <c r="HL38" s="824">
        <f t="shared" si="53"/>
        <v>6096884.2769999998</v>
      </c>
    </row>
    <row r="39" spans="1:220" ht="15" customHeight="1" x14ac:dyDescent="0.2">
      <c r="T39" s="1213" t="s">
        <v>435</v>
      </c>
      <c r="U39" s="1213" t="s">
        <v>452</v>
      </c>
      <c r="V39" s="1213" t="s">
        <v>431</v>
      </c>
      <c r="W39" s="1214" t="s">
        <v>431</v>
      </c>
      <c r="X39" s="1215">
        <v>0</v>
      </c>
      <c r="Y39" s="1215">
        <v>159075452</v>
      </c>
      <c r="Z39" s="1215">
        <v>149403452</v>
      </c>
      <c r="AA39" s="1137">
        <f t="shared" si="11"/>
        <v>0</v>
      </c>
      <c r="AB39" s="1137">
        <f t="shared" si="12"/>
        <v>159075.45199999999</v>
      </c>
      <c r="AC39" s="1137">
        <f t="shared" si="13"/>
        <v>149403.45199999999</v>
      </c>
      <c r="AM39" s="780" t="s">
        <v>824</v>
      </c>
      <c r="AN39" s="780" t="s">
        <v>825</v>
      </c>
      <c r="AO39" s="780" t="s">
        <v>431</v>
      </c>
      <c r="AP39" s="780" t="s">
        <v>431</v>
      </c>
      <c r="AQ39" s="780" t="s">
        <v>521</v>
      </c>
      <c r="AR39" s="1216">
        <v>0</v>
      </c>
      <c r="AS39" s="1216">
        <v>3968116698</v>
      </c>
      <c r="AT39" s="1216">
        <v>3219509243</v>
      </c>
      <c r="AU39" s="1216">
        <f t="shared" si="15"/>
        <v>0</v>
      </c>
      <c r="AV39" s="1216">
        <f t="shared" si="16"/>
        <v>3968116.6979999999</v>
      </c>
      <c r="AW39" s="1216">
        <f t="shared" si="17"/>
        <v>3219509.2429999998</v>
      </c>
      <c r="BF39" s="1144" t="s">
        <v>822</v>
      </c>
      <c r="BG39" s="1217" t="s">
        <v>823</v>
      </c>
      <c r="BH39" s="778" t="s">
        <v>431</v>
      </c>
      <c r="BI39" s="780" t="s">
        <v>431</v>
      </c>
      <c r="BJ39" s="1145">
        <v>0</v>
      </c>
      <c r="BK39" s="1145">
        <v>292620000</v>
      </c>
      <c r="BL39" s="1145">
        <v>0</v>
      </c>
      <c r="BM39" s="1145">
        <f t="shared" si="19"/>
        <v>0</v>
      </c>
      <c r="BN39" s="1145">
        <f t="shared" si="20"/>
        <v>292620</v>
      </c>
      <c r="BO39" s="1145">
        <f t="shared" si="21"/>
        <v>0</v>
      </c>
      <c r="BY39" s="778" t="s">
        <v>820</v>
      </c>
      <c r="BZ39" s="778" t="s">
        <v>821</v>
      </c>
      <c r="CA39" s="778" t="s">
        <v>431</v>
      </c>
      <c r="CB39" s="778" t="s">
        <v>431</v>
      </c>
      <c r="CC39" s="780" t="s">
        <v>521</v>
      </c>
      <c r="CD39" s="779">
        <v>0</v>
      </c>
      <c r="CE39" s="779">
        <v>198714720</v>
      </c>
      <c r="CF39" s="779">
        <v>138798220</v>
      </c>
      <c r="CG39" s="779">
        <f t="shared" si="23"/>
        <v>0</v>
      </c>
      <c r="CH39" s="779">
        <f t="shared" si="24"/>
        <v>198714.72</v>
      </c>
      <c r="CI39" s="779">
        <f t="shared" si="25"/>
        <v>138798.22</v>
      </c>
      <c r="CR39" s="780" t="s">
        <v>818</v>
      </c>
      <c r="CS39" s="780" t="s">
        <v>819</v>
      </c>
      <c r="CT39" s="780" t="s">
        <v>431</v>
      </c>
      <c r="CU39" s="780" t="s">
        <v>431</v>
      </c>
      <c r="CV39" s="779">
        <v>0</v>
      </c>
      <c r="CW39" s="779">
        <v>873801770</v>
      </c>
      <c r="CX39" s="779">
        <v>873801770</v>
      </c>
      <c r="CY39" s="779">
        <f t="shared" si="27"/>
        <v>0</v>
      </c>
      <c r="CZ39" s="779">
        <f t="shared" si="28"/>
        <v>873801.77</v>
      </c>
      <c r="DA39" s="779">
        <f t="shared" si="29"/>
        <v>873801.77</v>
      </c>
      <c r="DK39" s="778" t="s">
        <v>818</v>
      </c>
      <c r="DL39" s="780" t="s">
        <v>819</v>
      </c>
      <c r="DM39" s="778" t="s">
        <v>431</v>
      </c>
      <c r="DN39" s="780" t="s">
        <v>431</v>
      </c>
      <c r="DO39" s="779">
        <v>0</v>
      </c>
      <c r="DP39" s="779">
        <v>1243504895</v>
      </c>
      <c r="DQ39" s="779">
        <v>1243504895</v>
      </c>
      <c r="DR39" s="779">
        <f t="shared" si="31"/>
        <v>0</v>
      </c>
      <c r="DS39" s="779">
        <f t="shared" si="32"/>
        <v>1243504.895</v>
      </c>
      <c r="DT39" s="779">
        <f t="shared" si="33"/>
        <v>1243504.895</v>
      </c>
      <c r="EE39" s="778" t="s">
        <v>818</v>
      </c>
      <c r="EF39" s="780" t="s">
        <v>819</v>
      </c>
      <c r="EG39" s="780" t="s">
        <v>431</v>
      </c>
      <c r="EH39" s="780" t="s">
        <v>431</v>
      </c>
      <c r="EI39" s="779">
        <v>0</v>
      </c>
      <c r="EJ39" s="779">
        <v>1898727322</v>
      </c>
      <c r="EK39" s="779">
        <v>1832341895</v>
      </c>
      <c r="EL39" s="1137">
        <f t="shared" si="35"/>
        <v>0</v>
      </c>
      <c r="EM39" s="1137">
        <f t="shared" si="36"/>
        <v>1898727.3219999999</v>
      </c>
      <c r="EN39" s="1137">
        <f t="shared" si="37"/>
        <v>1832341.895</v>
      </c>
      <c r="EV39" s="1136"/>
      <c r="EY39" s="778" t="s">
        <v>818</v>
      </c>
      <c r="EZ39" s="780" t="s">
        <v>819</v>
      </c>
      <c r="FA39" s="780" t="s">
        <v>431</v>
      </c>
      <c r="FB39" s="780" t="s">
        <v>431</v>
      </c>
      <c r="FC39" s="779">
        <v>0</v>
      </c>
      <c r="FD39" s="779">
        <v>1948261895</v>
      </c>
      <c r="FE39" s="779">
        <v>1988716882</v>
      </c>
      <c r="FF39" s="1136">
        <f t="shared" si="39"/>
        <v>0</v>
      </c>
      <c r="FG39" s="1136">
        <f t="shared" si="40"/>
        <v>1948261.895</v>
      </c>
      <c r="FH39" s="1136">
        <f t="shared" si="41"/>
        <v>1988716.882</v>
      </c>
      <c r="FR39" s="1143" t="s">
        <v>818</v>
      </c>
      <c r="FS39" s="752" t="s">
        <v>819</v>
      </c>
      <c r="FT39" s="752" t="s">
        <v>431</v>
      </c>
      <c r="FU39" s="752" t="s">
        <v>431</v>
      </c>
      <c r="FV39" s="1136">
        <v>0</v>
      </c>
      <c r="FW39" s="1136">
        <v>2388876314</v>
      </c>
      <c r="FX39" s="1136">
        <v>2348257287</v>
      </c>
      <c r="FY39" s="829">
        <f t="shared" si="43"/>
        <v>0</v>
      </c>
      <c r="FZ39" s="829">
        <f t="shared" si="44"/>
        <v>2388876.3139999998</v>
      </c>
      <c r="GA39" s="829">
        <f t="shared" si="45"/>
        <v>2348257.287</v>
      </c>
      <c r="GK39" s="752" t="s">
        <v>818</v>
      </c>
      <c r="GL39" s="752" t="s">
        <v>819</v>
      </c>
      <c r="GM39" s="752" t="s">
        <v>431</v>
      </c>
      <c r="GN39" s="752" t="s">
        <v>431</v>
      </c>
      <c r="GO39" s="1136">
        <v>3081761891</v>
      </c>
      <c r="GP39" s="1136">
        <v>0</v>
      </c>
      <c r="GQ39" s="1136">
        <v>0</v>
      </c>
      <c r="GR39" s="1136">
        <f t="shared" si="47"/>
        <v>3081761.8909999998</v>
      </c>
      <c r="GS39" s="1136">
        <f t="shared" si="48"/>
        <v>0</v>
      </c>
      <c r="GT39" s="1136">
        <f t="shared" si="49"/>
        <v>0</v>
      </c>
      <c r="HC39" s="752" t="s">
        <v>818</v>
      </c>
      <c r="HD39" s="752" t="s">
        <v>819</v>
      </c>
      <c r="HE39" s="752" t="s">
        <v>431</v>
      </c>
      <c r="HF39" s="752" t="s">
        <v>431</v>
      </c>
      <c r="HG39" s="824">
        <v>2826341293</v>
      </c>
      <c r="HH39" s="824">
        <v>0</v>
      </c>
      <c r="HI39" s="824">
        <v>0</v>
      </c>
      <c r="HJ39" s="824">
        <f t="shared" si="51"/>
        <v>2826341.2930000001</v>
      </c>
      <c r="HK39" s="824">
        <f t="shared" si="52"/>
        <v>0</v>
      </c>
      <c r="HL39" s="824">
        <f t="shared" si="53"/>
        <v>0</v>
      </c>
    </row>
    <row r="40" spans="1:220" ht="15" customHeight="1" x14ac:dyDescent="0.2">
      <c r="T40" s="1213" t="s">
        <v>882</v>
      </c>
      <c r="U40" s="1213" t="s">
        <v>883</v>
      </c>
      <c r="V40" s="1213" t="s">
        <v>431</v>
      </c>
      <c r="W40" s="1214" t="s">
        <v>431</v>
      </c>
      <c r="X40" s="1215">
        <v>3933000000</v>
      </c>
      <c r="Y40" s="1215">
        <v>0</v>
      </c>
      <c r="Z40" s="1215">
        <v>0</v>
      </c>
      <c r="AA40" s="1137">
        <f t="shared" si="11"/>
        <v>3933000</v>
      </c>
      <c r="AB40" s="1137">
        <f t="shared" si="12"/>
        <v>0</v>
      </c>
      <c r="AC40" s="1137">
        <f t="shared" si="13"/>
        <v>0</v>
      </c>
      <c r="AM40" s="780" t="s">
        <v>826</v>
      </c>
      <c r="AN40" s="780" t="s">
        <v>827</v>
      </c>
      <c r="AO40" s="780" t="s">
        <v>431</v>
      </c>
      <c r="AP40" s="780" t="s">
        <v>431</v>
      </c>
      <c r="AQ40" s="780" t="s">
        <v>521</v>
      </c>
      <c r="AR40" s="1216">
        <v>9719640000</v>
      </c>
      <c r="AS40" s="1216">
        <v>0</v>
      </c>
      <c r="AT40" s="1216">
        <v>0</v>
      </c>
      <c r="AU40" s="1216">
        <f t="shared" si="15"/>
        <v>9719640</v>
      </c>
      <c r="AV40" s="1216">
        <f t="shared" si="16"/>
        <v>0</v>
      </c>
      <c r="AW40" s="1216">
        <f t="shared" si="17"/>
        <v>0</v>
      </c>
      <c r="BF40" s="1144" t="s">
        <v>824</v>
      </c>
      <c r="BG40" s="1217" t="s">
        <v>825</v>
      </c>
      <c r="BH40" s="778" t="s">
        <v>431</v>
      </c>
      <c r="BI40" s="780" t="s">
        <v>431</v>
      </c>
      <c r="BJ40" s="1145">
        <v>19095077658</v>
      </c>
      <c r="BK40" s="1145">
        <v>0</v>
      </c>
      <c r="BL40" s="1145">
        <v>0</v>
      </c>
      <c r="BM40" s="1145">
        <f t="shared" si="19"/>
        <v>19095077.658</v>
      </c>
      <c r="BN40" s="1145">
        <f t="shared" si="20"/>
        <v>0</v>
      </c>
      <c r="BO40" s="1145">
        <f t="shared" si="21"/>
        <v>0</v>
      </c>
      <c r="BY40" s="778" t="s">
        <v>822</v>
      </c>
      <c r="BZ40" s="778" t="s">
        <v>823</v>
      </c>
      <c r="CA40" s="778" t="s">
        <v>431</v>
      </c>
      <c r="CB40" s="778" t="s">
        <v>431</v>
      </c>
      <c r="CC40" s="780" t="s">
        <v>521</v>
      </c>
      <c r="CD40" s="779">
        <v>25451323184</v>
      </c>
      <c r="CE40" s="779">
        <v>0</v>
      </c>
      <c r="CF40" s="779">
        <v>0</v>
      </c>
      <c r="CG40" s="779">
        <f t="shared" si="23"/>
        <v>25451323.184</v>
      </c>
      <c r="CH40" s="779">
        <f t="shared" si="24"/>
        <v>0</v>
      </c>
      <c r="CI40" s="779">
        <f t="shared" si="25"/>
        <v>0</v>
      </c>
      <c r="CR40" s="780" t="s">
        <v>820</v>
      </c>
      <c r="CS40" s="780" t="s">
        <v>821</v>
      </c>
      <c r="CT40" s="780" t="s">
        <v>431</v>
      </c>
      <c r="CU40" s="780" t="s">
        <v>431</v>
      </c>
      <c r="CV40" s="779">
        <v>1567372802</v>
      </c>
      <c r="CW40" s="779">
        <v>0</v>
      </c>
      <c r="CX40" s="779">
        <v>0</v>
      </c>
      <c r="CY40" s="779">
        <f t="shared" si="27"/>
        <v>1567372.8019999999</v>
      </c>
      <c r="CZ40" s="779">
        <f t="shared" si="28"/>
        <v>0</v>
      </c>
      <c r="DA40" s="779">
        <f t="shared" si="29"/>
        <v>0</v>
      </c>
      <c r="DK40" s="778" t="s">
        <v>820</v>
      </c>
      <c r="DL40" s="780" t="s">
        <v>821</v>
      </c>
      <c r="DM40" s="778" t="s">
        <v>431</v>
      </c>
      <c r="DN40" s="780" t="s">
        <v>431</v>
      </c>
      <c r="DO40" s="779">
        <v>1341536962</v>
      </c>
      <c r="DP40" s="779">
        <v>0</v>
      </c>
      <c r="DQ40" s="779">
        <v>0</v>
      </c>
      <c r="DR40" s="779">
        <f t="shared" si="31"/>
        <v>1341536.9620000001</v>
      </c>
      <c r="DS40" s="779">
        <f t="shared" si="32"/>
        <v>0</v>
      </c>
      <c r="DT40" s="779">
        <f t="shared" si="33"/>
        <v>0</v>
      </c>
      <c r="EE40" s="778" t="s">
        <v>820</v>
      </c>
      <c r="EF40" s="780" t="s">
        <v>821</v>
      </c>
      <c r="EG40" s="780" t="s">
        <v>431</v>
      </c>
      <c r="EH40" s="780" t="s">
        <v>431</v>
      </c>
      <c r="EI40" s="779">
        <v>1916315352</v>
      </c>
      <c r="EJ40" s="779">
        <v>0</v>
      </c>
      <c r="EK40" s="779">
        <v>0</v>
      </c>
      <c r="EL40" s="1137">
        <f t="shared" si="35"/>
        <v>1916315.352</v>
      </c>
      <c r="EM40" s="1137">
        <f t="shared" si="36"/>
        <v>0</v>
      </c>
      <c r="EN40" s="1137">
        <f t="shared" si="37"/>
        <v>0</v>
      </c>
      <c r="EV40" s="1136"/>
      <c r="EY40" s="778" t="s">
        <v>820</v>
      </c>
      <c r="EZ40" s="780" t="s">
        <v>821</v>
      </c>
      <c r="FA40" s="780" t="s">
        <v>431</v>
      </c>
      <c r="FB40" s="780" t="s">
        <v>431</v>
      </c>
      <c r="FC40" s="779">
        <v>2622597793</v>
      </c>
      <c r="FD40" s="779">
        <v>0</v>
      </c>
      <c r="FE40" s="779">
        <v>0</v>
      </c>
      <c r="FF40" s="1136">
        <f t="shared" si="39"/>
        <v>2622597.7930000001</v>
      </c>
      <c r="FG40" s="1136">
        <f t="shared" si="40"/>
        <v>0</v>
      </c>
      <c r="FH40" s="1136">
        <f t="shared" si="41"/>
        <v>0</v>
      </c>
      <c r="FR40" s="1143" t="s">
        <v>820</v>
      </c>
      <c r="FS40" s="752" t="s">
        <v>821</v>
      </c>
      <c r="FT40" s="752" t="s">
        <v>431</v>
      </c>
      <c r="FU40" s="752" t="s">
        <v>431</v>
      </c>
      <c r="FV40" s="1136">
        <v>2622597793</v>
      </c>
      <c r="FW40" s="1136">
        <v>0</v>
      </c>
      <c r="FX40" s="1136">
        <v>0</v>
      </c>
      <c r="FY40" s="829">
        <f t="shared" si="43"/>
        <v>2622597.7930000001</v>
      </c>
      <c r="FZ40" s="829">
        <f t="shared" si="44"/>
        <v>0</v>
      </c>
      <c r="GA40" s="829">
        <f t="shared" si="45"/>
        <v>0</v>
      </c>
      <c r="GK40" s="752" t="s">
        <v>818</v>
      </c>
      <c r="GL40" s="752" t="s">
        <v>819</v>
      </c>
      <c r="GM40" s="752" t="s">
        <v>431</v>
      </c>
      <c r="GN40" s="752" t="s">
        <v>431</v>
      </c>
      <c r="GO40" s="1136">
        <v>0</v>
      </c>
      <c r="GP40" s="1136">
        <v>2388876314</v>
      </c>
      <c r="GQ40" s="1136">
        <v>2357757287</v>
      </c>
      <c r="GR40" s="1136">
        <f t="shared" si="47"/>
        <v>0</v>
      </c>
      <c r="GS40" s="1136">
        <f t="shared" si="48"/>
        <v>2388876.3139999998</v>
      </c>
      <c r="GT40" s="1136">
        <f t="shared" si="49"/>
        <v>2357757.287</v>
      </c>
      <c r="HC40" s="752" t="s">
        <v>818</v>
      </c>
      <c r="HD40" s="752" t="s">
        <v>819</v>
      </c>
      <c r="HE40" s="752" t="s">
        <v>431</v>
      </c>
      <c r="HF40" s="752" t="s">
        <v>431</v>
      </c>
      <c r="HG40" s="824">
        <v>0</v>
      </c>
      <c r="HH40" s="824">
        <v>2826341293</v>
      </c>
      <c r="HI40" s="824">
        <v>2826341293</v>
      </c>
      <c r="HJ40" s="824">
        <f t="shared" si="51"/>
        <v>0</v>
      </c>
      <c r="HK40" s="824">
        <f t="shared" si="52"/>
        <v>2826341.2930000001</v>
      </c>
      <c r="HL40" s="824">
        <f t="shared" si="53"/>
        <v>2826341.2930000001</v>
      </c>
    </row>
    <row r="41" spans="1:220" ht="15" customHeight="1" x14ac:dyDescent="0.2">
      <c r="T41" s="1213" t="s">
        <v>436</v>
      </c>
      <c r="U41" s="1213" t="s">
        <v>127</v>
      </c>
      <c r="V41" s="1213" t="s">
        <v>431</v>
      </c>
      <c r="W41" s="1214" t="s">
        <v>431</v>
      </c>
      <c r="X41" s="1215">
        <v>10100</v>
      </c>
      <c r="Y41" s="1215">
        <v>0</v>
      </c>
      <c r="Z41" s="1215">
        <v>0</v>
      </c>
      <c r="AA41" s="1137">
        <f t="shared" si="11"/>
        <v>10.1</v>
      </c>
      <c r="AB41" s="1137">
        <f t="shared" si="12"/>
        <v>0</v>
      </c>
      <c r="AC41" s="1137">
        <f t="shared" si="13"/>
        <v>0</v>
      </c>
      <c r="AM41" s="780" t="s">
        <v>432</v>
      </c>
      <c r="AN41" s="780" t="s">
        <v>451</v>
      </c>
      <c r="AO41" s="780" t="s">
        <v>431</v>
      </c>
      <c r="AP41" s="780" t="s">
        <v>431</v>
      </c>
      <c r="AQ41" s="780" t="s">
        <v>521</v>
      </c>
      <c r="AR41" s="1216">
        <v>17089021000</v>
      </c>
      <c r="AS41" s="1216">
        <v>0</v>
      </c>
      <c r="AT41" s="1216">
        <v>0</v>
      </c>
      <c r="AU41" s="1216">
        <f t="shared" si="15"/>
        <v>17089021</v>
      </c>
      <c r="AV41" s="1216">
        <f t="shared" si="16"/>
        <v>0</v>
      </c>
      <c r="AW41" s="1216">
        <f t="shared" si="17"/>
        <v>0</v>
      </c>
      <c r="BF41" s="1144" t="s">
        <v>824</v>
      </c>
      <c r="BG41" s="1217" t="s">
        <v>825</v>
      </c>
      <c r="BH41" s="778" t="s">
        <v>431</v>
      </c>
      <c r="BI41" s="780" t="s">
        <v>431</v>
      </c>
      <c r="BJ41" s="1145">
        <v>0</v>
      </c>
      <c r="BK41" s="1145">
        <v>5264105171</v>
      </c>
      <c r="BL41" s="1145">
        <v>3958492562</v>
      </c>
      <c r="BM41" s="1145">
        <f t="shared" si="19"/>
        <v>0</v>
      </c>
      <c r="BN41" s="1145">
        <f t="shared" si="20"/>
        <v>5264105.1710000001</v>
      </c>
      <c r="BO41" s="1145">
        <f t="shared" si="21"/>
        <v>3958492.5619999999</v>
      </c>
      <c r="BY41" s="778" t="s">
        <v>822</v>
      </c>
      <c r="BZ41" s="778" t="s">
        <v>823</v>
      </c>
      <c r="CA41" s="778" t="s">
        <v>431</v>
      </c>
      <c r="CB41" s="778" t="s">
        <v>431</v>
      </c>
      <c r="CC41" s="780" t="s">
        <v>521</v>
      </c>
      <c r="CD41" s="779">
        <v>0</v>
      </c>
      <c r="CE41" s="779">
        <v>292620000</v>
      </c>
      <c r="CF41" s="779">
        <v>292620000</v>
      </c>
      <c r="CG41" s="779">
        <f t="shared" si="23"/>
        <v>0</v>
      </c>
      <c r="CH41" s="779">
        <f t="shared" si="24"/>
        <v>292620</v>
      </c>
      <c r="CI41" s="779">
        <f t="shared" si="25"/>
        <v>292620</v>
      </c>
      <c r="CR41" s="780" t="s">
        <v>820</v>
      </c>
      <c r="CS41" s="780" t="s">
        <v>821</v>
      </c>
      <c r="CT41" s="780" t="s">
        <v>431</v>
      </c>
      <c r="CU41" s="780" t="s">
        <v>431</v>
      </c>
      <c r="CV41" s="779">
        <v>0</v>
      </c>
      <c r="CW41" s="779">
        <v>440348290</v>
      </c>
      <c r="CX41" s="779">
        <v>440348290</v>
      </c>
      <c r="CY41" s="779">
        <f t="shared" si="27"/>
        <v>0</v>
      </c>
      <c r="CZ41" s="779">
        <f t="shared" si="28"/>
        <v>440348.29</v>
      </c>
      <c r="DA41" s="779">
        <f t="shared" si="29"/>
        <v>440348.29</v>
      </c>
      <c r="DK41" s="778" t="s">
        <v>820</v>
      </c>
      <c r="DL41" s="780" t="s">
        <v>821</v>
      </c>
      <c r="DM41" s="778" t="s">
        <v>431</v>
      </c>
      <c r="DN41" s="780" t="s">
        <v>431</v>
      </c>
      <c r="DO41" s="779">
        <v>0</v>
      </c>
      <c r="DP41" s="779">
        <v>763648290</v>
      </c>
      <c r="DQ41" s="779">
        <v>440348290</v>
      </c>
      <c r="DR41" s="779">
        <f t="shared" si="31"/>
        <v>0</v>
      </c>
      <c r="DS41" s="779">
        <f t="shared" si="32"/>
        <v>763648.29</v>
      </c>
      <c r="DT41" s="779">
        <f t="shared" si="33"/>
        <v>440348.29</v>
      </c>
      <c r="EE41" s="778" t="s">
        <v>820</v>
      </c>
      <c r="EF41" s="780" t="s">
        <v>821</v>
      </c>
      <c r="EG41" s="780" t="s">
        <v>431</v>
      </c>
      <c r="EH41" s="780" t="s">
        <v>431</v>
      </c>
      <c r="EI41" s="779">
        <v>0</v>
      </c>
      <c r="EJ41" s="779">
        <v>934442415</v>
      </c>
      <c r="EK41" s="779">
        <v>874982415</v>
      </c>
      <c r="EL41" s="1137">
        <f t="shared" si="35"/>
        <v>0</v>
      </c>
      <c r="EM41" s="1137">
        <f t="shared" si="36"/>
        <v>934442.41500000004</v>
      </c>
      <c r="EN41" s="1137">
        <f t="shared" si="37"/>
        <v>874982.41500000004</v>
      </c>
      <c r="EV41" s="1136"/>
      <c r="EY41" s="778" t="s">
        <v>820</v>
      </c>
      <c r="EZ41" s="780" t="s">
        <v>821</v>
      </c>
      <c r="FA41" s="780" t="s">
        <v>431</v>
      </c>
      <c r="FB41" s="780" t="s">
        <v>431</v>
      </c>
      <c r="FC41" s="779">
        <v>0</v>
      </c>
      <c r="FD41" s="779">
        <v>874982415</v>
      </c>
      <c r="FE41" s="779">
        <v>934442415</v>
      </c>
      <c r="FF41" s="1136">
        <f t="shared" si="39"/>
        <v>0</v>
      </c>
      <c r="FG41" s="1136">
        <f t="shared" si="40"/>
        <v>874982.41500000004</v>
      </c>
      <c r="FH41" s="1136">
        <f t="shared" si="41"/>
        <v>934442.41500000004</v>
      </c>
      <c r="FR41" s="1143" t="s">
        <v>820</v>
      </c>
      <c r="FS41" s="752" t="s">
        <v>821</v>
      </c>
      <c r="FT41" s="752" t="s">
        <v>431</v>
      </c>
      <c r="FU41" s="752" t="s">
        <v>431</v>
      </c>
      <c r="FV41" s="1136">
        <v>0</v>
      </c>
      <c r="FW41" s="1136">
        <v>1112358915</v>
      </c>
      <c r="FX41" s="1136">
        <v>1052898915</v>
      </c>
      <c r="FY41" s="829">
        <f t="shared" si="43"/>
        <v>0</v>
      </c>
      <c r="FZ41" s="829">
        <f t="shared" si="44"/>
        <v>1112358.915</v>
      </c>
      <c r="GA41" s="829">
        <f t="shared" si="45"/>
        <v>1052898.915</v>
      </c>
      <c r="GK41" s="752" t="s">
        <v>820</v>
      </c>
      <c r="GL41" s="752" t="s">
        <v>821</v>
      </c>
      <c r="GM41" s="752" t="s">
        <v>431</v>
      </c>
      <c r="GN41" s="752" t="s">
        <v>431</v>
      </c>
      <c r="GO41" s="1136">
        <v>3305150603</v>
      </c>
      <c r="GP41" s="1136">
        <v>0</v>
      </c>
      <c r="GQ41" s="1136">
        <v>0</v>
      </c>
      <c r="GR41" s="1136">
        <f t="shared" si="47"/>
        <v>3305150.6030000001</v>
      </c>
      <c r="GS41" s="1136">
        <f t="shared" si="48"/>
        <v>0</v>
      </c>
      <c r="GT41" s="1136">
        <f t="shared" si="49"/>
        <v>0</v>
      </c>
      <c r="HC41" s="752" t="s">
        <v>820</v>
      </c>
      <c r="HD41" s="752" t="s">
        <v>821</v>
      </c>
      <c r="HE41" s="752" t="s">
        <v>431</v>
      </c>
      <c r="HF41" s="752" t="s">
        <v>431</v>
      </c>
      <c r="HG41" s="824">
        <v>2820166520</v>
      </c>
      <c r="HH41" s="824">
        <v>0</v>
      </c>
      <c r="HI41" s="824">
        <v>0</v>
      </c>
      <c r="HJ41" s="824">
        <f t="shared" si="51"/>
        <v>2820166.52</v>
      </c>
      <c r="HK41" s="824">
        <f t="shared" si="52"/>
        <v>0</v>
      </c>
      <c r="HL41" s="824">
        <f t="shared" si="53"/>
        <v>0</v>
      </c>
    </row>
    <row r="42" spans="1:220" ht="15" customHeight="1" x14ac:dyDescent="0.2">
      <c r="T42" s="1213" t="s">
        <v>436</v>
      </c>
      <c r="U42" s="1213" t="s">
        <v>127</v>
      </c>
      <c r="V42" s="1213" t="s">
        <v>431</v>
      </c>
      <c r="W42" s="1214" t="s">
        <v>431</v>
      </c>
      <c r="X42" s="1215">
        <v>0</v>
      </c>
      <c r="Y42" s="1215">
        <v>15276251603</v>
      </c>
      <c r="Z42" s="1215">
        <v>15276251603</v>
      </c>
      <c r="AA42" s="1137">
        <f t="shared" si="11"/>
        <v>0</v>
      </c>
      <c r="AB42" s="1137">
        <f t="shared" si="12"/>
        <v>15276251.603</v>
      </c>
      <c r="AC42" s="1137">
        <f t="shared" si="13"/>
        <v>15276251.603</v>
      </c>
      <c r="AM42" s="780" t="s">
        <v>435</v>
      </c>
      <c r="AN42" s="780" t="s">
        <v>452</v>
      </c>
      <c r="AO42" s="780" t="s">
        <v>431</v>
      </c>
      <c r="AP42" s="780" t="s">
        <v>431</v>
      </c>
      <c r="AQ42" s="780" t="s">
        <v>521</v>
      </c>
      <c r="AR42" s="1216">
        <v>8937547000</v>
      </c>
      <c r="AS42" s="1216">
        <v>0</v>
      </c>
      <c r="AT42" s="1216">
        <v>0</v>
      </c>
      <c r="AU42" s="1216">
        <f t="shared" si="15"/>
        <v>8937547</v>
      </c>
      <c r="AV42" s="1216">
        <f t="shared" si="16"/>
        <v>0</v>
      </c>
      <c r="AW42" s="1216">
        <f t="shared" si="17"/>
        <v>0</v>
      </c>
      <c r="BF42" s="1144" t="s">
        <v>826</v>
      </c>
      <c r="BG42" s="1217" t="s">
        <v>827</v>
      </c>
      <c r="BH42" s="778" t="s">
        <v>431</v>
      </c>
      <c r="BI42" s="780" t="s">
        <v>431</v>
      </c>
      <c r="BJ42" s="1145">
        <v>9719640000</v>
      </c>
      <c r="BK42" s="1145">
        <v>0</v>
      </c>
      <c r="BL42" s="1145">
        <v>0</v>
      </c>
      <c r="BM42" s="1145">
        <f t="shared" si="19"/>
        <v>9719640</v>
      </c>
      <c r="BN42" s="1145">
        <f t="shared" si="20"/>
        <v>0</v>
      </c>
      <c r="BO42" s="1145">
        <f t="shared" si="21"/>
        <v>0</v>
      </c>
      <c r="BY42" s="778" t="s">
        <v>824</v>
      </c>
      <c r="BZ42" s="778" t="s">
        <v>825</v>
      </c>
      <c r="CA42" s="778" t="s">
        <v>431</v>
      </c>
      <c r="CB42" s="778" t="s">
        <v>431</v>
      </c>
      <c r="CC42" s="780" t="s">
        <v>521</v>
      </c>
      <c r="CD42" s="779">
        <v>19686055658</v>
      </c>
      <c r="CE42" s="779">
        <v>0</v>
      </c>
      <c r="CF42" s="779">
        <v>0</v>
      </c>
      <c r="CG42" s="779">
        <f t="shared" si="23"/>
        <v>19686055.658</v>
      </c>
      <c r="CH42" s="779">
        <f t="shared" si="24"/>
        <v>0</v>
      </c>
      <c r="CI42" s="779">
        <f t="shared" si="25"/>
        <v>0</v>
      </c>
      <c r="CR42" s="780" t="s">
        <v>822</v>
      </c>
      <c r="CS42" s="780" t="s">
        <v>823</v>
      </c>
      <c r="CT42" s="780" t="s">
        <v>431</v>
      </c>
      <c r="CU42" s="780" t="s">
        <v>431</v>
      </c>
      <c r="CV42" s="779">
        <v>25451323184</v>
      </c>
      <c r="CW42" s="779">
        <v>0</v>
      </c>
      <c r="CX42" s="779">
        <v>0</v>
      </c>
      <c r="CY42" s="779">
        <f t="shared" si="27"/>
        <v>25451323.184</v>
      </c>
      <c r="CZ42" s="779">
        <f t="shared" si="28"/>
        <v>0</v>
      </c>
      <c r="DA42" s="779">
        <f t="shared" si="29"/>
        <v>0</v>
      </c>
      <c r="DK42" s="778" t="s">
        <v>822</v>
      </c>
      <c r="DL42" s="780" t="s">
        <v>823</v>
      </c>
      <c r="DM42" s="778" t="s">
        <v>431</v>
      </c>
      <c r="DN42" s="780" t="s">
        <v>431</v>
      </c>
      <c r="DO42" s="779">
        <v>25451323184</v>
      </c>
      <c r="DP42" s="779">
        <v>0</v>
      </c>
      <c r="DQ42" s="779">
        <v>0</v>
      </c>
      <c r="DR42" s="779">
        <f t="shared" si="31"/>
        <v>25451323.184</v>
      </c>
      <c r="DS42" s="779">
        <f t="shared" si="32"/>
        <v>0</v>
      </c>
      <c r="DT42" s="779">
        <f t="shared" si="33"/>
        <v>0</v>
      </c>
      <c r="EE42" s="778" t="s">
        <v>822</v>
      </c>
      <c r="EF42" s="780" t="s">
        <v>823</v>
      </c>
      <c r="EG42" s="780" t="s">
        <v>431</v>
      </c>
      <c r="EH42" s="780" t="s">
        <v>431</v>
      </c>
      <c r="EI42" s="779">
        <v>25451323184</v>
      </c>
      <c r="EJ42" s="779">
        <v>0</v>
      </c>
      <c r="EK42" s="779">
        <v>0</v>
      </c>
      <c r="EL42" s="1137">
        <f t="shared" si="35"/>
        <v>25451323.184</v>
      </c>
      <c r="EM42" s="1137">
        <f t="shared" si="36"/>
        <v>0</v>
      </c>
      <c r="EN42" s="1137">
        <f t="shared" si="37"/>
        <v>0</v>
      </c>
      <c r="EV42" s="1136"/>
      <c r="EY42" s="778" t="s">
        <v>822</v>
      </c>
      <c r="EZ42" s="780" t="s">
        <v>823</v>
      </c>
      <c r="FA42" s="780" t="s">
        <v>431</v>
      </c>
      <c r="FB42" s="780" t="s">
        <v>431</v>
      </c>
      <c r="FC42" s="779">
        <v>15355478136</v>
      </c>
      <c r="FD42" s="779">
        <v>0</v>
      </c>
      <c r="FE42" s="779">
        <v>0</v>
      </c>
      <c r="FF42" s="1136">
        <f t="shared" si="39"/>
        <v>15355478.136</v>
      </c>
      <c r="FG42" s="1136">
        <f t="shared" si="40"/>
        <v>0</v>
      </c>
      <c r="FH42" s="1136">
        <f t="shared" si="41"/>
        <v>0</v>
      </c>
      <c r="FR42" s="1143" t="s">
        <v>822</v>
      </c>
      <c r="FS42" s="752" t="s">
        <v>823</v>
      </c>
      <c r="FT42" s="752" t="s">
        <v>431</v>
      </c>
      <c r="FU42" s="752" t="s">
        <v>431</v>
      </c>
      <c r="FV42" s="1136">
        <v>15355478136</v>
      </c>
      <c r="FW42" s="1136">
        <v>0</v>
      </c>
      <c r="FX42" s="1136">
        <v>0</v>
      </c>
      <c r="FY42" s="829">
        <f t="shared" si="43"/>
        <v>15355478.136</v>
      </c>
      <c r="FZ42" s="829">
        <f t="shared" si="44"/>
        <v>0</v>
      </c>
      <c r="GA42" s="829">
        <f t="shared" si="45"/>
        <v>0</v>
      </c>
      <c r="GK42" s="752" t="s">
        <v>820</v>
      </c>
      <c r="GL42" s="752" t="s">
        <v>821</v>
      </c>
      <c r="GM42" s="752" t="s">
        <v>431</v>
      </c>
      <c r="GN42" s="752" t="s">
        <v>431</v>
      </c>
      <c r="GO42" s="1136">
        <v>0</v>
      </c>
      <c r="GP42" s="1136">
        <v>1141336020</v>
      </c>
      <c r="GQ42" s="1136">
        <v>1125429770</v>
      </c>
      <c r="GR42" s="1136">
        <f t="shared" si="47"/>
        <v>0</v>
      </c>
      <c r="GS42" s="1136">
        <f t="shared" si="48"/>
        <v>1141336.02</v>
      </c>
      <c r="GT42" s="1136">
        <f t="shared" si="49"/>
        <v>1125429.77</v>
      </c>
      <c r="HC42" s="752" t="s">
        <v>820</v>
      </c>
      <c r="HD42" s="752" t="s">
        <v>821</v>
      </c>
      <c r="HE42" s="752" t="s">
        <v>431</v>
      </c>
      <c r="HF42" s="752" t="s">
        <v>431</v>
      </c>
      <c r="HG42" s="824">
        <v>0</v>
      </c>
      <c r="HH42" s="824">
        <v>2820166520</v>
      </c>
      <c r="HI42" s="824">
        <v>2820166520</v>
      </c>
      <c r="HJ42" s="824">
        <f t="shared" si="51"/>
        <v>0</v>
      </c>
      <c r="HK42" s="824">
        <f t="shared" si="52"/>
        <v>2820166.52</v>
      </c>
      <c r="HL42" s="824">
        <f t="shared" si="53"/>
        <v>2820166.52</v>
      </c>
    </row>
    <row r="43" spans="1:220" ht="15" customHeight="1" x14ac:dyDescent="0.2">
      <c r="AM43" s="780" t="s">
        <v>435</v>
      </c>
      <c r="AN43" s="780" t="s">
        <v>452</v>
      </c>
      <c r="AO43" s="780" t="s">
        <v>431</v>
      </c>
      <c r="AP43" s="780" t="s">
        <v>431</v>
      </c>
      <c r="AQ43" s="780" t="s">
        <v>521</v>
      </c>
      <c r="AR43" s="1216">
        <v>0</v>
      </c>
      <c r="AS43" s="1216">
        <v>523119107</v>
      </c>
      <c r="AT43" s="1216">
        <v>523119107</v>
      </c>
      <c r="AU43" s="1216">
        <f t="shared" si="15"/>
        <v>0</v>
      </c>
      <c r="AV43" s="1216">
        <f t="shared" si="16"/>
        <v>523119.10700000002</v>
      </c>
      <c r="AW43" s="1216">
        <f t="shared" si="17"/>
        <v>523119.10700000002</v>
      </c>
      <c r="BF43" s="778" t="s">
        <v>826</v>
      </c>
      <c r="BG43" s="1217" t="s">
        <v>827</v>
      </c>
      <c r="BH43" s="778" t="s">
        <v>431</v>
      </c>
      <c r="BI43" s="780" t="s">
        <v>431</v>
      </c>
      <c r="BJ43" s="779">
        <v>0</v>
      </c>
      <c r="BK43" s="779">
        <v>1222430468</v>
      </c>
      <c r="BL43" s="779">
        <v>0</v>
      </c>
      <c r="BM43" s="1145">
        <f t="shared" si="19"/>
        <v>0</v>
      </c>
      <c r="BN43" s="1145">
        <f t="shared" si="20"/>
        <v>1222430.4680000001</v>
      </c>
      <c r="BO43" s="1145">
        <f t="shared" si="21"/>
        <v>0</v>
      </c>
      <c r="BY43" s="778" t="s">
        <v>824</v>
      </c>
      <c r="BZ43" s="778" t="s">
        <v>825</v>
      </c>
      <c r="CA43" s="778" t="s">
        <v>431</v>
      </c>
      <c r="CB43" s="778" t="s">
        <v>431</v>
      </c>
      <c r="CC43" s="780" t="s">
        <v>521</v>
      </c>
      <c r="CD43" s="779">
        <v>0</v>
      </c>
      <c r="CE43" s="779">
        <v>6523457180</v>
      </c>
      <c r="CF43" s="779">
        <v>5820850175</v>
      </c>
      <c r="CG43" s="779">
        <f t="shared" si="23"/>
        <v>0</v>
      </c>
      <c r="CH43" s="779">
        <f t="shared" si="24"/>
        <v>6523457.1799999997</v>
      </c>
      <c r="CI43" s="779">
        <f t="shared" si="25"/>
        <v>5820850.1749999998</v>
      </c>
      <c r="CR43" s="780" t="s">
        <v>822</v>
      </c>
      <c r="CS43" s="780" t="s">
        <v>823</v>
      </c>
      <c r="CT43" s="780" t="s">
        <v>431</v>
      </c>
      <c r="CU43" s="780" t="s">
        <v>431</v>
      </c>
      <c r="CV43" s="779">
        <v>0</v>
      </c>
      <c r="CW43" s="779">
        <v>678013109</v>
      </c>
      <c r="CX43" s="779">
        <v>382620000</v>
      </c>
      <c r="CY43" s="779">
        <f t="shared" si="27"/>
        <v>0</v>
      </c>
      <c r="CZ43" s="779">
        <f t="shared" si="28"/>
        <v>678013.10900000005</v>
      </c>
      <c r="DA43" s="779">
        <f t="shared" si="29"/>
        <v>382620</v>
      </c>
      <c r="DK43" s="778" t="s">
        <v>822</v>
      </c>
      <c r="DL43" s="780" t="s">
        <v>823</v>
      </c>
      <c r="DM43" s="778" t="s">
        <v>431</v>
      </c>
      <c r="DN43" s="780" t="s">
        <v>431</v>
      </c>
      <c r="DO43" s="779">
        <v>0</v>
      </c>
      <c r="DP43" s="779">
        <v>678013109</v>
      </c>
      <c r="DQ43" s="779">
        <v>678013109</v>
      </c>
      <c r="DR43" s="779">
        <f t="shared" si="31"/>
        <v>0</v>
      </c>
      <c r="DS43" s="779">
        <f t="shared" si="32"/>
        <v>678013.10900000005</v>
      </c>
      <c r="DT43" s="779">
        <f t="shared" si="33"/>
        <v>678013.10900000005</v>
      </c>
      <c r="EE43" s="778" t="s">
        <v>822</v>
      </c>
      <c r="EF43" s="780" t="s">
        <v>823</v>
      </c>
      <c r="EG43" s="780" t="s">
        <v>431</v>
      </c>
      <c r="EH43" s="780" t="s">
        <v>431</v>
      </c>
      <c r="EI43" s="779">
        <v>0</v>
      </c>
      <c r="EJ43" s="779">
        <v>1978975924</v>
      </c>
      <c r="EK43" s="779">
        <v>1866684487</v>
      </c>
      <c r="EL43" s="1137">
        <f t="shared" si="35"/>
        <v>0</v>
      </c>
      <c r="EM43" s="1137">
        <f t="shared" si="36"/>
        <v>1978975.9240000001</v>
      </c>
      <c r="EN43" s="1137">
        <f t="shared" si="37"/>
        <v>1866684.487</v>
      </c>
      <c r="EV43" s="1136"/>
      <c r="EY43" s="778" t="s">
        <v>822</v>
      </c>
      <c r="EZ43" s="780" t="s">
        <v>823</v>
      </c>
      <c r="FA43" s="780" t="s">
        <v>431</v>
      </c>
      <c r="FB43" s="780" t="s">
        <v>431</v>
      </c>
      <c r="FC43" s="779">
        <v>0</v>
      </c>
      <c r="FD43" s="779">
        <v>2919666950</v>
      </c>
      <c r="FE43" s="779">
        <v>2919666950</v>
      </c>
      <c r="FF43" s="1136">
        <f t="shared" si="39"/>
        <v>0</v>
      </c>
      <c r="FG43" s="1136">
        <f t="shared" si="40"/>
        <v>2919666.95</v>
      </c>
      <c r="FH43" s="1136">
        <f t="shared" si="41"/>
        <v>2919666.95</v>
      </c>
      <c r="FR43" s="1143" t="s">
        <v>822</v>
      </c>
      <c r="FS43" s="752" t="s">
        <v>823</v>
      </c>
      <c r="FT43" s="752" t="s">
        <v>431</v>
      </c>
      <c r="FU43" s="752" t="s">
        <v>431</v>
      </c>
      <c r="FV43" s="1136">
        <v>0</v>
      </c>
      <c r="FW43" s="1136">
        <v>6360108842</v>
      </c>
      <c r="FX43" s="1136">
        <v>5534951065</v>
      </c>
      <c r="FY43" s="829">
        <f t="shared" si="43"/>
        <v>0</v>
      </c>
      <c r="FZ43" s="829">
        <f t="shared" si="44"/>
        <v>6360108.8420000002</v>
      </c>
      <c r="GA43" s="829">
        <f t="shared" si="45"/>
        <v>5534951.0650000004</v>
      </c>
      <c r="GK43" s="752" t="s">
        <v>822</v>
      </c>
      <c r="GL43" s="752" t="s">
        <v>823</v>
      </c>
      <c r="GM43" s="752" t="s">
        <v>431</v>
      </c>
      <c r="GN43" s="752" t="s">
        <v>431</v>
      </c>
      <c r="GO43" s="1136">
        <v>9672611685</v>
      </c>
      <c r="GP43" s="1136">
        <v>0</v>
      </c>
      <c r="GQ43" s="1136">
        <v>0</v>
      </c>
      <c r="GR43" s="1136">
        <f t="shared" si="47"/>
        <v>9672611.6850000005</v>
      </c>
      <c r="GS43" s="1136">
        <f t="shared" si="48"/>
        <v>0</v>
      </c>
      <c r="GT43" s="1136">
        <f t="shared" si="49"/>
        <v>0</v>
      </c>
      <c r="HC43" s="752" t="s">
        <v>822</v>
      </c>
      <c r="HD43" s="752" t="s">
        <v>823</v>
      </c>
      <c r="HE43" s="752" t="s">
        <v>431</v>
      </c>
      <c r="HF43" s="752" t="s">
        <v>431</v>
      </c>
      <c r="HG43" s="824">
        <v>9619759034</v>
      </c>
      <c r="HH43" s="824">
        <v>0</v>
      </c>
      <c r="HI43" s="824">
        <v>0</v>
      </c>
      <c r="HJ43" s="824">
        <f t="shared" si="51"/>
        <v>9619759.034</v>
      </c>
      <c r="HK43" s="824">
        <f t="shared" si="52"/>
        <v>0</v>
      </c>
      <c r="HL43" s="824">
        <f t="shared" si="53"/>
        <v>0</v>
      </c>
    </row>
    <row r="44" spans="1:220" ht="15" customHeight="1" x14ac:dyDescent="0.2">
      <c r="AM44" s="780" t="s">
        <v>882</v>
      </c>
      <c r="AN44" s="780" t="s">
        <v>883</v>
      </c>
      <c r="AO44" s="780" t="s">
        <v>431</v>
      </c>
      <c r="AP44" s="780" t="s">
        <v>431</v>
      </c>
      <c r="AQ44" s="780" t="s">
        <v>521</v>
      </c>
      <c r="AR44" s="1216">
        <v>3933000000</v>
      </c>
      <c r="AS44" s="1216">
        <v>0</v>
      </c>
      <c r="AT44" s="1216">
        <v>0</v>
      </c>
      <c r="AU44" s="1216">
        <f t="shared" si="15"/>
        <v>3933000</v>
      </c>
      <c r="AV44" s="1216">
        <f t="shared" si="16"/>
        <v>0</v>
      </c>
      <c r="AW44" s="1216">
        <f t="shared" si="17"/>
        <v>0</v>
      </c>
      <c r="BF44" s="778" t="s">
        <v>432</v>
      </c>
      <c r="BG44" s="1217" t="s">
        <v>451</v>
      </c>
      <c r="BH44" s="778" t="s">
        <v>431</v>
      </c>
      <c r="BI44" s="780" t="s">
        <v>431</v>
      </c>
      <c r="BJ44" s="779">
        <v>17089021000</v>
      </c>
      <c r="BK44" s="779">
        <v>0</v>
      </c>
      <c r="BL44" s="779">
        <v>0</v>
      </c>
      <c r="BM44" s="1145">
        <f t="shared" si="19"/>
        <v>17089021</v>
      </c>
      <c r="BN44" s="1145">
        <f t="shared" si="20"/>
        <v>0</v>
      </c>
      <c r="BO44" s="1145">
        <f t="shared" si="21"/>
        <v>0</v>
      </c>
      <c r="BY44" s="778" t="s">
        <v>826</v>
      </c>
      <c r="BZ44" s="778" t="s">
        <v>827</v>
      </c>
      <c r="CA44" s="778" t="s">
        <v>431</v>
      </c>
      <c r="CB44" s="778" t="s">
        <v>431</v>
      </c>
      <c r="CC44" s="780" t="s">
        <v>521</v>
      </c>
      <c r="CD44" s="779">
        <v>9719640000</v>
      </c>
      <c r="CE44" s="779">
        <v>0</v>
      </c>
      <c r="CF44" s="779">
        <v>0</v>
      </c>
      <c r="CG44" s="779">
        <f t="shared" si="23"/>
        <v>9719640</v>
      </c>
      <c r="CH44" s="779">
        <f t="shared" si="24"/>
        <v>0</v>
      </c>
      <c r="CI44" s="779">
        <f t="shared" si="25"/>
        <v>0</v>
      </c>
      <c r="CR44" s="780" t="s">
        <v>824</v>
      </c>
      <c r="CS44" s="780" t="s">
        <v>825</v>
      </c>
      <c r="CT44" s="780" t="s">
        <v>431</v>
      </c>
      <c r="CU44" s="780" t="s">
        <v>431</v>
      </c>
      <c r="CV44" s="779">
        <v>19686055658</v>
      </c>
      <c r="CW44" s="779">
        <v>0</v>
      </c>
      <c r="CX44" s="779">
        <v>0</v>
      </c>
      <c r="CY44" s="779">
        <f t="shared" si="27"/>
        <v>19686055.658</v>
      </c>
      <c r="CZ44" s="779">
        <f t="shared" si="28"/>
        <v>0</v>
      </c>
      <c r="DA44" s="779">
        <f t="shared" si="29"/>
        <v>0</v>
      </c>
      <c r="DK44" s="778" t="s">
        <v>824</v>
      </c>
      <c r="DL44" s="780" t="s">
        <v>825</v>
      </c>
      <c r="DM44" s="778" t="s">
        <v>431</v>
      </c>
      <c r="DN44" s="780" t="s">
        <v>431</v>
      </c>
      <c r="DO44" s="779">
        <v>22536269235</v>
      </c>
      <c r="DP44" s="779">
        <v>0</v>
      </c>
      <c r="DQ44" s="779">
        <v>0</v>
      </c>
      <c r="DR44" s="779">
        <f t="shared" si="31"/>
        <v>22536269.234999999</v>
      </c>
      <c r="DS44" s="779">
        <f t="shared" si="32"/>
        <v>0</v>
      </c>
      <c r="DT44" s="779">
        <f t="shared" si="33"/>
        <v>0</v>
      </c>
      <c r="EE44" s="778" t="s">
        <v>824</v>
      </c>
      <c r="EF44" s="780" t="s">
        <v>825</v>
      </c>
      <c r="EG44" s="780" t="s">
        <v>431</v>
      </c>
      <c r="EH44" s="780" t="s">
        <v>431</v>
      </c>
      <c r="EI44" s="779">
        <v>27542893768</v>
      </c>
      <c r="EJ44" s="779">
        <v>0</v>
      </c>
      <c r="EK44" s="779">
        <v>0</v>
      </c>
      <c r="EL44" s="1137">
        <f t="shared" si="35"/>
        <v>27542893.767999999</v>
      </c>
      <c r="EM44" s="1137">
        <f t="shared" si="36"/>
        <v>0</v>
      </c>
      <c r="EN44" s="1137">
        <f t="shared" si="37"/>
        <v>0</v>
      </c>
      <c r="EV44" s="1136"/>
      <c r="EY44" s="778" t="s">
        <v>824</v>
      </c>
      <c r="EZ44" s="780" t="s">
        <v>825</v>
      </c>
      <c r="FA44" s="780" t="s">
        <v>431</v>
      </c>
      <c r="FB44" s="780" t="s">
        <v>431</v>
      </c>
      <c r="FC44" s="779">
        <v>35161532268</v>
      </c>
      <c r="FD44" s="779">
        <v>0</v>
      </c>
      <c r="FE44" s="779">
        <v>0</v>
      </c>
      <c r="FF44" s="1136">
        <f t="shared" si="39"/>
        <v>35161532.267999999</v>
      </c>
      <c r="FG44" s="1136">
        <f t="shared" si="40"/>
        <v>0</v>
      </c>
      <c r="FH44" s="1136">
        <f t="shared" si="41"/>
        <v>0</v>
      </c>
      <c r="FR44" s="1143" t="s">
        <v>824</v>
      </c>
      <c r="FS44" s="752" t="s">
        <v>825</v>
      </c>
      <c r="FT44" s="752" t="s">
        <v>431</v>
      </c>
      <c r="FU44" s="752" t="s">
        <v>431</v>
      </c>
      <c r="FV44" s="1136">
        <v>35161532268</v>
      </c>
      <c r="FW44" s="1136">
        <v>0</v>
      </c>
      <c r="FX44" s="1136">
        <v>0</v>
      </c>
      <c r="FY44" s="829">
        <f t="shared" si="43"/>
        <v>35161532.267999999</v>
      </c>
      <c r="FZ44" s="829">
        <f t="shared" si="44"/>
        <v>0</v>
      </c>
      <c r="GA44" s="829">
        <f t="shared" si="45"/>
        <v>0</v>
      </c>
      <c r="GK44" s="752" t="s">
        <v>822</v>
      </c>
      <c r="GL44" s="752" t="s">
        <v>823</v>
      </c>
      <c r="GM44" s="752" t="s">
        <v>431</v>
      </c>
      <c r="GN44" s="752" t="s">
        <v>431</v>
      </c>
      <c r="GO44" s="1136">
        <v>0</v>
      </c>
      <c r="GP44" s="1136">
        <v>7274314617</v>
      </c>
      <c r="GQ44" s="1136">
        <v>6295764593</v>
      </c>
      <c r="GR44" s="1136">
        <f t="shared" si="47"/>
        <v>0</v>
      </c>
      <c r="GS44" s="1136">
        <f t="shared" si="48"/>
        <v>7274314.6169999996</v>
      </c>
      <c r="GT44" s="1136">
        <f t="shared" si="49"/>
        <v>6295764.5930000003</v>
      </c>
      <c r="HC44" s="752" t="s">
        <v>822</v>
      </c>
      <c r="HD44" s="752" t="s">
        <v>823</v>
      </c>
      <c r="HE44" s="752" t="s">
        <v>431</v>
      </c>
      <c r="HF44" s="752" t="s">
        <v>431</v>
      </c>
      <c r="HG44" s="824">
        <v>0</v>
      </c>
      <c r="HH44" s="824">
        <v>9619759034</v>
      </c>
      <c r="HI44" s="824">
        <v>9619759034</v>
      </c>
      <c r="HJ44" s="824">
        <f t="shared" si="51"/>
        <v>0</v>
      </c>
      <c r="HK44" s="824">
        <f t="shared" si="52"/>
        <v>9619759.034</v>
      </c>
      <c r="HL44" s="824">
        <f t="shared" si="53"/>
        <v>9619759.034</v>
      </c>
    </row>
    <row r="45" spans="1:220" ht="15" customHeight="1" x14ac:dyDescent="0.2">
      <c r="AM45" s="780" t="s">
        <v>436</v>
      </c>
      <c r="AN45" s="780" t="s">
        <v>127</v>
      </c>
      <c r="AO45" s="780" t="s">
        <v>431</v>
      </c>
      <c r="AP45" s="780" t="s">
        <v>431</v>
      </c>
      <c r="AQ45" s="780" t="s">
        <v>521</v>
      </c>
      <c r="AR45" s="1216">
        <v>10100</v>
      </c>
      <c r="AS45" s="1216">
        <v>0</v>
      </c>
      <c r="AT45" s="1216">
        <v>0</v>
      </c>
      <c r="AU45" s="1216">
        <f t="shared" si="15"/>
        <v>10.1</v>
      </c>
      <c r="AV45" s="1216">
        <f t="shared" si="16"/>
        <v>0</v>
      </c>
      <c r="AW45" s="1216">
        <f t="shared" si="17"/>
        <v>0</v>
      </c>
      <c r="BF45" s="778" t="s">
        <v>435</v>
      </c>
      <c r="BG45" s="1217" t="s">
        <v>452</v>
      </c>
      <c r="BH45" s="778" t="s">
        <v>431</v>
      </c>
      <c r="BI45" s="780" t="s">
        <v>431</v>
      </c>
      <c r="BJ45" s="779">
        <v>8937547000</v>
      </c>
      <c r="BK45" s="779">
        <v>0</v>
      </c>
      <c r="BL45" s="779">
        <v>0</v>
      </c>
      <c r="BM45" s="1145">
        <f t="shared" si="19"/>
        <v>8937547</v>
      </c>
      <c r="BN45" s="1145">
        <f t="shared" si="20"/>
        <v>0</v>
      </c>
      <c r="BO45" s="1145">
        <f t="shared" si="21"/>
        <v>0</v>
      </c>
      <c r="BY45" s="778" t="s">
        <v>826</v>
      </c>
      <c r="BZ45" s="778" t="s">
        <v>827</v>
      </c>
      <c r="CA45" s="778" t="s">
        <v>431</v>
      </c>
      <c r="CB45" s="778" t="s">
        <v>431</v>
      </c>
      <c r="CC45" s="780" t="s">
        <v>521</v>
      </c>
      <c r="CD45" s="779">
        <v>0</v>
      </c>
      <c r="CE45" s="779">
        <v>1264918674</v>
      </c>
      <c r="CF45" s="779">
        <v>0</v>
      </c>
      <c r="CG45" s="779">
        <f t="shared" si="23"/>
        <v>0</v>
      </c>
      <c r="CH45" s="779">
        <f t="shared" si="24"/>
        <v>1264918.6740000001</v>
      </c>
      <c r="CI45" s="779">
        <f t="shared" si="25"/>
        <v>0</v>
      </c>
      <c r="CR45" s="780" t="s">
        <v>824</v>
      </c>
      <c r="CS45" s="780" t="s">
        <v>825</v>
      </c>
      <c r="CT45" s="780" t="s">
        <v>431</v>
      </c>
      <c r="CU45" s="780" t="s">
        <v>431</v>
      </c>
      <c r="CV45" s="779">
        <v>0</v>
      </c>
      <c r="CW45" s="779">
        <v>7796142909</v>
      </c>
      <c r="CX45" s="779">
        <v>6845257905</v>
      </c>
      <c r="CY45" s="779">
        <f t="shared" si="27"/>
        <v>0</v>
      </c>
      <c r="CZ45" s="779">
        <f t="shared" si="28"/>
        <v>7796142.909</v>
      </c>
      <c r="DA45" s="779">
        <f t="shared" si="29"/>
        <v>6845257.9050000003</v>
      </c>
      <c r="DK45" s="778" t="s">
        <v>824</v>
      </c>
      <c r="DL45" s="780" t="s">
        <v>825</v>
      </c>
      <c r="DM45" s="778" t="s">
        <v>431</v>
      </c>
      <c r="DN45" s="780" t="s">
        <v>431</v>
      </c>
      <c r="DO45" s="779">
        <v>0</v>
      </c>
      <c r="DP45" s="779">
        <v>9495709804</v>
      </c>
      <c r="DQ45" s="779">
        <v>8772081193</v>
      </c>
      <c r="DR45" s="779">
        <f t="shared" si="31"/>
        <v>0</v>
      </c>
      <c r="DS45" s="779">
        <f t="shared" si="32"/>
        <v>9495709.8039999995</v>
      </c>
      <c r="DT45" s="779">
        <f t="shared" si="33"/>
        <v>8772081.193</v>
      </c>
      <c r="EE45" s="778" t="s">
        <v>824</v>
      </c>
      <c r="EF45" s="780" t="s">
        <v>825</v>
      </c>
      <c r="EG45" s="780" t="s">
        <v>431</v>
      </c>
      <c r="EH45" s="780" t="s">
        <v>431</v>
      </c>
      <c r="EI45" s="779">
        <v>0</v>
      </c>
      <c r="EJ45" s="779">
        <v>14106471037</v>
      </c>
      <c r="EK45" s="779">
        <v>12447285304</v>
      </c>
      <c r="EL45" s="1137">
        <f t="shared" si="35"/>
        <v>0</v>
      </c>
      <c r="EM45" s="1137">
        <f t="shared" si="36"/>
        <v>14106471.037</v>
      </c>
      <c r="EN45" s="1137">
        <f t="shared" si="37"/>
        <v>12447285.304</v>
      </c>
      <c r="EV45" s="1136"/>
      <c r="EY45" s="778" t="s">
        <v>824</v>
      </c>
      <c r="EZ45" s="780" t="s">
        <v>825</v>
      </c>
      <c r="FA45" s="780" t="s">
        <v>431</v>
      </c>
      <c r="FB45" s="780" t="s">
        <v>431</v>
      </c>
      <c r="FC45" s="779">
        <v>0</v>
      </c>
      <c r="FD45" s="779">
        <v>15246286077</v>
      </c>
      <c r="FE45" s="779">
        <v>17302730093</v>
      </c>
      <c r="FF45" s="1136">
        <f t="shared" si="39"/>
        <v>0</v>
      </c>
      <c r="FG45" s="1136">
        <f t="shared" si="40"/>
        <v>15246286.077</v>
      </c>
      <c r="FH45" s="1136">
        <f t="shared" si="41"/>
        <v>17302730.092999998</v>
      </c>
      <c r="FR45" s="1143" t="s">
        <v>824</v>
      </c>
      <c r="FS45" s="752" t="s">
        <v>825</v>
      </c>
      <c r="FT45" s="752" t="s">
        <v>431</v>
      </c>
      <c r="FU45" s="752" t="s">
        <v>431</v>
      </c>
      <c r="FV45" s="1136">
        <v>0</v>
      </c>
      <c r="FW45" s="1136">
        <v>21420560609</v>
      </c>
      <c r="FX45" s="1136">
        <v>17958356920</v>
      </c>
      <c r="FY45" s="829">
        <f t="shared" si="43"/>
        <v>0</v>
      </c>
      <c r="FZ45" s="829">
        <f t="shared" si="44"/>
        <v>21420560.609000001</v>
      </c>
      <c r="GA45" s="829">
        <f t="shared" si="45"/>
        <v>17958356.920000002</v>
      </c>
      <c r="GK45" s="752" t="s">
        <v>824</v>
      </c>
      <c r="GL45" s="752" t="s">
        <v>825</v>
      </c>
      <c r="GM45" s="752" t="s">
        <v>431</v>
      </c>
      <c r="GN45" s="752" t="s">
        <v>431</v>
      </c>
      <c r="GO45" s="1136">
        <v>39652071728</v>
      </c>
      <c r="GP45" s="1136">
        <v>0</v>
      </c>
      <c r="GQ45" s="1136">
        <v>0</v>
      </c>
      <c r="GR45" s="1136">
        <f t="shared" si="47"/>
        <v>39652071.728</v>
      </c>
      <c r="GS45" s="1136">
        <f t="shared" si="48"/>
        <v>0</v>
      </c>
      <c r="GT45" s="1136">
        <f t="shared" si="49"/>
        <v>0</v>
      </c>
      <c r="HC45" s="752" t="s">
        <v>824</v>
      </c>
      <c r="HD45" s="752" t="s">
        <v>825</v>
      </c>
      <c r="HE45" s="752" t="s">
        <v>431</v>
      </c>
      <c r="HF45" s="752" t="s">
        <v>431</v>
      </c>
      <c r="HG45" s="824">
        <v>40837891484</v>
      </c>
      <c r="HH45" s="824">
        <v>0</v>
      </c>
      <c r="HI45" s="824">
        <v>0</v>
      </c>
      <c r="HJ45" s="824">
        <f t="shared" si="51"/>
        <v>40837891.483999997</v>
      </c>
      <c r="HK45" s="824">
        <f t="shared" si="52"/>
        <v>0</v>
      </c>
      <c r="HL45" s="824">
        <f t="shared" si="53"/>
        <v>0</v>
      </c>
    </row>
    <row r="46" spans="1:220" ht="15" customHeight="1" x14ac:dyDescent="0.2">
      <c r="AM46" s="780" t="s">
        <v>436</v>
      </c>
      <c r="AN46" s="780" t="s">
        <v>127</v>
      </c>
      <c r="AO46" s="780" t="s">
        <v>431</v>
      </c>
      <c r="AP46" s="780" t="s">
        <v>431</v>
      </c>
      <c r="AQ46" s="780" t="s">
        <v>521</v>
      </c>
      <c r="AR46" s="1216">
        <v>0</v>
      </c>
      <c r="AS46" s="1216">
        <v>15276251603</v>
      </c>
      <c r="AT46" s="1216">
        <v>15276251603</v>
      </c>
      <c r="AU46" s="1216">
        <f t="shared" si="15"/>
        <v>0</v>
      </c>
      <c r="AV46" s="1216">
        <f t="shared" si="16"/>
        <v>15276251.603</v>
      </c>
      <c r="AW46" s="1216">
        <f t="shared" si="17"/>
        <v>15276251.603</v>
      </c>
      <c r="BF46" s="778" t="s">
        <v>435</v>
      </c>
      <c r="BG46" s="1217" t="s">
        <v>452</v>
      </c>
      <c r="BH46" s="778" t="s">
        <v>431</v>
      </c>
      <c r="BI46" s="780" t="s">
        <v>431</v>
      </c>
      <c r="BJ46" s="779">
        <v>0</v>
      </c>
      <c r="BK46" s="779">
        <v>1974031309</v>
      </c>
      <c r="BL46" s="779">
        <v>1635103138</v>
      </c>
      <c r="BM46" s="1145">
        <f t="shared" si="19"/>
        <v>0</v>
      </c>
      <c r="BN46" s="1145">
        <f t="shared" si="20"/>
        <v>1974031.3089999999</v>
      </c>
      <c r="BO46" s="1145">
        <f t="shared" si="21"/>
        <v>1635103.138</v>
      </c>
      <c r="BY46" s="778" t="s">
        <v>432</v>
      </c>
      <c r="BZ46" s="778" t="s">
        <v>451</v>
      </c>
      <c r="CA46" s="778" t="s">
        <v>431</v>
      </c>
      <c r="CB46" s="778" t="s">
        <v>431</v>
      </c>
      <c r="CC46" s="780" t="s">
        <v>521</v>
      </c>
      <c r="CD46" s="779">
        <v>17089021000</v>
      </c>
      <c r="CE46" s="779">
        <v>0</v>
      </c>
      <c r="CF46" s="779">
        <v>0</v>
      </c>
      <c r="CG46" s="779">
        <f t="shared" si="23"/>
        <v>17089021</v>
      </c>
      <c r="CH46" s="779">
        <f t="shared" si="24"/>
        <v>0</v>
      </c>
      <c r="CI46" s="779">
        <f t="shared" si="25"/>
        <v>0</v>
      </c>
      <c r="CR46" s="780" t="s">
        <v>826</v>
      </c>
      <c r="CS46" s="780" t="s">
        <v>827</v>
      </c>
      <c r="CT46" s="780" t="s">
        <v>431</v>
      </c>
      <c r="CU46" s="780" t="s">
        <v>431</v>
      </c>
      <c r="CV46" s="779">
        <v>9719640000</v>
      </c>
      <c r="CW46" s="779">
        <v>0</v>
      </c>
      <c r="CX46" s="779">
        <v>0</v>
      </c>
      <c r="CY46" s="779">
        <f t="shared" si="27"/>
        <v>9719640</v>
      </c>
      <c r="CZ46" s="779">
        <f t="shared" si="28"/>
        <v>0</v>
      </c>
      <c r="DA46" s="779">
        <f t="shared" si="29"/>
        <v>0</v>
      </c>
      <c r="DK46" s="778" t="s">
        <v>826</v>
      </c>
      <c r="DL46" s="780" t="s">
        <v>827</v>
      </c>
      <c r="DM46" s="778" t="s">
        <v>431</v>
      </c>
      <c r="DN46" s="780" t="s">
        <v>431</v>
      </c>
      <c r="DO46" s="779">
        <v>9719640000</v>
      </c>
      <c r="DP46" s="779">
        <v>0</v>
      </c>
      <c r="DQ46" s="779">
        <v>0</v>
      </c>
      <c r="DR46" s="779">
        <f t="shared" si="31"/>
        <v>9719640</v>
      </c>
      <c r="DS46" s="779">
        <f t="shared" si="32"/>
        <v>0</v>
      </c>
      <c r="DT46" s="779">
        <f t="shared" si="33"/>
        <v>0</v>
      </c>
      <c r="EE46" s="778" t="s">
        <v>826</v>
      </c>
      <c r="EF46" s="780" t="s">
        <v>827</v>
      </c>
      <c r="EG46" s="780" t="s">
        <v>431</v>
      </c>
      <c r="EH46" s="780" t="s">
        <v>431</v>
      </c>
      <c r="EI46" s="779">
        <v>9719640000</v>
      </c>
      <c r="EJ46" s="779">
        <v>0</v>
      </c>
      <c r="EK46" s="779">
        <v>0</v>
      </c>
      <c r="EL46" s="1137">
        <f t="shared" si="35"/>
        <v>9719640</v>
      </c>
      <c r="EM46" s="1137">
        <f t="shared" si="36"/>
        <v>0</v>
      </c>
      <c r="EN46" s="1137">
        <f t="shared" si="37"/>
        <v>0</v>
      </c>
      <c r="EV46" s="1136"/>
      <c r="EY46" s="778" t="s">
        <v>826</v>
      </c>
      <c r="EZ46" s="780" t="s">
        <v>827</v>
      </c>
      <c r="FA46" s="780" t="s">
        <v>431</v>
      </c>
      <c r="FB46" s="780" t="s">
        <v>431</v>
      </c>
      <c r="FC46" s="779">
        <v>9719640000</v>
      </c>
      <c r="FD46" s="779">
        <v>0</v>
      </c>
      <c r="FE46" s="779">
        <v>0</v>
      </c>
      <c r="FF46" s="1136">
        <f t="shared" si="39"/>
        <v>9719640</v>
      </c>
      <c r="FG46" s="1136">
        <f t="shared" si="40"/>
        <v>0</v>
      </c>
      <c r="FH46" s="1136">
        <f t="shared" si="41"/>
        <v>0</v>
      </c>
      <c r="FR46" s="1143" t="s">
        <v>826</v>
      </c>
      <c r="FS46" s="752" t="s">
        <v>827</v>
      </c>
      <c r="FT46" s="752" t="s">
        <v>431</v>
      </c>
      <c r="FU46" s="752" t="s">
        <v>431</v>
      </c>
      <c r="FV46" s="1136">
        <v>9719640000</v>
      </c>
      <c r="FW46" s="1136">
        <v>0</v>
      </c>
      <c r="FX46" s="1136">
        <v>0</v>
      </c>
      <c r="FY46" s="829">
        <f t="shared" si="43"/>
        <v>9719640</v>
      </c>
      <c r="FZ46" s="829">
        <f t="shared" si="44"/>
        <v>0</v>
      </c>
      <c r="GA46" s="829">
        <f t="shared" si="45"/>
        <v>0</v>
      </c>
      <c r="GK46" s="752" t="s">
        <v>824</v>
      </c>
      <c r="GL46" s="752" t="s">
        <v>825</v>
      </c>
      <c r="GM46" s="752" t="s">
        <v>431</v>
      </c>
      <c r="GN46" s="752" t="s">
        <v>431</v>
      </c>
      <c r="GO46" s="1136">
        <v>0</v>
      </c>
      <c r="GP46" s="1136">
        <v>21822256824</v>
      </c>
      <c r="GQ46" s="1136">
        <v>20086115845</v>
      </c>
      <c r="GR46" s="1136">
        <f t="shared" si="47"/>
        <v>0</v>
      </c>
      <c r="GS46" s="1136">
        <f t="shared" si="48"/>
        <v>21822256.824000001</v>
      </c>
      <c r="GT46" s="1136">
        <f t="shared" si="49"/>
        <v>20086115.844999999</v>
      </c>
      <c r="HC46" s="752" t="s">
        <v>824</v>
      </c>
      <c r="HD46" s="752" t="s">
        <v>825</v>
      </c>
      <c r="HE46" s="752" t="s">
        <v>431</v>
      </c>
      <c r="HF46" s="752" t="s">
        <v>431</v>
      </c>
      <c r="HG46" s="824">
        <v>0</v>
      </c>
      <c r="HH46" s="824">
        <v>40834962669</v>
      </c>
      <c r="HI46" s="824">
        <v>40834962669</v>
      </c>
      <c r="HJ46" s="824">
        <f t="shared" si="51"/>
        <v>0</v>
      </c>
      <c r="HK46" s="824">
        <f t="shared" si="52"/>
        <v>40834962.669</v>
      </c>
      <c r="HL46" s="824">
        <f t="shared" si="53"/>
        <v>40834962.669</v>
      </c>
    </row>
    <row r="47" spans="1:220" ht="15" customHeight="1" x14ac:dyDescent="0.2">
      <c r="AU47" s="1147">
        <f>SUM(AU3:AU46)</f>
        <v>279187175.19999999</v>
      </c>
      <c r="AV47" s="1147">
        <f>SUM(AV3:AV46)</f>
        <v>129310599.26000001</v>
      </c>
      <c r="AW47" s="1147">
        <f>SUM(AW3:AW46)</f>
        <v>89025338.297999993</v>
      </c>
      <c r="BF47" s="778" t="s">
        <v>882</v>
      </c>
      <c r="BG47" s="1217" t="s">
        <v>883</v>
      </c>
      <c r="BH47" s="778" t="s">
        <v>431</v>
      </c>
      <c r="BI47" s="780" t="s">
        <v>431</v>
      </c>
      <c r="BJ47" s="779">
        <v>3933000000</v>
      </c>
      <c r="BK47" s="779">
        <v>0</v>
      </c>
      <c r="BL47" s="779">
        <v>0</v>
      </c>
      <c r="BM47" s="1145">
        <f t="shared" si="19"/>
        <v>3933000</v>
      </c>
      <c r="BN47" s="1145">
        <f t="shared" si="20"/>
        <v>0</v>
      </c>
      <c r="BO47" s="1145">
        <f t="shared" si="21"/>
        <v>0</v>
      </c>
      <c r="BY47" s="778" t="s">
        <v>435</v>
      </c>
      <c r="BZ47" s="778" t="s">
        <v>452</v>
      </c>
      <c r="CA47" s="778" t="s">
        <v>431</v>
      </c>
      <c r="CB47" s="778" t="s">
        <v>431</v>
      </c>
      <c r="CC47" s="780" t="s">
        <v>521</v>
      </c>
      <c r="CD47" s="779">
        <v>8937547000</v>
      </c>
      <c r="CE47" s="779">
        <v>0</v>
      </c>
      <c r="CF47" s="779">
        <v>0</v>
      </c>
      <c r="CG47" s="779">
        <f t="shared" si="23"/>
        <v>8937547</v>
      </c>
      <c r="CH47" s="779">
        <f t="shared" si="24"/>
        <v>0</v>
      </c>
      <c r="CI47" s="779">
        <f t="shared" si="25"/>
        <v>0</v>
      </c>
      <c r="CR47" s="780" t="s">
        <v>826</v>
      </c>
      <c r="CS47" s="780" t="s">
        <v>827</v>
      </c>
      <c r="CT47" s="780" t="s">
        <v>431</v>
      </c>
      <c r="CU47" s="780" t="s">
        <v>431</v>
      </c>
      <c r="CV47" s="779">
        <v>0</v>
      </c>
      <c r="CW47" s="779">
        <v>1264918674</v>
      </c>
      <c r="CX47" s="779">
        <v>0</v>
      </c>
      <c r="CY47" s="779">
        <f t="shared" si="27"/>
        <v>0</v>
      </c>
      <c r="CZ47" s="779">
        <f t="shared" si="28"/>
        <v>1264918.6740000001</v>
      </c>
      <c r="DA47" s="779">
        <f t="shared" si="29"/>
        <v>0</v>
      </c>
      <c r="DK47" s="778" t="s">
        <v>826</v>
      </c>
      <c r="DL47" s="780" t="s">
        <v>827</v>
      </c>
      <c r="DM47" s="778" t="s">
        <v>431</v>
      </c>
      <c r="DN47" s="780" t="s">
        <v>431</v>
      </c>
      <c r="DO47" s="779">
        <v>0</v>
      </c>
      <c r="DP47" s="779">
        <v>1264918674</v>
      </c>
      <c r="DQ47" s="779">
        <v>42488206</v>
      </c>
      <c r="DR47" s="779">
        <f t="shared" si="31"/>
        <v>0</v>
      </c>
      <c r="DS47" s="779">
        <f t="shared" si="32"/>
        <v>1264918.6740000001</v>
      </c>
      <c r="DT47" s="779">
        <f t="shared" si="33"/>
        <v>42488.205999999998</v>
      </c>
      <c r="EE47" s="778" t="s">
        <v>826</v>
      </c>
      <c r="EF47" s="780" t="s">
        <v>827</v>
      </c>
      <c r="EG47" s="780" t="s">
        <v>431</v>
      </c>
      <c r="EH47" s="780" t="s">
        <v>431</v>
      </c>
      <c r="EI47" s="779">
        <v>0</v>
      </c>
      <c r="EJ47" s="779">
        <v>1264918674</v>
      </c>
      <c r="EK47" s="779">
        <v>42488206</v>
      </c>
      <c r="EL47" s="1137">
        <f t="shared" si="35"/>
        <v>0</v>
      </c>
      <c r="EM47" s="1137">
        <f t="shared" si="36"/>
        <v>1264918.6740000001</v>
      </c>
      <c r="EN47" s="1137">
        <f t="shared" si="37"/>
        <v>42488.205999999998</v>
      </c>
      <c r="EV47" s="1136"/>
      <c r="EY47" s="778" t="s">
        <v>826</v>
      </c>
      <c r="EZ47" s="780" t="s">
        <v>827</v>
      </c>
      <c r="FA47" s="780" t="s">
        <v>431</v>
      </c>
      <c r="FB47" s="780" t="s">
        <v>431</v>
      </c>
      <c r="FC47" s="779">
        <v>0</v>
      </c>
      <c r="FD47" s="779">
        <v>42488206</v>
      </c>
      <c r="FE47" s="779">
        <v>1264918674</v>
      </c>
      <c r="FF47" s="1136">
        <f t="shared" si="39"/>
        <v>0</v>
      </c>
      <c r="FG47" s="1136">
        <f t="shared" si="40"/>
        <v>42488.205999999998</v>
      </c>
      <c r="FH47" s="1136">
        <f t="shared" si="41"/>
        <v>1264918.6740000001</v>
      </c>
      <c r="FR47" s="1143" t="s">
        <v>826</v>
      </c>
      <c r="FS47" s="752" t="s">
        <v>827</v>
      </c>
      <c r="FT47" s="752" t="s">
        <v>431</v>
      </c>
      <c r="FU47" s="752" t="s">
        <v>431</v>
      </c>
      <c r="FV47" s="1136">
        <v>0</v>
      </c>
      <c r="FW47" s="1136">
        <v>790942157</v>
      </c>
      <c r="FX47" s="1136">
        <v>490942157</v>
      </c>
      <c r="FY47" s="829">
        <f t="shared" si="43"/>
        <v>0</v>
      </c>
      <c r="FZ47" s="829">
        <f t="shared" si="44"/>
        <v>790942.15700000001</v>
      </c>
      <c r="GA47" s="829">
        <f t="shared" si="45"/>
        <v>490942.15700000001</v>
      </c>
      <c r="GK47" s="752" t="s">
        <v>826</v>
      </c>
      <c r="GL47" s="752" t="s">
        <v>827</v>
      </c>
      <c r="GM47" s="752" t="s">
        <v>431</v>
      </c>
      <c r="GN47" s="752" t="s">
        <v>431</v>
      </c>
      <c r="GO47" s="1136">
        <v>9719640000</v>
      </c>
      <c r="GP47" s="1136">
        <v>0</v>
      </c>
      <c r="GQ47" s="1136">
        <v>0</v>
      </c>
      <c r="GR47" s="1136">
        <f t="shared" si="47"/>
        <v>9719640</v>
      </c>
      <c r="GS47" s="1136">
        <f t="shared" si="48"/>
        <v>0</v>
      </c>
      <c r="GT47" s="1136">
        <f t="shared" si="49"/>
        <v>0</v>
      </c>
      <c r="HC47" s="752" t="s">
        <v>826</v>
      </c>
      <c r="HD47" s="752" t="s">
        <v>827</v>
      </c>
      <c r="HE47" s="752" t="s">
        <v>431</v>
      </c>
      <c r="HF47" s="752" t="s">
        <v>431</v>
      </c>
      <c r="HG47" s="824">
        <v>9719640000</v>
      </c>
      <c r="HH47" s="824">
        <v>0</v>
      </c>
      <c r="HI47" s="824">
        <v>0</v>
      </c>
      <c r="HJ47" s="824">
        <f t="shared" si="51"/>
        <v>9719640</v>
      </c>
      <c r="HK47" s="824">
        <f t="shared" si="52"/>
        <v>0</v>
      </c>
      <c r="HL47" s="824">
        <f t="shared" si="53"/>
        <v>0</v>
      </c>
    </row>
    <row r="48" spans="1:220" ht="15" customHeight="1" x14ac:dyDescent="0.2">
      <c r="BF48" s="778" t="s">
        <v>436</v>
      </c>
      <c r="BG48" s="1217" t="s">
        <v>127</v>
      </c>
      <c r="BH48" s="778" t="s">
        <v>431</v>
      </c>
      <c r="BI48" s="780" t="s">
        <v>431</v>
      </c>
      <c r="BJ48" s="779">
        <f>10100</f>
        <v>10100</v>
      </c>
      <c r="BK48" s="779">
        <v>0</v>
      </c>
      <c r="BL48" s="779">
        <v>0</v>
      </c>
      <c r="BM48" s="1145">
        <f>+BJ48/$BM$1*$BN$1+BM49-10</f>
        <v>15276252.199999999</v>
      </c>
      <c r="BN48" s="1145">
        <f t="shared" si="20"/>
        <v>0</v>
      </c>
      <c r="BO48" s="1145">
        <f t="shared" si="21"/>
        <v>0</v>
      </c>
      <c r="BY48" s="778" t="s">
        <v>435</v>
      </c>
      <c r="BZ48" s="778" t="s">
        <v>452</v>
      </c>
      <c r="CA48" s="778" t="s">
        <v>431</v>
      </c>
      <c r="CB48" s="778" t="s">
        <v>431</v>
      </c>
      <c r="CC48" s="780" t="s">
        <v>521</v>
      </c>
      <c r="CD48" s="779">
        <v>0</v>
      </c>
      <c r="CE48" s="779">
        <v>2951093101</v>
      </c>
      <c r="CF48" s="779">
        <v>2951093101</v>
      </c>
      <c r="CG48" s="779">
        <f t="shared" si="23"/>
        <v>0</v>
      </c>
      <c r="CH48" s="779">
        <f t="shared" si="24"/>
        <v>2951093.1009999998</v>
      </c>
      <c r="CI48" s="779">
        <f t="shared" si="25"/>
        <v>2951093.1009999998</v>
      </c>
      <c r="CR48" s="780" t="s">
        <v>432</v>
      </c>
      <c r="CS48" s="780" t="s">
        <v>451</v>
      </c>
      <c r="CT48" s="780" t="s">
        <v>431</v>
      </c>
      <c r="CU48" s="780" t="s">
        <v>431</v>
      </c>
      <c r="CV48" s="779">
        <v>17089021000</v>
      </c>
      <c r="CW48" s="779">
        <v>0</v>
      </c>
      <c r="CX48" s="779">
        <v>0</v>
      </c>
      <c r="CY48" s="779">
        <f t="shared" si="27"/>
        <v>17089021</v>
      </c>
      <c r="CZ48" s="779">
        <f t="shared" si="28"/>
        <v>0</v>
      </c>
      <c r="DA48" s="779">
        <f t="shared" si="29"/>
        <v>0</v>
      </c>
      <c r="DK48" s="778" t="s">
        <v>432</v>
      </c>
      <c r="DL48" s="780" t="s">
        <v>451</v>
      </c>
      <c r="DM48" s="778" t="s">
        <v>431</v>
      </c>
      <c r="DN48" s="780" t="s">
        <v>431</v>
      </c>
      <c r="DO48" s="779">
        <v>17089021000</v>
      </c>
      <c r="DP48" s="779">
        <v>0</v>
      </c>
      <c r="DQ48" s="779">
        <v>0</v>
      </c>
      <c r="DR48" s="779">
        <f t="shared" si="31"/>
        <v>17089021</v>
      </c>
      <c r="DS48" s="779">
        <f t="shared" si="32"/>
        <v>0</v>
      </c>
      <c r="DT48" s="779">
        <f t="shared" si="33"/>
        <v>0</v>
      </c>
      <c r="EE48" s="778" t="s">
        <v>432</v>
      </c>
      <c r="EF48" s="780" t="s">
        <v>451</v>
      </c>
      <c r="EG48" s="780" t="s">
        <v>431</v>
      </c>
      <c r="EH48" s="780" t="s">
        <v>431</v>
      </c>
      <c r="EI48" s="779">
        <v>17089021000</v>
      </c>
      <c r="EJ48" s="779">
        <v>0</v>
      </c>
      <c r="EK48" s="779">
        <v>0</v>
      </c>
      <c r="EL48" s="1137">
        <f t="shared" si="35"/>
        <v>17089021</v>
      </c>
      <c r="EM48" s="1137">
        <f t="shared" si="36"/>
        <v>0</v>
      </c>
      <c r="EN48" s="1137">
        <f t="shared" si="37"/>
        <v>0</v>
      </c>
      <c r="EV48" s="1136"/>
      <c r="EY48" s="778" t="s">
        <v>432</v>
      </c>
      <c r="EZ48" s="780" t="s">
        <v>451</v>
      </c>
      <c r="FA48" s="780" t="s">
        <v>431</v>
      </c>
      <c r="FB48" s="780" t="s">
        <v>431</v>
      </c>
      <c r="FC48" s="779">
        <v>17089021000</v>
      </c>
      <c r="FD48" s="779">
        <v>0</v>
      </c>
      <c r="FE48" s="779">
        <v>0</v>
      </c>
      <c r="FF48" s="1136">
        <f t="shared" si="39"/>
        <v>17089021</v>
      </c>
      <c r="FG48" s="1136">
        <f t="shared" si="40"/>
        <v>0</v>
      </c>
      <c r="FH48" s="1136">
        <f t="shared" si="41"/>
        <v>0</v>
      </c>
      <c r="FR48" s="1143" t="s">
        <v>432</v>
      </c>
      <c r="FS48" s="752" t="s">
        <v>451</v>
      </c>
      <c r="FT48" s="752" t="s">
        <v>431</v>
      </c>
      <c r="FU48" s="752" t="s">
        <v>431</v>
      </c>
      <c r="FV48" s="1136">
        <v>17089021000</v>
      </c>
      <c r="FW48" s="1136">
        <v>0</v>
      </c>
      <c r="FX48" s="1136">
        <v>0</v>
      </c>
      <c r="FY48" s="829">
        <f t="shared" si="43"/>
        <v>17089021</v>
      </c>
      <c r="FZ48" s="829">
        <f t="shared" si="44"/>
        <v>0</v>
      </c>
      <c r="GA48" s="829">
        <f t="shared" si="45"/>
        <v>0</v>
      </c>
      <c r="GK48" s="752" t="s">
        <v>826</v>
      </c>
      <c r="GL48" s="752" t="s">
        <v>827</v>
      </c>
      <c r="GM48" s="752" t="s">
        <v>431</v>
      </c>
      <c r="GN48" s="752" t="s">
        <v>431</v>
      </c>
      <c r="GO48" s="1136">
        <v>0</v>
      </c>
      <c r="GP48" s="1136">
        <v>5958904157</v>
      </c>
      <c r="GQ48" s="1136">
        <v>5958904157</v>
      </c>
      <c r="GR48" s="1136">
        <f t="shared" si="47"/>
        <v>0</v>
      </c>
      <c r="GS48" s="1136">
        <f t="shared" si="48"/>
        <v>5958904.1569999997</v>
      </c>
      <c r="GT48" s="1136">
        <f t="shared" si="49"/>
        <v>5958904.1569999997</v>
      </c>
      <c r="HC48" s="752" t="s">
        <v>826</v>
      </c>
      <c r="HD48" s="752" t="s">
        <v>827</v>
      </c>
      <c r="HE48" s="752" t="s">
        <v>431</v>
      </c>
      <c r="HF48" s="752" t="s">
        <v>431</v>
      </c>
      <c r="HG48" s="824">
        <v>0</v>
      </c>
      <c r="HH48" s="824">
        <v>9719640000</v>
      </c>
      <c r="HI48" s="824">
        <v>9719640000</v>
      </c>
      <c r="HJ48" s="824">
        <f t="shared" si="51"/>
        <v>0</v>
      </c>
      <c r="HK48" s="824">
        <f t="shared" si="52"/>
        <v>9719640</v>
      </c>
      <c r="HL48" s="824">
        <f t="shared" si="53"/>
        <v>9719640</v>
      </c>
    </row>
    <row r="49" spans="58:220" ht="15" customHeight="1" x14ac:dyDescent="0.2">
      <c r="BF49" s="778" t="s">
        <v>436</v>
      </c>
      <c r="BG49" s="1217" t="s">
        <v>127</v>
      </c>
      <c r="BH49" s="778" t="s">
        <v>431</v>
      </c>
      <c r="BI49" s="780" t="s">
        <v>431</v>
      </c>
      <c r="BJ49" s="779">
        <f>+BJ48+15276242000</f>
        <v>15276252100</v>
      </c>
      <c r="BK49" s="779">
        <v>15276251603</v>
      </c>
      <c r="BL49" s="779">
        <v>15276251603</v>
      </c>
      <c r="BM49" s="1145">
        <f t="shared" si="19"/>
        <v>15276252.1</v>
      </c>
      <c r="BN49" s="1145">
        <f t="shared" si="20"/>
        <v>15276251.603</v>
      </c>
      <c r="BO49" s="1145">
        <f t="shared" si="21"/>
        <v>15276251.603</v>
      </c>
      <c r="BY49" s="778" t="s">
        <v>882</v>
      </c>
      <c r="BZ49" s="778" t="s">
        <v>883</v>
      </c>
      <c r="CA49" s="778" t="s">
        <v>431</v>
      </c>
      <c r="CB49" s="778" t="s">
        <v>431</v>
      </c>
      <c r="CC49" s="780" t="s">
        <v>521</v>
      </c>
      <c r="CD49" s="779">
        <v>3933000000</v>
      </c>
      <c r="CE49" s="779">
        <v>0</v>
      </c>
      <c r="CF49" s="779">
        <v>0</v>
      </c>
      <c r="CG49" s="779">
        <f t="shared" si="23"/>
        <v>3933000</v>
      </c>
      <c r="CH49" s="779">
        <f t="shared" si="24"/>
        <v>0</v>
      </c>
      <c r="CI49" s="779">
        <f t="shared" si="25"/>
        <v>0</v>
      </c>
      <c r="CR49" s="780" t="s">
        <v>435</v>
      </c>
      <c r="CS49" s="780" t="s">
        <v>452</v>
      </c>
      <c r="CT49" s="780" t="s">
        <v>431</v>
      </c>
      <c r="CU49" s="780" t="s">
        <v>431</v>
      </c>
      <c r="CV49" s="779">
        <v>8937547000</v>
      </c>
      <c r="CW49" s="779">
        <v>0</v>
      </c>
      <c r="CX49" s="779">
        <v>0</v>
      </c>
      <c r="CY49" s="779">
        <f t="shared" si="27"/>
        <v>8937547</v>
      </c>
      <c r="CZ49" s="779">
        <f t="shared" si="28"/>
        <v>0</v>
      </c>
      <c r="DA49" s="779">
        <f t="shared" si="29"/>
        <v>0</v>
      </c>
      <c r="DK49" s="778" t="s">
        <v>432</v>
      </c>
      <c r="DL49" s="780" t="s">
        <v>451</v>
      </c>
      <c r="DM49" s="778" t="s">
        <v>431</v>
      </c>
      <c r="DN49" s="780" t="s">
        <v>431</v>
      </c>
      <c r="DO49" s="779">
        <v>0</v>
      </c>
      <c r="DP49" s="779">
        <v>17089021000</v>
      </c>
      <c r="DQ49" s="779">
        <v>17089021000</v>
      </c>
      <c r="DR49" s="779">
        <f t="shared" si="31"/>
        <v>0</v>
      </c>
      <c r="DS49" s="779">
        <f t="shared" si="32"/>
        <v>17089021</v>
      </c>
      <c r="DT49" s="779">
        <f t="shared" si="33"/>
        <v>17089021</v>
      </c>
      <c r="EE49" s="778" t="s">
        <v>432</v>
      </c>
      <c r="EF49" s="780" t="s">
        <v>451</v>
      </c>
      <c r="EG49" s="780" t="s">
        <v>431</v>
      </c>
      <c r="EH49" s="780" t="s">
        <v>431</v>
      </c>
      <c r="EI49" s="779">
        <v>0</v>
      </c>
      <c r="EJ49" s="779">
        <v>17089021000</v>
      </c>
      <c r="EK49" s="779">
        <v>17089021000</v>
      </c>
      <c r="EL49" s="1137">
        <f t="shared" si="35"/>
        <v>0</v>
      </c>
      <c r="EM49" s="1137">
        <f t="shared" si="36"/>
        <v>17089021</v>
      </c>
      <c r="EN49" s="1137">
        <f t="shared" si="37"/>
        <v>17089021</v>
      </c>
      <c r="EV49" s="1136"/>
      <c r="EY49" s="778" t="s">
        <v>432</v>
      </c>
      <c r="EZ49" s="780" t="s">
        <v>451</v>
      </c>
      <c r="FA49" s="780" t="s">
        <v>431</v>
      </c>
      <c r="FB49" s="780" t="s">
        <v>431</v>
      </c>
      <c r="FC49" s="779">
        <v>0</v>
      </c>
      <c r="FD49" s="779">
        <v>17089021000</v>
      </c>
      <c r="FE49" s="779">
        <v>17089021000</v>
      </c>
      <c r="FF49" s="1136">
        <f t="shared" si="39"/>
        <v>0</v>
      </c>
      <c r="FG49" s="1136">
        <f t="shared" si="40"/>
        <v>17089021</v>
      </c>
      <c r="FH49" s="1136">
        <f t="shared" si="41"/>
        <v>17089021</v>
      </c>
      <c r="FR49" s="1143" t="s">
        <v>432</v>
      </c>
      <c r="FS49" s="752" t="s">
        <v>451</v>
      </c>
      <c r="FT49" s="752" t="s">
        <v>431</v>
      </c>
      <c r="FU49" s="752" t="s">
        <v>431</v>
      </c>
      <c r="FV49" s="1136">
        <v>0</v>
      </c>
      <c r="FW49" s="1136">
        <v>17089021000</v>
      </c>
      <c r="FX49" s="1136">
        <v>17089021000</v>
      </c>
      <c r="FY49" s="829">
        <f t="shared" si="43"/>
        <v>0</v>
      </c>
      <c r="FZ49" s="829">
        <f t="shared" si="44"/>
        <v>17089021</v>
      </c>
      <c r="GA49" s="829">
        <f t="shared" si="45"/>
        <v>17089021</v>
      </c>
      <c r="GK49" s="752" t="s">
        <v>432</v>
      </c>
      <c r="GL49" s="752" t="s">
        <v>451</v>
      </c>
      <c r="GM49" s="752" t="s">
        <v>431</v>
      </c>
      <c r="GN49" s="752" t="s">
        <v>431</v>
      </c>
      <c r="GO49" s="1136">
        <v>17089021000</v>
      </c>
      <c r="GP49" s="1136">
        <v>0</v>
      </c>
      <c r="GQ49" s="1136">
        <v>0</v>
      </c>
      <c r="GR49" s="1136">
        <f t="shared" si="47"/>
        <v>17089021</v>
      </c>
      <c r="GS49" s="1136">
        <f t="shared" si="48"/>
        <v>0</v>
      </c>
      <c r="GT49" s="1136">
        <f t="shared" si="49"/>
        <v>0</v>
      </c>
      <c r="HC49" s="752" t="s">
        <v>432</v>
      </c>
      <c r="HD49" s="752" t="s">
        <v>451</v>
      </c>
      <c r="HE49" s="752" t="s">
        <v>431</v>
      </c>
      <c r="HF49" s="752" t="s">
        <v>431</v>
      </c>
      <c r="HG49" s="824">
        <v>17089021000</v>
      </c>
      <c r="HH49" s="824">
        <v>0</v>
      </c>
      <c r="HI49" s="824">
        <v>0</v>
      </c>
      <c r="HJ49" s="824">
        <f t="shared" si="51"/>
        <v>17089021</v>
      </c>
      <c r="HK49" s="824">
        <f t="shared" si="52"/>
        <v>0</v>
      </c>
      <c r="HL49" s="824">
        <f t="shared" si="53"/>
        <v>0</v>
      </c>
    </row>
    <row r="50" spans="58:220" ht="15" customHeight="1" x14ac:dyDescent="0.2">
      <c r="BY50" s="778" t="s">
        <v>436</v>
      </c>
      <c r="BZ50" s="778" t="s">
        <v>127</v>
      </c>
      <c r="CA50" s="778" t="s">
        <v>431</v>
      </c>
      <c r="CB50" s="778" t="s">
        <v>431</v>
      </c>
      <c r="CC50" s="780" t="s">
        <v>521</v>
      </c>
      <c r="CD50" s="779">
        <v>15276252100</v>
      </c>
      <c r="CE50" s="779">
        <v>0</v>
      </c>
      <c r="CF50" s="779">
        <v>0</v>
      </c>
      <c r="CG50" s="779">
        <f t="shared" si="23"/>
        <v>15276252.1</v>
      </c>
      <c r="CH50" s="779">
        <f t="shared" si="24"/>
        <v>0</v>
      </c>
      <c r="CI50" s="779">
        <f t="shared" si="25"/>
        <v>0</v>
      </c>
      <c r="CR50" s="780" t="s">
        <v>435</v>
      </c>
      <c r="CS50" s="780" t="s">
        <v>452</v>
      </c>
      <c r="CT50" s="780" t="s">
        <v>431</v>
      </c>
      <c r="CU50" s="780" t="s">
        <v>431</v>
      </c>
      <c r="CV50" s="779">
        <v>0</v>
      </c>
      <c r="CW50" s="779">
        <v>4644854321</v>
      </c>
      <c r="CX50" s="779">
        <v>4644854321</v>
      </c>
      <c r="CY50" s="779">
        <f t="shared" si="27"/>
        <v>0</v>
      </c>
      <c r="CZ50" s="779">
        <f t="shared" si="28"/>
        <v>4644854.3210000005</v>
      </c>
      <c r="DA50" s="779">
        <f t="shared" si="29"/>
        <v>4644854.3210000005</v>
      </c>
      <c r="DK50" s="778" t="s">
        <v>435</v>
      </c>
      <c r="DL50" s="780" t="s">
        <v>452</v>
      </c>
      <c r="DM50" s="778" t="s">
        <v>431</v>
      </c>
      <c r="DN50" s="780" t="s">
        <v>431</v>
      </c>
      <c r="DO50" s="779">
        <v>8937547000</v>
      </c>
      <c r="DP50" s="779">
        <v>0</v>
      </c>
      <c r="DQ50" s="779">
        <v>0</v>
      </c>
      <c r="DR50" s="779">
        <f t="shared" si="31"/>
        <v>8937547</v>
      </c>
      <c r="DS50" s="779">
        <f t="shared" si="32"/>
        <v>0</v>
      </c>
      <c r="DT50" s="779">
        <f t="shared" si="33"/>
        <v>0</v>
      </c>
      <c r="EE50" s="778" t="s">
        <v>435</v>
      </c>
      <c r="EF50" s="780" t="s">
        <v>452</v>
      </c>
      <c r="EG50" s="780" t="s">
        <v>431</v>
      </c>
      <c r="EH50" s="780" t="s">
        <v>431</v>
      </c>
      <c r="EI50" s="779">
        <v>8937547000</v>
      </c>
      <c r="EJ50" s="779">
        <v>0</v>
      </c>
      <c r="EK50" s="779">
        <v>0</v>
      </c>
      <c r="EL50" s="1137">
        <f t="shared" si="35"/>
        <v>8937547</v>
      </c>
      <c r="EM50" s="1137">
        <f t="shared" si="36"/>
        <v>0</v>
      </c>
      <c r="EN50" s="1137">
        <f t="shared" si="37"/>
        <v>0</v>
      </c>
      <c r="EV50" s="1136"/>
      <c r="EY50" s="778" t="s">
        <v>435</v>
      </c>
      <c r="EZ50" s="780" t="s">
        <v>452</v>
      </c>
      <c r="FA50" s="780" t="s">
        <v>431</v>
      </c>
      <c r="FB50" s="780" t="s">
        <v>431</v>
      </c>
      <c r="FC50" s="779">
        <v>8937547000</v>
      </c>
      <c r="FD50" s="779">
        <v>0</v>
      </c>
      <c r="FE50" s="779">
        <v>0</v>
      </c>
      <c r="FF50" s="1136">
        <f t="shared" si="39"/>
        <v>8937547</v>
      </c>
      <c r="FG50" s="1136">
        <f t="shared" si="40"/>
        <v>0</v>
      </c>
      <c r="FH50" s="1136">
        <f t="shared" si="41"/>
        <v>0</v>
      </c>
      <c r="FR50" s="1143" t="s">
        <v>435</v>
      </c>
      <c r="FS50" s="752" t="s">
        <v>452</v>
      </c>
      <c r="FT50" s="752" t="s">
        <v>431</v>
      </c>
      <c r="FU50" s="752" t="s">
        <v>431</v>
      </c>
      <c r="FV50" s="1136">
        <v>8937547000</v>
      </c>
      <c r="FW50" s="1136">
        <v>0</v>
      </c>
      <c r="FX50" s="1136">
        <v>0</v>
      </c>
      <c r="FY50" s="829">
        <f t="shared" si="43"/>
        <v>8937547</v>
      </c>
      <c r="FZ50" s="829">
        <f t="shared" si="44"/>
        <v>0</v>
      </c>
      <c r="GA50" s="829">
        <f t="shared" si="45"/>
        <v>0</v>
      </c>
      <c r="GK50" s="752" t="s">
        <v>432</v>
      </c>
      <c r="GL50" s="752" t="s">
        <v>451</v>
      </c>
      <c r="GM50" s="752" t="s">
        <v>431</v>
      </c>
      <c r="GN50" s="752" t="s">
        <v>431</v>
      </c>
      <c r="GO50" s="1136">
        <v>0</v>
      </c>
      <c r="GP50" s="1136">
        <v>17089021000</v>
      </c>
      <c r="GQ50" s="1136">
        <v>17089021000</v>
      </c>
      <c r="GR50" s="1136">
        <f t="shared" si="47"/>
        <v>0</v>
      </c>
      <c r="GS50" s="1136">
        <f t="shared" si="48"/>
        <v>17089021</v>
      </c>
      <c r="GT50" s="1136">
        <f t="shared" si="49"/>
        <v>17089021</v>
      </c>
      <c r="HC50" s="752" t="s">
        <v>432</v>
      </c>
      <c r="HD50" s="752" t="s">
        <v>451</v>
      </c>
      <c r="HE50" s="752" t="s">
        <v>431</v>
      </c>
      <c r="HF50" s="752" t="s">
        <v>431</v>
      </c>
      <c r="HG50" s="824">
        <v>0</v>
      </c>
      <c r="HH50" s="824">
        <v>17089021000</v>
      </c>
      <c r="HI50" s="824">
        <v>17089021000</v>
      </c>
      <c r="HJ50" s="824">
        <f t="shared" si="51"/>
        <v>0</v>
      </c>
      <c r="HK50" s="824">
        <f t="shared" si="52"/>
        <v>17089021</v>
      </c>
      <c r="HL50" s="824">
        <f t="shared" si="53"/>
        <v>17089021</v>
      </c>
    </row>
    <row r="51" spans="58:220" ht="15" customHeight="1" x14ac:dyDescent="0.2">
      <c r="BY51" s="778" t="s">
        <v>436</v>
      </c>
      <c r="BZ51" s="778" t="s">
        <v>127</v>
      </c>
      <c r="CA51" s="778" t="s">
        <v>431</v>
      </c>
      <c r="CB51" s="778" t="s">
        <v>431</v>
      </c>
      <c r="CC51" s="780" t="s">
        <v>521</v>
      </c>
      <c r="CD51" s="779">
        <v>0</v>
      </c>
      <c r="CE51" s="779">
        <v>15276251603</v>
      </c>
      <c r="CF51" s="779">
        <v>15276251603</v>
      </c>
      <c r="CG51" s="779">
        <f t="shared" si="23"/>
        <v>0</v>
      </c>
      <c r="CH51" s="779">
        <f t="shared" si="24"/>
        <v>15276251.603</v>
      </c>
      <c r="CI51" s="779">
        <f t="shared" si="25"/>
        <v>15276251.603</v>
      </c>
      <c r="CR51" s="780" t="s">
        <v>882</v>
      </c>
      <c r="CS51" s="780" t="s">
        <v>883</v>
      </c>
      <c r="CT51" s="780" t="s">
        <v>431</v>
      </c>
      <c r="CU51" s="780" t="s">
        <v>431</v>
      </c>
      <c r="CV51" s="779">
        <v>3933000000</v>
      </c>
      <c r="CW51" s="779">
        <v>0</v>
      </c>
      <c r="CX51" s="779">
        <v>0</v>
      </c>
      <c r="CY51" s="779">
        <f t="shared" si="27"/>
        <v>3933000</v>
      </c>
      <c r="CZ51" s="779">
        <f t="shared" si="28"/>
        <v>0</v>
      </c>
      <c r="DA51" s="779">
        <f t="shared" si="29"/>
        <v>0</v>
      </c>
      <c r="DK51" s="778" t="s">
        <v>435</v>
      </c>
      <c r="DL51" s="780" t="s">
        <v>452</v>
      </c>
      <c r="DM51" s="778" t="s">
        <v>431</v>
      </c>
      <c r="DN51" s="780" t="s">
        <v>431</v>
      </c>
      <c r="DO51" s="779">
        <v>0</v>
      </c>
      <c r="DP51" s="779">
        <v>5159680332</v>
      </c>
      <c r="DQ51" s="779">
        <v>5159680332</v>
      </c>
      <c r="DR51" s="779">
        <f t="shared" si="31"/>
        <v>0</v>
      </c>
      <c r="DS51" s="779">
        <f t="shared" si="32"/>
        <v>5159680.3320000004</v>
      </c>
      <c r="DT51" s="779">
        <f t="shared" si="33"/>
        <v>5159680.3320000004</v>
      </c>
      <c r="EE51" s="778" t="s">
        <v>435</v>
      </c>
      <c r="EF51" s="780" t="s">
        <v>452</v>
      </c>
      <c r="EG51" s="780" t="s">
        <v>431</v>
      </c>
      <c r="EH51" s="780" t="s">
        <v>431</v>
      </c>
      <c r="EI51" s="779">
        <v>0</v>
      </c>
      <c r="EJ51" s="779">
        <v>6463946696</v>
      </c>
      <c r="EK51" s="779">
        <v>6437247280</v>
      </c>
      <c r="EL51" s="1137">
        <f t="shared" si="35"/>
        <v>0</v>
      </c>
      <c r="EM51" s="1137">
        <f t="shared" si="36"/>
        <v>6463946.6960000005</v>
      </c>
      <c r="EN51" s="1137">
        <f t="shared" si="37"/>
        <v>6437247.2800000003</v>
      </c>
      <c r="EV51" s="1136"/>
      <c r="EY51" s="778" t="s">
        <v>435</v>
      </c>
      <c r="EZ51" s="780" t="s">
        <v>452</v>
      </c>
      <c r="FA51" s="780" t="s">
        <v>431</v>
      </c>
      <c r="FB51" s="780" t="s">
        <v>431</v>
      </c>
      <c r="FC51" s="779">
        <v>0</v>
      </c>
      <c r="FD51" s="779">
        <v>6457538330</v>
      </c>
      <c r="FE51" s="779">
        <v>6528600560</v>
      </c>
      <c r="FF51" s="1136">
        <f t="shared" si="39"/>
        <v>0</v>
      </c>
      <c r="FG51" s="1136">
        <f t="shared" si="40"/>
        <v>6457538.3300000001</v>
      </c>
      <c r="FH51" s="1136">
        <f t="shared" si="41"/>
        <v>6528600.5599999996</v>
      </c>
      <c r="FR51" s="1143" t="s">
        <v>435</v>
      </c>
      <c r="FS51" s="752" t="s">
        <v>452</v>
      </c>
      <c r="FT51" s="752" t="s">
        <v>431</v>
      </c>
      <c r="FU51" s="752" t="s">
        <v>431</v>
      </c>
      <c r="FV51" s="1136">
        <v>0</v>
      </c>
      <c r="FW51" s="1136">
        <v>6601385540</v>
      </c>
      <c r="FX51" s="1136">
        <v>6522547855</v>
      </c>
      <c r="FY51" s="829">
        <f t="shared" si="43"/>
        <v>0</v>
      </c>
      <c r="FZ51" s="829">
        <f t="shared" si="44"/>
        <v>6601385.54</v>
      </c>
      <c r="GA51" s="829">
        <f t="shared" si="45"/>
        <v>6522547.8550000004</v>
      </c>
      <c r="GK51" s="752" t="s">
        <v>435</v>
      </c>
      <c r="GL51" s="752" t="s">
        <v>452</v>
      </c>
      <c r="GM51" s="752" t="s">
        <v>431</v>
      </c>
      <c r="GN51" s="752" t="s">
        <v>431</v>
      </c>
      <c r="GO51" s="1136">
        <v>8937547000</v>
      </c>
      <c r="GP51" s="1136">
        <v>0</v>
      </c>
      <c r="GQ51" s="1136">
        <v>0</v>
      </c>
      <c r="GR51" s="1136">
        <f t="shared" si="47"/>
        <v>8937547</v>
      </c>
      <c r="GS51" s="1136">
        <f t="shared" si="48"/>
        <v>0</v>
      </c>
      <c r="GT51" s="1136">
        <f t="shared" si="49"/>
        <v>0</v>
      </c>
      <c r="HC51" s="752" t="s">
        <v>435</v>
      </c>
      <c r="HD51" s="752" t="s">
        <v>452</v>
      </c>
      <c r="HE51" s="752" t="s">
        <v>431</v>
      </c>
      <c r="HF51" s="752" t="s">
        <v>431</v>
      </c>
      <c r="HG51" s="824">
        <v>8937547000</v>
      </c>
      <c r="HH51" s="824">
        <v>0</v>
      </c>
      <c r="HI51" s="824">
        <v>0</v>
      </c>
      <c r="HJ51" s="824">
        <f t="shared" si="51"/>
        <v>8937547</v>
      </c>
      <c r="HK51" s="824">
        <f t="shared" si="52"/>
        <v>0</v>
      </c>
      <c r="HL51" s="824">
        <f t="shared" si="53"/>
        <v>0</v>
      </c>
    </row>
    <row r="52" spans="58:220" ht="15" customHeight="1" x14ac:dyDescent="0.2">
      <c r="CR52" s="780" t="s">
        <v>436</v>
      </c>
      <c r="CS52" s="780" t="s">
        <v>127</v>
      </c>
      <c r="CT52" s="780" t="s">
        <v>431</v>
      </c>
      <c r="CU52" s="780" t="s">
        <v>431</v>
      </c>
      <c r="CV52" s="779">
        <v>15276252100</v>
      </c>
      <c r="CW52" s="779">
        <v>0</v>
      </c>
      <c r="CX52" s="779">
        <v>0</v>
      </c>
      <c r="CY52" s="779">
        <f t="shared" si="27"/>
        <v>15276252.1</v>
      </c>
      <c r="CZ52" s="779">
        <f t="shared" si="28"/>
        <v>0</v>
      </c>
      <c r="DA52" s="779">
        <f t="shared" si="29"/>
        <v>0</v>
      </c>
      <c r="DK52" s="778" t="s">
        <v>882</v>
      </c>
      <c r="DL52" s="780" t="s">
        <v>883</v>
      </c>
      <c r="DM52" s="778" t="s">
        <v>431</v>
      </c>
      <c r="DN52" s="780" t="s">
        <v>431</v>
      </c>
      <c r="DO52" s="779">
        <v>3933000000</v>
      </c>
      <c r="DP52" s="779">
        <v>0</v>
      </c>
      <c r="DQ52" s="779">
        <v>0</v>
      </c>
      <c r="DR52" s="779">
        <f t="shared" si="31"/>
        <v>3933000</v>
      </c>
      <c r="DS52" s="779">
        <f t="shared" si="32"/>
        <v>0</v>
      </c>
      <c r="DT52" s="779">
        <f t="shared" si="33"/>
        <v>0</v>
      </c>
      <c r="EE52" s="778" t="s">
        <v>882</v>
      </c>
      <c r="EF52" s="780" t="s">
        <v>883</v>
      </c>
      <c r="EG52" s="780" t="s">
        <v>431</v>
      </c>
      <c r="EH52" s="780" t="s">
        <v>431</v>
      </c>
      <c r="EI52" s="779">
        <v>3933000000</v>
      </c>
      <c r="EJ52" s="779">
        <v>0</v>
      </c>
      <c r="EK52" s="779">
        <v>0</v>
      </c>
      <c r="EL52" s="1137">
        <f t="shared" si="35"/>
        <v>3933000</v>
      </c>
      <c r="EM52" s="1137">
        <f t="shared" si="36"/>
        <v>0</v>
      </c>
      <c r="EN52" s="1137">
        <f t="shared" si="37"/>
        <v>0</v>
      </c>
      <c r="EV52" s="1136">
        <f t="shared" si="38"/>
        <v>0</v>
      </c>
      <c r="EY52" s="778" t="s">
        <v>882</v>
      </c>
      <c r="EZ52" s="780" t="s">
        <v>883</v>
      </c>
      <c r="FA52" s="780" t="s">
        <v>431</v>
      </c>
      <c r="FB52" s="780" t="s">
        <v>431</v>
      </c>
      <c r="FC52" s="779">
        <v>3933000000</v>
      </c>
      <c r="FD52" s="779">
        <v>0</v>
      </c>
      <c r="FE52" s="779">
        <v>0</v>
      </c>
      <c r="FF52" s="1136">
        <f t="shared" si="39"/>
        <v>3933000</v>
      </c>
      <c r="FG52" s="1136">
        <f t="shared" si="40"/>
        <v>0</v>
      </c>
      <c r="FH52" s="1136">
        <f t="shared" si="41"/>
        <v>0</v>
      </c>
      <c r="FR52" s="1143" t="s">
        <v>882</v>
      </c>
      <c r="FS52" s="752" t="s">
        <v>883</v>
      </c>
      <c r="FT52" s="752" t="s">
        <v>431</v>
      </c>
      <c r="FU52" s="752" t="s">
        <v>431</v>
      </c>
      <c r="FV52" s="1136">
        <v>3933000000</v>
      </c>
      <c r="FW52" s="1136">
        <v>0</v>
      </c>
      <c r="FX52" s="1136">
        <v>0</v>
      </c>
      <c r="FY52" s="829">
        <f t="shared" si="43"/>
        <v>3933000</v>
      </c>
      <c r="FZ52" s="829">
        <f t="shared" si="44"/>
        <v>0</v>
      </c>
      <c r="GA52" s="829">
        <f t="shared" si="45"/>
        <v>0</v>
      </c>
      <c r="GK52" s="752" t="s">
        <v>435</v>
      </c>
      <c r="GL52" s="752" t="s">
        <v>452</v>
      </c>
      <c r="GM52" s="752" t="s">
        <v>431</v>
      </c>
      <c r="GN52" s="752" t="s">
        <v>431</v>
      </c>
      <c r="GO52" s="1136">
        <v>0</v>
      </c>
      <c r="GP52" s="1136">
        <v>6617146622</v>
      </c>
      <c r="GQ52" s="1136">
        <v>6563126868</v>
      </c>
      <c r="GR52" s="1136">
        <f t="shared" si="47"/>
        <v>0</v>
      </c>
      <c r="GS52" s="1136">
        <f t="shared" si="48"/>
        <v>6617146.6220000004</v>
      </c>
      <c r="GT52" s="1136">
        <f t="shared" si="49"/>
        <v>6563126.8679999998</v>
      </c>
      <c r="HC52" s="752" t="s">
        <v>435</v>
      </c>
      <c r="HD52" s="752" t="s">
        <v>452</v>
      </c>
      <c r="HE52" s="752" t="s">
        <v>431</v>
      </c>
      <c r="HF52" s="752" t="s">
        <v>431</v>
      </c>
      <c r="HG52" s="824">
        <v>0</v>
      </c>
      <c r="HH52" s="824">
        <v>8937547000</v>
      </c>
      <c r="HI52" s="824">
        <v>8937547000</v>
      </c>
      <c r="HJ52" s="824">
        <f t="shared" si="51"/>
        <v>0</v>
      </c>
      <c r="HK52" s="824">
        <f t="shared" si="52"/>
        <v>8937547</v>
      </c>
      <c r="HL52" s="824">
        <f t="shared" si="53"/>
        <v>8937547</v>
      </c>
    </row>
    <row r="53" spans="58:220" ht="15" customHeight="1" x14ac:dyDescent="0.2">
      <c r="CR53" s="780" t="s">
        <v>436</v>
      </c>
      <c r="CS53" s="780" t="s">
        <v>127</v>
      </c>
      <c r="CT53" s="780" t="s">
        <v>431</v>
      </c>
      <c r="CU53" s="780" t="s">
        <v>431</v>
      </c>
      <c r="CV53" s="779">
        <v>0</v>
      </c>
      <c r="CW53" s="779">
        <v>15276251603</v>
      </c>
      <c r="CX53" s="779">
        <v>15276251603</v>
      </c>
      <c r="CY53" s="779">
        <f t="shared" si="27"/>
        <v>0</v>
      </c>
      <c r="CZ53" s="779">
        <f t="shared" si="28"/>
        <v>15276251.603</v>
      </c>
      <c r="DA53" s="779">
        <f t="shared" si="29"/>
        <v>15276251.603</v>
      </c>
      <c r="DK53" s="778" t="s">
        <v>882</v>
      </c>
      <c r="DL53" s="780" t="s">
        <v>883</v>
      </c>
      <c r="DM53" s="778" t="s">
        <v>431</v>
      </c>
      <c r="DN53" s="780" t="s">
        <v>431</v>
      </c>
      <c r="DO53" s="779">
        <v>0</v>
      </c>
      <c r="DP53" s="779">
        <v>620990500</v>
      </c>
      <c r="DQ53" s="779">
        <v>0</v>
      </c>
      <c r="DR53" s="779">
        <f t="shared" si="31"/>
        <v>0</v>
      </c>
      <c r="DS53" s="779">
        <f t="shared" si="32"/>
        <v>620990.5</v>
      </c>
      <c r="DT53" s="779">
        <f t="shared" si="33"/>
        <v>0</v>
      </c>
      <c r="EE53" s="778" t="s">
        <v>882</v>
      </c>
      <c r="EF53" s="780" t="s">
        <v>883</v>
      </c>
      <c r="EG53" s="780" t="s">
        <v>431</v>
      </c>
      <c r="EH53" s="780" t="s">
        <v>431</v>
      </c>
      <c r="EI53" s="779">
        <v>0</v>
      </c>
      <c r="EJ53" s="779">
        <v>1241984000</v>
      </c>
      <c r="EK53" s="779">
        <v>1241984000</v>
      </c>
      <c r="EL53" s="1137">
        <f t="shared" si="35"/>
        <v>0</v>
      </c>
      <c r="EM53" s="1137">
        <f t="shared" si="36"/>
        <v>1241984</v>
      </c>
      <c r="EN53" s="1137">
        <f t="shared" si="37"/>
        <v>1241984</v>
      </c>
      <c r="EV53" s="1136">
        <f t="shared" si="38"/>
        <v>0</v>
      </c>
      <c r="EY53" s="778" t="s">
        <v>882</v>
      </c>
      <c r="EZ53" s="780" t="s">
        <v>883</v>
      </c>
      <c r="FA53" s="780" t="s">
        <v>431</v>
      </c>
      <c r="FB53" s="780" t="s">
        <v>431</v>
      </c>
      <c r="FC53" s="779">
        <v>0</v>
      </c>
      <c r="FD53" s="779">
        <v>1241984000</v>
      </c>
      <c r="FE53" s="779">
        <v>1587811643</v>
      </c>
      <c r="FF53" s="1136">
        <f t="shared" si="39"/>
        <v>0</v>
      </c>
      <c r="FG53" s="1136">
        <f t="shared" si="40"/>
        <v>1241984</v>
      </c>
      <c r="FH53" s="1136">
        <f t="shared" si="41"/>
        <v>1587811.6429999999</v>
      </c>
      <c r="FR53" s="1143" t="s">
        <v>882</v>
      </c>
      <c r="FS53" s="752" t="s">
        <v>883</v>
      </c>
      <c r="FT53" s="752" t="s">
        <v>431</v>
      </c>
      <c r="FU53" s="752" t="s">
        <v>431</v>
      </c>
      <c r="FV53" s="1136">
        <v>0</v>
      </c>
      <c r="FW53" s="1136">
        <v>1587811643</v>
      </c>
      <c r="FX53" s="1136">
        <v>1587811643</v>
      </c>
      <c r="FY53" s="829">
        <f t="shared" si="43"/>
        <v>0</v>
      </c>
      <c r="FZ53" s="829">
        <f t="shared" si="44"/>
        <v>1587811.6429999999</v>
      </c>
      <c r="GA53" s="829">
        <f t="shared" si="45"/>
        <v>1587811.6429999999</v>
      </c>
      <c r="GK53" s="752" t="s">
        <v>882</v>
      </c>
      <c r="GL53" s="752" t="s">
        <v>883</v>
      </c>
      <c r="GM53" s="752" t="s">
        <v>431</v>
      </c>
      <c r="GN53" s="752" t="s">
        <v>431</v>
      </c>
      <c r="GO53" s="1136">
        <v>3933000000</v>
      </c>
      <c r="GP53" s="1136">
        <v>0</v>
      </c>
      <c r="GQ53" s="1136">
        <v>0</v>
      </c>
      <c r="GR53" s="1136">
        <f t="shared" si="47"/>
        <v>3933000</v>
      </c>
      <c r="GS53" s="1136">
        <f t="shared" si="48"/>
        <v>0</v>
      </c>
      <c r="GT53" s="1136">
        <f t="shared" si="49"/>
        <v>0</v>
      </c>
      <c r="HC53" s="752" t="s">
        <v>882</v>
      </c>
      <c r="HD53" s="752" t="s">
        <v>883</v>
      </c>
      <c r="HE53" s="752" t="s">
        <v>431</v>
      </c>
      <c r="HF53" s="752" t="s">
        <v>431</v>
      </c>
      <c r="HG53" s="824">
        <v>3933000000</v>
      </c>
      <c r="HH53" s="824">
        <v>0</v>
      </c>
      <c r="HI53" s="824">
        <v>0</v>
      </c>
      <c r="HJ53" s="824">
        <f t="shared" si="51"/>
        <v>3933000</v>
      </c>
      <c r="HK53" s="824">
        <f t="shared" si="52"/>
        <v>0</v>
      </c>
      <c r="HL53" s="824">
        <f t="shared" si="53"/>
        <v>0</v>
      </c>
    </row>
    <row r="54" spans="58:220" ht="15" customHeight="1" x14ac:dyDescent="0.2">
      <c r="DK54" s="778" t="s">
        <v>436</v>
      </c>
      <c r="DL54" s="780" t="s">
        <v>127</v>
      </c>
      <c r="DM54" s="778" t="s">
        <v>431</v>
      </c>
      <c r="DN54" s="780" t="s">
        <v>431</v>
      </c>
      <c r="DO54" s="779">
        <v>15276252100</v>
      </c>
      <c r="DP54" s="779">
        <v>0</v>
      </c>
      <c r="DQ54" s="779">
        <v>0</v>
      </c>
      <c r="DR54" s="779">
        <f t="shared" si="31"/>
        <v>15276252.1</v>
      </c>
      <c r="DS54" s="779">
        <f t="shared" si="32"/>
        <v>0</v>
      </c>
      <c r="DT54" s="779">
        <f t="shared" si="33"/>
        <v>0</v>
      </c>
      <c r="EE54" s="778" t="s">
        <v>436</v>
      </c>
      <c r="EF54" s="780" t="s">
        <v>127</v>
      </c>
      <c r="EG54" s="780" t="s">
        <v>431</v>
      </c>
      <c r="EH54" s="780" t="s">
        <v>431</v>
      </c>
      <c r="EI54" s="779">
        <v>15276252100</v>
      </c>
      <c r="EJ54" s="779">
        <v>0</v>
      </c>
      <c r="EK54" s="779">
        <v>0</v>
      </c>
      <c r="EL54" s="1137">
        <f t="shared" si="35"/>
        <v>15276252.1</v>
      </c>
      <c r="EM54" s="1137">
        <f t="shared" si="36"/>
        <v>0</v>
      </c>
      <c r="EN54" s="1137">
        <f t="shared" si="37"/>
        <v>0</v>
      </c>
      <c r="EV54" s="1136">
        <f t="shared" si="38"/>
        <v>0</v>
      </c>
      <c r="EY54" s="778" t="s">
        <v>436</v>
      </c>
      <c r="EZ54" s="780" t="s">
        <v>127</v>
      </c>
      <c r="FA54" s="780" t="s">
        <v>431</v>
      </c>
      <c r="FB54" s="780" t="s">
        <v>431</v>
      </c>
      <c r="FC54" s="779">
        <v>15276252100</v>
      </c>
      <c r="FD54" s="779">
        <v>0</v>
      </c>
      <c r="FE54" s="779">
        <v>0</v>
      </c>
      <c r="FF54" s="1136">
        <f t="shared" si="39"/>
        <v>15276252.1</v>
      </c>
      <c r="FG54" s="1136">
        <f t="shared" si="40"/>
        <v>0</v>
      </c>
      <c r="FH54" s="1136">
        <f t="shared" si="41"/>
        <v>0</v>
      </c>
      <c r="FR54" s="1143" t="s">
        <v>436</v>
      </c>
      <c r="FS54" s="752" t="s">
        <v>127</v>
      </c>
      <c r="FT54" s="752" t="s">
        <v>431</v>
      </c>
      <c r="FU54" s="752" t="s">
        <v>431</v>
      </c>
      <c r="FV54" s="1136">
        <v>15276252100</v>
      </c>
      <c r="FW54" s="1136">
        <v>0</v>
      </c>
      <c r="FX54" s="1136">
        <v>0</v>
      </c>
      <c r="FY54" s="829">
        <f t="shared" si="43"/>
        <v>15276252.1</v>
      </c>
      <c r="FZ54" s="829">
        <f t="shared" si="44"/>
        <v>0</v>
      </c>
      <c r="GA54" s="829">
        <f t="shared" si="45"/>
        <v>0</v>
      </c>
      <c r="GK54" s="752" t="s">
        <v>882</v>
      </c>
      <c r="GL54" s="752" t="s">
        <v>883</v>
      </c>
      <c r="GM54" s="752" t="s">
        <v>431</v>
      </c>
      <c r="GN54" s="752" t="s">
        <v>431</v>
      </c>
      <c r="GO54" s="1136">
        <v>0</v>
      </c>
      <c r="GP54" s="1136">
        <v>1587811643</v>
      </c>
      <c r="GQ54" s="1136">
        <v>1587811643</v>
      </c>
      <c r="GR54" s="1136">
        <f t="shared" si="47"/>
        <v>0</v>
      </c>
      <c r="GS54" s="1136">
        <f t="shared" si="48"/>
        <v>1587811.6429999999</v>
      </c>
      <c r="GT54" s="1136">
        <f t="shared" si="49"/>
        <v>1587811.6429999999</v>
      </c>
      <c r="HC54" s="752" t="s">
        <v>882</v>
      </c>
      <c r="HD54" s="752" t="s">
        <v>883</v>
      </c>
      <c r="HE54" s="752" t="s">
        <v>431</v>
      </c>
      <c r="HF54" s="752" t="s">
        <v>431</v>
      </c>
      <c r="HG54" s="824">
        <v>0</v>
      </c>
      <c r="HH54" s="824">
        <v>3857129763</v>
      </c>
      <c r="HI54" s="824">
        <v>3857129763</v>
      </c>
      <c r="HJ54" s="824">
        <f t="shared" si="51"/>
        <v>0</v>
      </c>
      <c r="HK54" s="824">
        <f t="shared" si="52"/>
        <v>3857129.7629999998</v>
      </c>
      <c r="HL54" s="824">
        <f t="shared" si="53"/>
        <v>3857129.7629999998</v>
      </c>
    </row>
    <row r="55" spans="58:220" ht="15" customHeight="1" x14ac:dyDescent="0.2">
      <c r="DK55" s="778" t="s">
        <v>436</v>
      </c>
      <c r="DL55" s="780" t="s">
        <v>127</v>
      </c>
      <c r="DM55" s="778" t="s">
        <v>431</v>
      </c>
      <c r="DN55" s="780" t="s">
        <v>431</v>
      </c>
      <c r="DO55" s="779">
        <v>0</v>
      </c>
      <c r="DP55" s="779">
        <v>15276251603</v>
      </c>
      <c r="DQ55" s="779">
        <v>15276251603</v>
      </c>
      <c r="DR55" s="779">
        <f t="shared" si="31"/>
        <v>0</v>
      </c>
      <c r="DS55" s="779">
        <f t="shared" si="32"/>
        <v>15276251.603</v>
      </c>
      <c r="DT55" s="779">
        <f t="shared" si="33"/>
        <v>15276251.603</v>
      </c>
      <c r="EE55" s="778" t="s">
        <v>436</v>
      </c>
      <c r="EF55" s="780" t="s">
        <v>127</v>
      </c>
      <c r="EG55" s="780" t="s">
        <v>431</v>
      </c>
      <c r="EH55" s="780" t="s">
        <v>431</v>
      </c>
      <c r="EI55" s="779">
        <v>0</v>
      </c>
      <c r="EJ55" s="779">
        <v>15276251603</v>
      </c>
      <c r="EK55" s="779">
        <v>15276251603</v>
      </c>
      <c r="EL55" s="1137">
        <f t="shared" si="35"/>
        <v>0</v>
      </c>
      <c r="EM55" s="1137">
        <f t="shared" si="36"/>
        <v>15276251.603</v>
      </c>
      <c r="EN55" s="1137">
        <f t="shared" si="37"/>
        <v>15276251.603</v>
      </c>
      <c r="EV55" s="1136">
        <f t="shared" si="38"/>
        <v>0</v>
      </c>
      <c r="EY55" s="778" t="s">
        <v>436</v>
      </c>
      <c r="EZ55" s="780" t="s">
        <v>127</v>
      </c>
      <c r="FA55" s="780" t="s">
        <v>431</v>
      </c>
      <c r="FB55" s="780" t="s">
        <v>431</v>
      </c>
      <c r="FC55" s="779">
        <v>0</v>
      </c>
      <c r="FD55" s="779">
        <v>15276251603</v>
      </c>
      <c r="FE55" s="779">
        <v>15276251603</v>
      </c>
      <c r="FF55" s="1136">
        <f t="shared" si="39"/>
        <v>0</v>
      </c>
      <c r="FG55" s="1136">
        <f t="shared" si="40"/>
        <v>15276251.603</v>
      </c>
      <c r="FH55" s="1136">
        <f t="shared" si="41"/>
        <v>15276251.603</v>
      </c>
      <c r="FR55" s="1143" t="s">
        <v>436</v>
      </c>
      <c r="FS55" s="752" t="s">
        <v>127</v>
      </c>
      <c r="FT55" s="752" t="s">
        <v>431</v>
      </c>
      <c r="FU55" s="752" t="s">
        <v>431</v>
      </c>
      <c r="FV55" s="1136">
        <v>0</v>
      </c>
      <c r="FW55" s="1136">
        <v>15276251603</v>
      </c>
      <c r="FX55" s="1136">
        <v>15276251603</v>
      </c>
      <c r="FY55" s="829">
        <f t="shared" si="43"/>
        <v>0</v>
      </c>
      <c r="FZ55" s="829">
        <f t="shared" si="44"/>
        <v>15276251.603</v>
      </c>
      <c r="GA55" s="829">
        <f t="shared" si="45"/>
        <v>15276251.603</v>
      </c>
      <c r="GK55" s="752" t="s">
        <v>436</v>
      </c>
      <c r="GL55" s="752" t="s">
        <v>127</v>
      </c>
      <c r="GM55" s="752" t="s">
        <v>431</v>
      </c>
      <c r="GN55" s="752" t="s">
        <v>431</v>
      </c>
      <c r="GO55" s="1136">
        <v>15276252100</v>
      </c>
      <c r="GP55" s="1136">
        <v>0</v>
      </c>
      <c r="GQ55" s="1136">
        <v>0</v>
      </c>
      <c r="GR55" s="1136">
        <f t="shared" si="47"/>
        <v>15276252.1</v>
      </c>
      <c r="GS55" s="1136">
        <f t="shared" si="48"/>
        <v>0</v>
      </c>
      <c r="GT55" s="1136">
        <f t="shared" si="49"/>
        <v>0</v>
      </c>
      <c r="HC55" s="752" t="s">
        <v>436</v>
      </c>
      <c r="HD55" s="752" t="s">
        <v>127</v>
      </c>
      <c r="HE55" s="752" t="s">
        <v>431</v>
      </c>
      <c r="HF55" s="752" t="s">
        <v>431</v>
      </c>
      <c r="HG55" s="824">
        <v>15276252100</v>
      </c>
      <c r="HH55" s="824">
        <v>0</v>
      </c>
      <c r="HI55" s="824">
        <v>0</v>
      </c>
      <c r="HJ55" s="824">
        <f t="shared" si="51"/>
        <v>15276252.1</v>
      </c>
      <c r="HK55" s="824">
        <f t="shared" si="52"/>
        <v>0</v>
      </c>
      <c r="HL55" s="824">
        <f t="shared" si="53"/>
        <v>0</v>
      </c>
    </row>
    <row r="56" spans="58:220" ht="12" x14ac:dyDescent="0.2">
      <c r="EL56" s="1137"/>
      <c r="EM56" s="1137"/>
      <c r="EN56" s="1137"/>
      <c r="FG56" s="1136"/>
      <c r="GK56" s="752" t="s">
        <v>436</v>
      </c>
      <c r="GL56" s="752" t="s">
        <v>127</v>
      </c>
      <c r="GM56" s="752" t="s">
        <v>431</v>
      </c>
      <c r="GN56" s="752" t="s">
        <v>431</v>
      </c>
      <c r="GO56" s="1136">
        <v>0</v>
      </c>
      <c r="GP56" s="1136">
        <v>15276251603</v>
      </c>
      <c r="GQ56" s="1136">
        <v>15276251603</v>
      </c>
      <c r="GR56" s="1136">
        <f t="shared" si="47"/>
        <v>0</v>
      </c>
      <c r="GS56" s="1136">
        <f t="shared" si="48"/>
        <v>15276251.603</v>
      </c>
      <c r="GT56" s="1136">
        <f t="shared" si="49"/>
        <v>15276251.603</v>
      </c>
      <c r="HC56" s="752" t="s">
        <v>436</v>
      </c>
      <c r="HD56" s="752" t="s">
        <v>127</v>
      </c>
      <c r="HE56" s="752" t="s">
        <v>431</v>
      </c>
      <c r="HF56" s="752" t="s">
        <v>431</v>
      </c>
      <c r="HG56" s="824">
        <v>0</v>
      </c>
      <c r="HH56" s="824">
        <v>15276251603</v>
      </c>
      <c r="HI56" s="824">
        <v>15276251603</v>
      </c>
      <c r="HJ56" s="824">
        <f t="shared" si="51"/>
        <v>0</v>
      </c>
      <c r="HK56" s="824">
        <f t="shared" si="52"/>
        <v>15276251.603</v>
      </c>
      <c r="HL56" s="824">
        <f t="shared" si="53"/>
        <v>15276251.603</v>
      </c>
    </row>
    <row r="57" spans="58:220" ht="12" x14ac:dyDescent="0.2">
      <c r="EL57" s="1137"/>
      <c r="EM57" s="1137"/>
      <c r="EN57" s="1137"/>
      <c r="FG57" s="1136"/>
      <c r="HJ57" s="824"/>
    </row>
  </sheetData>
  <autoFilter ref="A2:J38" xr:uid="{00000000-0009-0000-0000-00000C000000}"/>
  <mergeCells count="23">
    <mergeCell ref="A1:D1"/>
    <mergeCell ref="AE1:AI1"/>
    <mergeCell ref="AM1:AU1"/>
    <mergeCell ref="BR1:BT1"/>
    <mergeCell ref="BY1:CG1"/>
    <mergeCell ref="AY1:BB1"/>
    <mergeCell ref="BF1:BL1"/>
    <mergeCell ref="M1:P1"/>
    <mergeCell ref="T1:Z1"/>
    <mergeCell ref="CK1:CN1"/>
    <mergeCell ref="GV1:GY1"/>
    <mergeCell ref="HC1:HJ1"/>
    <mergeCell ref="EQ1:EU1"/>
    <mergeCell ref="EY1:FE1"/>
    <mergeCell ref="DW1:DZ1"/>
    <mergeCell ref="EE1:EH1"/>
    <mergeCell ref="CR1:CX1"/>
    <mergeCell ref="DC1:DG1"/>
    <mergeCell ref="GD1:GG1"/>
    <mergeCell ref="GK1:GR1"/>
    <mergeCell ref="FK1:FN1"/>
    <mergeCell ref="FR1:FU1"/>
    <mergeCell ref="DK1:DR1"/>
  </mergeCells>
  <pageMargins left="0.7" right="0.7" top="0.75" bottom="0.75" header="0.3" footer="0.3"/>
  <pageSetup paperSize="9" orientation="portrait" r:id="rId1"/>
  <ignoredErrors>
    <ignoredError sqref="FK3:FM19 FR4:FR55 FT3:FT2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rgb="FF92D050"/>
  </sheetPr>
  <dimension ref="A1:AX326"/>
  <sheetViews>
    <sheetView zoomScale="70" zoomScaleNormal="70" workbookViewId="0">
      <pane xSplit="7" ySplit="9" topLeftCell="H10" activePane="bottomRight" state="frozen"/>
      <selection activeCell="L32" sqref="L32"/>
      <selection pane="topRight" activeCell="L32" sqref="L32"/>
      <selection pane="bottomLeft" activeCell="L32" sqref="L32"/>
      <selection pane="bottomRight" activeCell="I306" sqref="I306"/>
    </sheetView>
  </sheetViews>
  <sheetFormatPr baseColWidth="10" defaultColWidth="11.42578125" defaultRowHeight="12.75" customHeight="1" outlineLevelRow="3" x14ac:dyDescent="0.2"/>
  <cols>
    <col min="1" max="1" width="2.85546875" style="35" customWidth="1"/>
    <col min="2" max="2" width="6.28515625" style="68" customWidth="1"/>
    <col min="3" max="3" width="11.7109375" style="69" hidden="1" customWidth="1"/>
    <col min="4" max="4" width="6.7109375" style="70" hidden="1" customWidth="1"/>
    <col min="5" max="5" width="5.7109375" style="71" hidden="1" customWidth="1"/>
    <col min="6" max="6" width="20.42578125" style="71" hidden="1" customWidth="1"/>
    <col min="7" max="7" width="52.140625" style="35" customWidth="1"/>
    <col min="8" max="8" width="24.7109375" style="35" customWidth="1"/>
    <col min="9" max="10" width="24.7109375" style="34" customWidth="1"/>
    <col min="11" max="11" width="24.7109375" style="439" customWidth="1"/>
    <col min="12" max="12" width="24.7109375" style="95" customWidth="1"/>
    <col min="13" max="13" width="24.7109375" style="439" customWidth="1"/>
    <col min="14" max="14" width="24.7109375" style="95" customWidth="1"/>
    <col min="15" max="15" width="24.7109375" style="439" customWidth="1"/>
    <col min="16" max="17" width="24.7109375" style="34" customWidth="1"/>
    <col min="18" max="18" width="24.7109375" style="1831" customWidth="1"/>
    <col min="19" max="19" width="19.7109375" style="34" hidden="1" customWidth="1"/>
    <col min="20" max="20" width="26" style="94" customWidth="1"/>
    <col min="21" max="22" width="14.42578125" style="94" customWidth="1"/>
    <col min="23" max="23" width="11.7109375" style="35" customWidth="1"/>
    <col min="24" max="24" width="3.85546875" style="35" customWidth="1"/>
    <col min="25" max="25" width="5.42578125" style="35" customWidth="1"/>
    <col min="26" max="49" width="11.42578125" style="35" customWidth="1"/>
    <col min="50" max="16384" width="11.42578125" style="35"/>
  </cols>
  <sheetData>
    <row r="1" spans="2:26" ht="12.75" customHeight="1" thickBot="1" x14ac:dyDescent="0.25">
      <c r="L1" s="363"/>
    </row>
    <row r="2" spans="2:26" s="93" customFormat="1" ht="21" customHeight="1" thickBot="1" x14ac:dyDescent="0.35">
      <c r="B2" s="1938" t="s">
        <v>1073</v>
      </c>
      <c r="C2" s="1939"/>
      <c r="D2" s="1939"/>
      <c r="E2" s="1939"/>
      <c r="F2" s="1939"/>
      <c r="G2" s="1939"/>
      <c r="H2" s="1939"/>
      <c r="I2" s="1939"/>
      <c r="J2" s="1939"/>
      <c r="K2" s="1939"/>
      <c r="L2" s="1939"/>
      <c r="M2" s="1939"/>
      <c r="N2" s="1939"/>
      <c r="O2" s="1939"/>
      <c r="P2" s="1939"/>
      <c r="Q2" s="1939"/>
      <c r="R2" s="1955"/>
      <c r="S2" s="114"/>
      <c r="T2" s="259"/>
      <c r="U2" s="259"/>
      <c r="V2" s="259"/>
    </row>
    <row r="3" spans="2:26" s="93" customFormat="1" ht="15" hidden="1" customHeight="1" thickBot="1" x14ac:dyDescent="0.35">
      <c r="B3" s="1962"/>
      <c r="C3" s="1963"/>
      <c r="D3" s="1963"/>
      <c r="E3" s="1963"/>
      <c r="F3" s="1963"/>
      <c r="G3" s="1963"/>
      <c r="H3" s="1963"/>
      <c r="I3" s="1963"/>
      <c r="J3" s="1963"/>
      <c r="K3" s="1963"/>
      <c r="L3" s="1963"/>
      <c r="M3" s="1963"/>
      <c r="N3" s="1963"/>
      <c r="O3" s="1963"/>
      <c r="P3" s="1963"/>
      <c r="Q3" s="1963"/>
      <c r="R3" s="1964"/>
      <c r="S3" s="114"/>
      <c r="T3" s="259"/>
      <c r="U3" s="259"/>
      <c r="V3" s="259"/>
    </row>
    <row r="4" spans="2:26" s="93" customFormat="1" ht="21" customHeight="1" thickBot="1" x14ac:dyDescent="0.35">
      <c r="B4" s="1938" t="s">
        <v>615</v>
      </c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55"/>
      <c r="S4" s="114"/>
      <c r="T4" s="259"/>
      <c r="U4" s="259"/>
      <c r="V4" s="259"/>
    </row>
    <row r="5" spans="2:26" ht="21.75" customHeight="1" thickBot="1" x14ac:dyDescent="0.25">
      <c r="B5" s="1945" t="s">
        <v>276</v>
      </c>
      <c r="C5" s="1946"/>
      <c r="D5" s="1946"/>
      <c r="E5" s="1946"/>
      <c r="F5" s="1946"/>
      <c r="G5" s="1946"/>
      <c r="H5" s="1942" t="s">
        <v>940</v>
      </c>
      <c r="I5" s="1943"/>
      <c r="J5" s="1943"/>
      <c r="K5" s="1943"/>
      <c r="L5" s="1943"/>
      <c r="M5" s="1943"/>
      <c r="N5" s="1943"/>
      <c r="O5" s="1944"/>
      <c r="P5" s="1959" t="s">
        <v>805</v>
      </c>
      <c r="Q5" s="1960"/>
      <c r="R5" s="1961"/>
    </row>
    <row r="6" spans="2:26" ht="16.5" customHeight="1" thickBot="1" x14ac:dyDescent="0.25">
      <c r="B6" s="1947"/>
      <c r="C6" s="1948"/>
      <c r="D6" s="1948"/>
      <c r="E6" s="1948"/>
      <c r="F6" s="1948"/>
      <c r="G6" s="1948"/>
      <c r="H6" s="220" t="s">
        <v>129</v>
      </c>
      <c r="I6" s="220" t="s">
        <v>130</v>
      </c>
      <c r="J6" s="571" t="s">
        <v>131</v>
      </c>
      <c r="K6" s="1822" t="s">
        <v>132</v>
      </c>
      <c r="L6" s="221" t="s">
        <v>712</v>
      </c>
      <c r="M6" s="1811" t="s">
        <v>714</v>
      </c>
      <c r="N6" s="221" t="s">
        <v>713</v>
      </c>
      <c r="O6" s="1822" t="s">
        <v>715</v>
      </c>
      <c r="P6" s="222" t="s">
        <v>129</v>
      </c>
      <c r="Q6" s="222" t="s">
        <v>130</v>
      </c>
      <c r="R6" s="1832" t="s">
        <v>133</v>
      </c>
    </row>
    <row r="7" spans="2:26" ht="76.5" customHeight="1" thickBot="1" x14ac:dyDescent="0.25">
      <c r="B7" s="1947"/>
      <c r="C7" s="1948"/>
      <c r="D7" s="1948"/>
      <c r="E7" s="1948"/>
      <c r="F7" s="1948"/>
      <c r="G7" s="1948"/>
      <c r="H7" s="935" t="s">
        <v>938</v>
      </c>
      <c r="I7" s="902" t="s">
        <v>939</v>
      </c>
      <c r="J7" s="902" t="s">
        <v>1074</v>
      </c>
      <c r="K7" s="1812" t="s">
        <v>1075</v>
      </c>
      <c r="L7" s="902" t="s">
        <v>727</v>
      </c>
      <c r="M7" s="1812" t="s">
        <v>726</v>
      </c>
      <c r="N7" s="902" t="s">
        <v>724</v>
      </c>
      <c r="O7" s="1826" t="s">
        <v>725</v>
      </c>
      <c r="P7" s="906" t="s">
        <v>1076</v>
      </c>
      <c r="Q7" s="903" t="s">
        <v>1077</v>
      </c>
      <c r="R7" s="1833" t="s">
        <v>1078</v>
      </c>
    </row>
    <row r="8" spans="2:26" ht="69" hidden="1" customHeight="1" thickBot="1" x14ac:dyDescent="0.25">
      <c r="B8" s="84" t="s">
        <v>753</v>
      </c>
      <c r="C8" s="85" t="s">
        <v>92</v>
      </c>
      <c r="D8" s="86" t="s">
        <v>93</v>
      </c>
      <c r="E8" s="86" t="s">
        <v>94</v>
      </c>
      <c r="F8" s="86" t="s">
        <v>284</v>
      </c>
      <c r="G8" s="215" t="s">
        <v>754</v>
      </c>
      <c r="H8" s="228" t="s">
        <v>938</v>
      </c>
      <c r="I8" s="223" t="s">
        <v>939</v>
      </c>
      <c r="J8" s="223" t="s">
        <v>770</v>
      </c>
      <c r="K8" s="1817" t="s">
        <v>970</v>
      </c>
      <c r="L8" s="364" t="s">
        <v>727</v>
      </c>
      <c r="M8" s="1813" t="s">
        <v>726</v>
      </c>
      <c r="N8" s="223" t="s">
        <v>724</v>
      </c>
      <c r="O8" s="1827" t="s">
        <v>725</v>
      </c>
      <c r="P8" s="224" t="s">
        <v>969</v>
      </c>
      <c r="Q8" s="225" t="s">
        <v>771</v>
      </c>
      <c r="R8" s="1834" t="s">
        <v>971</v>
      </c>
      <c r="T8" s="261"/>
      <c r="U8" s="261"/>
      <c r="V8" s="261"/>
    </row>
    <row r="9" spans="2:26" ht="17.25" customHeight="1" thickBot="1" x14ac:dyDescent="0.25">
      <c r="B9" s="927" t="s">
        <v>91</v>
      </c>
      <c r="C9" s="928" t="s">
        <v>92</v>
      </c>
      <c r="D9" s="929" t="s">
        <v>93</v>
      </c>
      <c r="E9" s="929" t="s">
        <v>94</v>
      </c>
      <c r="F9" s="929" t="s">
        <v>284</v>
      </c>
      <c r="G9" s="930" t="s">
        <v>146</v>
      </c>
      <c r="H9" s="931">
        <f>+H10+H80+H146+H150+H207+H216+H222+H223+H228+H294+H299</f>
        <v>633374794.29900002</v>
      </c>
      <c r="I9" s="931">
        <f>+I10+I80+I146+I150+I207+I216+I222+I223+I228+I294+I299</f>
        <v>403372351.59999996</v>
      </c>
      <c r="J9" s="931">
        <f ca="1">+J10+J80+J146+J150+J207+J216+J222+J223+J228+J294+J299</f>
        <v>402180155.58999997</v>
      </c>
      <c r="K9" s="1823">
        <f ca="1">IFERROR(J9/I9,"0.00%")</f>
        <v>0.99704442804453242</v>
      </c>
      <c r="L9" s="933">
        <f>+L10+L80+L146+L150+L207+L216+L222+L223+L228+L294+L299</f>
        <v>402462673.44300002</v>
      </c>
      <c r="M9" s="1059">
        <f>IFERROR(L9/I9,"0.00%")</f>
        <v>0.99774481777595403</v>
      </c>
      <c r="N9" s="934">
        <f>+N10+N80+N146+N150+N207+N216+N222+N223+N228+N294+N299</f>
        <v>909678.15699998988</v>
      </c>
      <c r="O9" s="1828">
        <f>+N9/I9</f>
        <v>2.2551822240460912E-3</v>
      </c>
      <c r="P9" s="931">
        <f>+P10+P80+P146+P150+P207++P216+P223+P228+P294+P299</f>
        <v>466638640.64999998</v>
      </c>
      <c r="Q9" s="932">
        <f ca="1">+Q10+Q80+Q150+Q207+Q216+Q222+Q228+Q223+Q294+Q299+Q146+Q214</f>
        <v>458941380.64231497</v>
      </c>
      <c r="R9" s="1828">
        <f t="shared" ref="R9:R72" ca="1" si="0">IFERROR(Q9/P9,"0.00%")</f>
        <v>0.98350488078534781</v>
      </c>
      <c r="S9" s="119"/>
      <c r="T9" s="354"/>
    </row>
    <row r="10" spans="2:26" ht="15.75" customHeight="1" x14ac:dyDescent="0.25">
      <c r="B10" s="910" t="s">
        <v>153</v>
      </c>
      <c r="C10" s="926"/>
      <c r="D10" s="912"/>
      <c r="E10" s="913"/>
      <c r="F10" s="913"/>
      <c r="G10" s="344" t="s">
        <v>16</v>
      </c>
      <c r="H10" s="904">
        <f>+H11+H42+H73</f>
        <v>19060021</v>
      </c>
      <c r="I10" s="905">
        <f>+I11+I42+I73</f>
        <v>20131855</v>
      </c>
      <c r="J10" s="905">
        <f ca="1">+J11+J42+J73</f>
        <v>19587000.348999996</v>
      </c>
      <c r="K10" s="1060">
        <f t="shared" ref="K10:K57" ca="1" si="1">IFERROR(J10/I10,"0.00%")</f>
        <v>0.97293569564255233</v>
      </c>
      <c r="L10" s="1052">
        <f>+L11+L42+L73</f>
        <v>19587000.348999996</v>
      </c>
      <c r="M10" s="1060">
        <f>+IFERROR(L10/I10,0)</f>
        <v>0.97293569564255233</v>
      </c>
      <c r="N10" s="1055">
        <f>+N11+N42+N73</f>
        <v>544854.6510000003</v>
      </c>
      <c r="O10" s="1063">
        <f>+IFERROR(N10/I10,0)</f>
        <v>2.7064304357447454E-2</v>
      </c>
      <c r="P10" s="904">
        <f>+P11+P42+P73</f>
        <v>19883636.504999995</v>
      </c>
      <c r="Q10" s="905">
        <f ca="1">+Q11+Q42+Q73</f>
        <v>19097810.873369996</v>
      </c>
      <c r="R10" s="1063">
        <f t="shared" ca="1" si="0"/>
        <v>0.96047877703696738</v>
      </c>
      <c r="T10" s="229"/>
      <c r="U10" s="229"/>
      <c r="V10" s="262"/>
      <c r="W10" s="255"/>
      <c r="X10" s="255"/>
      <c r="Y10" s="255"/>
      <c r="Z10" s="260"/>
    </row>
    <row r="11" spans="2:26" ht="15.75" hidden="1" customHeight="1" outlineLevel="1" x14ac:dyDescent="0.25">
      <c r="B11" s="78"/>
      <c r="C11" s="43" t="s">
        <v>155</v>
      </c>
      <c r="D11" s="44"/>
      <c r="E11" s="45"/>
      <c r="F11" s="45"/>
      <c r="G11" s="341" t="s">
        <v>17</v>
      </c>
      <c r="H11" s="76">
        <f>+H12+H26+H29+H33+H38</f>
        <v>980243.5</v>
      </c>
      <c r="I11" s="40">
        <f>+I12+I26+I29+I33+I38</f>
        <v>886446.17999999993</v>
      </c>
      <c r="J11" s="46">
        <f ca="1">+J12+J26+J29+J33+J38</f>
        <v>803354.05499999993</v>
      </c>
      <c r="K11" s="1061">
        <f ca="1">IFERROR(J11/I11,"0.00%")</f>
        <v>0.90626376775632334</v>
      </c>
      <c r="L11" s="1053">
        <f>+L12+L26+L29+L33+L38</f>
        <v>803354.05499999993</v>
      </c>
      <c r="M11" s="1060">
        <f t="shared" ref="M11:M74" si="2">+IFERROR(L11/I11,0)</f>
        <v>0.90626376775632334</v>
      </c>
      <c r="N11" s="1056">
        <f>+N12+N26+N29+N33+N38</f>
        <v>83092.125000000015</v>
      </c>
      <c r="O11" s="1063">
        <f t="shared" ref="O11:O74" si="3">+IFERROR(N11/I11,0)</f>
        <v>9.3736232243676679E-2</v>
      </c>
      <c r="P11" s="76">
        <f>+P12+P26+P29+P33+P38</f>
        <v>908724.01666499989</v>
      </c>
      <c r="Q11" s="46">
        <f ca="1">+Q12+Q26+Q29+Q33+Q38</f>
        <v>871453.35202500003</v>
      </c>
      <c r="R11" s="1063">
        <f t="shared" ca="1" si="0"/>
        <v>0.95898571628294527</v>
      </c>
      <c r="T11" s="229"/>
      <c r="U11" s="229"/>
      <c r="V11" s="262"/>
      <c r="W11" s="255"/>
      <c r="X11" s="255"/>
      <c r="Y11" s="255"/>
      <c r="Z11" s="260"/>
    </row>
    <row r="12" spans="2:26" ht="15" hidden="1" customHeight="1" outlineLevel="2" x14ac:dyDescent="0.25">
      <c r="B12" s="78"/>
      <c r="C12" s="43"/>
      <c r="D12" s="44" t="s">
        <v>154</v>
      </c>
      <c r="E12" s="45"/>
      <c r="F12" s="45"/>
      <c r="G12" s="341" t="s">
        <v>18</v>
      </c>
      <c r="H12" s="76">
        <f>SUM(H13:H25)</f>
        <v>689990</v>
      </c>
      <c r="I12" s="40">
        <f>SUM(I13:I25)</f>
        <v>628990.02500000002</v>
      </c>
      <c r="J12" s="46">
        <f ca="1">SUM(J13:J25)</f>
        <v>628974.6449999999</v>
      </c>
      <c r="K12" s="1061">
        <f t="shared" ca="1" si="1"/>
        <v>0.99997554810189537</v>
      </c>
      <c r="L12" s="40">
        <f t="shared" ref="L12:N12" si="4">SUM(L13:L25)</f>
        <v>628974.6449999999</v>
      </c>
      <c r="M12" s="1060">
        <f t="shared" si="2"/>
        <v>0.99997554810189537</v>
      </c>
      <c r="N12" s="40">
        <f t="shared" si="4"/>
        <v>15.380000000004202</v>
      </c>
      <c r="O12" s="1063">
        <f t="shared" si="3"/>
        <v>2.4451898104432105E-5</v>
      </c>
      <c r="P12" s="76">
        <f>SUM(P13:P25)</f>
        <v>656986.65191999997</v>
      </c>
      <c r="Q12" s="46">
        <f>SUM(Q13:Q25)</f>
        <v>656819.43111000012</v>
      </c>
      <c r="R12" s="1063">
        <f t="shared" si="0"/>
        <v>0.99974547304802741</v>
      </c>
      <c r="T12" s="229"/>
      <c r="U12" s="229"/>
      <c r="V12" s="262"/>
      <c r="W12" s="255"/>
      <c r="X12" s="255"/>
      <c r="Y12" s="255"/>
      <c r="Z12" s="260"/>
    </row>
    <row r="13" spans="2:26" ht="15" hidden="1" customHeight="1" outlineLevel="3" x14ac:dyDescent="0.25">
      <c r="B13" s="78"/>
      <c r="C13" s="43"/>
      <c r="D13" s="44"/>
      <c r="E13" s="45">
        <v>1</v>
      </c>
      <c r="F13" s="45" t="str">
        <f>+CONCATENATE($B$10,"",$C$11,"",$D$12,"00",E13)</f>
        <v>21.01.001.001</v>
      </c>
      <c r="G13" s="342" t="s">
        <v>123</v>
      </c>
      <c r="H13" s="76">
        <f>+VLOOKUP(F13,matriz01,3,FALSE)</f>
        <v>154140</v>
      </c>
      <c r="I13" s="40">
        <f>+VLOOKUP($F$13,matriz01,4,FALSE)</f>
        <v>116011.474</v>
      </c>
      <c r="J13" s="46">
        <f>+VLOOKUP(F13,matriz01,5,FALSE)</f>
        <v>116009.936</v>
      </c>
      <c r="K13" s="1061">
        <f t="shared" si="1"/>
        <v>0.99998674269064114</v>
      </c>
      <c r="L13" s="1053">
        <f>INDEX(coincidenciaP01,MATCH(F13,indicep01,0),7)</f>
        <v>116009.936</v>
      </c>
      <c r="M13" s="1060">
        <f t="shared" si="2"/>
        <v>0.99998674269064114</v>
      </c>
      <c r="N13" s="1056">
        <f>INDEX(coincidenciaP01,MATCH(F13,indicep01,0),9)</f>
        <v>1.5380000000004657</v>
      </c>
      <c r="O13" s="1063">
        <f t="shared" si="3"/>
        <v>1.3257309358904152E-5</v>
      </c>
      <c r="P13" s="76">
        <f>+'Prog 01'!Q13</f>
        <v>116992.94309999999</v>
      </c>
      <c r="Q13" s="46">
        <f>+'Prog 01'!R13</f>
        <v>116992.94309999997</v>
      </c>
      <c r="R13" s="1063">
        <f t="shared" si="0"/>
        <v>0.99999999999999989</v>
      </c>
      <c r="T13" s="229"/>
      <c r="U13" s="229"/>
      <c r="V13" s="262"/>
      <c r="W13" s="255"/>
      <c r="X13" s="255"/>
      <c r="Y13" s="255"/>
      <c r="Z13" s="260"/>
    </row>
    <row r="14" spans="2:26" ht="15" hidden="1" customHeight="1" outlineLevel="3" x14ac:dyDescent="0.25">
      <c r="B14" s="78"/>
      <c r="C14" s="43"/>
      <c r="D14" s="44"/>
      <c r="E14" s="45">
        <v>2</v>
      </c>
      <c r="F14" s="45" t="str">
        <f>+CONCATENATE($B$10,"",$C$11,"",$D$12,"00",E14)</f>
        <v>21.01.001.002</v>
      </c>
      <c r="G14" s="342" t="s">
        <v>19</v>
      </c>
      <c r="H14" s="76">
        <f t="shared" ref="H14:H23" si="5">+VLOOKUP(F14,matriz01,3,FALSE)</f>
        <v>16600</v>
      </c>
      <c r="I14" s="40">
        <f t="shared" ref="I14:I21" si="6">+VLOOKUP(F14,matriz01,4,FALSE)</f>
        <v>16073.669</v>
      </c>
      <c r="J14" s="46">
        <f t="shared" ref="J14:J23" ca="1" si="7">+VLOOKUP(F14,matriz01,5,FALSE)</f>
        <v>16072.130999999998</v>
      </c>
      <c r="K14" s="1061">
        <f t="shared" ca="1" si="1"/>
        <v>0.99990431556105819</v>
      </c>
      <c r="L14" s="1053">
        <f t="shared" ref="L14:L24" si="8">INDEX(coincidenciaP01,MATCH(F14,indicep01,0),7)</f>
        <v>16072.130999999999</v>
      </c>
      <c r="M14" s="1060">
        <f t="shared" si="2"/>
        <v>0.9999043155610583</v>
      </c>
      <c r="N14" s="1056">
        <f>INDEX(coincidenciaP01,MATCH(F14,indicep01,0),9)</f>
        <v>1.5380000000004657</v>
      </c>
      <c r="O14" s="1063">
        <f t="shared" si="3"/>
        <v>9.5684438941754093E-5</v>
      </c>
      <c r="P14" s="76">
        <f>+'Prog 01'!Q14</f>
        <v>16726.056434999999</v>
      </c>
      <c r="Q14" s="46">
        <f>+'Prog 01'!R14</f>
        <v>16726.056434999999</v>
      </c>
      <c r="R14" s="1063">
        <f t="shared" si="0"/>
        <v>1</v>
      </c>
      <c r="T14" s="229"/>
      <c r="U14" s="229"/>
      <c r="V14" s="262"/>
      <c r="W14" s="255"/>
      <c r="X14" s="255"/>
      <c r="Y14" s="255"/>
      <c r="Z14" s="260"/>
    </row>
    <row r="15" spans="2:26" ht="15" hidden="1" customHeight="1" outlineLevel="3" x14ac:dyDescent="0.25">
      <c r="B15" s="78"/>
      <c r="C15" s="43"/>
      <c r="D15" s="44"/>
      <c r="E15" s="45">
        <v>3</v>
      </c>
      <c r="F15" s="45" t="str">
        <f>+CONCATENATE($B$10,"",$C$11,"",$D$12,"00",E15)</f>
        <v>21.01.001.003</v>
      </c>
      <c r="G15" s="342" t="s">
        <v>20</v>
      </c>
      <c r="H15" s="76">
        <f t="shared" si="5"/>
        <v>88270</v>
      </c>
      <c r="I15" s="40">
        <f t="shared" si="6"/>
        <v>85149.134999999995</v>
      </c>
      <c r="J15" s="46">
        <f t="shared" ca="1" si="7"/>
        <v>85147.596999999994</v>
      </c>
      <c r="K15" s="1061">
        <f t="shared" ca="1" si="1"/>
        <v>0.99998193757341158</v>
      </c>
      <c r="L15" s="1053">
        <f>INDEX(coincidenciaP01,MATCH(F15,indicep01,0),7)</f>
        <v>85147.596999999994</v>
      </c>
      <c r="M15" s="1060">
        <f t="shared" si="2"/>
        <v>0.99998193757341158</v>
      </c>
      <c r="N15" s="1056">
        <f t="shared" ref="N15:N23" si="9">INDEX(coincidenciaP01,MATCH(F15,indicep01,0),9)</f>
        <v>1.5380000000004657</v>
      </c>
      <c r="O15" s="1063">
        <f t="shared" si="3"/>
        <v>1.8062426588367171E-5</v>
      </c>
      <c r="P15" s="76">
        <f>+'Prog 01'!Q15</f>
        <v>88954.247654999999</v>
      </c>
      <c r="Q15" s="46">
        <f>+'Prog 01'!R15</f>
        <v>88954.247655000014</v>
      </c>
      <c r="R15" s="1063">
        <f t="shared" si="0"/>
        <v>1.0000000000000002</v>
      </c>
      <c r="T15" s="229"/>
      <c r="U15" s="229"/>
      <c r="V15" s="262"/>
      <c r="W15" s="255"/>
      <c r="X15" s="255"/>
      <c r="Y15" s="255"/>
      <c r="Z15" s="260"/>
    </row>
    <row r="16" spans="2:26" ht="15" hidden="1" customHeight="1" outlineLevel="3" x14ac:dyDescent="0.25">
      <c r="B16" s="78"/>
      <c r="C16" s="43"/>
      <c r="D16" s="44"/>
      <c r="E16" s="45">
        <v>4</v>
      </c>
      <c r="F16" s="45" t="str">
        <f>+CONCATENATE($B$10,"",$C$11,"",$D$12,"00",E16)</f>
        <v>21.01.001.004</v>
      </c>
      <c r="G16" s="342" t="s">
        <v>21</v>
      </c>
      <c r="H16" s="76">
        <f>+VLOOKUP(F16,matriz01,3,FALSE)</f>
        <v>0</v>
      </c>
      <c r="I16" s="137">
        <f>+VLOOKUP(F16,matriz01,4,FALSE)</f>
        <v>163.035</v>
      </c>
      <c r="J16" s="46">
        <f ca="1">+VLOOKUP(F16,matriz01,5,FALSE)</f>
        <v>163.035</v>
      </c>
      <c r="K16" s="1061">
        <f ca="1">IFERROR(J16/I16,"0.00%")</f>
        <v>1</v>
      </c>
      <c r="L16" s="1053">
        <f>INDEX(coincidenciaP01,MATCH(F16,indicep01,0),7)</f>
        <v>163.035</v>
      </c>
      <c r="M16" s="1060">
        <f t="shared" si="2"/>
        <v>1</v>
      </c>
      <c r="N16" s="1056">
        <f>INDEX(coincidenciaP01,MATCH(F16,indicep01,0),9)</f>
        <v>0</v>
      </c>
      <c r="O16" s="1063">
        <f t="shared" si="3"/>
        <v>0</v>
      </c>
      <c r="P16" s="76">
        <v>0</v>
      </c>
      <c r="Q16" s="46">
        <v>0</v>
      </c>
      <c r="R16" s="1063" t="str">
        <f t="shared" si="0"/>
        <v>0.00%</v>
      </c>
      <c r="T16" s="229"/>
      <c r="U16" s="229"/>
      <c r="V16" s="262"/>
      <c r="W16" s="255"/>
      <c r="X16" s="255"/>
      <c r="Y16" s="255"/>
      <c r="Z16" s="260"/>
    </row>
    <row r="17" spans="2:26" ht="15" hidden="1" customHeight="1" outlineLevel="3" x14ac:dyDescent="0.25">
      <c r="B17" s="78"/>
      <c r="C17" s="43"/>
      <c r="D17" s="44"/>
      <c r="E17" s="45">
        <v>7</v>
      </c>
      <c r="F17" s="45" t="str">
        <f>+CONCATENATE($B$10,"",$C$11,"",$D$12,"00",E17)</f>
        <v>21.01.001.007</v>
      </c>
      <c r="G17" s="342" t="s">
        <v>128</v>
      </c>
      <c r="H17" s="76">
        <f>+VLOOKUP(F17,matriz01,3,FALSE)</f>
        <v>9630</v>
      </c>
      <c r="I17" s="40">
        <f>+VLOOKUP(F17,matriz01,4,FALSE)</f>
        <v>9786.4390000000003</v>
      </c>
      <c r="J17" s="46">
        <f ca="1">+VLOOKUP(F17,matriz01,5,FALSE)</f>
        <v>9784.9009999999998</v>
      </c>
      <c r="K17" s="1061">
        <f ca="1">IFERROR(J17/I17,"0.00%")</f>
        <v>0.99984284375552734</v>
      </c>
      <c r="L17" s="1053">
        <f t="shared" si="8"/>
        <v>9784.9009999999998</v>
      </c>
      <c r="M17" s="1060">
        <f t="shared" si="2"/>
        <v>0.99984284375552734</v>
      </c>
      <c r="N17" s="1056">
        <f t="shared" si="9"/>
        <v>1.5380000000004657</v>
      </c>
      <c r="O17" s="1063">
        <f t="shared" si="3"/>
        <v>1.5715624447262846E-4</v>
      </c>
      <c r="P17" s="76">
        <f>+'Prog 01'!Q17</f>
        <v>9702.5081399999999</v>
      </c>
      <c r="Q17" s="46">
        <f>+'Prog 01'!R17</f>
        <v>9702.5081399999981</v>
      </c>
      <c r="R17" s="1063">
        <f t="shared" si="0"/>
        <v>0.99999999999999978</v>
      </c>
      <c r="T17" s="229"/>
      <c r="U17" s="229"/>
      <c r="V17" s="262"/>
      <c r="W17" s="255"/>
      <c r="X17" s="255"/>
      <c r="Y17" s="255"/>
      <c r="Z17" s="260"/>
    </row>
    <row r="18" spans="2:26" ht="15" hidden="1" customHeight="1" outlineLevel="3" x14ac:dyDescent="0.25">
      <c r="B18" s="78"/>
      <c r="C18" s="43"/>
      <c r="D18" s="44"/>
      <c r="E18" s="45">
        <v>12</v>
      </c>
      <c r="F18" s="45" t="str">
        <f t="shared" ref="F18:F25" si="10">+CONCATENATE($B$10,"",$C$11,"",$D$12,"0",E18)</f>
        <v>21.01.001.012</v>
      </c>
      <c r="G18" s="342" t="s">
        <v>22</v>
      </c>
      <c r="H18" s="76">
        <f t="shared" si="5"/>
        <v>2200</v>
      </c>
      <c r="I18" s="40">
        <f t="shared" si="6"/>
        <v>2224.8789999999999</v>
      </c>
      <c r="J18" s="46">
        <f t="shared" ca="1" si="7"/>
        <v>2223.3410000000003</v>
      </c>
      <c r="K18" s="1061">
        <f t="shared" ca="1" si="1"/>
        <v>0.99930872645209046</v>
      </c>
      <c r="L18" s="1053">
        <f t="shared" si="8"/>
        <v>2223.3409999999999</v>
      </c>
      <c r="M18" s="1060">
        <f t="shared" si="2"/>
        <v>0.99930872645209023</v>
      </c>
      <c r="N18" s="1056">
        <f t="shared" si="9"/>
        <v>1.5380000000000109</v>
      </c>
      <c r="O18" s="1063">
        <f t="shared" si="3"/>
        <v>6.9127354790980136E-4</v>
      </c>
      <c r="P18" s="76">
        <f>+'Prog 01'!Q18</f>
        <v>2212.9438500000001</v>
      </c>
      <c r="Q18" s="46">
        <f>+'Prog 01'!R18</f>
        <v>2212.9438500000001</v>
      </c>
      <c r="R18" s="1063">
        <f t="shared" si="0"/>
        <v>1</v>
      </c>
      <c r="T18" s="229"/>
      <c r="U18" s="229"/>
      <c r="V18" s="262"/>
      <c r="W18" s="255"/>
      <c r="X18" s="255"/>
      <c r="Y18" s="255"/>
      <c r="Z18" s="260"/>
    </row>
    <row r="19" spans="2:26" ht="15" hidden="1" customHeight="1" outlineLevel="3" x14ac:dyDescent="0.25">
      <c r="B19" s="78"/>
      <c r="C19" s="43"/>
      <c r="D19" s="44"/>
      <c r="E19" s="45">
        <v>13</v>
      </c>
      <c r="F19" s="45" t="str">
        <f t="shared" si="10"/>
        <v>21.01.001.013</v>
      </c>
      <c r="G19" s="342" t="s">
        <v>23</v>
      </c>
      <c r="H19" s="76">
        <f t="shared" si="5"/>
        <v>51980</v>
      </c>
      <c r="I19" s="40">
        <f t="shared" si="6"/>
        <v>53254.192000000003</v>
      </c>
      <c r="J19" s="46">
        <f t="shared" ca="1" si="7"/>
        <v>53252.654000000002</v>
      </c>
      <c r="K19" s="1061">
        <f t="shared" ca="1" si="1"/>
        <v>0.99997111964444041</v>
      </c>
      <c r="L19" s="1053">
        <f t="shared" si="8"/>
        <v>53252.654000000002</v>
      </c>
      <c r="M19" s="1060">
        <f t="shared" si="2"/>
        <v>0.99997111964444041</v>
      </c>
      <c r="N19" s="1056">
        <f>INDEX(coincidenciaP01,MATCH(F19,indicep01,0),9)</f>
        <v>1.5380000000004657</v>
      </c>
      <c r="O19" s="1063">
        <f t="shared" si="3"/>
        <v>2.8880355559623656E-5</v>
      </c>
      <c r="P19" s="76">
        <f>+'Prog 01'!Q19</f>
        <v>52379.526329999993</v>
      </c>
      <c r="Q19" s="46">
        <f>+'Prog 01'!R19</f>
        <v>52379.526329999993</v>
      </c>
      <c r="R19" s="1063">
        <f t="shared" si="0"/>
        <v>1</v>
      </c>
      <c r="T19" s="229"/>
      <c r="U19" s="229"/>
      <c r="V19" s="262"/>
      <c r="W19" s="255"/>
      <c r="X19" s="255"/>
      <c r="Y19" s="255"/>
      <c r="Z19" s="260"/>
    </row>
    <row r="20" spans="2:26" ht="15" hidden="1" customHeight="1" outlineLevel="3" x14ac:dyDescent="0.25">
      <c r="B20" s="78"/>
      <c r="C20" s="43"/>
      <c r="D20" s="44"/>
      <c r="E20" s="45">
        <v>14</v>
      </c>
      <c r="F20" s="45" t="str">
        <f t="shared" si="10"/>
        <v>21.01.001.014</v>
      </c>
      <c r="G20" s="342" t="s">
        <v>24</v>
      </c>
      <c r="H20" s="76">
        <f t="shared" si="5"/>
        <v>79670</v>
      </c>
      <c r="I20" s="40">
        <f t="shared" si="6"/>
        <v>78237.198999999993</v>
      </c>
      <c r="J20" s="46">
        <f t="shared" ca="1" si="7"/>
        <v>78235.661000000007</v>
      </c>
      <c r="K20" s="1061">
        <f t="shared" ca="1" si="1"/>
        <v>0.99998034183202311</v>
      </c>
      <c r="L20" s="1053">
        <f t="shared" si="8"/>
        <v>78235.660999999993</v>
      </c>
      <c r="M20" s="1060">
        <f t="shared" si="2"/>
        <v>0.99998034183202289</v>
      </c>
      <c r="N20" s="1056">
        <f t="shared" si="9"/>
        <v>1.5380000000004657</v>
      </c>
      <c r="O20" s="1063">
        <f t="shared" si="3"/>
        <v>1.9658167977108508E-5</v>
      </c>
      <c r="P20" s="76">
        <f>+'Prog 01'!Q20</f>
        <v>80287.572689999986</v>
      </c>
      <c r="Q20" s="46">
        <f>+'Prog 01'!R20</f>
        <v>80287.572689999986</v>
      </c>
      <c r="R20" s="1063">
        <f t="shared" si="0"/>
        <v>1</v>
      </c>
      <c r="T20" s="229"/>
      <c r="U20" s="229"/>
      <c r="V20" s="262"/>
      <c r="W20" s="255"/>
      <c r="X20" s="255"/>
      <c r="Y20" s="255"/>
      <c r="Z20" s="260"/>
    </row>
    <row r="21" spans="2:26" ht="15" hidden="1" customHeight="1" outlineLevel="3" x14ac:dyDescent="0.25">
      <c r="B21" s="78"/>
      <c r="C21" s="43"/>
      <c r="D21" s="44"/>
      <c r="E21" s="45">
        <v>15</v>
      </c>
      <c r="F21" s="45" t="str">
        <f t="shared" si="10"/>
        <v>21.01.001.015</v>
      </c>
      <c r="G21" s="342" t="s">
        <v>25</v>
      </c>
      <c r="H21" s="76">
        <f t="shared" si="5"/>
        <v>195840</v>
      </c>
      <c r="I21" s="40">
        <f t="shared" si="6"/>
        <v>193572.617</v>
      </c>
      <c r="J21" s="46">
        <f t="shared" ca="1" si="7"/>
        <v>193571.079</v>
      </c>
      <c r="K21" s="1061">
        <f t="shared" ca="1" si="1"/>
        <v>0.99999205466132635</v>
      </c>
      <c r="L21" s="1053">
        <f t="shared" si="8"/>
        <v>193571.079</v>
      </c>
      <c r="M21" s="1060">
        <f t="shared" si="2"/>
        <v>0.99999205466132635</v>
      </c>
      <c r="N21" s="1056">
        <f t="shared" si="9"/>
        <v>1.5380000000004657</v>
      </c>
      <c r="O21" s="1063">
        <f t="shared" si="3"/>
        <v>7.9453386736020913E-6</v>
      </c>
      <c r="P21" s="76">
        <f>+'Prog 01'!Q21</f>
        <v>197359.63532999999</v>
      </c>
      <c r="Q21" s="46">
        <f>+'Prog 01'!R21</f>
        <v>197359.63532999996</v>
      </c>
      <c r="R21" s="1063">
        <f t="shared" si="0"/>
        <v>0.99999999999999989</v>
      </c>
      <c r="T21" s="229"/>
      <c r="U21" s="229"/>
      <c r="V21" s="262"/>
      <c r="W21" s="255"/>
      <c r="X21" s="255"/>
      <c r="Y21" s="255"/>
      <c r="Z21" s="260"/>
    </row>
    <row r="22" spans="2:26" ht="15" hidden="1" customHeight="1" outlineLevel="3" x14ac:dyDescent="0.25">
      <c r="B22" s="78"/>
      <c r="C22" s="43"/>
      <c r="D22" s="44"/>
      <c r="E22" s="45">
        <v>22</v>
      </c>
      <c r="F22" s="45" t="str">
        <f t="shared" si="10"/>
        <v>21.01.001.022</v>
      </c>
      <c r="G22" s="342" t="s">
        <v>26</v>
      </c>
      <c r="H22" s="76">
        <f t="shared" si="5"/>
        <v>63130</v>
      </c>
      <c r="I22" s="40">
        <f>+VLOOKUP(F22,matriz01,4,FALSE)</f>
        <v>62483.360999999997</v>
      </c>
      <c r="J22" s="46">
        <f t="shared" ca="1" si="7"/>
        <v>62481.822999999997</v>
      </c>
      <c r="K22" s="1061">
        <f t="shared" ca="1" si="1"/>
        <v>0.99997538544701525</v>
      </c>
      <c r="L22" s="1053">
        <f t="shared" si="8"/>
        <v>62481.822999999997</v>
      </c>
      <c r="M22" s="1060">
        <f t="shared" si="2"/>
        <v>0.99997538544701525</v>
      </c>
      <c r="N22" s="1056">
        <f t="shared" si="9"/>
        <v>1.5380000000004657</v>
      </c>
      <c r="O22" s="1063">
        <f t="shared" si="3"/>
        <v>2.4614552984761265E-5</v>
      </c>
      <c r="P22" s="77">
        <f>+'Prog 01'!Q22</f>
        <v>63617.09161499999</v>
      </c>
      <c r="Q22" s="46">
        <f>+'Prog 01'!R22</f>
        <v>63617.091614999998</v>
      </c>
      <c r="R22" s="1063">
        <f t="shared" si="0"/>
        <v>1.0000000000000002</v>
      </c>
      <c r="T22" s="229"/>
      <c r="U22" s="229"/>
      <c r="V22" s="262"/>
      <c r="W22" s="255"/>
      <c r="X22" s="255"/>
      <c r="Y22" s="255"/>
      <c r="Z22" s="260"/>
    </row>
    <row r="23" spans="2:26" ht="15" hidden="1" customHeight="1" outlineLevel="3" x14ac:dyDescent="0.25">
      <c r="B23" s="78"/>
      <c r="C23" s="43"/>
      <c r="D23" s="44"/>
      <c r="E23" s="45">
        <v>39</v>
      </c>
      <c r="F23" s="45" t="str">
        <f t="shared" si="10"/>
        <v>21.01.001.039</v>
      </c>
      <c r="G23" s="342" t="s">
        <v>27</v>
      </c>
      <c r="H23" s="76">
        <f t="shared" si="5"/>
        <v>11180</v>
      </c>
      <c r="I23" s="40">
        <f>+VLOOKUP(F23,matriz01,4,FALSE)</f>
        <v>12034.025</v>
      </c>
      <c r="J23" s="46">
        <f t="shared" ca="1" si="7"/>
        <v>12032.487000000001</v>
      </c>
      <c r="K23" s="1061">
        <f t="shared" ca="1" si="1"/>
        <v>0.99987219571174246</v>
      </c>
      <c r="L23" s="1053">
        <f t="shared" si="8"/>
        <v>12032.486999999999</v>
      </c>
      <c r="M23" s="1060">
        <f t="shared" si="2"/>
        <v>0.99987219571174224</v>
      </c>
      <c r="N23" s="1056">
        <f t="shared" si="9"/>
        <v>1.5380000000004657</v>
      </c>
      <c r="O23" s="1063">
        <f t="shared" si="3"/>
        <v>1.2780428825770809E-4</v>
      </c>
      <c r="P23" s="77">
        <f>+'Prog 01'!Q23</f>
        <v>11266.766774999998</v>
      </c>
      <c r="Q23" s="46">
        <f>+'Prog 01'!R23</f>
        <v>11099.545964999999</v>
      </c>
      <c r="R23" s="1063">
        <f t="shared" si="0"/>
        <v>0.98515804814820096</v>
      </c>
      <c r="T23" s="229"/>
      <c r="U23" s="229"/>
      <c r="V23" s="262"/>
      <c r="W23" s="255"/>
      <c r="X23" s="255"/>
      <c r="Y23" s="255"/>
      <c r="Z23" s="260"/>
    </row>
    <row r="24" spans="2:26" ht="15" hidden="1" customHeight="1" outlineLevel="3" x14ac:dyDescent="0.25">
      <c r="B24" s="78"/>
      <c r="C24" s="43"/>
      <c r="D24" s="44"/>
      <c r="E24" s="45">
        <v>998</v>
      </c>
      <c r="F24" s="45" t="str">
        <f t="shared" si="10"/>
        <v>21.01.001.0998</v>
      </c>
      <c r="G24" s="342" t="s">
        <v>855</v>
      </c>
      <c r="H24" s="76">
        <f>+'Prog 01'!I24</f>
        <v>17350</v>
      </c>
      <c r="I24" s="40">
        <f>+VLOOKUP(F24,matriz01,4,FALSE)</f>
        <v>0</v>
      </c>
      <c r="J24" s="46">
        <f ca="1">+'Prog 01'!K24</f>
        <v>0</v>
      </c>
      <c r="K24" s="1061" t="str">
        <f t="shared" ca="1" si="1"/>
        <v>0.00%</v>
      </c>
      <c r="L24" s="1053">
        <f t="shared" si="8"/>
        <v>0</v>
      </c>
      <c r="M24" s="1060">
        <f t="shared" si="2"/>
        <v>0</v>
      </c>
      <c r="N24" s="40">
        <f>+'Prog 01'!O24</f>
        <v>0</v>
      </c>
      <c r="O24" s="1063">
        <f t="shared" si="3"/>
        <v>0</v>
      </c>
      <c r="P24" s="137">
        <f>+'Prog 01'!Q24</f>
        <v>17487.359999999997</v>
      </c>
      <c r="Q24" s="40">
        <f>+'Prog 01'!R24</f>
        <v>17487.359999999997</v>
      </c>
      <c r="R24" s="1063">
        <f t="shared" si="0"/>
        <v>1</v>
      </c>
      <c r="T24" s="229"/>
      <c r="U24" s="229"/>
      <c r="V24" s="262"/>
      <c r="W24" s="255"/>
      <c r="X24" s="255"/>
      <c r="Y24" s="255"/>
      <c r="Z24" s="260"/>
    </row>
    <row r="25" spans="2:26" ht="15" hidden="1" customHeight="1" outlineLevel="3" x14ac:dyDescent="0.25">
      <c r="B25" s="78"/>
      <c r="C25" s="43"/>
      <c r="D25" s="44"/>
      <c r="E25" s="45">
        <v>999</v>
      </c>
      <c r="F25" s="45" t="str">
        <f t="shared" si="10"/>
        <v>21.01.001.0999</v>
      </c>
      <c r="G25" s="342" t="s">
        <v>795</v>
      </c>
      <c r="H25" s="76">
        <v>0</v>
      </c>
      <c r="I25" s="40">
        <f>+VLOOKUP(F25,matriz01,4,FALSE)</f>
        <v>0</v>
      </c>
      <c r="J25" s="40">
        <f ca="1">+VLOOKUP(F25,matriz01,5,FALSE)</f>
        <v>0</v>
      </c>
      <c r="K25" s="1061" t="str">
        <f t="shared" ca="1" si="1"/>
        <v>0.00%</v>
      </c>
      <c r="L25" s="1053">
        <f>+'Prog 01'!M25</f>
        <v>0</v>
      </c>
      <c r="M25" s="1060">
        <f t="shared" si="2"/>
        <v>0</v>
      </c>
      <c r="N25" s="1057">
        <f>+'Prog 01'!O25</f>
        <v>0</v>
      </c>
      <c r="O25" s="1063">
        <f t="shared" si="3"/>
        <v>0</v>
      </c>
      <c r="P25" s="77">
        <f>+'Prog 01'!Q25</f>
        <v>0</v>
      </c>
      <c r="Q25" s="46">
        <f>+'Prog 01'!R25</f>
        <v>0</v>
      </c>
      <c r="R25" s="1063" t="str">
        <f t="shared" si="0"/>
        <v>0.00%</v>
      </c>
      <c r="T25" s="229"/>
      <c r="U25" s="229"/>
      <c r="V25" s="262"/>
      <c r="W25" s="255"/>
      <c r="X25" s="255"/>
      <c r="Y25" s="255"/>
      <c r="Z25" s="260"/>
    </row>
    <row r="26" spans="2:26" s="73" customFormat="1" ht="15" hidden="1" customHeight="1" outlineLevel="2" x14ac:dyDescent="0.25">
      <c r="B26" s="78"/>
      <c r="C26" s="43"/>
      <c r="D26" s="44" t="s">
        <v>156</v>
      </c>
      <c r="E26" s="45"/>
      <c r="F26" s="45"/>
      <c r="G26" s="341" t="s">
        <v>28</v>
      </c>
      <c r="H26" s="76">
        <f>SUM(H27:H28)</f>
        <v>21740</v>
      </c>
      <c r="I26" s="46">
        <f>SUM(I27:I28)</f>
        <v>19540.34</v>
      </c>
      <c r="J26" s="40">
        <f ca="1">SUM(J27:J28)</f>
        <v>19538.802000000003</v>
      </c>
      <c r="K26" s="1061">
        <f t="shared" ca="1" si="1"/>
        <v>0.99992129103178362</v>
      </c>
      <c r="L26" s="1053">
        <f>SUM(L27:L28)</f>
        <v>19538.802000000003</v>
      </c>
      <c r="M26" s="1060">
        <f t="shared" si="2"/>
        <v>0.99992129103178362</v>
      </c>
      <c r="N26" s="1056">
        <f>SUM(N27:N28)</f>
        <v>1.5379999999968277</v>
      </c>
      <c r="O26" s="1063">
        <f t="shared" si="3"/>
        <v>7.8708968216357938E-5</v>
      </c>
      <c r="P26" s="76">
        <f>SUM(P27:P28)</f>
        <v>21901.359689999994</v>
      </c>
      <c r="Q26" s="46">
        <f>SUM(Q27:Q28)</f>
        <v>21901.359689999997</v>
      </c>
      <c r="R26" s="1063">
        <f t="shared" si="0"/>
        <v>1.0000000000000002</v>
      </c>
      <c r="S26" s="34"/>
      <c r="T26" s="229"/>
      <c r="U26" s="229"/>
      <c r="V26" s="262"/>
      <c r="W26" s="255"/>
      <c r="X26" s="255"/>
      <c r="Y26" s="255"/>
      <c r="Z26" s="260"/>
    </row>
    <row r="27" spans="2:26" s="73" customFormat="1" ht="15" hidden="1" customHeight="1" outlineLevel="3" x14ac:dyDescent="0.25">
      <c r="B27" s="78"/>
      <c r="C27" s="43"/>
      <c r="D27" s="44"/>
      <c r="E27" s="45">
        <v>1</v>
      </c>
      <c r="F27" s="45" t="str">
        <f>+CONCATENATE($B$10,"",$C$11,"",$D$26,"00",E27)</f>
        <v>21.01.002.001</v>
      </c>
      <c r="G27" s="342" t="s">
        <v>29</v>
      </c>
      <c r="H27" s="76">
        <f>+VLOOKUP(F27,matriz01,3,FALSE)</f>
        <v>1570</v>
      </c>
      <c r="I27" s="46">
        <f>+VLOOKUP(F27,matriz01,4,FALSE)</f>
        <v>1667.615</v>
      </c>
      <c r="J27" s="40">
        <f ca="1">+VLOOKUP(F27,matriz01,5,FALSE)</f>
        <v>1667.615</v>
      </c>
      <c r="K27" s="1061">
        <f t="shared" ca="1" si="1"/>
        <v>1</v>
      </c>
      <c r="L27" s="1053">
        <f>INDEX(coincidenciaP01,MATCH(F27,indicep01,0),7)</f>
        <v>1667.615</v>
      </c>
      <c r="M27" s="1060">
        <f t="shared" si="2"/>
        <v>1</v>
      </c>
      <c r="N27" s="1056">
        <f>INDEX(coincidenciaP01,MATCH(F27,indicep01,0),9)</f>
        <v>0</v>
      </c>
      <c r="O27" s="1063">
        <f t="shared" si="3"/>
        <v>0</v>
      </c>
      <c r="P27" s="77">
        <f>+'Prog 01'!Q27</f>
        <v>1579.2133499999998</v>
      </c>
      <c r="Q27" s="46">
        <f>+'Prog 01'!R27</f>
        <v>1579.21335</v>
      </c>
      <c r="R27" s="1063">
        <f t="shared" si="0"/>
        <v>1.0000000000000002</v>
      </c>
      <c r="S27" s="34"/>
      <c r="T27" s="229"/>
      <c r="U27" s="229"/>
      <c r="V27" s="262"/>
      <c r="W27" s="255"/>
      <c r="X27" s="255"/>
      <c r="Y27" s="255"/>
      <c r="Z27" s="260"/>
    </row>
    <row r="28" spans="2:26" s="73" customFormat="1" ht="15" hidden="1" customHeight="1" outlineLevel="3" x14ac:dyDescent="0.25">
      <c r="B28" s="78"/>
      <c r="C28" s="43"/>
      <c r="D28" s="44"/>
      <c r="E28" s="45">
        <v>2</v>
      </c>
      <c r="F28" s="45" t="str">
        <f>+CONCATENATE($B$10,"",$C$11,"",$D$26,"00",E28)</f>
        <v>21.01.002.002</v>
      </c>
      <c r="G28" s="342" t="s">
        <v>30</v>
      </c>
      <c r="H28" s="76">
        <f>+VLOOKUP(F28,matriz01,3,FALSE)</f>
        <v>20170</v>
      </c>
      <c r="I28" s="46">
        <f>+VLOOKUP(F28,matriz01,4,FALSE)</f>
        <v>17872.724999999999</v>
      </c>
      <c r="J28" s="40">
        <f ca="1">+VLOOKUP(F28,matriz01,5,FALSE)</f>
        <v>17871.187000000002</v>
      </c>
      <c r="K28" s="1061">
        <f t="shared" ca="1" si="1"/>
        <v>0.99991394708976966</v>
      </c>
      <c r="L28" s="1053">
        <f>INDEX(coincidenciaP01,MATCH(F28,indicep01,0),7)</f>
        <v>17871.187000000002</v>
      </c>
      <c r="M28" s="1060">
        <f t="shared" si="2"/>
        <v>0.99991394708976966</v>
      </c>
      <c r="N28" s="1056">
        <f>INDEX(coincidenciaP01,MATCH(F28,indicep01,0),9)</f>
        <v>1.5379999999968277</v>
      </c>
      <c r="O28" s="1063">
        <f t="shared" si="3"/>
        <v>8.6052910230355345E-5</v>
      </c>
      <c r="P28" s="77">
        <f>+'Prog 01'!Q28</f>
        <v>20322.146339999996</v>
      </c>
      <c r="Q28" s="46">
        <f>+'Prog 01'!R28</f>
        <v>20322.146339999999</v>
      </c>
      <c r="R28" s="1063">
        <f t="shared" si="0"/>
        <v>1.0000000000000002</v>
      </c>
      <c r="S28" s="34"/>
      <c r="T28" s="229"/>
      <c r="U28" s="229"/>
      <c r="V28" s="262"/>
      <c r="W28" s="255"/>
      <c r="X28" s="255"/>
      <c r="Y28" s="255"/>
      <c r="Z28" s="260"/>
    </row>
    <row r="29" spans="2:26" s="73" customFormat="1" ht="15" hidden="1" customHeight="1" outlineLevel="2" x14ac:dyDescent="0.25">
      <c r="B29" s="78"/>
      <c r="C29" s="43"/>
      <c r="D29" s="44" t="s">
        <v>157</v>
      </c>
      <c r="E29" s="45"/>
      <c r="F29" s="45"/>
      <c r="G29" s="341" t="s">
        <v>31</v>
      </c>
      <c r="H29" s="76">
        <f>SUM(H30:H31)</f>
        <v>58750</v>
      </c>
      <c r="I29" s="46">
        <f>SUM(I30:I32)</f>
        <v>56619.78</v>
      </c>
      <c r="J29" s="40">
        <f ca="1">SUM(J30:J32)</f>
        <v>56616.704000000005</v>
      </c>
      <c r="K29" s="1061">
        <f t="shared" ca="1" si="1"/>
        <v>0.99994567269600843</v>
      </c>
      <c r="L29" s="40">
        <f>SUM(L30:L32)</f>
        <v>56616.703999999998</v>
      </c>
      <c r="M29" s="1060">
        <f t="shared" si="2"/>
        <v>0.99994567269600831</v>
      </c>
      <c r="N29" s="40">
        <f>SUM(N30:N32)</f>
        <v>3.0760000000009313</v>
      </c>
      <c r="O29" s="1063">
        <f t="shared" si="3"/>
        <v>5.4327303991660359E-5</v>
      </c>
      <c r="P29" s="76">
        <f>SUM(P30:P32)</f>
        <v>59208.661259999993</v>
      </c>
      <c r="Q29" s="46">
        <f ca="1">SUM(Q30:Q32)</f>
        <v>59208.661259999993</v>
      </c>
      <c r="R29" s="1063">
        <f t="shared" ca="1" si="0"/>
        <v>1</v>
      </c>
      <c r="S29" s="34"/>
      <c r="T29" s="229"/>
      <c r="U29" s="229"/>
      <c r="V29" s="262"/>
      <c r="W29" s="255"/>
      <c r="X29" s="255"/>
      <c r="Y29" s="255"/>
      <c r="Z29" s="260"/>
    </row>
    <row r="30" spans="2:26" s="73" customFormat="1" ht="15" hidden="1" customHeight="1" outlineLevel="3" x14ac:dyDescent="0.25">
      <c r="B30" s="78"/>
      <c r="C30" s="43"/>
      <c r="D30" s="44"/>
      <c r="E30" s="45">
        <v>1</v>
      </c>
      <c r="F30" s="45" t="str">
        <f>+CONCATENATE($B$10,"",$C$11,"",$D$29,"00",E30)</f>
        <v>21.01.003.001</v>
      </c>
      <c r="G30" s="342" t="s">
        <v>32</v>
      </c>
      <c r="H30" s="76">
        <f>+VLOOKUP(F30,matriz01,3,FALSE)</f>
        <v>30600</v>
      </c>
      <c r="I30" s="46">
        <f>+VLOOKUP(F30,matriz01,4,FALSE)</f>
        <v>30187.928</v>
      </c>
      <c r="J30" s="40">
        <f ca="1">+VLOOKUP(F30,matriz01,5,FALSE)</f>
        <v>30186.390000000003</v>
      </c>
      <c r="K30" s="1061">
        <f t="shared" ca="1" si="1"/>
        <v>0.99994905248217114</v>
      </c>
      <c r="L30" s="1053">
        <f>INDEX(coincidenciaP01,MATCH(F30,indicep01,0),7)</f>
        <v>30186.39</v>
      </c>
      <c r="M30" s="1060">
        <f t="shared" si="2"/>
        <v>0.99994905248217103</v>
      </c>
      <c r="N30" s="1056">
        <f>INDEX(coincidenciaP01,MATCH(F30,indicep01,0),9)</f>
        <v>1.5380000000004657</v>
      </c>
      <c r="O30" s="1063">
        <f t="shared" si="3"/>
        <v>5.09475178289966E-5</v>
      </c>
      <c r="P30" s="76">
        <f>+'Prog 01'!Q30</f>
        <v>30839.359904999998</v>
      </c>
      <c r="Q30" s="46">
        <f>+'Prog 01'!R30</f>
        <v>30839.359904999998</v>
      </c>
      <c r="R30" s="1063">
        <f t="shared" si="0"/>
        <v>1</v>
      </c>
      <c r="S30" s="34"/>
      <c r="T30" s="229"/>
      <c r="U30" s="229"/>
      <c r="V30" s="262"/>
      <c r="W30" s="255"/>
      <c r="X30" s="255"/>
      <c r="Y30" s="255"/>
      <c r="Z30" s="260"/>
    </row>
    <row r="31" spans="2:26" s="73" customFormat="1" ht="15" hidden="1" customHeight="1" outlineLevel="3" x14ac:dyDescent="0.25">
      <c r="B31" s="78"/>
      <c r="C31" s="43"/>
      <c r="D31" s="44"/>
      <c r="E31" s="45">
        <v>2</v>
      </c>
      <c r="F31" s="45" t="str">
        <f>+CONCATENATE($B$10,"",$C$11,"",$D$29,"00",E31)</f>
        <v>21.01.003.002</v>
      </c>
      <c r="G31" s="342" t="s">
        <v>33</v>
      </c>
      <c r="H31" s="76">
        <f>+VLOOKUP(F31,matriz01,3,FALSE)</f>
        <v>28150</v>
      </c>
      <c r="I31" s="46">
        <f>+VLOOKUP(F31,matriz01,4,FALSE)</f>
        <v>26431.851999999999</v>
      </c>
      <c r="J31" s="40">
        <f ca="1">+VLOOKUP(F31,matriz01,5,FALSE)</f>
        <v>26430.314000000002</v>
      </c>
      <c r="K31" s="1061">
        <f t="shared" ca="1" si="1"/>
        <v>0.99994181262818826</v>
      </c>
      <c r="L31" s="1053">
        <f>INDEX(coincidenciaP01,MATCH(F31,indicep01,0),7)</f>
        <v>26430.313999999998</v>
      </c>
      <c r="M31" s="1060">
        <f t="shared" si="2"/>
        <v>0.99994181262818815</v>
      </c>
      <c r="N31" s="1056">
        <f>INDEX(coincidenciaP01,MATCH(F31,indicep01,0),9)</f>
        <v>1.5380000000004657</v>
      </c>
      <c r="O31" s="1063">
        <f t="shared" si="3"/>
        <v>5.8187371811875522E-5</v>
      </c>
      <c r="P31" s="76">
        <f>+'Prog 01'!Q31</f>
        <v>28369.301355</v>
      </c>
      <c r="Q31" s="46">
        <f>+'Prog 01'!R31</f>
        <v>28369.301354999996</v>
      </c>
      <c r="R31" s="1063">
        <f t="shared" si="0"/>
        <v>0.99999999999999989</v>
      </c>
      <c r="S31" s="34"/>
      <c r="T31" s="229"/>
      <c r="U31" s="229"/>
      <c r="V31" s="262"/>
      <c r="W31" s="255"/>
      <c r="X31" s="255"/>
      <c r="Y31" s="255"/>
      <c r="Z31" s="260"/>
    </row>
    <row r="32" spans="2:26" s="73" customFormat="1" ht="15" hidden="1" customHeight="1" outlineLevel="3" x14ac:dyDescent="0.25">
      <c r="B32" s="78"/>
      <c r="C32" s="43"/>
      <c r="D32" s="44"/>
      <c r="E32" s="45">
        <v>3</v>
      </c>
      <c r="F32" s="45" t="str">
        <f>+CONCATENATE($B$10,"",$C$11,"",$D$29,"00",E32)</f>
        <v>21.01.003.003</v>
      </c>
      <c r="G32" s="342" t="s">
        <v>796</v>
      </c>
      <c r="H32" s="76">
        <v>0</v>
      </c>
      <c r="I32" s="46">
        <f>+VLOOKUP(F32,matriz01,4,FALSE)</f>
        <v>0</v>
      </c>
      <c r="J32" s="40">
        <f ca="1">+VLOOKUP(F32,matriz01,5,FALSE)</f>
        <v>0</v>
      </c>
      <c r="K32" s="1061" t="str">
        <f t="shared" ca="1" si="1"/>
        <v>0.00%</v>
      </c>
      <c r="L32" s="1053">
        <v>0</v>
      </c>
      <c r="M32" s="1060">
        <f t="shared" si="2"/>
        <v>0</v>
      </c>
      <c r="N32" s="1057">
        <f>+'Prog 01'!O32</f>
        <v>0</v>
      </c>
      <c r="O32" s="1063">
        <f t="shared" si="3"/>
        <v>0</v>
      </c>
      <c r="P32" s="76">
        <f>+'Prog 01'!Q32</f>
        <v>0</v>
      </c>
      <c r="Q32" s="46">
        <f ca="1">+'Prog 01'!R32</f>
        <v>0</v>
      </c>
      <c r="R32" s="1063" t="str">
        <f t="shared" ca="1" si="0"/>
        <v>0.00%</v>
      </c>
      <c r="S32" s="34"/>
      <c r="T32" s="229"/>
      <c r="U32" s="229"/>
      <c r="V32" s="262"/>
      <c r="W32" s="255"/>
      <c r="X32" s="255"/>
      <c r="Y32" s="255"/>
      <c r="Z32" s="260"/>
    </row>
    <row r="33" spans="2:26" s="73" customFormat="1" ht="15" hidden="1" customHeight="1" outlineLevel="2" x14ac:dyDescent="0.25">
      <c r="B33" s="78"/>
      <c r="C33" s="43"/>
      <c r="D33" s="44" t="s">
        <v>158</v>
      </c>
      <c r="E33" s="45"/>
      <c r="F33" s="45"/>
      <c r="G33" s="341" t="s">
        <v>34</v>
      </c>
      <c r="H33" s="76">
        <f>SUM(H34:H37)</f>
        <v>208653.5</v>
      </c>
      <c r="I33" s="46">
        <f>SUM(I34:I37)</f>
        <v>180085.484</v>
      </c>
      <c r="J33" s="40">
        <f ca="1">SUM(J34:J37)</f>
        <v>97014.88999999997</v>
      </c>
      <c r="K33" s="1061">
        <f t="shared" ca="1" si="1"/>
        <v>0.53871576900667895</v>
      </c>
      <c r="L33" s="40">
        <f>SUM(L34:L37)</f>
        <v>97014.89</v>
      </c>
      <c r="M33" s="1060">
        <f t="shared" si="2"/>
        <v>0.53871576900667906</v>
      </c>
      <c r="N33" s="1056">
        <f>SUM(N34:N37)</f>
        <v>83070.594000000012</v>
      </c>
      <c r="O33" s="1063">
        <f t="shared" si="3"/>
        <v>0.461284230993321</v>
      </c>
      <c r="P33" s="76">
        <f>SUM(P34:P37)</f>
        <v>169134.09133499998</v>
      </c>
      <c r="Q33" s="46">
        <f ca="1">SUM(Q34:Q37)</f>
        <v>132030.64750499997</v>
      </c>
      <c r="R33" s="1063">
        <f t="shared" ca="1" si="0"/>
        <v>0.78062705432632107</v>
      </c>
      <c r="S33" s="34"/>
      <c r="T33" s="229"/>
      <c r="U33" s="229"/>
      <c r="V33" s="262"/>
      <c r="W33" s="255"/>
      <c r="X33" s="255"/>
      <c r="Y33" s="255"/>
      <c r="Z33" s="260"/>
    </row>
    <row r="34" spans="2:26" ht="15" hidden="1" customHeight="1" outlineLevel="3" x14ac:dyDescent="0.25">
      <c r="B34" s="78"/>
      <c r="C34" s="43"/>
      <c r="D34" s="44"/>
      <c r="E34" s="45">
        <v>4</v>
      </c>
      <c r="F34" s="45" t="str">
        <f>+CONCATENATE($B$10,"",$C$11,"",$D$33,"00",E34)</f>
        <v>21.01.004.004</v>
      </c>
      <c r="G34" s="342" t="s">
        <v>35</v>
      </c>
      <c r="H34" s="76">
        <f>+VLOOKUP(F34,matriz01,3,FALSE)</f>
        <v>203143.5</v>
      </c>
      <c r="I34" s="46">
        <f>+VLOOKUP(F34,matriz01,4,FALSE)</f>
        <v>169031.554</v>
      </c>
      <c r="J34" s="40">
        <f ca="1">+VLOOKUP(F34,matriz01,5,FALSE)</f>
        <v>89787.677999999971</v>
      </c>
      <c r="K34" s="1061">
        <f t="shared" ca="1" si="1"/>
        <v>0.53118885719999931</v>
      </c>
      <c r="L34" s="1053">
        <f>INDEX(coincidenciaP01,MATCH(F34,indicep01,0),7)</f>
        <v>89787.678</v>
      </c>
      <c r="M34" s="1060">
        <f t="shared" si="2"/>
        <v>0.53118885719999942</v>
      </c>
      <c r="N34" s="1056">
        <f>INDEX(coincidenciaP01,MATCH(F34,indicep01,0),9)</f>
        <v>79243.876000000004</v>
      </c>
      <c r="O34" s="1063">
        <f t="shared" si="3"/>
        <v>0.46881114280000052</v>
      </c>
      <c r="P34" s="77">
        <f>+'Prog 01'!Q34</f>
        <v>157032.12509999998</v>
      </c>
      <c r="Q34" s="46">
        <f ca="1">+'Prog 01'!R34</f>
        <v>121641.99128999999</v>
      </c>
      <c r="R34" s="1063">
        <f t="shared" ca="1" si="0"/>
        <v>0.77463124957735163</v>
      </c>
      <c r="T34" s="229"/>
      <c r="U34" s="229"/>
      <c r="V34" s="262"/>
      <c r="W34" s="255"/>
      <c r="X34" s="255"/>
      <c r="Y34" s="255"/>
      <c r="Z34" s="260"/>
    </row>
    <row r="35" spans="2:26" ht="15" hidden="1" customHeight="1" outlineLevel="3" x14ac:dyDescent="0.25">
      <c r="B35" s="78"/>
      <c r="C35" s="43"/>
      <c r="D35" s="44"/>
      <c r="E35" s="45">
        <v>5</v>
      </c>
      <c r="F35" s="45" t="str">
        <f>+CONCATENATE($B$10,"",$C$11,"",$D$33,"00",E35)</f>
        <v>21.01.004.005</v>
      </c>
      <c r="G35" s="342" t="s">
        <v>36</v>
      </c>
      <c r="H35" s="76">
        <f>+VLOOKUP(F35,matriz01,3,FALSE)</f>
        <v>600</v>
      </c>
      <c r="I35" s="46">
        <f>+VLOOKUP(F35,matriz01,4,FALSE)</f>
        <v>600</v>
      </c>
      <c r="J35" s="40">
        <f ca="1">+VLOOKUP(F35,matriz01,5,FALSE)</f>
        <v>138.19999999999999</v>
      </c>
      <c r="K35" s="1061">
        <f t="shared" ca="1" si="1"/>
        <v>0.23033333333333331</v>
      </c>
      <c r="L35" s="40">
        <f>INDEX(coincidenciaP01,MATCH(F35,indicep01,0),7)</f>
        <v>138.19999999999999</v>
      </c>
      <c r="M35" s="1060">
        <f t="shared" si="2"/>
        <v>0.23033333333333331</v>
      </c>
      <c r="N35" s="1056">
        <f>INDEX(coincidenciaP01,MATCH(F35,indicep01,0),9)</f>
        <v>461.8</v>
      </c>
      <c r="O35" s="1063">
        <f t="shared" si="3"/>
        <v>0.76966666666666672</v>
      </c>
      <c r="P35" s="77">
        <f>+'Prog 01'!Q35</f>
        <v>583.63132499999995</v>
      </c>
      <c r="Q35" s="46">
        <f ca="1">+'Prog 01'!R35</f>
        <v>583.63132499999995</v>
      </c>
      <c r="R35" s="1063">
        <f t="shared" ca="1" si="0"/>
        <v>1</v>
      </c>
      <c r="T35" s="229"/>
      <c r="U35" s="229"/>
      <c r="V35" s="262"/>
      <c r="W35" s="255"/>
      <c r="X35" s="255"/>
      <c r="Y35" s="255"/>
      <c r="Z35" s="260"/>
    </row>
    <row r="36" spans="2:26" ht="15" hidden="1" customHeight="1" outlineLevel="3" collapsed="1" x14ac:dyDescent="0.25">
      <c r="B36" s="78"/>
      <c r="C36" s="43"/>
      <c r="D36" s="44"/>
      <c r="E36" s="45">
        <v>6</v>
      </c>
      <c r="F36" s="45" t="str">
        <f>+CONCATENATE($B$10,"",$C$11,"",$D$33,"00",E36)</f>
        <v>21.01.004.006</v>
      </c>
      <c r="G36" s="342" t="s">
        <v>37</v>
      </c>
      <c r="H36" s="76">
        <f>+VLOOKUP(F36,matriz01,3,FALSE)</f>
        <v>2910</v>
      </c>
      <c r="I36" s="46">
        <f>+VLOOKUP(F36,matriz01,4,FALSE)</f>
        <v>8453.93</v>
      </c>
      <c r="J36" s="40">
        <f ca="1">+VLOOKUP(F36,matriz01,5,FALSE)</f>
        <v>7089.0120000000006</v>
      </c>
      <c r="K36" s="1061">
        <f t="shared" ca="1" si="1"/>
        <v>0.83854633288896407</v>
      </c>
      <c r="L36" s="1053">
        <f>INDEX(coincidenciaP01,MATCH(F36,indicep01,0),7)</f>
        <v>7089.0119999999997</v>
      </c>
      <c r="M36" s="1060">
        <f t="shared" si="2"/>
        <v>0.83854633288896396</v>
      </c>
      <c r="N36" s="1056">
        <f>INDEX(coincidenciaP01,MATCH(F36,indicep01,0),9)</f>
        <v>1364.9180000000006</v>
      </c>
      <c r="O36" s="1063">
        <f t="shared" si="3"/>
        <v>0.16145366711103598</v>
      </c>
      <c r="P36" s="77">
        <f>+'Prog 01'!Q36</f>
        <v>8930.8349099999978</v>
      </c>
      <c r="Q36" s="46">
        <f ca="1">+'Prog 01'!R36</f>
        <v>8930.8349099999996</v>
      </c>
      <c r="R36" s="1063">
        <f t="shared" ca="1" si="0"/>
        <v>1.0000000000000002</v>
      </c>
      <c r="T36" s="229"/>
      <c r="U36" s="229"/>
      <c r="V36" s="262"/>
      <c r="W36" s="255"/>
      <c r="X36" s="255"/>
      <c r="Y36" s="255"/>
      <c r="Z36" s="260"/>
    </row>
    <row r="37" spans="2:26" ht="15" hidden="1" customHeight="1" outlineLevel="3" x14ac:dyDescent="0.25">
      <c r="B37" s="78"/>
      <c r="C37" s="43"/>
      <c r="D37" s="44"/>
      <c r="E37" s="134">
        <v>7</v>
      </c>
      <c r="F37" s="134" t="str">
        <f>+CONCATENATE($B$10,"",$C$11,"",$D$33,"00",E37)</f>
        <v>21.01.004.007</v>
      </c>
      <c r="G37" s="233" t="s">
        <v>38</v>
      </c>
      <c r="H37" s="137">
        <f>+VLOOKUP(F37,matriz01,3,FALSE)</f>
        <v>2000</v>
      </c>
      <c r="I37" s="46">
        <f>+VLOOKUP(F37,matriz01,4,FALSE)</f>
        <v>2000</v>
      </c>
      <c r="J37" s="40">
        <f ca="1">+VLOOKUP(F37,matriz01,5,FALSE)</f>
        <v>0</v>
      </c>
      <c r="K37" s="1061">
        <f t="shared" ca="1" si="1"/>
        <v>0</v>
      </c>
      <c r="L37" s="40">
        <f>INDEX(coincidenciaP01,MATCH(F37,indicep01,0),7)</f>
        <v>0</v>
      </c>
      <c r="M37" s="1060">
        <f t="shared" si="2"/>
        <v>0</v>
      </c>
      <c r="N37" s="1056">
        <f>INDEX(coincidenciaP01,MATCH(F37,indicep01,0),9)</f>
        <v>2000</v>
      </c>
      <c r="O37" s="1063">
        <f t="shared" si="3"/>
        <v>1</v>
      </c>
      <c r="P37" s="77">
        <f>+'Prog 01'!Q37</f>
        <v>2587.5</v>
      </c>
      <c r="Q37" s="46">
        <f ca="1">+'Prog 01'!R37</f>
        <v>874.18997999999988</v>
      </c>
      <c r="R37" s="1063">
        <f t="shared" ca="1" si="0"/>
        <v>0.33785119999999996</v>
      </c>
      <c r="T37" s="229"/>
      <c r="U37" s="229"/>
      <c r="V37" s="262"/>
      <c r="W37" s="255"/>
      <c r="X37" s="255"/>
      <c r="Y37" s="255"/>
      <c r="Z37" s="260"/>
    </row>
    <row r="38" spans="2:26" s="73" customFormat="1" ht="15" hidden="1" customHeight="1" outlineLevel="2" x14ac:dyDescent="0.25">
      <c r="B38" s="78"/>
      <c r="C38" s="43"/>
      <c r="D38" s="44" t="s">
        <v>159</v>
      </c>
      <c r="E38" s="45"/>
      <c r="F38" s="45"/>
      <c r="G38" s="341" t="s">
        <v>34</v>
      </c>
      <c r="H38" s="76">
        <f>SUM(H39:H41)</f>
        <v>1110</v>
      </c>
      <c r="I38" s="46">
        <f>SUM(I39:I41)</f>
        <v>1210.5509999999999</v>
      </c>
      <c r="J38" s="40">
        <f ca="1">SUM(J39:J41)</f>
        <v>1209.0140000000001</v>
      </c>
      <c r="K38" s="1061">
        <f t="shared" ca="1" si="1"/>
        <v>0.9987303302380488</v>
      </c>
      <c r="L38" s="1053">
        <f>SUM(L39:L41)</f>
        <v>1209.0139999999999</v>
      </c>
      <c r="M38" s="1060">
        <f t="shared" si="2"/>
        <v>0.99873033023804858</v>
      </c>
      <c r="N38" s="1056">
        <f>SUM(N39:N41)</f>
        <v>1.5370000000000346</v>
      </c>
      <c r="O38" s="1063">
        <f t="shared" si="3"/>
        <v>1.2696697619514045E-3</v>
      </c>
      <c r="P38" s="76">
        <f>SUM(P39:P41)</f>
        <v>1493.2524599999997</v>
      </c>
      <c r="Q38" s="46">
        <f ca="1">SUM(Q39:Q41)</f>
        <v>1493.2524599999997</v>
      </c>
      <c r="R38" s="1063">
        <f t="shared" ca="1" si="0"/>
        <v>1</v>
      </c>
      <c r="S38" s="34"/>
      <c r="T38" s="229"/>
      <c r="U38" s="229"/>
      <c r="V38" s="262"/>
      <c r="W38" s="255"/>
      <c r="X38" s="255"/>
      <c r="Y38" s="255"/>
      <c r="Z38" s="260"/>
    </row>
    <row r="39" spans="2:26" ht="15" hidden="1" customHeight="1" outlineLevel="3" x14ac:dyDescent="0.25">
      <c r="B39" s="78"/>
      <c r="C39" s="43"/>
      <c r="D39" s="44"/>
      <c r="E39" s="45">
        <v>1</v>
      </c>
      <c r="F39" s="45" t="str">
        <f>+CONCATENATE($B$10,"",$C$11,"",$D$38,"00",E39)</f>
        <v>21.01.005.001</v>
      </c>
      <c r="G39" s="342" t="s">
        <v>95</v>
      </c>
      <c r="H39" s="76">
        <f>+VLOOKUP(F39,matriz01,3,FALSE)</f>
        <v>10</v>
      </c>
      <c r="I39" s="46">
        <f>+VLOOKUP(F39,matriz01,4,FALSE)</f>
        <v>344.95400000000001</v>
      </c>
      <c r="J39" s="40">
        <f ca="1">+VLOOKUP(F39,matriz01,5,FALSE)</f>
        <v>343.41700000000003</v>
      </c>
      <c r="K39" s="1061">
        <f t="shared" ca="1" si="1"/>
        <v>0.99554433344735827</v>
      </c>
      <c r="L39" s="40">
        <f>INDEX(coincidenciaP01,MATCH(F39,indicep01,0),7)</f>
        <v>343.41699999999997</v>
      </c>
      <c r="M39" s="1060">
        <f t="shared" si="2"/>
        <v>0.99554433344735804</v>
      </c>
      <c r="N39" s="1056">
        <f>INDEX(coincidenciaP01,MATCH(F39,indicep01,0),9)</f>
        <v>1.5370000000000346</v>
      </c>
      <c r="O39" s="1063">
        <f t="shared" si="3"/>
        <v>4.4556665526419015E-3</v>
      </c>
      <c r="P39" s="76">
        <f>+'Prog 01'!Q39</f>
        <v>377.66321999999997</v>
      </c>
      <c r="Q39" s="46">
        <f ca="1">+'Prog 01'!R39</f>
        <v>377.66321999999997</v>
      </c>
      <c r="R39" s="1063">
        <f t="shared" ca="1" si="0"/>
        <v>1</v>
      </c>
      <c r="T39" s="229"/>
      <c r="U39" s="229"/>
      <c r="V39" s="262"/>
      <c r="W39" s="255"/>
      <c r="X39" s="255"/>
      <c r="Y39" s="255"/>
      <c r="Z39" s="260"/>
    </row>
    <row r="40" spans="2:26" ht="15" hidden="1" customHeight="1" outlineLevel="3" x14ac:dyDescent="0.25">
      <c r="B40" s="78"/>
      <c r="C40" s="43"/>
      <c r="D40" s="44"/>
      <c r="E40" s="45">
        <v>2</v>
      </c>
      <c r="F40" s="45" t="str">
        <f>+CONCATENATE($B$10,"",$C$11,"",$D$38,"00",E40)</f>
        <v>21.01.005.002</v>
      </c>
      <c r="G40" s="342" t="s">
        <v>96</v>
      </c>
      <c r="H40" s="76">
        <f>+VLOOKUP(F40,matriz01,3,FALSE)</f>
        <v>320</v>
      </c>
      <c r="I40" s="46">
        <f>+VLOOKUP(F40,matriz01,4,FALSE)</f>
        <v>326.529</v>
      </c>
      <c r="J40" s="40">
        <f ca="1">+VLOOKUP(F40,matriz01,5,FALSE)</f>
        <v>326.529</v>
      </c>
      <c r="K40" s="1061">
        <f t="shared" ca="1" si="1"/>
        <v>1</v>
      </c>
      <c r="L40" s="1053">
        <f>INDEX(coincidenciaP01,MATCH(F40,indicep01,0),7)</f>
        <v>326.529</v>
      </c>
      <c r="M40" s="1060">
        <f t="shared" si="2"/>
        <v>1</v>
      </c>
      <c r="N40" s="40">
        <f>INDEX(coincidenciaP01,MATCH(F40,indicep01,0),9)</f>
        <v>0</v>
      </c>
      <c r="O40" s="1063">
        <f t="shared" si="3"/>
        <v>0</v>
      </c>
      <c r="P40" s="76">
        <f>+'Prog 01'!Q40</f>
        <v>326.91923999999995</v>
      </c>
      <c r="Q40" s="46">
        <f ca="1">+'Prog 01'!R40</f>
        <v>326.91923999999995</v>
      </c>
      <c r="R40" s="1063">
        <f t="shared" ca="1" si="0"/>
        <v>1</v>
      </c>
      <c r="T40" s="229"/>
      <c r="U40" s="229"/>
      <c r="V40" s="262"/>
      <c r="W40" s="255"/>
      <c r="X40" s="255"/>
      <c r="Y40" s="255"/>
      <c r="Z40" s="260"/>
    </row>
    <row r="41" spans="2:26" ht="15" hidden="1" customHeight="1" outlineLevel="3" x14ac:dyDescent="0.25">
      <c r="B41" s="78"/>
      <c r="C41" s="43"/>
      <c r="D41" s="44"/>
      <c r="E41" s="45">
        <v>3</v>
      </c>
      <c r="F41" s="45" t="str">
        <f>+CONCATENATE($B$10,"",$C$11,"",$D$38,"00",E41)</f>
        <v>21.01.005.003</v>
      </c>
      <c r="G41" s="342" t="s">
        <v>97</v>
      </c>
      <c r="H41" s="76">
        <f>+VLOOKUP(F41,matriz01,3,FALSE)</f>
        <v>780</v>
      </c>
      <c r="I41" s="46">
        <f>+VLOOKUP(F41,matriz01,4,FALSE)</f>
        <v>539.06799999999998</v>
      </c>
      <c r="J41" s="40">
        <f ca="1">+VLOOKUP(F41,matriz01,5,FALSE)</f>
        <v>539.06799999999998</v>
      </c>
      <c r="K41" s="1061">
        <f t="shared" ca="1" si="1"/>
        <v>1</v>
      </c>
      <c r="L41" s="1053">
        <f>INDEX(coincidenciaP01,MATCH(F41,indicep01,0),7)</f>
        <v>539.06799999999998</v>
      </c>
      <c r="M41" s="1060">
        <f t="shared" si="2"/>
        <v>1</v>
      </c>
      <c r="N41" s="1056">
        <f>INDEX(coincidenciaP01,MATCH(F41,indicep01,0),9)</f>
        <v>0</v>
      </c>
      <c r="O41" s="1063">
        <f t="shared" si="3"/>
        <v>0</v>
      </c>
      <c r="P41" s="77">
        <f>+'Prog 01'!Q41</f>
        <v>788.67</v>
      </c>
      <c r="Q41" s="46">
        <f ca="1">+'Prog 01'!R41</f>
        <v>788.67</v>
      </c>
      <c r="R41" s="1063">
        <f t="shared" ca="1" si="0"/>
        <v>1</v>
      </c>
      <c r="T41" s="229"/>
      <c r="U41" s="229"/>
      <c r="V41" s="262"/>
      <c r="W41" s="255"/>
      <c r="X41" s="255"/>
      <c r="Y41" s="255"/>
      <c r="Z41" s="260"/>
    </row>
    <row r="42" spans="2:26" s="73" customFormat="1" ht="15" hidden="1" customHeight="1" outlineLevel="1" x14ac:dyDescent="0.25">
      <c r="B42" s="78"/>
      <c r="C42" s="43" t="s">
        <v>160</v>
      </c>
      <c r="D42" s="44"/>
      <c r="E42" s="45"/>
      <c r="F42" s="45"/>
      <c r="G42" s="341" t="s">
        <v>39</v>
      </c>
      <c r="H42" s="77">
        <f>+H43+H57+H60+H64+H69</f>
        <v>17005520.5</v>
      </c>
      <c r="I42" s="46">
        <f>+I43+I57+I60+I64+I69</f>
        <v>18111575.655000001</v>
      </c>
      <c r="J42" s="135">
        <f ca="1">+J43+J57+J60+J64+J69</f>
        <v>17698427.835999995</v>
      </c>
      <c r="K42" s="1061">
        <f t="shared" ca="1" si="1"/>
        <v>0.97718874233419062</v>
      </c>
      <c r="L42" s="1053">
        <f>+L43+L57+L60+L64+L69</f>
        <v>17698427.835999995</v>
      </c>
      <c r="M42" s="1060">
        <f t="shared" si="2"/>
        <v>0.97718874233419062</v>
      </c>
      <c r="N42" s="1056">
        <f>+N43+N57+N60+N64+N69</f>
        <v>413147.81900000031</v>
      </c>
      <c r="O42" s="1063">
        <f t="shared" si="3"/>
        <v>2.2811257665809104E-2</v>
      </c>
      <c r="P42" s="116">
        <f>+P43+P57+P60+P64+P69</f>
        <v>17362559.036564995</v>
      </c>
      <c r="Q42" s="47">
        <f ca="1">+Q43+Q57+Q60+Q64+Q69</f>
        <v>16988725.682954997</v>
      </c>
      <c r="R42" s="1063">
        <f t="shared" ca="1" si="0"/>
        <v>0.97846899452881819</v>
      </c>
      <c r="S42" s="34"/>
      <c r="T42" s="229"/>
      <c r="U42" s="229"/>
      <c r="V42" s="262"/>
      <c r="W42" s="255"/>
      <c r="X42" s="255"/>
      <c r="Y42" s="255"/>
      <c r="Z42" s="260"/>
    </row>
    <row r="43" spans="2:26" s="73" customFormat="1" ht="15" hidden="1" customHeight="1" outlineLevel="2" x14ac:dyDescent="0.25">
      <c r="B43" s="78"/>
      <c r="C43" s="43"/>
      <c r="D43" s="44" t="s">
        <v>154</v>
      </c>
      <c r="E43" s="45"/>
      <c r="F43" s="45"/>
      <c r="G43" s="341" t="s">
        <v>18</v>
      </c>
      <c r="H43" s="77">
        <f>SUM(H44:H56)</f>
        <v>14581439.994000001</v>
      </c>
      <c r="I43" s="46">
        <f>SUM(I44:I56)</f>
        <v>15374928.512</v>
      </c>
      <c r="J43" s="135">
        <f ca="1">SUM(J44:J56)</f>
        <v>15005106.896999998</v>
      </c>
      <c r="K43" s="1061">
        <f t="shared" ca="1" si="1"/>
        <v>0.97594644978600331</v>
      </c>
      <c r="L43" s="258">
        <f>SUM(L44:L56)</f>
        <v>15005106.896999998</v>
      </c>
      <c r="M43" s="1060">
        <f t="shared" si="2"/>
        <v>0.97594644978600331</v>
      </c>
      <c r="N43" s="135">
        <f>SUM(N44:N56)</f>
        <v>369821.61500000034</v>
      </c>
      <c r="O43" s="1063">
        <f t="shared" si="3"/>
        <v>2.4053550213996619E-2</v>
      </c>
      <c r="P43" s="116">
        <f>SUM(P44:P56)</f>
        <v>14754991.546799997</v>
      </c>
      <c r="Q43" s="47">
        <f ca="1">+'Prog 01'!R43</f>
        <v>14387576.618385</v>
      </c>
      <c r="R43" s="1063">
        <f t="shared" ca="1" si="0"/>
        <v>0.97509894009429776</v>
      </c>
      <c r="S43" s="34"/>
      <c r="T43" s="229"/>
      <c r="U43" s="229"/>
      <c r="V43" s="262"/>
      <c r="W43" s="255"/>
      <c r="X43" s="255"/>
      <c r="Y43" s="255"/>
      <c r="Z43" s="260"/>
    </row>
    <row r="44" spans="2:26" ht="15" hidden="1" customHeight="1" outlineLevel="3" x14ac:dyDescent="0.25">
      <c r="B44" s="78"/>
      <c r="C44" s="43"/>
      <c r="D44" s="44"/>
      <c r="E44" s="45">
        <v>1</v>
      </c>
      <c r="F44" s="45" t="str">
        <f t="shared" ref="F44:F49" si="11">+CONCATENATE($B$10,"",$C$42,"",$D$43,"00",E44)</f>
        <v>21.02.001.001</v>
      </c>
      <c r="G44" s="342" t="s">
        <v>98</v>
      </c>
      <c r="H44" s="76">
        <f t="shared" ref="H44:H51" si="12">+VLOOKUP(F44,matriz01,3,FALSE)</f>
        <v>3314312.128</v>
      </c>
      <c r="I44" s="46">
        <f t="shared" ref="I44:I56" si="13">+VLOOKUP(F44,matriz01,4,FALSE)</f>
        <v>3479080.4939999999</v>
      </c>
      <c r="J44" s="40">
        <f t="shared" ref="J44:J54" ca="1" si="14">+VLOOKUP(F44,matriz01,5,FALSE)</f>
        <v>3111828.4709999994</v>
      </c>
      <c r="K44" s="1061">
        <f t="shared" ca="1" si="1"/>
        <v>0.89443991777903353</v>
      </c>
      <c r="L44" s="1053">
        <f t="shared" ref="L44:L54" si="15">INDEX(coincidenciaP01,MATCH(F44,indicep01,0),7)</f>
        <v>3111828.4709999999</v>
      </c>
      <c r="M44" s="1060">
        <f t="shared" si="2"/>
        <v>0.89443991777903376</v>
      </c>
      <c r="N44" s="1056">
        <f t="shared" ref="N44:N54" si="16">INDEX(coincidenciaP01,MATCH(F44,indicep01,0),9)</f>
        <v>367252.02300000004</v>
      </c>
      <c r="O44" s="1063">
        <f t="shared" si="3"/>
        <v>0.1055600822209663</v>
      </c>
      <c r="P44" s="76">
        <f>+'Prog 01'!Q44</f>
        <v>3349757.9850749997</v>
      </c>
      <c r="Q44" s="46">
        <f ca="1">+'Prog 01'!R44</f>
        <v>2982343.0566599998</v>
      </c>
      <c r="R44" s="1063">
        <f t="shared" ca="1" si="0"/>
        <v>0.89031597803422391</v>
      </c>
      <c r="T44" s="229"/>
      <c r="U44" s="229"/>
      <c r="V44" s="262"/>
      <c r="W44" s="255"/>
      <c r="X44" s="255"/>
      <c r="Y44" s="255"/>
      <c r="Z44" s="260"/>
    </row>
    <row r="45" spans="2:26" ht="15" hidden="1" customHeight="1" outlineLevel="3" x14ac:dyDescent="0.25">
      <c r="B45" s="78"/>
      <c r="C45" s="43"/>
      <c r="D45" s="44"/>
      <c r="E45" s="45">
        <v>2</v>
      </c>
      <c r="F45" s="45" t="str">
        <f t="shared" si="11"/>
        <v>21.02.001.002</v>
      </c>
      <c r="G45" s="342" t="s">
        <v>19</v>
      </c>
      <c r="H45" s="76">
        <f t="shared" si="12"/>
        <v>131240</v>
      </c>
      <c r="I45" s="46">
        <f t="shared" si="13"/>
        <v>144871.696</v>
      </c>
      <c r="J45" s="40">
        <f t="shared" ca="1" si="14"/>
        <v>144870.15899999999</v>
      </c>
      <c r="K45" s="1061">
        <f t="shared" ca="1" si="1"/>
        <v>0.99998939061222825</v>
      </c>
      <c r="L45" s="1053">
        <f t="shared" si="15"/>
        <v>144870.15900000001</v>
      </c>
      <c r="M45" s="1060">
        <f t="shared" si="2"/>
        <v>0.99998939061222847</v>
      </c>
      <c r="N45" s="1056">
        <f t="shared" si="16"/>
        <v>1.536999999982072</v>
      </c>
      <c r="O45" s="1063">
        <f t="shared" si="3"/>
        <v>1.0609387771522133E-5</v>
      </c>
      <c r="P45" s="76">
        <f>+'Prog 01'!Q45</f>
        <v>132252.83923499999</v>
      </c>
      <c r="Q45" s="46">
        <f ca="1">+'Prog 01'!R45</f>
        <v>132252.83923500002</v>
      </c>
      <c r="R45" s="1063">
        <f t="shared" ca="1" si="0"/>
        <v>1.0000000000000002</v>
      </c>
      <c r="T45" s="229"/>
      <c r="U45" s="229"/>
      <c r="V45" s="262"/>
      <c r="W45" s="255"/>
      <c r="X45" s="255"/>
      <c r="Y45" s="255"/>
      <c r="Z45" s="260"/>
    </row>
    <row r="46" spans="2:26" ht="15" hidden="1" customHeight="1" outlineLevel="3" x14ac:dyDescent="0.25">
      <c r="B46" s="78"/>
      <c r="C46" s="43"/>
      <c r="D46" s="44"/>
      <c r="E46" s="45">
        <v>3</v>
      </c>
      <c r="F46" s="45" t="str">
        <f t="shared" si="11"/>
        <v>21.02.001.003</v>
      </c>
      <c r="G46" s="342" t="s">
        <v>20</v>
      </c>
      <c r="H46" s="76">
        <f t="shared" si="12"/>
        <v>2083110</v>
      </c>
      <c r="I46" s="46">
        <f t="shared" si="13"/>
        <v>2214371.923</v>
      </c>
      <c r="J46" s="40">
        <f t="shared" ca="1" si="14"/>
        <v>2213984.4750000001</v>
      </c>
      <c r="K46" s="1061">
        <f t="shared" ca="1" si="1"/>
        <v>0.99982503029596093</v>
      </c>
      <c r="L46" s="1053">
        <f t="shared" si="15"/>
        <v>2213984.4750000001</v>
      </c>
      <c r="M46" s="1060">
        <f t="shared" si="2"/>
        <v>0.99982503029596093</v>
      </c>
      <c r="N46" s="1056">
        <f t="shared" si="16"/>
        <v>387.44799999985844</v>
      </c>
      <c r="O46" s="1063">
        <f t="shared" si="3"/>
        <v>1.7496970403912515E-4</v>
      </c>
      <c r="P46" s="76">
        <f>+'Prog 01'!Q46</f>
        <v>2099243.6186399995</v>
      </c>
      <c r="Q46" s="46">
        <f ca="1">+'Prog 01'!R46</f>
        <v>2099243.61864</v>
      </c>
      <c r="R46" s="1063">
        <f t="shared" ca="1" si="0"/>
        <v>1.0000000000000002</v>
      </c>
      <c r="T46" s="229"/>
      <c r="U46" s="229"/>
      <c r="V46" s="262"/>
      <c r="W46" s="255"/>
      <c r="X46" s="255"/>
      <c r="Y46" s="255"/>
      <c r="Z46" s="260"/>
    </row>
    <row r="47" spans="2:26" ht="15" hidden="1" customHeight="1" outlineLevel="3" x14ac:dyDescent="0.25">
      <c r="B47" s="78"/>
      <c r="C47" s="43"/>
      <c r="D47" s="44"/>
      <c r="E47" s="45">
        <v>4</v>
      </c>
      <c r="F47" s="45" t="str">
        <f t="shared" si="11"/>
        <v>21.02.001.004</v>
      </c>
      <c r="G47" s="342" t="s">
        <v>21</v>
      </c>
      <c r="H47" s="76">
        <f t="shared" si="12"/>
        <v>277100</v>
      </c>
      <c r="I47" s="46">
        <f t="shared" si="13"/>
        <v>289402.63799999998</v>
      </c>
      <c r="J47" s="40">
        <f t="shared" ca="1" si="14"/>
        <v>289401.09999999998</v>
      </c>
      <c r="K47" s="1061">
        <f t="shared" ca="1" si="1"/>
        <v>0.99999468560476634</v>
      </c>
      <c r="L47" s="1053">
        <f t="shared" si="15"/>
        <v>289401.09999999998</v>
      </c>
      <c r="M47" s="1060">
        <f t="shared" si="2"/>
        <v>0.99999468560476634</v>
      </c>
      <c r="N47" s="1056">
        <f t="shared" si="16"/>
        <v>1.5380000000004657</v>
      </c>
      <c r="O47" s="1063">
        <f t="shared" si="3"/>
        <v>5.3143952336760173E-6</v>
      </c>
      <c r="P47" s="76">
        <f>+'Prog 01'!Q47</f>
        <v>279244.39621499996</v>
      </c>
      <c r="Q47" s="46">
        <f ca="1">+'Prog 01'!R47</f>
        <v>279244.39621499996</v>
      </c>
      <c r="R47" s="1063">
        <f t="shared" ca="1" si="0"/>
        <v>1</v>
      </c>
      <c r="T47" s="229"/>
      <c r="U47" s="229"/>
      <c r="V47" s="262"/>
      <c r="W47" s="255"/>
      <c r="X47" s="255"/>
      <c r="Y47" s="255"/>
      <c r="Z47" s="260"/>
    </row>
    <row r="48" spans="2:26" ht="15" hidden="1" customHeight="1" outlineLevel="3" x14ac:dyDescent="0.25">
      <c r="B48" s="78"/>
      <c r="C48" s="43"/>
      <c r="D48" s="44"/>
      <c r="E48" s="45">
        <v>6</v>
      </c>
      <c r="F48" s="45" t="str">
        <f t="shared" si="11"/>
        <v>21.02.001.006</v>
      </c>
      <c r="G48" s="342" t="s">
        <v>99</v>
      </c>
      <c r="H48" s="76">
        <f t="shared" si="12"/>
        <v>0</v>
      </c>
      <c r="I48" s="46">
        <f t="shared" si="13"/>
        <v>0</v>
      </c>
      <c r="J48" s="40">
        <f t="shared" ca="1" si="14"/>
        <v>0</v>
      </c>
      <c r="K48" s="1061" t="str">
        <f t="shared" ca="1" si="1"/>
        <v>0.00%</v>
      </c>
      <c r="L48" s="1053">
        <f t="shared" si="15"/>
        <v>0</v>
      </c>
      <c r="M48" s="1060">
        <f t="shared" si="2"/>
        <v>0</v>
      </c>
      <c r="N48" s="40">
        <f t="shared" si="16"/>
        <v>0</v>
      </c>
      <c r="O48" s="1063">
        <f t="shared" si="3"/>
        <v>0</v>
      </c>
      <c r="P48" s="76">
        <f>+'Prog 01'!Q48</f>
        <v>0</v>
      </c>
      <c r="Q48" s="46">
        <f ca="1">+'Prog 01'!R48</f>
        <v>0</v>
      </c>
      <c r="R48" s="1063" t="str">
        <f t="shared" ca="1" si="0"/>
        <v>0.00%</v>
      </c>
      <c r="T48" s="229"/>
      <c r="U48" s="229"/>
      <c r="V48" s="262"/>
      <c r="W48" s="255"/>
      <c r="X48" s="255"/>
      <c r="Y48" s="255"/>
      <c r="Z48" s="260"/>
    </row>
    <row r="49" spans="2:26" ht="15" hidden="1" customHeight="1" outlineLevel="3" x14ac:dyDescent="0.25">
      <c r="B49" s="78"/>
      <c r="C49" s="43"/>
      <c r="D49" s="44"/>
      <c r="E49" s="45">
        <v>7</v>
      </c>
      <c r="F49" s="45" t="str">
        <f t="shared" si="11"/>
        <v>21.02.001.007</v>
      </c>
      <c r="G49" s="342" t="s">
        <v>100</v>
      </c>
      <c r="H49" s="76">
        <f t="shared" si="12"/>
        <v>141610</v>
      </c>
      <c r="I49" s="46">
        <f t="shared" si="13"/>
        <v>149822.50099999999</v>
      </c>
      <c r="J49" s="40">
        <f t="shared" ca="1" si="14"/>
        <v>149820.96299999999</v>
      </c>
      <c r="K49" s="1061">
        <f t="shared" ca="1" si="1"/>
        <v>0.99998973451924955</v>
      </c>
      <c r="L49" s="1053">
        <f t="shared" si="15"/>
        <v>149820.96299999999</v>
      </c>
      <c r="M49" s="1060">
        <f t="shared" si="2"/>
        <v>0.99998973451924955</v>
      </c>
      <c r="N49" s="1056">
        <f t="shared" si="16"/>
        <v>1.5380000000004657</v>
      </c>
      <c r="O49" s="1063">
        <f t="shared" si="3"/>
        <v>1.0265480750454605E-5</v>
      </c>
      <c r="P49" s="77">
        <f>+'Prog 01'!Q49</f>
        <v>142709.15029499997</v>
      </c>
      <c r="Q49" s="46">
        <f ca="1">+'Prog 01'!R49</f>
        <v>142709.150295</v>
      </c>
      <c r="R49" s="1063">
        <f t="shared" ca="1" si="0"/>
        <v>1.0000000000000002</v>
      </c>
      <c r="T49" s="229"/>
      <c r="U49" s="229"/>
      <c r="V49" s="262"/>
      <c r="W49" s="255"/>
      <c r="X49" s="255"/>
      <c r="Y49" s="255"/>
      <c r="Z49" s="260"/>
    </row>
    <row r="50" spans="2:26" ht="15" hidden="1" customHeight="1" outlineLevel="3" x14ac:dyDescent="0.25">
      <c r="B50" s="78"/>
      <c r="C50" s="43"/>
      <c r="D50" s="44"/>
      <c r="E50" s="45">
        <v>13</v>
      </c>
      <c r="F50" s="45" t="str">
        <f t="shared" ref="F50:F56" si="17">+CONCATENATE($B$10,"",$C$42,"",$D$43,"0",E50)</f>
        <v>21.02.001.013</v>
      </c>
      <c r="G50" s="342" t="s">
        <v>24</v>
      </c>
      <c r="H50" s="76">
        <f t="shared" si="12"/>
        <v>2325100</v>
      </c>
      <c r="I50" s="46">
        <f t="shared" si="13"/>
        <v>2483922.1260000002</v>
      </c>
      <c r="J50" s="40">
        <f t="shared" ca="1" si="14"/>
        <v>2483422.747</v>
      </c>
      <c r="K50" s="1061">
        <f t="shared" ca="1" si="1"/>
        <v>0.99979895545243824</v>
      </c>
      <c r="L50" s="1053">
        <f t="shared" si="15"/>
        <v>2483422.747</v>
      </c>
      <c r="M50" s="1060">
        <f t="shared" si="2"/>
        <v>0.99979895545243824</v>
      </c>
      <c r="N50" s="1056">
        <f t="shared" si="16"/>
        <v>499.37900000018999</v>
      </c>
      <c r="O50" s="1063">
        <f t="shared" si="3"/>
        <v>2.0104454756170965E-4</v>
      </c>
      <c r="P50" s="77">
        <f>+'Prog 01'!Q50</f>
        <v>2343098.0362949995</v>
      </c>
      <c r="Q50" s="46">
        <f ca="1">+'Prog 01'!R50</f>
        <v>2343098.036295</v>
      </c>
      <c r="R50" s="1063">
        <f t="shared" ca="1" si="0"/>
        <v>1.0000000000000002</v>
      </c>
      <c r="T50" s="229"/>
      <c r="U50" s="229"/>
      <c r="V50" s="262"/>
      <c r="W50" s="255"/>
      <c r="X50" s="255"/>
      <c r="Y50" s="255"/>
      <c r="Z50" s="260"/>
    </row>
    <row r="51" spans="2:26" ht="15" hidden="1" customHeight="1" outlineLevel="3" x14ac:dyDescent="0.25">
      <c r="B51" s="78"/>
      <c r="C51" s="43"/>
      <c r="D51" s="44"/>
      <c r="E51" s="45">
        <v>14</v>
      </c>
      <c r="F51" s="45" t="str">
        <f t="shared" si="17"/>
        <v>21.02.001.014</v>
      </c>
      <c r="G51" s="342" t="s">
        <v>25</v>
      </c>
      <c r="H51" s="76">
        <f t="shared" si="12"/>
        <v>4714310</v>
      </c>
      <c r="I51" s="46">
        <f t="shared" si="13"/>
        <v>4986993.8190000001</v>
      </c>
      <c r="J51" s="40">
        <f t="shared" ca="1" si="14"/>
        <v>4985975.2149999999</v>
      </c>
      <c r="K51" s="1061">
        <f t="shared" ca="1" si="1"/>
        <v>0.99979574789202275</v>
      </c>
      <c r="L51" s="1053">
        <f t="shared" si="15"/>
        <v>4985975.2149999999</v>
      </c>
      <c r="M51" s="1060">
        <f t="shared" si="2"/>
        <v>0.99979574789202275</v>
      </c>
      <c r="N51" s="1056">
        <f t="shared" si="16"/>
        <v>1018.6040000002831</v>
      </c>
      <c r="O51" s="1063">
        <f t="shared" si="3"/>
        <v>2.0425210797725337E-4</v>
      </c>
      <c r="P51" s="77">
        <f>+'Prog 01'!Q51</f>
        <v>4750813.7690849993</v>
      </c>
      <c r="Q51" s="46">
        <f ca="1">+'Prog 01'!R51</f>
        <v>4750813.7690850003</v>
      </c>
      <c r="R51" s="1063">
        <f t="shared" ca="1" si="0"/>
        <v>1.0000000000000002</v>
      </c>
      <c r="T51" s="229"/>
      <c r="U51" s="229"/>
      <c r="V51" s="262"/>
      <c r="W51" s="255"/>
      <c r="X51" s="255"/>
      <c r="Y51" s="255"/>
      <c r="Z51" s="260"/>
    </row>
    <row r="52" spans="2:26" ht="15" hidden="1" customHeight="1" outlineLevel="3" x14ac:dyDescent="0.25">
      <c r="B52" s="78"/>
      <c r="C52" s="43"/>
      <c r="D52" s="44"/>
      <c r="E52" s="45">
        <v>21</v>
      </c>
      <c r="F52" s="45" t="str">
        <f t="shared" si="17"/>
        <v>21.02.001.021</v>
      </c>
      <c r="G52" s="342" t="s">
        <v>26</v>
      </c>
      <c r="H52" s="76">
        <f>+VLOOKUP(F52,matriz01,3,FALSE)</f>
        <v>1484240</v>
      </c>
      <c r="I52" s="46">
        <f t="shared" si="13"/>
        <v>1570241.26</v>
      </c>
      <c r="J52" s="46">
        <f t="shared" ca="1" si="14"/>
        <v>1569584.7860000001</v>
      </c>
      <c r="K52" s="1061">
        <f t="shared" ca="1" si="1"/>
        <v>0.99958192793889522</v>
      </c>
      <c r="L52" s="1053">
        <f t="shared" si="15"/>
        <v>1569584.7860000001</v>
      </c>
      <c r="M52" s="1060">
        <f t="shared" si="2"/>
        <v>0.99958192793889522</v>
      </c>
      <c r="N52" s="1056">
        <f t="shared" si="16"/>
        <v>656.47399999992922</v>
      </c>
      <c r="O52" s="1063">
        <f t="shared" si="3"/>
        <v>4.1807206110475609E-4</v>
      </c>
      <c r="P52" s="76">
        <f>+'Prog 01'!Q52</f>
        <v>1495734.2026649998</v>
      </c>
      <c r="Q52" s="46">
        <f ca="1">+'Prog 01'!R52</f>
        <v>1495734.202665</v>
      </c>
      <c r="R52" s="1063">
        <f t="shared" ca="1" si="0"/>
        <v>1.0000000000000002</v>
      </c>
      <c r="S52" s="239"/>
      <c r="T52" s="229"/>
      <c r="U52" s="458"/>
      <c r="V52" s="459"/>
      <c r="W52" s="460"/>
      <c r="X52" s="255"/>
      <c r="Y52" s="255"/>
      <c r="Z52" s="260"/>
    </row>
    <row r="53" spans="2:26" ht="15" hidden="1" customHeight="1" outlineLevel="3" x14ac:dyDescent="0.25">
      <c r="B53" s="78"/>
      <c r="C53" s="43"/>
      <c r="D53" s="44"/>
      <c r="E53" s="45">
        <v>37</v>
      </c>
      <c r="F53" s="45" t="str">
        <f t="shared" si="17"/>
        <v>21.02.001.037</v>
      </c>
      <c r="G53" s="342" t="s">
        <v>40</v>
      </c>
      <c r="H53" s="76">
        <f>+VLOOKUP(F53,matriz01,3,FALSE)</f>
        <v>0</v>
      </c>
      <c r="I53" s="46">
        <f t="shared" si="13"/>
        <v>52034.044999999998</v>
      </c>
      <c r="J53" s="46">
        <f t="shared" ca="1" si="14"/>
        <v>52032.508000000002</v>
      </c>
      <c r="K53" s="1061">
        <f t="shared" ca="1" si="1"/>
        <v>0.99997046164679304</v>
      </c>
      <c r="L53" s="1053">
        <f t="shared" si="15"/>
        <v>52032.508000000002</v>
      </c>
      <c r="M53" s="1060">
        <f t="shared" si="2"/>
        <v>0.99997046164679304</v>
      </c>
      <c r="N53" s="1056">
        <f t="shared" si="16"/>
        <v>1.536999999996624</v>
      </c>
      <c r="O53" s="1063">
        <f t="shared" si="3"/>
        <v>2.9538353206955638E-5</v>
      </c>
      <c r="P53" s="76">
        <f>+'Prog 01'!Q53</f>
        <v>51211.217294999995</v>
      </c>
      <c r="Q53" s="46">
        <f ca="1">+'Prog 01'!R53</f>
        <v>51211.217294999995</v>
      </c>
      <c r="R53" s="1063">
        <f t="shared" ca="1" si="0"/>
        <v>1</v>
      </c>
      <c r="S53" s="239"/>
      <c r="T53" s="229"/>
      <c r="U53" s="458"/>
      <c r="V53" s="459"/>
      <c r="W53" s="460"/>
      <c r="X53" s="255"/>
      <c r="Y53" s="255"/>
      <c r="Z53" s="260"/>
    </row>
    <row r="54" spans="2:26" ht="15" hidden="1" customHeight="1" outlineLevel="3" x14ac:dyDescent="0.25">
      <c r="B54" s="78"/>
      <c r="C54" s="43"/>
      <c r="D54" s="44"/>
      <c r="E54" s="45">
        <v>38</v>
      </c>
      <c r="F54" s="45" t="str">
        <f t="shared" si="17"/>
        <v>21.02.001.038</v>
      </c>
      <c r="G54" s="342" t="s">
        <v>101</v>
      </c>
      <c r="H54" s="76">
        <f>+VLOOKUP(F54,matriz01,3,FALSE)</f>
        <v>347.86599999999999</v>
      </c>
      <c r="I54" s="46">
        <f t="shared" si="13"/>
        <v>4188.01</v>
      </c>
      <c r="J54" s="46">
        <f t="shared" ca="1" si="14"/>
        <v>4186.473</v>
      </c>
      <c r="K54" s="1061">
        <f t="shared" ca="1" si="1"/>
        <v>0.99963299992120358</v>
      </c>
      <c r="L54" s="1053">
        <f t="shared" si="15"/>
        <v>4186.473</v>
      </c>
      <c r="M54" s="1060">
        <f t="shared" si="2"/>
        <v>0.99963299992120358</v>
      </c>
      <c r="N54" s="1056">
        <f t="shared" si="16"/>
        <v>1.5370000000002619</v>
      </c>
      <c r="O54" s="1063">
        <f t="shared" si="3"/>
        <v>3.6700007879643599E-4</v>
      </c>
      <c r="P54" s="76">
        <f>+'Prog 01'!Q54</f>
        <v>0</v>
      </c>
      <c r="Q54" s="46">
        <f ca="1">+'Prog 01'!R54</f>
        <v>0</v>
      </c>
      <c r="R54" s="1063" t="str">
        <f t="shared" ca="1" si="0"/>
        <v>0.00%</v>
      </c>
      <c r="S54" s="239"/>
      <c r="T54" s="229"/>
      <c r="U54" s="458"/>
      <c r="V54" s="459"/>
      <c r="W54" s="460"/>
      <c r="X54" s="255"/>
      <c r="Y54" s="255"/>
      <c r="Z54" s="260"/>
    </row>
    <row r="55" spans="2:26" ht="15" hidden="1" customHeight="1" outlineLevel="3" x14ac:dyDescent="0.25">
      <c r="B55" s="78"/>
      <c r="C55" s="43"/>
      <c r="D55" s="44"/>
      <c r="E55" s="45">
        <v>998</v>
      </c>
      <c r="F55" s="45" t="str">
        <f t="shared" si="17"/>
        <v>21.02.001.0998</v>
      </c>
      <c r="G55" s="342" t="s">
        <v>855</v>
      </c>
      <c r="H55" s="76">
        <f>+'Prog 01'!I55</f>
        <v>110070</v>
      </c>
      <c r="I55" s="46">
        <f t="shared" si="13"/>
        <v>0</v>
      </c>
      <c r="J55" s="46">
        <f ca="1">+'Prog 01'!K55</f>
        <v>0</v>
      </c>
      <c r="K55" s="1061" t="str">
        <f t="shared" ca="1" si="1"/>
        <v>0.00%</v>
      </c>
      <c r="L55" s="40">
        <v>0</v>
      </c>
      <c r="M55" s="1060">
        <f t="shared" si="2"/>
        <v>0</v>
      </c>
      <c r="N55" s="40">
        <f>+'Prog 01'!O55</f>
        <v>0</v>
      </c>
      <c r="O55" s="1063">
        <f t="shared" si="3"/>
        <v>0</v>
      </c>
      <c r="P55" s="76">
        <f>+'Prog 01'!Q55</f>
        <v>110926.33199999999</v>
      </c>
      <c r="Q55" s="46">
        <f ca="1">+'Prog 01'!R55</f>
        <v>110926.33200000001</v>
      </c>
      <c r="R55" s="1063">
        <f t="shared" ca="1" si="0"/>
        <v>1.0000000000000002</v>
      </c>
      <c r="S55" s="239"/>
      <c r="T55" s="229"/>
      <c r="U55" s="458"/>
      <c r="V55" s="459"/>
      <c r="W55" s="460"/>
      <c r="X55" s="255"/>
      <c r="Y55" s="255"/>
      <c r="Z55" s="260"/>
    </row>
    <row r="56" spans="2:26" ht="15" hidden="1" customHeight="1" outlineLevel="3" x14ac:dyDescent="0.25">
      <c r="B56" s="78"/>
      <c r="C56" s="43"/>
      <c r="D56" s="44"/>
      <c r="E56" s="45">
        <v>999</v>
      </c>
      <c r="F56" s="45" t="str">
        <f t="shared" si="17"/>
        <v>21.02.001.0999</v>
      </c>
      <c r="G56" s="342" t="s">
        <v>795</v>
      </c>
      <c r="H56" s="76">
        <v>0</v>
      </c>
      <c r="I56" s="46">
        <f t="shared" si="13"/>
        <v>0</v>
      </c>
      <c r="J56" s="46">
        <f ca="1">+VLOOKUP(F56,matriz01,5,FALSE)</f>
        <v>0</v>
      </c>
      <c r="K56" s="1061" t="str">
        <f t="shared" ca="1" si="1"/>
        <v>0.00%</v>
      </c>
      <c r="L56" s="1053">
        <f>+'Prog 01'!M55</f>
        <v>0</v>
      </c>
      <c r="M56" s="1060">
        <f t="shared" si="2"/>
        <v>0</v>
      </c>
      <c r="N56" s="40">
        <f>+'Prog 01'!O56</f>
        <v>0</v>
      </c>
      <c r="O56" s="1063">
        <f t="shared" si="3"/>
        <v>0</v>
      </c>
      <c r="P56" s="76">
        <f>+'Prog 01'!Q56</f>
        <v>0</v>
      </c>
      <c r="Q56" s="46">
        <f ca="1">+'Prog 01'!R56</f>
        <v>0</v>
      </c>
      <c r="R56" s="1063" t="str">
        <f t="shared" ca="1" si="0"/>
        <v>0.00%</v>
      </c>
      <c r="S56" s="239"/>
      <c r="T56" s="229"/>
      <c r="U56" s="458"/>
      <c r="V56" s="459"/>
      <c r="W56" s="460"/>
      <c r="X56" s="255"/>
      <c r="Y56" s="255"/>
      <c r="Z56" s="260"/>
    </row>
    <row r="57" spans="2:26" s="73" customFormat="1" ht="15" hidden="1" customHeight="1" outlineLevel="2" x14ac:dyDescent="0.25">
      <c r="B57" s="78"/>
      <c r="C57" s="43"/>
      <c r="D57" s="44" t="s">
        <v>156</v>
      </c>
      <c r="E57" s="45"/>
      <c r="F57" s="45"/>
      <c r="G57" s="341" t="s">
        <v>28</v>
      </c>
      <c r="H57" s="77">
        <f>SUM(H58:H59)</f>
        <v>578580</v>
      </c>
      <c r="I57" s="46">
        <f>SUM(I58:I59)</f>
        <v>611430.83899999992</v>
      </c>
      <c r="J57" s="47">
        <f ca="1">SUM(J58:J59)</f>
        <v>611340.54200000002</v>
      </c>
      <c r="K57" s="1061">
        <f t="shared" ca="1" si="1"/>
        <v>0.99985231853835244</v>
      </c>
      <c r="L57" s="1053">
        <f>SUM(L58:L59)</f>
        <v>611340.5419999999</v>
      </c>
      <c r="M57" s="1060">
        <f t="shared" si="2"/>
        <v>0.99985231853835221</v>
      </c>
      <c r="N57" s="1056">
        <f>SUM(N58:N59)</f>
        <v>90.297000000020489</v>
      </c>
      <c r="O57" s="1063">
        <f t="shared" si="3"/>
        <v>1.4768146164773429E-4</v>
      </c>
      <c r="P57" s="116">
        <f>SUM(P58:P59)</f>
        <v>583058.02504500002</v>
      </c>
      <c r="Q57" s="47">
        <f ca="1">SUM(Q58:Q59)</f>
        <v>583044.97369500005</v>
      </c>
      <c r="R57" s="1063">
        <f t="shared" ca="1" si="0"/>
        <v>0.99997761569271093</v>
      </c>
      <c r="S57" s="239"/>
      <c r="T57" s="229"/>
      <c r="U57" s="458"/>
      <c r="V57" s="459"/>
      <c r="W57" s="460"/>
      <c r="X57" s="255"/>
      <c r="Y57" s="255"/>
      <c r="Z57" s="260"/>
    </row>
    <row r="58" spans="2:26" ht="15" hidden="1" customHeight="1" outlineLevel="3" x14ac:dyDescent="0.25">
      <c r="B58" s="78"/>
      <c r="C58" s="43"/>
      <c r="D58" s="44"/>
      <c r="E58" s="45">
        <v>1</v>
      </c>
      <c r="F58" s="45" t="str">
        <f>+CONCATENATE($B$10,"",$C$42,"",$D$57,"00",E58)</f>
        <v>21.02.002.001</v>
      </c>
      <c r="G58" s="342" t="s">
        <v>29</v>
      </c>
      <c r="H58" s="76">
        <f>+VLOOKUP(F58,matriz01,3,FALSE)</f>
        <v>42160</v>
      </c>
      <c r="I58" s="46">
        <f>+VLOOKUP(F58,matriz01,4,FALSE)</f>
        <v>45228.618999999999</v>
      </c>
      <c r="J58" s="46">
        <f ca="1">+VLOOKUP(F58,matriz01,5,FALSE)</f>
        <v>45228.618999999992</v>
      </c>
      <c r="K58" s="1061">
        <f t="shared" ref="K58:K119" ca="1" si="18">IFERROR(J58/I58,"0.00%")</f>
        <v>0.99999999999999989</v>
      </c>
      <c r="L58" s="1053">
        <f>INDEX(coincidenciaP01,MATCH(F58,indicep01,0),7)</f>
        <v>45228.618999999999</v>
      </c>
      <c r="M58" s="1060">
        <f t="shared" si="2"/>
        <v>1</v>
      </c>
      <c r="N58" s="40">
        <f>INDEX(coincidenciaP01,MATCH(F58,indicep01,0),9)</f>
        <v>0</v>
      </c>
      <c r="O58" s="1063">
        <f t="shared" si="3"/>
        <v>0</v>
      </c>
      <c r="P58" s="77">
        <f>+'Prog 01'!Q58</f>
        <v>42482.144249999998</v>
      </c>
      <c r="Q58" s="46">
        <f ca="1">+'Prog 01'!R58</f>
        <v>42469.092899999996</v>
      </c>
      <c r="R58" s="1063">
        <f t="shared" ca="1" si="0"/>
        <v>0.99969278033794162</v>
      </c>
      <c r="S58" s="239"/>
      <c r="T58" s="229"/>
      <c r="U58" s="458"/>
      <c r="V58" s="459"/>
      <c r="W58" s="460"/>
      <c r="X58" s="255"/>
      <c r="Y58" s="255"/>
      <c r="Z58" s="260"/>
    </row>
    <row r="59" spans="2:26" ht="15" hidden="1" customHeight="1" outlineLevel="3" x14ac:dyDescent="0.25">
      <c r="B59" s="78"/>
      <c r="C59" s="43"/>
      <c r="D59" s="44"/>
      <c r="E59" s="45">
        <v>2</v>
      </c>
      <c r="F59" s="45" t="str">
        <f>+CONCATENATE($B$10,"",$C$42,"",$D$57,"00",E59)</f>
        <v>21.02.002.002</v>
      </c>
      <c r="G59" s="342" t="s">
        <v>30</v>
      </c>
      <c r="H59" s="76">
        <f>+VLOOKUP(F59,matriz01,3,FALSE)</f>
        <v>536420</v>
      </c>
      <c r="I59" s="46">
        <f>+VLOOKUP(F59,matriz01,4,FALSE)</f>
        <v>566202.22</v>
      </c>
      <c r="J59" s="46">
        <f ca="1">+VLOOKUP(F59,matriz01,5,FALSE)</f>
        <v>566111.92300000007</v>
      </c>
      <c r="K59" s="1061">
        <f t="shared" ca="1" si="18"/>
        <v>0.9998405216426034</v>
      </c>
      <c r="L59" s="1053">
        <f>INDEX(coincidenciaP01,MATCH(F59,indicep01,0),7)</f>
        <v>566111.92299999995</v>
      </c>
      <c r="M59" s="1060">
        <f t="shared" si="2"/>
        <v>0.99984052164260317</v>
      </c>
      <c r="N59" s="1056">
        <f>INDEX(coincidenciaP01,MATCH(F59,indicep01,0),9)</f>
        <v>90.297000000020489</v>
      </c>
      <c r="O59" s="1063">
        <f t="shared" si="3"/>
        <v>1.5947835739679809E-4</v>
      </c>
      <c r="P59" s="77">
        <f>+'Prog 01'!Q59</f>
        <v>540575.880795</v>
      </c>
      <c r="Q59" s="46">
        <f ca="1">+'Prog 01'!R59</f>
        <v>540575.880795</v>
      </c>
      <c r="R59" s="1063">
        <f t="shared" ca="1" si="0"/>
        <v>1</v>
      </c>
      <c r="S59" s="239"/>
      <c r="T59" s="229"/>
      <c r="U59" s="458"/>
      <c r="V59" s="459"/>
      <c r="W59" s="460"/>
      <c r="X59" s="255"/>
      <c r="Y59" s="255"/>
      <c r="Z59" s="260"/>
    </row>
    <row r="60" spans="2:26" s="73" customFormat="1" ht="15" hidden="1" customHeight="1" outlineLevel="2" x14ac:dyDescent="0.25">
      <c r="B60" s="78"/>
      <c r="C60" s="43"/>
      <c r="D60" s="44" t="s">
        <v>157</v>
      </c>
      <c r="E60" s="45"/>
      <c r="F60" s="45"/>
      <c r="G60" s="341" t="s">
        <v>31</v>
      </c>
      <c r="H60" s="76">
        <f>SUM(H61:H62)</f>
        <v>1425280</v>
      </c>
      <c r="I60" s="46">
        <f>SUM(I61:I63)</f>
        <v>1544745.5889999999</v>
      </c>
      <c r="J60" s="46">
        <f ca="1">SUM(J61:J63)</f>
        <v>1544362.406</v>
      </c>
      <c r="K60" s="1061">
        <f t="shared" ca="1" si="18"/>
        <v>0.9997519442665973</v>
      </c>
      <c r="L60" s="40">
        <f>SUM(L61:L63)</f>
        <v>1544362.406</v>
      </c>
      <c r="M60" s="1060">
        <f t="shared" si="2"/>
        <v>0.9997519442665973</v>
      </c>
      <c r="N60" s="40">
        <f>SUM(N61:N63)</f>
        <v>383.18299999996088</v>
      </c>
      <c r="O60" s="1063">
        <f t="shared" si="3"/>
        <v>2.4805573340268711E-4</v>
      </c>
      <c r="P60" s="76">
        <f>SUM(P61:P63)</f>
        <v>1436310.1558349999</v>
      </c>
      <c r="Q60" s="46">
        <f ca="1">SUM(Q61:Q63)</f>
        <v>1436310.1558349999</v>
      </c>
      <c r="R60" s="1063">
        <f t="shared" ca="1" si="0"/>
        <v>1</v>
      </c>
      <c r="S60" s="239"/>
      <c r="T60" s="229"/>
      <c r="U60" s="458"/>
      <c r="V60" s="459"/>
      <c r="W60" s="460"/>
      <c r="X60" s="255"/>
      <c r="Y60" s="255"/>
      <c r="Z60" s="260"/>
    </row>
    <row r="61" spans="2:26" ht="15" hidden="1" customHeight="1" outlineLevel="3" x14ac:dyDescent="0.25">
      <c r="B61" s="78"/>
      <c r="C61" s="43"/>
      <c r="D61" s="44"/>
      <c r="E61" s="45">
        <v>1</v>
      </c>
      <c r="F61" s="45" t="str">
        <f>+CONCATENATE($B$10,"",$C$42,"",$D$60,"00",E61)</f>
        <v>21.02.003.001</v>
      </c>
      <c r="G61" s="342" t="s">
        <v>32</v>
      </c>
      <c r="H61" s="76">
        <f>+VLOOKUP(F61,matriz01,3,FALSE)</f>
        <v>752020</v>
      </c>
      <c r="I61" s="46">
        <f>+VLOOKUP(F61,matriz01,4,FALSE)</f>
        <v>795588.66299999994</v>
      </c>
      <c r="J61" s="46">
        <f ca="1">+VLOOKUP(F61,matriz01,5,FALSE)</f>
        <v>795263.25800000003</v>
      </c>
      <c r="K61" s="1061">
        <f t="shared" ca="1" si="18"/>
        <v>0.99959098838993898</v>
      </c>
      <c r="L61" s="1053">
        <f>INDEX(coincidenciaP01,MATCH(F61,indicep01,0),7)</f>
        <v>795263.25800000003</v>
      </c>
      <c r="M61" s="1060">
        <f t="shared" si="2"/>
        <v>0.99959098838993898</v>
      </c>
      <c r="N61" s="1056">
        <f>INDEX(coincidenciaP01,MATCH(F61,indicep01,0),9)</f>
        <v>325.40499999991152</v>
      </c>
      <c r="O61" s="1063">
        <f t="shared" si="3"/>
        <v>4.0901161006100402E-4</v>
      </c>
      <c r="P61" s="77">
        <f>+'Prog 01'!Q61</f>
        <v>757838.20283999993</v>
      </c>
      <c r="Q61" s="46">
        <f ca="1">+'Prog 01'!R61</f>
        <v>757838.20284000004</v>
      </c>
      <c r="R61" s="1063">
        <f t="shared" ca="1" si="0"/>
        <v>1.0000000000000002</v>
      </c>
      <c r="S61" s="239"/>
      <c r="T61" s="229"/>
      <c r="U61" s="458"/>
      <c r="V61" s="459"/>
      <c r="W61" s="460"/>
      <c r="X61" s="255"/>
      <c r="Y61" s="255"/>
      <c r="Z61" s="260"/>
    </row>
    <row r="62" spans="2:26" ht="15" hidden="1" outlineLevel="3" x14ac:dyDescent="0.25">
      <c r="B62" s="78"/>
      <c r="C62" s="43"/>
      <c r="D62" s="44"/>
      <c r="E62" s="45">
        <v>2</v>
      </c>
      <c r="F62" s="45" t="str">
        <f>+CONCATENATE($B$10,"",$C$42,"",$D$60,"00",E62)</f>
        <v>21.02.003.002</v>
      </c>
      <c r="G62" s="342" t="s">
        <v>33</v>
      </c>
      <c r="H62" s="76">
        <f>+VLOOKUP(F62,matriz01,3,FALSE)</f>
        <v>673260</v>
      </c>
      <c r="I62" s="46">
        <f>+VLOOKUP(F62,matriz01,4,FALSE)</f>
        <v>749155.19200000004</v>
      </c>
      <c r="J62" s="46">
        <f ca="1">+VLOOKUP(F62,matriz01,5,FALSE)</f>
        <v>749097.41399999999</v>
      </c>
      <c r="K62" s="1061">
        <f t="shared" ca="1" si="18"/>
        <v>0.99992287579313732</v>
      </c>
      <c r="L62" s="1053">
        <f>INDEX(coincidenciaP01,MATCH(F62,indicep01,0),7)</f>
        <v>749097.41399999999</v>
      </c>
      <c r="M62" s="1060">
        <f t="shared" si="2"/>
        <v>0.99992287579313732</v>
      </c>
      <c r="N62" s="1056">
        <f>INDEX(coincidenciaP01,MATCH(F62,indicep01,0),9)</f>
        <v>57.77800000004936</v>
      </c>
      <c r="O62" s="1063">
        <f t="shared" si="3"/>
        <v>7.712420686266746E-5</v>
      </c>
      <c r="P62" s="76">
        <f>+'Prog 01'!Q62</f>
        <v>678471.95299500006</v>
      </c>
      <c r="Q62" s="46">
        <f ca="1">+'Prog 01'!R62</f>
        <v>678471.95299499994</v>
      </c>
      <c r="R62" s="1063">
        <f t="shared" ca="1" si="0"/>
        <v>0.99999999999999978</v>
      </c>
      <c r="S62" s="239"/>
      <c r="T62" s="229"/>
      <c r="U62" s="458"/>
      <c r="V62" s="459"/>
      <c r="W62" s="460"/>
      <c r="X62" s="255"/>
      <c r="Y62" s="255"/>
      <c r="Z62" s="260"/>
    </row>
    <row r="63" spans="2:26" ht="15" hidden="1" customHeight="1" outlineLevel="3" x14ac:dyDescent="0.25">
      <c r="B63" s="78"/>
      <c r="C63" s="43"/>
      <c r="D63" s="44"/>
      <c r="E63" s="45">
        <v>3</v>
      </c>
      <c r="F63" s="45" t="str">
        <f>+CONCATENATE($B$10,"",$C$42,"",$D$60,"00",E63)</f>
        <v>21.02.003.003</v>
      </c>
      <c r="G63" s="342" t="s">
        <v>796</v>
      </c>
      <c r="H63" s="76">
        <v>0</v>
      </c>
      <c r="I63" s="46">
        <f>+VLOOKUP(F63,matriz01,4,FALSE)</f>
        <v>1.734</v>
      </c>
      <c r="J63" s="46">
        <f ca="1">+VLOOKUP(F63,matriz01,5,FALSE)</f>
        <v>1.734</v>
      </c>
      <c r="K63" s="1061">
        <f t="shared" ca="1" si="18"/>
        <v>1</v>
      </c>
      <c r="L63" s="365">
        <f>INDEX(coincidenciaP01,MATCH(F63,indicep01,0),7)</f>
        <v>1.734</v>
      </c>
      <c r="M63" s="1060">
        <f t="shared" si="2"/>
        <v>1</v>
      </c>
      <c r="N63" s="1385">
        <f>INDEX(coincidenciaP01,MATCH(F63,indicep01,0),9)</f>
        <v>0</v>
      </c>
      <c r="O63" s="1063">
        <f t="shared" si="3"/>
        <v>0</v>
      </c>
      <c r="P63" s="76">
        <f>+'Prog 01'!Q63</f>
        <v>0</v>
      </c>
      <c r="Q63" s="46">
        <f ca="1">+'Prog 01'!R63</f>
        <v>0</v>
      </c>
      <c r="R63" s="1063" t="str">
        <f t="shared" ca="1" si="0"/>
        <v>0.00%</v>
      </c>
      <c r="S63" s="239"/>
      <c r="T63" s="229"/>
      <c r="U63" s="458"/>
      <c r="V63" s="459"/>
      <c r="W63" s="460"/>
      <c r="X63" s="255"/>
      <c r="Y63" s="255"/>
      <c r="Z63" s="260"/>
    </row>
    <row r="64" spans="2:26" s="73" customFormat="1" ht="15" hidden="1" customHeight="1" outlineLevel="2" x14ac:dyDescent="0.25">
      <c r="B64" s="78"/>
      <c r="C64" s="43"/>
      <c r="D64" s="44" t="s">
        <v>158</v>
      </c>
      <c r="E64" s="45"/>
      <c r="F64" s="45"/>
      <c r="G64" s="341" t="s">
        <v>34</v>
      </c>
      <c r="H64" s="76">
        <f>SUM(H65:H68)</f>
        <v>333870.50599999999</v>
      </c>
      <c r="I64" s="46">
        <f>SUM(I65:I68)</f>
        <v>452399.516</v>
      </c>
      <c r="J64" s="46">
        <f ca="1">SUM(J65:J67)</f>
        <v>418262.13699999999</v>
      </c>
      <c r="K64" s="1061">
        <f t="shared" ca="1" si="18"/>
        <v>0.92454152183487304</v>
      </c>
      <c r="L64" s="1053">
        <f>SUM(L65:L67)</f>
        <v>418262.13699999999</v>
      </c>
      <c r="M64" s="1060">
        <f t="shared" si="2"/>
        <v>0.92454152183487304</v>
      </c>
      <c r="N64" s="1056">
        <f>SUM(N65:N68)</f>
        <v>34137.379000000008</v>
      </c>
      <c r="O64" s="1063">
        <f t="shared" si="3"/>
        <v>7.5458478165126963E-2</v>
      </c>
      <c r="P64" s="76">
        <f>SUM(P65:P68)</f>
        <v>463198.94441999996</v>
      </c>
      <c r="Q64" s="46">
        <f ca="1">SUM(Q65:Q67)</f>
        <v>456793.57057500002</v>
      </c>
      <c r="R64" s="1063">
        <f t="shared" ca="1" si="0"/>
        <v>0.98617144118706812</v>
      </c>
      <c r="S64" s="239"/>
      <c r="T64" s="229"/>
      <c r="U64" s="458"/>
      <c r="V64" s="459"/>
      <c r="W64" s="460"/>
      <c r="X64" s="255"/>
      <c r="Y64" s="255"/>
      <c r="Z64" s="260"/>
    </row>
    <row r="65" spans="2:26" ht="15" hidden="1" customHeight="1" outlineLevel="3" x14ac:dyDescent="0.25">
      <c r="B65" s="78"/>
      <c r="C65" s="43"/>
      <c r="D65" s="44"/>
      <c r="E65" s="45">
        <v>4</v>
      </c>
      <c r="F65" s="45" t="str">
        <f>+CONCATENATE($B$10,"",$C$42,"",$D$64,"00",E65)</f>
        <v>21.02.004.004</v>
      </c>
      <c r="G65" s="342" t="s">
        <v>35</v>
      </c>
      <c r="H65" s="76">
        <f>+VLOOKUP(F65,matriz01,3,FALSE)</f>
        <v>203143.5</v>
      </c>
      <c r="I65" s="46">
        <f>+VLOOKUP(F65,matriz01,4,FALSE)</f>
        <v>241369.446</v>
      </c>
      <c r="J65" s="46">
        <f ca="1">+VLOOKUP(F65,matriz01,5,FALSE)</f>
        <v>241367.90800000002</v>
      </c>
      <c r="K65" s="1061">
        <f t="shared" ca="1" si="18"/>
        <v>0.99999362802531366</v>
      </c>
      <c r="L65" s="1053">
        <f>INDEX(coincidenciaP01,MATCH(F65,indicep01,0),7)</f>
        <v>241367.908</v>
      </c>
      <c r="M65" s="1060">
        <f t="shared" si="2"/>
        <v>0.99999362802531355</v>
      </c>
      <c r="N65" s="40">
        <f>INDEX(coincidenciaP01,MATCH(F65,indicep01,0),9)</f>
        <v>1.5380000000004657</v>
      </c>
      <c r="O65" s="1063">
        <f t="shared" si="3"/>
        <v>6.3719746864748806E-6</v>
      </c>
      <c r="P65" s="77">
        <f>+'Prog 01'!Q65</f>
        <v>251674.8849</v>
      </c>
      <c r="Q65" s="46">
        <f ca="1">+'Prog 01'!R65</f>
        <v>251674.88489999998</v>
      </c>
      <c r="R65" s="1063">
        <f t="shared" ca="1" si="0"/>
        <v>0.99999999999999989</v>
      </c>
      <c r="S65" s="239"/>
      <c r="T65" s="229"/>
      <c r="U65" s="458"/>
      <c r="V65" s="459"/>
      <c r="W65" s="460"/>
      <c r="X65" s="255"/>
      <c r="Y65" s="255"/>
      <c r="Z65" s="260"/>
    </row>
    <row r="66" spans="2:26" ht="15" hidden="1" customHeight="1" outlineLevel="3" x14ac:dyDescent="0.25">
      <c r="B66" s="78"/>
      <c r="C66" s="43"/>
      <c r="D66" s="44"/>
      <c r="E66" s="45">
        <v>5</v>
      </c>
      <c r="F66" s="45" t="str">
        <f>+CONCATENATE($B$10,"",$C$42,"",$D$64,"00",E66)</f>
        <v>21.02.004.005</v>
      </c>
      <c r="G66" s="342" t="s">
        <v>36</v>
      </c>
      <c r="H66" s="76">
        <f>+VLOOKUP(F66,matriz01,3,FALSE)</f>
        <v>56034</v>
      </c>
      <c r="I66" s="46">
        <f>+VLOOKUP(F66,matriz01,4,FALSE)</f>
        <v>56607</v>
      </c>
      <c r="J66" s="40">
        <f ca="1">+VLOOKUP(F66,matriz01,5,FALSE)</f>
        <v>55479.834999999999</v>
      </c>
      <c r="K66" s="1061">
        <f t="shared" ca="1" si="18"/>
        <v>0.98008788665712721</v>
      </c>
      <c r="L66" s="1053">
        <f>INDEX(coincidenciaP01,MATCH(F66,indicep01,0),7)</f>
        <v>55479.834999999999</v>
      </c>
      <c r="M66" s="1060">
        <f t="shared" si="2"/>
        <v>0.98008788665712721</v>
      </c>
      <c r="N66" s="1056">
        <f>INDEX(coincidenciaP01,MATCH(F66,indicep01,0),9)</f>
        <v>1127.1650000000009</v>
      </c>
      <c r="O66" s="1063">
        <f t="shared" si="3"/>
        <v>1.9912113342872805E-2</v>
      </c>
      <c r="P66" s="77">
        <f>+'Prog 01'!Q66</f>
        <v>70511.339429999993</v>
      </c>
      <c r="Q66" s="46">
        <f ca="1">+'Prog 01'!R66</f>
        <v>70511.339430000007</v>
      </c>
      <c r="R66" s="1063">
        <f t="shared" ca="1" si="0"/>
        <v>1.0000000000000002</v>
      </c>
      <c r="T66" s="229"/>
      <c r="U66" s="229"/>
      <c r="V66" s="262"/>
      <c r="W66" s="255"/>
      <c r="X66" s="255"/>
      <c r="Y66" s="255"/>
      <c r="Z66" s="260"/>
    </row>
    <row r="67" spans="2:26" ht="15" hidden="1" customHeight="1" outlineLevel="3" x14ac:dyDescent="0.25">
      <c r="B67" s="78"/>
      <c r="C67" s="43"/>
      <c r="D67" s="44"/>
      <c r="E67" s="45">
        <v>6</v>
      </c>
      <c r="F67" s="45" t="str">
        <f>+CONCATENATE($B$10,"",$C$42,"",$D$64,"00",E67)</f>
        <v>21.02.004.006</v>
      </c>
      <c r="G67" s="342" t="s">
        <v>37</v>
      </c>
      <c r="H67" s="76">
        <f>+VLOOKUP(F67,matriz01,3,FALSE)</f>
        <v>73993.005999999994</v>
      </c>
      <c r="I67" s="46">
        <f>+VLOOKUP(F67,matriz01,4,FALSE)</f>
        <v>153723.07</v>
      </c>
      <c r="J67" s="40">
        <f ca="1">+VLOOKUP(F67,matriz01,5,FALSE)</f>
        <v>121414.39399999997</v>
      </c>
      <c r="K67" s="1061">
        <f t="shared" ca="1" si="18"/>
        <v>0.78982545690767147</v>
      </c>
      <c r="L67" s="1053">
        <f>INDEX(coincidenciaP01,MATCH(F67,indicep01,0),7)</f>
        <v>121414.394</v>
      </c>
      <c r="M67" s="1060">
        <f t="shared" si="2"/>
        <v>0.7898254569076717</v>
      </c>
      <c r="N67" s="1056">
        <f>INDEX(coincidenciaP01,MATCH(F67,indicep01,0),9)</f>
        <v>32308.676000000007</v>
      </c>
      <c r="O67" s="1063">
        <f t="shared" si="3"/>
        <v>0.21017454309232833</v>
      </c>
      <c r="P67" s="77">
        <f>+'Prog 01'!Q67</f>
        <v>140495.22008999999</v>
      </c>
      <c r="Q67" s="46">
        <f ca="1">+'Prog 01'!R67</f>
        <v>134607.34624499999</v>
      </c>
      <c r="R67" s="1063">
        <f t="shared" ca="1" si="0"/>
        <v>0.95809199885072049</v>
      </c>
      <c r="T67" s="229"/>
      <c r="U67" s="229"/>
      <c r="V67" s="262"/>
      <c r="W67" s="255"/>
      <c r="X67" s="255"/>
      <c r="Y67" s="255"/>
      <c r="Z67" s="260"/>
    </row>
    <row r="68" spans="2:26" ht="15" hidden="1" customHeight="1" outlineLevel="3" x14ac:dyDescent="0.25">
      <c r="B68" s="78"/>
      <c r="C68" s="43"/>
      <c r="D68" s="44"/>
      <c r="E68" s="45">
        <v>7</v>
      </c>
      <c r="F68" s="45" t="str">
        <f>+CONCATENATE($B$10,"",$C$42,"",$D$64,"00",E68)</f>
        <v>21.02.004.007</v>
      </c>
      <c r="G68" s="342" t="s">
        <v>38</v>
      </c>
      <c r="H68" s="76">
        <f>+'Prog 01'!I68</f>
        <v>700</v>
      </c>
      <c r="I68" s="46">
        <f>+VLOOKUP(F68,matriz01,4,FALSE)</f>
        <v>700</v>
      </c>
      <c r="J68" s="46">
        <v>0</v>
      </c>
      <c r="K68" s="1061">
        <f t="shared" si="18"/>
        <v>0</v>
      </c>
      <c r="L68" s="1053">
        <v>0</v>
      </c>
      <c r="M68" s="1060">
        <f t="shared" si="2"/>
        <v>0</v>
      </c>
      <c r="N68" s="1056">
        <f>+I68-L68</f>
        <v>700</v>
      </c>
      <c r="O68" s="1063">
        <f t="shared" si="3"/>
        <v>1</v>
      </c>
      <c r="P68" s="77">
        <f>+'Prog 01'!Q68</f>
        <v>517.5</v>
      </c>
      <c r="Q68" s="46">
        <v>0</v>
      </c>
      <c r="R68" s="1063">
        <f t="shared" si="0"/>
        <v>0</v>
      </c>
      <c r="T68" s="229"/>
      <c r="U68" s="229"/>
      <c r="V68" s="262"/>
      <c r="W68" s="255"/>
      <c r="X68" s="255"/>
      <c r="Y68" s="255"/>
      <c r="Z68" s="260"/>
    </row>
    <row r="69" spans="2:26" s="73" customFormat="1" ht="15" hidden="1" customHeight="1" outlineLevel="2" x14ac:dyDescent="0.25">
      <c r="B69" s="78"/>
      <c r="C69" s="43"/>
      <c r="D69" s="44" t="s">
        <v>159</v>
      </c>
      <c r="E69" s="45"/>
      <c r="F69" s="45"/>
      <c r="G69" s="341" t="s">
        <v>34</v>
      </c>
      <c r="H69" s="76">
        <f>SUM(H70:H72)</f>
        <v>86350</v>
      </c>
      <c r="I69" s="46">
        <f>SUM(I70:I72)</f>
        <v>128071.19899999999</v>
      </c>
      <c r="J69" s="40">
        <f ca="1">SUM(J70:J72)</f>
        <v>119355.85399999999</v>
      </c>
      <c r="K69" s="1061">
        <f t="shared" ca="1" si="18"/>
        <v>0.93194921990228263</v>
      </c>
      <c r="L69" s="340">
        <f>SUM(L70:L72)</f>
        <v>119355.85399999999</v>
      </c>
      <c r="M69" s="1060">
        <f t="shared" si="2"/>
        <v>0.93194921990228263</v>
      </c>
      <c r="N69" s="1056">
        <f>SUM(N70:N72)</f>
        <v>8715.3449999999975</v>
      </c>
      <c r="O69" s="1063">
        <f t="shared" si="3"/>
        <v>6.8050780097717353E-2</v>
      </c>
      <c r="P69" s="76">
        <f>SUM(P70:P72)</f>
        <v>125000.36446499999</v>
      </c>
      <c r="Q69" s="46">
        <f ca="1">SUM(Q70:Q72)</f>
        <v>125000.36446499999</v>
      </c>
      <c r="R69" s="1063">
        <f t="shared" ca="1" si="0"/>
        <v>1</v>
      </c>
      <c r="S69" s="34"/>
      <c r="T69" s="229"/>
      <c r="U69" s="229"/>
      <c r="V69" s="262"/>
      <c r="W69" s="255"/>
      <c r="X69" s="255"/>
      <c r="Y69" s="255"/>
      <c r="Z69" s="260"/>
    </row>
    <row r="70" spans="2:26" ht="15" hidden="1" customHeight="1" outlineLevel="3" x14ac:dyDescent="0.25">
      <c r="B70" s="78"/>
      <c r="C70" s="43"/>
      <c r="D70" s="44"/>
      <c r="E70" s="45">
        <v>1</v>
      </c>
      <c r="F70" s="45" t="str">
        <f>+CONCATENATE($B$10,"",$C$42,"",$D$69,"00",E70)</f>
        <v>21.02.005.001</v>
      </c>
      <c r="G70" s="342" t="s">
        <v>95</v>
      </c>
      <c r="H70" s="76">
        <f>+VLOOKUP(F70,matriz01,3,FALSE)</f>
        <v>10</v>
      </c>
      <c r="I70" s="46">
        <f>+VLOOKUP(F70,matriz01,4,FALSE)</f>
        <v>38806.478999999999</v>
      </c>
      <c r="J70" s="40">
        <f ca="1">+VLOOKUP(F70,matriz01,5,FALSE)</f>
        <v>38804.941999999995</v>
      </c>
      <c r="K70" s="1061">
        <f t="shared" ca="1" si="18"/>
        <v>0.99996039321165919</v>
      </c>
      <c r="L70" s="40">
        <f>INDEX(coincidenciaP01,MATCH(F70,indicep01,0),7)</f>
        <v>38804.942000000003</v>
      </c>
      <c r="M70" s="1060">
        <f t="shared" si="2"/>
        <v>0.99996039321165942</v>
      </c>
      <c r="N70" s="1056">
        <f>INDEX(coincidenciaP01,MATCH(F70,indicep01,0),9)</f>
        <v>1.536999999996624</v>
      </c>
      <c r="O70" s="1063">
        <f t="shared" si="3"/>
        <v>3.9606788340591889E-5</v>
      </c>
      <c r="P70" s="76">
        <f>+'Prog 01'!Q70</f>
        <v>37996.464599999992</v>
      </c>
      <c r="Q70" s="46">
        <f ca="1">+'Prog 01'!R70</f>
        <v>37996.464599999992</v>
      </c>
      <c r="R70" s="1063">
        <f t="shared" ca="1" si="0"/>
        <v>1</v>
      </c>
      <c r="T70" s="229"/>
      <c r="U70" s="229"/>
      <c r="V70" s="262"/>
      <c r="W70" s="255"/>
      <c r="X70" s="255"/>
      <c r="Y70" s="255"/>
      <c r="Z70" s="260"/>
    </row>
    <row r="71" spans="2:26" ht="15" hidden="1" customHeight="1" outlineLevel="3" x14ac:dyDescent="0.25">
      <c r="B71" s="78"/>
      <c r="C71" s="43"/>
      <c r="D71" s="44"/>
      <c r="E71" s="45">
        <v>2</v>
      </c>
      <c r="F71" s="45" t="str">
        <f>+CONCATENATE($B$10,"",$C$42,"",$D$69,"00",E71)</f>
        <v>21.02.005.002</v>
      </c>
      <c r="G71" s="342" t="s">
        <v>96</v>
      </c>
      <c r="H71" s="76">
        <f>+VLOOKUP(F71,matriz01,3,FALSE)</f>
        <v>17560</v>
      </c>
      <c r="I71" s="46">
        <f>+VLOOKUP(F71,matriz01,4,FALSE)</f>
        <v>27159.696</v>
      </c>
      <c r="J71" s="40">
        <f ca="1">+VLOOKUP(F71,matriz01,5,FALSE)</f>
        <v>18445.887999999999</v>
      </c>
      <c r="K71" s="1061">
        <f t="shared" ca="1" si="18"/>
        <v>0.67916400831585155</v>
      </c>
      <c r="L71" s="1053">
        <f>INDEX(coincidenciaP01,MATCH(F71,indicep01,0),7)</f>
        <v>18445.887999999999</v>
      </c>
      <c r="M71" s="1060">
        <f t="shared" si="2"/>
        <v>0.67916400831585155</v>
      </c>
      <c r="N71" s="40">
        <f>INDEX(coincidenciaP01,MATCH(F71,indicep01,0),9)</f>
        <v>8713.8080000000009</v>
      </c>
      <c r="O71" s="1063">
        <f t="shared" si="3"/>
        <v>0.3208359916841485</v>
      </c>
      <c r="P71" s="76">
        <f>+'Prog 01'!Q71</f>
        <v>17694.503864999999</v>
      </c>
      <c r="Q71" s="46">
        <f ca="1">+'Prog 01'!R71</f>
        <v>17694.503864999999</v>
      </c>
      <c r="R71" s="1063">
        <f t="shared" ca="1" si="0"/>
        <v>1</v>
      </c>
      <c r="T71" s="229"/>
      <c r="U71" s="229"/>
      <c r="V71" s="262"/>
      <c r="W71" s="255"/>
      <c r="X71" s="255"/>
      <c r="Y71" s="255"/>
      <c r="Z71" s="260"/>
    </row>
    <row r="72" spans="2:26" ht="15" hidden="1" customHeight="1" outlineLevel="3" x14ac:dyDescent="0.25">
      <c r="B72" s="78"/>
      <c r="C72" s="43"/>
      <c r="D72" s="44"/>
      <c r="E72" s="45">
        <v>3</v>
      </c>
      <c r="F72" s="45" t="str">
        <f>+CONCATENATE($B$10,"",$C$42,"",$D$69,"00",E72)</f>
        <v>21.02.005.003</v>
      </c>
      <c r="G72" s="342" t="s">
        <v>97</v>
      </c>
      <c r="H72" s="76">
        <f>+VLOOKUP(F72,matriz01,3,FALSE)</f>
        <v>68780</v>
      </c>
      <c r="I72" s="46">
        <f>+VLOOKUP(F72,matriz01,4,FALSE)</f>
        <v>62105.023999999998</v>
      </c>
      <c r="J72" s="40">
        <f ca="1">+VLOOKUP(F72,matriz01,5,FALSE)</f>
        <v>62105.023999999998</v>
      </c>
      <c r="K72" s="1061">
        <f t="shared" ca="1" si="18"/>
        <v>1</v>
      </c>
      <c r="L72" s="1053">
        <f>INDEX(coincidenciaP01,MATCH(F72,indicep01,0),7)</f>
        <v>62105.023999999998</v>
      </c>
      <c r="M72" s="1060">
        <f t="shared" si="2"/>
        <v>1</v>
      </c>
      <c r="N72" s="1056">
        <f>INDEX(coincidenciaP01,MATCH(F72,indicep01,0),9)</f>
        <v>0</v>
      </c>
      <c r="O72" s="1063">
        <f t="shared" si="3"/>
        <v>0</v>
      </c>
      <c r="P72" s="76">
        <f>+'Prog 01'!Q72</f>
        <v>69309.396000000008</v>
      </c>
      <c r="Q72" s="46">
        <f ca="1">+'Prog 01'!R72</f>
        <v>69309.396000000008</v>
      </c>
      <c r="R72" s="1063">
        <f t="shared" ca="1" si="0"/>
        <v>1</v>
      </c>
      <c r="T72" s="229"/>
      <c r="U72" s="229"/>
      <c r="V72" s="262"/>
      <c r="W72" s="255"/>
      <c r="X72" s="255"/>
      <c r="Y72" s="255"/>
      <c r="Z72" s="260"/>
    </row>
    <row r="73" spans="2:26" s="73" customFormat="1" ht="15" hidden="1" customHeight="1" outlineLevel="1" x14ac:dyDescent="0.25">
      <c r="B73" s="78"/>
      <c r="C73" s="43" t="s">
        <v>161</v>
      </c>
      <c r="D73" s="44"/>
      <c r="E73" s="45"/>
      <c r="F73" s="45"/>
      <c r="G73" s="341" t="s">
        <v>102</v>
      </c>
      <c r="H73" s="77">
        <f>+H74+H77+H78</f>
        <v>1074257</v>
      </c>
      <c r="I73" s="46">
        <f>+I74+I77+I78+I79</f>
        <v>1133833.165</v>
      </c>
      <c r="J73" s="46">
        <f ca="1">+J74+J77+J78+J79</f>
        <v>1085218.4580000001</v>
      </c>
      <c r="K73" s="1061">
        <f t="shared" ca="1" si="18"/>
        <v>0.95712357999335829</v>
      </c>
      <c r="L73" s="1054">
        <f>+L74+L77+L78+L79</f>
        <v>1085218.4579999999</v>
      </c>
      <c r="M73" s="1060">
        <f t="shared" si="2"/>
        <v>0.95712357999335806</v>
      </c>
      <c r="N73" s="1056">
        <f>+N74+N77+N78+N79</f>
        <v>48614.707000000017</v>
      </c>
      <c r="O73" s="1063">
        <f t="shared" si="3"/>
        <v>4.2876420006641817E-2</v>
      </c>
      <c r="P73" s="116">
        <f>+P74+P77+P78</f>
        <v>1612353.4517699997</v>
      </c>
      <c r="Q73" s="47">
        <f ca="1">+Q74+Q77+Q78</f>
        <v>1237631.8383899999</v>
      </c>
      <c r="R73" s="1063">
        <f t="shared" ref="R73:R136" ca="1" si="19">IFERROR(Q73/P73,"0.00%")</f>
        <v>0.76759338160709112</v>
      </c>
      <c r="S73" s="34"/>
      <c r="T73" s="229"/>
      <c r="U73" s="229"/>
      <c r="V73" s="262"/>
      <c r="W73" s="255"/>
      <c r="X73" s="255"/>
      <c r="Y73" s="255"/>
      <c r="Z73" s="260"/>
    </row>
    <row r="74" spans="2:26" s="73" customFormat="1" ht="15" hidden="1" customHeight="1" outlineLevel="2" x14ac:dyDescent="0.25">
      <c r="B74" s="78"/>
      <c r="C74" s="43"/>
      <c r="D74" s="44" t="s">
        <v>154</v>
      </c>
      <c r="E74" s="45"/>
      <c r="F74" s="45"/>
      <c r="G74" s="341" t="s">
        <v>41</v>
      </c>
      <c r="H74" s="77">
        <f>SUM(H75:H76)</f>
        <v>1009080</v>
      </c>
      <c r="I74" s="46">
        <f>SUM(I75:I76)</f>
        <v>1037602</v>
      </c>
      <c r="J74" s="135">
        <f ca="1">SUM(J75:J76)</f>
        <v>990871.1320000001</v>
      </c>
      <c r="K74" s="1061">
        <f t="shared" ca="1" si="18"/>
        <v>0.95496262728869075</v>
      </c>
      <c r="L74" s="1054">
        <f>SUM(L75:L76)</f>
        <v>990871.13199999998</v>
      </c>
      <c r="M74" s="1060">
        <f t="shared" si="2"/>
        <v>0.95496262728869064</v>
      </c>
      <c r="N74" s="1056">
        <f>SUM(N75:N76)</f>
        <v>46730.868000000009</v>
      </c>
      <c r="O74" s="1063">
        <f t="shared" si="3"/>
        <v>4.5037372711309358E-2</v>
      </c>
      <c r="P74" s="116">
        <f>SUM(P75:P76)</f>
        <v>1545183.5849999997</v>
      </c>
      <c r="Q74" s="47">
        <f ca="1">SUM(Q75:Q76)</f>
        <v>1171870.7660099999</v>
      </c>
      <c r="R74" s="1063">
        <f t="shared" ca="1" si="19"/>
        <v>0.75840228784853425</v>
      </c>
      <c r="S74" s="34"/>
      <c r="T74" s="229"/>
      <c r="U74" s="229"/>
      <c r="V74" s="262"/>
      <c r="W74" s="255"/>
      <c r="X74" s="255"/>
      <c r="Y74" s="255"/>
      <c r="Z74" s="260"/>
    </row>
    <row r="75" spans="2:26" ht="15" hidden="1" customHeight="1" outlineLevel="2" x14ac:dyDescent="0.25">
      <c r="B75" s="78"/>
      <c r="C75" s="43"/>
      <c r="D75" s="44"/>
      <c r="E75" s="45">
        <v>1</v>
      </c>
      <c r="F75" s="45" t="str">
        <f>+CONCATENATE($B$10,"",$C$73,"",$D$74,"00",E75)</f>
        <v>21.03.001.001</v>
      </c>
      <c r="G75" s="342" t="s">
        <v>42</v>
      </c>
      <c r="H75" s="76">
        <f>+VLOOKUP(F75,matriz01,3,FALSE)</f>
        <v>984080</v>
      </c>
      <c r="I75" s="46">
        <f>+VLOOKUP(F75,matriz01,4,FALSE)</f>
        <v>1018851.951</v>
      </c>
      <c r="J75" s="40">
        <f ca="1">+VLOOKUP(F75,matriz01,5,FALSE)</f>
        <v>975611.03900000011</v>
      </c>
      <c r="K75" s="1061">
        <f t="shared" ca="1" si="18"/>
        <v>0.95755918025424691</v>
      </c>
      <c r="L75" s="1053">
        <f>INDEX(coincidenciaP01,MATCH(F75,indicep01,0),7)</f>
        <v>975611.03899999999</v>
      </c>
      <c r="M75" s="1060">
        <f t="shared" ref="M75:M138" si="20">+IFERROR(L75/I75,0)</f>
        <v>0.9575591802542468</v>
      </c>
      <c r="N75" s="1056">
        <f>INDEX(coincidenciaP01,MATCH(F75,indicep01,0),9)</f>
        <v>43240.912000000011</v>
      </c>
      <c r="O75" s="1063">
        <f t="shared" ref="O75:O138" si="21">+IFERROR(N75/I75,0)</f>
        <v>4.2440819745753242E-2</v>
      </c>
      <c r="P75" s="77">
        <f>+'Prog 01'!Q75</f>
        <v>1528590.7558349997</v>
      </c>
      <c r="Q75" s="46">
        <f ca="1">+'Prog 01'!R75</f>
        <v>1157331.8043</v>
      </c>
      <c r="R75" s="1063">
        <f t="shared" ca="1" si="19"/>
        <v>0.7571233830128733</v>
      </c>
      <c r="T75" s="229"/>
      <c r="U75" s="229"/>
      <c r="V75" s="262"/>
      <c r="W75" s="255"/>
      <c r="X75" s="255"/>
      <c r="Y75" s="255"/>
      <c r="Z75" s="260"/>
    </row>
    <row r="76" spans="2:26" ht="15" hidden="1" customHeight="1" outlineLevel="2" x14ac:dyDescent="0.25">
      <c r="B76" s="78"/>
      <c r="C76" s="43"/>
      <c r="D76" s="44"/>
      <c r="E76" s="45">
        <v>2</v>
      </c>
      <c r="F76" s="45" t="str">
        <f>+CONCATENATE($B$10,"",$C$73,"",$D$74,"00",E76)</f>
        <v>21.03.001.002</v>
      </c>
      <c r="G76" s="342" t="s">
        <v>43</v>
      </c>
      <c r="H76" s="76">
        <f>+VLOOKUP(F76,matriz01,3,FALSE)</f>
        <v>25000</v>
      </c>
      <c r="I76" s="46">
        <f>+VLOOKUP(F76,matriz01,4,FALSE)</f>
        <v>18750.048999999999</v>
      </c>
      <c r="J76" s="40">
        <f ca="1">+VLOOKUP(F76,matriz01,5,FALSE)</f>
        <v>15260.093000000001</v>
      </c>
      <c r="K76" s="1061">
        <f t="shared" ca="1" si="18"/>
        <v>0.81386949975437406</v>
      </c>
      <c r="L76" s="1053">
        <f>INDEX(coincidenciaP01,MATCH(F76,indicep01,0),7)</f>
        <v>15260.093000000001</v>
      </c>
      <c r="M76" s="1060">
        <f t="shared" si="20"/>
        <v>0.81386949975437406</v>
      </c>
      <c r="N76" s="1056">
        <f>INDEX(coincidenciaP01,MATCH(F76,indicep01,0),9)</f>
        <v>3489.9559999999983</v>
      </c>
      <c r="O76" s="1063">
        <f t="shared" si="21"/>
        <v>0.18613050024562594</v>
      </c>
      <c r="P76" s="77">
        <f>+'Prog 01'!Q76</f>
        <v>16592.829164999999</v>
      </c>
      <c r="Q76" s="46">
        <f ca="1">+'Prog 01'!R76</f>
        <v>14538.961709999998</v>
      </c>
      <c r="R76" s="1063">
        <f t="shared" ca="1" si="19"/>
        <v>0.87621957445736154</v>
      </c>
      <c r="T76" s="229"/>
      <c r="U76" s="229"/>
      <c r="V76" s="262"/>
      <c r="W76" s="255"/>
      <c r="X76" s="255"/>
      <c r="Y76" s="255"/>
      <c r="Z76" s="260"/>
    </row>
    <row r="77" spans="2:26" ht="15" hidden="1" customHeight="1" outlineLevel="2" x14ac:dyDescent="0.25">
      <c r="B77" s="78"/>
      <c r="C77" s="43"/>
      <c r="D77" s="48" t="s">
        <v>324</v>
      </c>
      <c r="E77" s="45"/>
      <c r="F77" s="45" t="str">
        <f>+CONCATENATE($B$10,"",$C$73,D77)</f>
        <v>21.03.005</v>
      </c>
      <c r="G77" s="342" t="s">
        <v>323</v>
      </c>
      <c r="H77" s="76">
        <f>+'Prog 01'!I77</f>
        <v>65177</v>
      </c>
      <c r="I77" s="46">
        <f>+VLOOKUP(F77,matriz01,4,FALSE)</f>
        <v>95805.864000000001</v>
      </c>
      <c r="J77" s="40">
        <f ca="1">+'Prog 01'!K77</f>
        <v>93922.025000000009</v>
      </c>
      <c r="K77" s="1061">
        <f t="shared" ca="1" si="18"/>
        <v>0.98033691340646967</v>
      </c>
      <c r="L77" s="1053">
        <f>INDEX(coincidenciaP01,MATCH(F77,indicep01,0),7)</f>
        <v>93922.024999999994</v>
      </c>
      <c r="M77" s="1060">
        <f t="shared" si="20"/>
        <v>0.98033691340646945</v>
      </c>
      <c r="N77" s="1056">
        <f>+'Prog 01'!O77</f>
        <v>1883.8390000000072</v>
      </c>
      <c r="O77" s="1063">
        <f t="shared" si="21"/>
        <v>1.9663086593530509E-2</v>
      </c>
      <c r="P77" s="77">
        <f>+'Prog 01'!Q77</f>
        <v>65658.766769999987</v>
      </c>
      <c r="Q77" s="46">
        <f ca="1">+'Prog 01'!R77</f>
        <v>65326.372379999993</v>
      </c>
      <c r="R77" s="1063">
        <f t="shared" ca="1" si="19"/>
        <v>0.99493754746926089</v>
      </c>
      <c r="T77" s="229"/>
      <c r="U77" s="229"/>
      <c r="V77" s="262"/>
      <c r="W77" s="255"/>
      <c r="X77" s="255"/>
      <c r="Y77" s="255"/>
      <c r="Z77" s="260"/>
    </row>
    <row r="78" spans="2:26" ht="15" hidden="1" customHeight="1" outlineLevel="2" x14ac:dyDescent="0.25">
      <c r="B78" s="78"/>
      <c r="C78" s="43"/>
      <c r="D78" s="282"/>
      <c r="E78" s="134"/>
      <c r="F78" s="134" t="s">
        <v>769</v>
      </c>
      <c r="G78" s="233" t="s">
        <v>309</v>
      </c>
      <c r="H78" s="137">
        <f>+'Prog 01'!I78</f>
        <v>0</v>
      </c>
      <c r="I78" s="46">
        <f>+VLOOKUP(F78,matriz01,4,FALSE)</f>
        <v>0</v>
      </c>
      <c r="J78" s="40">
        <f ca="1">+'Prog 01'!K78</f>
        <v>0</v>
      </c>
      <c r="K78" s="1061" t="str">
        <f t="shared" ca="1" si="18"/>
        <v>0.00%</v>
      </c>
      <c r="L78" s="1053">
        <f>INDEX(coincidenciaP01,MATCH(F78,indicep01,0),7)</f>
        <v>0</v>
      </c>
      <c r="M78" s="1060">
        <f t="shared" si="20"/>
        <v>0</v>
      </c>
      <c r="N78" s="40">
        <f>+'Prog 01'!O78</f>
        <v>0</v>
      </c>
      <c r="O78" s="1063">
        <f t="shared" si="21"/>
        <v>0</v>
      </c>
      <c r="P78" s="77">
        <f>+'Prog 01'!Q78</f>
        <v>1511.1</v>
      </c>
      <c r="Q78" s="46">
        <f ca="1">+'Prog 01'!R78</f>
        <v>434.7</v>
      </c>
      <c r="R78" s="1063">
        <f t="shared" ca="1" si="19"/>
        <v>0.28767123287671231</v>
      </c>
      <c r="T78" s="229"/>
      <c r="U78" s="229"/>
      <c r="V78" s="262"/>
      <c r="W78" s="255"/>
      <c r="X78" s="255"/>
      <c r="Y78" s="255"/>
      <c r="Z78" s="260"/>
    </row>
    <row r="79" spans="2:26" s="1" customFormat="1" ht="15" hidden="1" customHeight="1" outlineLevel="2" x14ac:dyDescent="0.25">
      <c r="B79" s="131"/>
      <c r="C79" s="132"/>
      <c r="D79" s="282" t="s">
        <v>175</v>
      </c>
      <c r="E79" s="134"/>
      <c r="F79" s="134" t="s">
        <v>1084</v>
      </c>
      <c r="G79" s="233" t="s">
        <v>1083</v>
      </c>
      <c r="H79" s="137">
        <v>0</v>
      </c>
      <c r="I79" s="40">
        <f>+'Prog 01'!J79</f>
        <v>425.30099999999999</v>
      </c>
      <c r="J79" s="40">
        <f ca="1">+'Prog 01'!K79</f>
        <v>425.30099999999999</v>
      </c>
      <c r="K79" s="1061">
        <f t="shared" ca="1" si="18"/>
        <v>1</v>
      </c>
      <c r="L79" s="40">
        <f>+'Prog 01'!M79</f>
        <v>425.30099999999999</v>
      </c>
      <c r="M79" s="1060">
        <f t="shared" si="20"/>
        <v>1</v>
      </c>
      <c r="N79" s="40">
        <f>+'Prog 01'!O79</f>
        <v>0</v>
      </c>
      <c r="O79" s="1063">
        <f t="shared" si="21"/>
        <v>0</v>
      </c>
      <c r="P79" s="151">
        <v>0</v>
      </c>
      <c r="Q79" s="40">
        <v>0</v>
      </c>
      <c r="R79" s="1063" t="str">
        <f t="shared" si="19"/>
        <v>0.00%</v>
      </c>
      <c r="S79" s="3"/>
      <c r="T79" s="431"/>
      <c r="U79" s="431"/>
      <c r="V79" s="583"/>
      <c r="W79" s="584"/>
      <c r="X79" s="584"/>
      <c r="Y79" s="584"/>
      <c r="Z79" s="585"/>
    </row>
    <row r="80" spans="2:26" s="1" customFormat="1" ht="15" customHeight="1" collapsed="1" x14ac:dyDescent="0.25">
      <c r="B80" s="131">
        <v>22</v>
      </c>
      <c r="C80" s="132"/>
      <c r="D80" s="133"/>
      <c r="E80" s="134"/>
      <c r="F80" s="134"/>
      <c r="G80" s="345" t="s">
        <v>15</v>
      </c>
      <c r="H80" s="137">
        <f>+H81+H85+H87+H101+H110+H118+H121+H129+H134+H137+H142</f>
        <v>2404066</v>
      </c>
      <c r="I80" s="40">
        <f>+I81+I85+I87+I101+I110+I118+I121+I129+I134+I137+I142</f>
        <v>4415851</v>
      </c>
      <c r="J80" s="40">
        <f ca="1">+J81+J85+J87+J101+J110+J118+J121+J129+J134+J137+J142</f>
        <v>4176196.0870000003</v>
      </c>
      <c r="K80" s="1061">
        <f t="shared" ca="1" si="18"/>
        <v>0.94572848744217142</v>
      </c>
      <c r="L80" s="340">
        <f>+L81+L85+L87+L101+L110+L118+L121+L129+L134+L137+L142</f>
        <v>4204420.5149999997</v>
      </c>
      <c r="M80" s="1060">
        <f t="shared" si="20"/>
        <v>0.95212010436946348</v>
      </c>
      <c r="N80" s="40">
        <f>+N81+N85+N87+N101+N110+N118+N121+N129+N134+N137+N142</f>
        <v>211430.48499999987</v>
      </c>
      <c r="O80" s="1063">
        <f t="shared" si="21"/>
        <v>4.787989563053642E-2</v>
      </c>
      <c r="P80" s="137">
        <f>+P81+P85+P87+P101+P110+P118+P121+P129+P134+P137+P142</f>
        <v>4120064.8649999993</v>
      </c>
      <c r="Q80" s="40">
        <f ca="1">+Q81+Q85+Q87+Q101+Q110+Q118+Q121+Q129+Q134+Q137+Q142</f>
        <v>3690648.1529099997</v>
      </c>
      <c r="R80" s="1063">
        <f t="shared" ca="1" si="19"/>
        <v>0.89577428361919742</v>
      </c>
      <c r="S80" s="3"/>
      <c r="T80" s="431"/>
      <c r="U80" s="583"/>
      <c r="V80" s="583"/>
      <c r="W80" s="584"/>
      <c r="X80" s="584"/>
      <c r="Y80" s="584"/>
      <c r="Z80" s="585"/>
    </row>
    <row r="81" spans="2:26" s="1" customFormat="1" ht="15" hidden="1" customHeight="1" outlineLevel="1" x14ac:dyDescent="0.25">
      <c r="B81" s="131"/>
      <c r="C81" s="132" t="s">
        <v>162</v>
      </c>
      <c r="D81" s="133"/>
      <c r="E81" s="134"/>
      <c r="F81" s="134"/>
      <c r="G81" s="345" t="s">
        <v>44</v>
      </c>
      <c r="H81" s="137">
        <f>+H83+H84</f>
        <v>20565</v>
      </c>
      <c r="I81" s="40">
        <f>+I83+I84+I82</f>
        <v>28101.623</v>
      </c>
      <c r="J81" s="40">
        <f ca="1">+J83+J84+J82</f>
        <v>28101.623</v>
      </c>
      <c r="K81" s="1061">
        <f t="shared" ca="1" si="18"/>
        <v>1</v>
      </c>
      <c r="L81" s="340">
        <f>+L83+L84+L82</f>
        <v>28101.623</v>
      </c>
      <c r="M81" s="1060">
        <f t="shared" si="20"/>
        <v>1</v>
      </c>
      <c r="N81" s="1056">
        <f>+N83+N84</f>
        <v>0</v>
      </c>
      <c r="O81" s="1063">
        <f t="shared" si="21"/>
        <v>0</v>
      </c>
      <c r="P81" s="137">
        <f>+P83+P84+P82</f>
        <v>32055.746760000002</v>
      </c>
      <c r="Q81" s="40">
        <f ca="1">+Q83+Q84+Q82</f>
        <v>32055.746759999998</v>
      </c>
      <c r="R81" s="1063">
        <f t="shared" ca="1" si="19"/>
        <v>0.99999999999999989</v>
      </c>
      <c r="S81" s="3"/>
      <c r="T81" s="431"/>
      <c r="U81" s="109"/>
      <c r="V81" s="583"/>
      <c r="W81" s="584"/>
      <c r="X81" s="584"/>
      <c r="Y81" s="584"/>
      <c r="Z81" s="585"/>
    </row>
    <row r="82" spans="2:26" s="1" customFormat="1" ht="15" hidden="1" customHeight="1" outlineLevel="1" x14ac:dyDescent="0.25">
      <c r="B82" s="131"/>
      <c r="C82" s="132"/>
      <c r="D82" s="133" t="s">
        <v>167</v>
      </c>
      <c r="E82" s="134"/>
      <c r="F82" s="134" t="str">
        <f>+CONCATENATE($B$80,"",$C$81,"",D82)</f>
        <v>22.02.001</v>
      </c>
      <c r="G82" s="345" t="s">
        <v>457</v>
      </c>
      <c r="H82" s="137">
        <f>+VLOOKUP(F82,matriz01,3,FALSE)</f>
        <v>0</v>
      </c>
      <c r="I82" s="40">
        <f>+VLOOKUP(F82,matriz01,4,FALSE)</f>
        <v>0</v>
      </c>
      <c r="J82" s="40">
        <f ca="1">+VLOOKUP(F82,matriz01,5,FALSE)</f>
        <v>0</v>
      </c>
      <c r="K82" s="1061" t="str">
        <f t="shared" ca="1" si="18"/>
        <v>0.00%</v>
      </c>
      <c r="L82" s="1053">
        <f>INDEX(coincidenciaP01,MATCH(F82,indicep01,0),7)</f>
        <v>0</v>
      </c>
      <c r="M82" s="1060">
        <f t="shared" si="20"/>
        <v>0</v>
      </c>
      <c r="N82" s="40">
        <f>INDEX(coincidenciaP01,MATCH(F82,indicep01,0),9)</f>
        <v>0</v>
      </c>
      <c r="O82" s="1063">
        <f t="shared" si="21"/>
        <v>0</v>
      </c>
      <c r="P82" s="137">
        <f>+'Prog 01'!Q82</f>
        <v>0</v>
      </c>
      <c r="Q82" s="40">
        <f ca="1">+'Prog 01'!R82</f>
        <v>0</v>
      </c>
      <c r="R82" s="1063" t="str">
        <f t="shared" ca="1" si="19"/>
        <v>0.00%</v>
      </c>
      <c r="S82" s="3"/>
      <c r="T82" s="431"/>
      <c r="U82" s="109"/>
      <c r="V82" s="583"/>
      <c r="W82" s="584"/>
      <c r="X82" s="584"/>
      <c r="Y82" s="584"/>
      <c r="Z82" s="585"/>
    </row>
    <row r="83" spans="2:26" s="1" customFormat="1" ht="15" hidden="1" customHeight="1" outlineLevel="2" x14ac:dyDescent="0.25">
      <c r="B83" s="131"/>
      <c r="C83" s="132"/>
      <c r="D83" s="133" t="s">
        <v>163</v>
      </c>
      <c r="E83" s="134"/>
      <c r="F83" s="134" t="str">
        <f>+CONCATENATE($B$80,"",$C$81,"",D83)</f>
        <v>22.02.002</v>
      </c>
      <c r="G83" s="233" t="s">
        <v>45</v>
      </c>
      <c r="H83" s="137">
        <f>+VLOOKUP(F83,matriz01,3,FALSE)</f>
        <v>17115</v>
      </c>
      <c r="I83" s="40">
        <f>+VLOOKUP(F83,matriz01,4,FALSE)</f>
        <v>19036.675999999999</v>
      </c>
      <c r="J83" s="40">
        <f ca="1">+VLOOKUP(F83,matriz01,5,FALSE)</f>
        <v>19036.675999999999</v>
      </c>
      <c r="K83" s="1061">
        <f t="shared" ca="1" si="18"/>
        <v>1</v>
      </c>
      <c r="L83" s="1053">
        <f>INDEX(coincidenciaP01,MATCH(F83,indicep01,0),7)</f>
        <v>19036.675999999999</v>
      </c>
      <c r="M83" s="1060">
        <f t="shared" si="20"/>
        <v>1</v>
      </c>
      <c r="N83" s="1056">
        <f>INDEX(coincidenciaP01,MATCH(F83,indicep01,0),9)</f>
        <v>0</v>
      </c>
      <c r="O83" s="1063">
        <f t="shared" si="21"/>
        <v>0</v>
      </c>
      <c r="P83" s="151">
        <f>+'Prog 01'!Q83</f>
        <v>22819.5144</v>
      </c>
      <c r="Q83" s="40">
        <f ca="1">+'Prog 01'!R83</f>
        <v>22819.5144</v>
      </c>
      <c r="R83" s="1063">
        <f t="shared" ca="1" si="19"/>
        <v>1</v>
      </c>
      <c r="S83" s="3"/>
      <c r="T83" s="431"/>
      <c r="U83" s="109"/>
      <c r="V83" s="583"/>
      <c r="W83" s="584"/>
      <c r="X83" s="584"/>
      <c r="Y83" s="584"/>
      <c r="Z83" s="585"/>
    </row>
    <row r="84" spans="2:26" s="1" customFormat="1" ht="15" hidden="1" customHeight="1" outlineLevel="2" x14ac:dyDescent="0.25">
      <c r="B84" s="131"/>
      <c r="C84" s="132"/>
      <c r="D84" s="133" t="s">
        <v>164</v>
      </c>
      <c r="E84" s="134"/>
      <c r="F84" s="134" t="str">
        <f>+CONCATENATE($B$80,"",$C$81,"",D84)</f>
        <v>22.02.003</v>
      </c>
      <c r="G84" s="233" t="s">
        <v>125</v>
      </c>
      <c r="H84" s="137">
        <f>+VLOOKUP(F84,matriz01,3,FALSE)</f>
        <v>3450</v>
      </c>
      <c r="I84" s="40">
        <f>+VLOOKUP(F84,matriz01,4,FALSE)</f>
        <v>9064.9470000000001</v>
      </c>
      <c r="J84" s="40">
        <f ca="1">+VLOOKUP(F84,matriz01,5,FALSE)</f>
        <v>9064.9470000000001</v>
      </c>
      <c r="K84" s="1061">
        <f t="shared" ca="1" si="18"/>
        <v>1</v>
      </c>
      <c r="L84" s="1053">
        <f>INDEX(coincidenciaP01,MATCH(F84,indicep01,0),7)</f>
        <v>9064.9470000000001</v>
      </c>
      <c r="M84" s="1060">
        <f t="shared" si="20"/>
        <v>1</v>
      </c>
      <c r="N84" s="40">
        <f>INDEX(coincidenciaP01,MATCH(F84,indicep01,0),9)</f>
        <v>0</v>
      </c>
      <c r="O84" s="1063">
        <f t="shared" si="21"/>
        <v>0</v>
      </c>
      <c r="P84" s="151">
        <f>+'Prog 01'!Q84</f>
        <v>9236.23236</v>
      </c>
      <c r="Q84" s="40">
        <f ca="1">+'Prog 01'!R84</f>
        <v>9236.2323599999982</v>
      </c>
      <c r="R84" s="1063">
        <f t="shared" ca="1" si="19"/>
        <v>0.99999999999999978</v>
      </c>
      <c r="S84" s="3"/>
      <c r="T84" s="431"/>
      <c r="U84" s="109"/>
      <c r="V84" s="583"/>
      <c r="W84" s="584"/>
      <c r="X84" s="584"/>
      <c r="Y84" s="584"/>
      <c r="Z84" s="585"/>
    </row>
    <row r="85" spans="2:26" s="200" customFormat="1" ht="15" hidden="1" customHeight="1" outlineLevel="1" collapsed="1" x14ac:dyDescent="0.25">
      <c r="B85" s="131"/>
      <c r="C85" s="132" t="s">
        <v>165</v>
      </c>
      <c r="D85" s="133"/>
      <c r="E85" s="134"/>
      <c r="F85" s="134"/>
      <c r="G85" s="345" t="s">
        <v>46</v>
      </c>
      <c r="H85" s="137">
        <f>+H86</f>
        <v>30000</v>
      </c>
      <c r="I85" s="40">
        <f>+I86</f>
        <v>60000</v>
      </c>
      <c r="J85" s="40">
        <f ca="1">+J86</f>
        <v>60000</v>
      </c>
      <c r="K85" s="1061">
        <f t="shared" ca="1" si="18"/>
        <v>1</v>
      </c>
      <c r="L85" s="40">
        <f>+L86</f>
        <v>60000</v>
      </c>
      <c r="M85" s="1060">
        <f t="shared" si="20"/>
        <v>1</v>
      </c>
      <c r="N85" s="40">
        <f>+N86</f>
        <v>0</v>
      </c>
      <c r="O85" s="1063">
        <f t="shared" si="21"/>
        <v>0</v>
      </c>
      <c r="P85" s="137">
        <f>+P86</f>
        <v>72450</v>
      </c>
      <c r="Q85" s="40">
        <f ca="1">+Q86</f>
        <v>72450</v>
      </c>
      <c r="R85" s="1063">
        <f t="shared" ca="1" si="19"/>
        <v>1</v>
      </c>
      <c r="S85" s="3"/>
      <c r="T85" s="431"/>
      <c r="U85" s="589"/>
      <c r="V85" s="583"/>
      <c r="W85" s="584"/>
      <c r="X85" s="584"/>
      <c r="Y85" s="584"/>
      <c r="Z85" s="585"/>
    </row>
    <row r="86" spans="2:26" s="1" customFormat="1" ht="15" hidden="1" customHeight="1" outlineLevel="2" x14ac:dyDescent="0.25">
      <c r="B86" s="131"/>
      <c r="C86" s="132"/>
      <c r="D86" s="133" t="s">
        <v>167</v>
      </c>
      <c r="E86" s="134"/>
      <c r="F86" s="134" t="str">
        <f>+CONCATENATE($B$80,"",$C$85,"",D86)</f>
        <v>22.03.001</v>
      </c>
      <c r="G86" s="233" t="s">
        <v>103</v>
      </c>
      <c r="H86" s="137">
        <f>+VLOOKUP(F86,matriz01,3,FALSE)</f>
        <v>30000</v>
      </c>
      <c r="I86" s="40">
        <f>+VLOOKUP(F86,matriz01,4,FALSE)</f>
        <v>60000</v>
      </c>
      <c r="J86" s="40">
        <f ca="1">+VLOOKUP(F86,matriz01,5,FALSE)</f>
        <v>60000</v>
      </c>
      <c r="K86" s="1061">
        <f t="shared" ca="1" si="18"/>
        <v>1</v>
      </c>
      <c r="L86" s="40">
        <f>INDEX(coincidenciaP01,MATCH(F86,indicep01,0),7)</f>
        <v>60000</v>
      </c>
      <c r="M86" s="1060">
        <f t="shared" si="20"/>
        <v>1</v>
      </c>
      <c r="N86" s="40">
        <f>INDEX(coincidenciaP01,MATCH(F86,indicep01,0),9)</f>
        <v>0</v>
      </c>
      <c r="O86" s="1063">
        <f t="shared" si="21"/>
        <v>0</v>
      </c>
      <c r="P86" s="151">
        <f>+'Prog 01'!Q86</f>
        <v>72450</v>
      </c>
      <c r="Q86" s="40">
        <f ca="1">+'Prog 01'!R86</f>
        <v>72450</v>
      </c>
      <c r="R86" s="1063">
        <f t="shared" ca="1" si="19"/>
        <v>1</v>
      </c>
      <c r="S86" s="3"/>
      <c r="T86" s="431"/>
      <c r="U86" s="109"/>
      <c r="V86" s="583"/>
      <c r="W86" s="584"/>
      <c r="X86" s="584"/>
      <c r="Y86" s="584"/>
      <c r="Z86" s="585"/>
    </row>
    <row r="87" spans="2:26" s="200" customFormat="1" ht="15" hidden="1" customHeight="1" outlineLevel="1" collapsed="1" x14ac:dyDescent="0.25">
      <c r="B87" s="131"/>
      <c r="C87" s="132" t="s">
        <v>166</v>
      </c>
      <c r="D87" s="133"/>
      <c r="E87" s="134"/>
      <c r="F87" s="134"/>
      <c r="G87" s="345" t="s">
        <v>47</v>
      </c>
      <c r="H87" s="137">
        <f>SUM(H88:H100)</f>
        <v>58934.061000000002</v>
      </c>
      <c r="I87" s="40">
        <f>SUM(I88:I100)</f>
        <v>96978.515000000014</v>
      </c>
      <c r="J87" s="40">
        <f ca="1">SUM(J88:J100)</f>
        <v>82607.721000000005</v>
      </c>
      <c r="K87" s="1061">
        <f t="shared" ca="1" si="18"/>
        <v>0.85181466224761215</v>
      </c>
      <c r="L87" s="40">
        <f>SUM(L88:L100)</f>
        <v>83214.696000000011</v>
      </c>
      <c r="M87" s="1060">
        <f t="shared" si="20"/>
        <v>0.85807352277976212</v>
      </c>
      <c r="N87" s="40">
        <f>SUM(N88:N100)</f>
        <v>13763.819</v>
      </c>
      <c r="O87" s="1063">
        <f t="shared" si="21"/>
        <v>0.14192647722023788</v>
      </c>
      <c r="P87" s="137">
        <f>SUM(P88:P100)</f>
        <v>101029.08550499998</v>
      </c>
      <c r="Q87" s="40">
        <f ca="1">SUM(Q88:Q100)</f>
        <v>99118.422719999988</v>
      </c>
      <c r="R87" s="1063">
        <f t="shared" ca="1" si="19"/>
        <v>0.98108799287403792</v>
      </c>
      <c r="S87" s="3"/>
      <c r="T87" s="431"/>
      <c r="U87" s="589"/>
      <c r="V87" s="583"/>
      <c r="W87" s="584"/>
      <c r="X87" s="584"/>
      <c r="Y87" s="584"/>
      <c r="Z87" s="585"/>
    </row>
    <row r="88" spans="2:26" s="1" customFormat="1" ht="15" hidden="1" customHeight="1" outlineLevel="2" x14ac:dyDescent="0.25">
      <c r="B88" s="131"/>
      <c r="C88" s="132"/>
      <c r="D88" s="133" t="s">
        <v>167</v>
      </c>
      <c r="E88" s="134"/>
      <c r="F88" s="134" t="str">
        <f t="shared" ref="F88:F100" si="22">+CONCATENATE($B$80,"",$C$87,"",D88)</f>
        <v>22.04.001</v>
      </c>
      <c r="G88" s="233" t="s">
        <v>104</v>
      </c>
      <c r="H88" s="137">
        <f t="shared" ref="H88:H100" si="23">+VLOOKUP(F88,matriz01,3,FALSE)</f>
        <v>12000</v>
      </c>
      <c r="I88" s="40">
        <f t="shared" ref="I88:I100" si="24">+VLOOKUP(F88,matriz01,4,FALSE)</f>
        <v>13774.159</v>
      </c>
      <c r="J88" s="40">
        <f ca="1">+VLOOKUP(F88,matriz01,5,FALSE)</f>
        <v>13774.159</v>
      </c>
      <c r="K88" s="1061">
        <f t="shared" ca="1" si="18"/>
        <v>1</v>
      </c>
      <c r="L88" s="40">
        <f t="shared" ref="L88:L100" si="25">INDEX(coincidenciaP01,MATCH(F88,indicep01,0),7)</f>
        <v>13774.159</v>
      </c>
      <c r="M88" s="1060">
        <f t="shared" si="20"/>
        <v>1</v>
      </c>
      <c r="N88" s="40">
        <f t="shared" ref="N88:N100" si="26">INDEX(coincidenciaP01,MATCH(F88,indicep01,0),9)</f>
        <v>0</v>
      </c>
      <c r="O88" s="1063">
        <f t="shared" si="21"/>
        <v>0</v>
      </c>
      <c r="P88" s="151">
        <f>+'Prog 01'!Q88</f>
        <v>19471.197284999998</v>
      </c>
      <c r="Q88" s="40">
        <f ca="1">+'Prog 01'!R88</f>
        <v>17704.369484999999</v>
      </c>
      <c r="R88" s="1063">
        <f t="shared" ca="1" si="19"/>
        <v>0.90925941665841437</v>
      </c>
      <c r="S88" s="3"/>
      <c r="T88" s="431"/>
      <c r="U88" s="109"/>
      <c r="V88" s="583"/>
      <c r="W88" s="584"/>
      <c r="X88" s="584"/>
      <c r="Y88" s="584"/>
      <c r="Z88" s="585"/>
    </row>
    <row r="89" spans="2:26" s="1" customFormat="1" ht="15" hidden="1" customHeight="1" outlineLevel="2" x14ac:dyDescent="0.25">
      <c r="B89" s="131"/>
      <c r="C89" s="132"/>
      <c r="D89" s="133" t="s">
        <v>163</v>
      </c>
      <c r="E89" s="134"/>
      <c r="F89" s="134" t="str">
        <f t="shared" si="22"/>
        <v>22.04.002</v>
      </c>
      <c r="G89" s="233" t="s">
        <v>1087</v>
      </c>
      <c r="H89" s="137">
        <v>0</v>
      </c>
      <c r="I89" s="40">
        <f>+'Prog 01'!J89</f>
        <v>391.07499999999999</v>
      </c>
      <c r="J89" s="40">
        <f ca="1">+'Prog 01'!K89</f>
        <v>0</v>
      </c>
      <c r="K89" s="1061">
        <f t="shared" ca="1" si="18"/>
        <v>0</v>
      </c>
      <c r="L89" s="40">
        <f>+'Prog 01'!M89</f>
        <v>0</v>
      </c>
      <c r="M89" s="1060">
        <f t="shared" si="20"/>
        <v>0</v>
      </c>
      <c r="N89" s="40">
        <f>+'Prog 01'!O89</f>
        <v>391.07499999999999</v>
      </c>
      <c r="O89" s="1063">
        <f t="shared" si="21"/>
        <v>1</v>
      </c>
      <c r="P89" s="151">
        <v>0</v>
      </c>
      <c r="Q89" s="40">
        <v>0</v>
      </c>
      <c r="R89" s="1063" t="str">
        <f t="shared" si="19"/>
        <v>0.00%</v>
      </c>
      <c r="S89" s="3"/>
      <c r="T89" s="431"/>
      <c r="U89" s="109"/>
      <c r="V89" s="583"/>
      <c r="W89" s="584"/>
      <c r="X89" s="584"/>
      <c r="Y89" s="584"/>
      <c r="Z89" s="585"/>
    </row>
    <row r="90" spans="2:26" s="1" customFormat="1" ht="15" hidden="1" customHeight="1" outlineLevel="2" x14ac:dyDescent="0.25">
      <c r="B90" s="131"/>
      <c r="C90" s="132"/>
      <c r="D90" s="133" t="s">
        <v>164</v>
      </c>
      <c r="E90" s="134"/>
      <c r="F90" s="134" t="str">
        <f t="shared" si="22"/>
        <v>22.04.003</v>
      </c>
      <c r="G90" s="233" t="s">
        <v>205</v>
      </c>
      <c r="H90" s="137">
        <f>+'Prog 01'!I90</f>
        <v>0</v>
      </c>
      <c r="I90" s="40">
        <f t="shared" si="24"/>
        <v>159.04</v>
      </c>
      <c r="J90" s="40">
        <f ca="1">+VLOOKUP(F90,matriz01,5,FALSE)</f>
        <v>159.04</v>
      </c>
      <c r="K90" s="1061">
        <f t="shared" ca="1" si="18"/>
        <v>1</v>
      </c>
      <c r="L90" s="40">
        <f t="shared" si="25"/>
        <v>159.04</v>
      </c>
      <c r="M90" s="1060">
        <f t="shared" si="20"/>
        <v>1</v>
      </c>
      <c r="N90" s="40">
        <f t="shared" si="26"/>
        <v>0</v>
      </c>
      <c r="O90" s="1063">
        <f t="shared" si="21"/>
        <v>0</v>
      </c>
      <c r="P90" s="151">
        <f>+'Prog 01'!Q90</f>
        <v>118.47438</v>
      </c>
      <c r="Q90" s="40">
        <f ca="1">+'Prog 01'!R90</f>
        <v>118.47438</v>
      </c>
      <c r="R90" s="1063">
        <f t="shared" ca="1" si="19"/>
        <v>1</v>
      </c>
      <c r="S90" s="3"/>
      <c r="T90" s="431"/>
      <c r="U90" s="109"/>
      <c r="V90" s="583"/>
      <c r="W90" s="584"/>
      <c r="X90" s="584"/>
      <c r="Y90" s="584"/>
      <c r="Z90" s="585"/>
    </row>
    <row r="91" spans="2:26" s="1" customFormat="1" ht="15" hidden="1" customHeight="1" outlineLevel="2" x14ac:dyDescent="0.25">
      <c r="B91" s="131"/>
      <c r="C91" s="132"/>
      <c r="D91" s="133" t="s">
        <v>177</v>
      </c>
      <c r="E91" s="134"/>
      <c r="F91" s="134" t="s">
        <v>767</v>
      </c>
      <c r="G91" s="233" t="s">
        <v>768</v>
      </c>
      <c r="H91" s="137">
        <f>+'Prog 01'!I91</f>
        <v>314.16000000000003</v>
      </c>
      <c r="I91" s="40">
        <f t="shared" si="24"/>
        <v>969.73099999999999</v>
      </c>
      <c r="J91" s="40">
        <f ca="1">+VLOOKUP(F91,matriz01,5,FALSE)</f>
        <v>969.73099999999999</v>
      </c>
      <c r="K91" s="1061">
        <f t="shared" ca="1" si="18"/>
        <v>1</v>
      </c>
      <c r="L91" s="40">
        <f t="shared" si="25"/>
        <v>969.73099999999999</v>
      </c>
      <c r="M91" s="1060">
        <f t="shared" si="20"/>
        <v>1</v>
      </c>
      <c r="N91" s="40">
        <f t="shared" si="26"/>
        <v>0</v>
      </c>
      <c r="O91" s="1063">
        <f t="shared" si="21"/>
        <v>0</v>
      </c>
      <c r="P91" s="151">
        <f>+'Prog 01'!Q91</f>
        <v>0</v>
      </c>
      <c r="Q91" s="40">
        <f ca="1">+'Prog 01'!R91</f>
        <v>0</v>
      </c>
      <c r="R91" s="1063" t="str">
        <f t="shared" ca="1" si="19"/>
        <v>0.00%</v>
      </c>
      <c r="S91" s="3"/>
      <c r="T91" s="431"/>
      <c r="U91" s="109"/>
      <c r="V91" s="583"/>
      <c r="W91" s="584"/>
      <c r="X91" s="584"/>
      <c r="Y91" s="584"/>
      <c r="Z91" s="585"/>
    </row>
    <row r="92" spans="2:26" s="1" customFormat="1" ht="15" hidden="1" customHeight="1" outlineLevel="2" x14ac:dyDescent="0.25">
      <c r="B92" s="131"/>
      <c r="C92" s="132"/>
      <c r="D92" s="201" t="s">
        <v>178</v>
      </c>
      <c r="E92" s="134"/>
      <c r="F92" s="134" t="str">
        <f t="shared" si="22"/>
        <v>22.04.005</v>
      </c>
      <c r="G92" s="347" t="s">
        <v>325</v>
      </c>
      <c r="H92" s="137">
        <f>+'Prog 01'!I92</f>
        <v>685.84</v>
      </c>
      <c r="I92" s="40">
        <f t="shared" si="24"/>
        <v>0</v>
      </c>
      <c r="J92" s="40">
        <f ca="1">+'Prog 01'!K92</f>
        <v>0</v>
      </c>
      <c r="K92" s="1061" t="str">
        <f t="shared" ca="1" si="18"/>
        <v>0.00%</v>
      </c>
      <c r="L92" s="40">
        <f t="shared" si="25"/>
        <v>0</v>
      </c>
      <c r="M92" s="1060">
        <f t="shared" si="20"/>
        <v>0</v>
      </c>
      <c r="N92" s="40">
        <f t="shared" si="26"/>
        <v>0</v>
      </c>
      <c r="O92" s="1063">
        <f t="shared" si="21"/>
        <v>0</v>
      </c>
      <c r="P92" s="151">
        <f>+'Prog 01'!Q92</f>
        <v>2594.7936449999997</v>
      </c>
      <c r="Q92" s="40">
        <f ca="1">+'Prog 01'!R92</f>
        <v>2594.7936449999997</v>
      </c>
      <c r="R92" s="1063">
        <f t="shared" ca="1" si="19"/>
        <v>1</v>
      </c>
      <c r="S92" s="3"/>
      <c r="T92" s="431"/>
      <c r="U92" s="109"/>
      <c r="V92" s="583"/>
      <c r="W92" s="584"/>
      <c r="X92" s="584"/>
      <c r="Y92" s="584"/>
      <c r="Z92" s="585"/>
    </row>
    <row r="93" spans="2:26" s="1" customFormat="1" ht="15" hidden="1" customHeight="1" outlineLevel="2" x14ac:dyDescent="0.25">
      <c r="B93" s="131"/>
      <c r="C93" s="132"/>
      <c r="D93" s="133" t="s">
        <v>168</v>
      </c>
      <c r="E93" s="134"/>
      <c r="F93" s="134" t="str">
        <f t="shared" si="22"/>
        <v>22.04.007</v>
      </c>
      <c r="G93" s="233" t="s">
        <v>105</v>
      </c>
      <c r="H93" s="137">
        <f t="shared" si="23"/>
        <v>15000</v>
      </c>
      <c r="I93" s="40">
        <f t="shared" si="24"/>
        <v>28121.006000000001</v>
      </c>
      <c r="J93" s="40">
        <f t="shared" ref="J93:J100" ca="1" si="27">+VLOOKUP(F93,matriz01,5,FALSE)</f>
        <v>28121.006000000001</v>
      </c>
      <c r="K93" s="1061">
        <f t="shared" ca="1" si="18"/>
        <v>1</v>
      </c>
      <c r="L93" s="40">
        <f t="shared" si="25"/>
        <v>28121.006000000001</v>
      </c>
      <c r="M93" s="1060">
        <f t="shared" si="20"/>
        <v>1</v>
      </c>
      <c r="N93" s="40">
        <f t="shared" si="26"/>
        <v>0</v>
      </c>
      <c r="O93" s="1063">
        <f t="shared" si="21"/>
        <v>0</v>
      </c>
      <c r="P93" s="151">
        <f>+'Prog 01'!Q93</f>
        <v>33927.441794999999</v>
      </c>
      <c r="Q93" s="40">
        <f ca="1">+'Prog 01'!R93</f>
        <v>33927.441795000006</v>
      </c>
      <c r="R93" s="1063">
        <f t="shared" ca="1" si="19"/>
        <v>1.0000000000000002</v>
      </c>
      <c r="S93" s="3"/>
      <c r="T93" s="431"/>
      <c r="U93" s="109"/>
      <c r="V93" s="583"/>
      <c r="W93" s="584"/>
      <c r="X93" s="584"/>
      <c r="Y93" s="584"/>
      <c r="Z93" s="585"/>
    </row>
    <row r="94" spans="2:26" s="1" customFormat="1" ht="15" hidden="1" customHeight="1" outlineLevel="2" x14ac:dyDescent="0.25">
      <c r="B94" s="131"/>
      <c r="C94" s="132"/>
      <c r="D94" s="133" t="s">
        <v>169</v>
      </c>
      <c r="E94" s="134"/>
      <c r="F94" s="134" t="str">
        <f t="shared" si="22"/>
        <v>22.04.008</v>
      </c>
      <c r="G94" s="233" t="s">
        <v>106</v>
      </c>
      <c r="H94" s="137">
        <f t="shared" si="23"/>
        <v>0</v>
      </c>
      <c r="I94" s="40">
        <f t="shared" si="24"/>
        <v>384.98200000000003</v>
      </c>
      <c r="J94" s="40">
        <f t="shared" ca="1" si="27"/>
        <v>384.98200000000003</v>
      </c>
      <c r="K94" s="1061">
        <f t="shared" ca="1" si="18"/>
        <v>1</v>
      </c>
      <c r="L94" s="40">
        <f t="shared" si="25"/>
        <v>384.98200000000003</v>
      </c>
      <c r="M94" s="1060">
        <f t="shared" si="20"/>
        <v>1</v>
      </c>
      <c r="N94" s="40">
        <f t="shared" si="26"/>
        <v>0</v>
      </c>
      <c r="O94" s="1063">
        <f t="shared" si="21"/>
        <v>0</v>
      </c>
      <c r="P94" s="151">
        <f>+'Prog 01'!Q94</f>
        <v>602.646345</v>
      </c>
      <c r="Q94" s="40">
        <f ca="1">+'Prog 01'!R94</f>
        <v>602.646345</v>
      </c>
      <c r="R94" s="1063">
        <f t="shared" ca="1" si="19"/>
        <v>1</v>
      </c>
      <c r="S94" s="3"/>
      <c r="T94" s="431"/>
      <c r="U94" s="109"/>
      <c r="V94" s="583"/>
      <c r="W94" s="584"/>
      <c r="X94" s="584"/>
      <c r="Y94" s="584"/>
      <c r="Z94" s="585"/>
    </row>
    <row r="95" spans="2:26" s="1" customFormat="1" ht="15" hidden="1" customHeight="1" outlineLevel="2" x14ac:dyDescent="0.25">
      <c r="B95" s="131"/>
      <c r="C95" s="132"/>
      <c r="D95" s="133" t="s">
        <v>170</v>
      </c>
      <c r="E95" s="134"/>
      <c r="F95" s="134" t="str">
        <f t="shared" si="22"/>
        <v>22.04.009</v>
      </c>
      <c r="G95" s="233" t="s">
        <v>48</v>
      </c>
      <c r="H95" s="137">
        <f t="shared" si="23"/>
        <v>10075</v>
      </c>
      <c r="I95" s="40">
        <f t="shared" si="24"/>
        <v>21543.996999999999</v>
      </c>
      <c r="J95" s="40">
        <f t="shared" ca="1" si="27"/>
        <v>8171.2529999999997</v>
      </c>
      <c r="K95" s="1061">
        <f t="shared" ca="1" si="18"/>
        <v>0.37928212671028499</v>
      </c>
      <c r="L95" s="40">
        <f t="shared" si="25"/>
        <v>8171.2529999999997</v>
      </c>
      <c r="M95" s="1060">
        <f t="shared" si="20"/>
        <v>0.37928212671028499</v>
      </c>
      <c r="N95" s="40">
        <f t="shared" si="26"/>
        <v>13372.743999999999</v>
      </c>
      <c r="O95" s="1063">
        <f t="shared" si="21"/>
        <v>0.62071787328971495</v>
      </c>
      <c r="P95" s="151">
        <f>+'Prog 01'!Q95</f>
        <v>16418.354039999998</v>
      </c>
      <c r="Q95" s="40">
        <f ca="1">+'Prog 01'!R95</f>
        <v>16418.354039999998</v>
      </c>
      <c r="R95" s="1063">
        <f t="shared" ca="1" si="19"/>
        <v>1</v>
      </c>
      <c r="S95" s="3"/>
      <c r="T95" s="431"/>
      <c r="U95" s="109"/>
      <c r="V95" s="583"/>
      <c r="W95" s="584"/>
      <c r="X95" s="584"/>
      <c r="Y95" s="584"/>
      <c r="Z95" s="585"/>
    </row>
    <row r="96" spans="2:26" s="1" customFormat="1" ht="15" hidden="1" customHeight="1" outlineLevel="2" x14ac:dyDescent="0.25">
      <c r="B96" s="131"/>
      <c r="C96" s="132"/>
      <c r="D96" s="133" t="s">
        <v>171</v>
      </c>
      <c r="E96" s="134"/>
      <c r="F96" s="134" t="str">
        <f t="shared" si="22"/>
        <v>22.04.010</v>
      </c>
      <c r="G96" s="233" t="s">
        <v>49</v>
      </c>
      <c r="H96" s="137">
        <f t="shared" si="23"/>
        <v>10000</v>
      </c>
      <c r="I96" s="40">
        <f t="shared" si="24"/>
        <v>5287.5169999999998</v>
      </c>
      <c r="J96" s="40">
        <f t="shared" ca="1" si="27"/>
        <v>4830.4580000000005</v>
      </c>
      <c r="K96" s="1061">
        <f t="shared" ca="1" si="18"/>
        <v>0.91355885947978999</v>
      </c>
      <c r="L96" s="40">
        <f t="shared" si="25"/>
        <v>5287.5169999999998</v>
      </c>
      <c r="M96" s="1060">
        <f t="shared" si="20"/>
        <v>1</v>
      </c>
      <c r="N96" s="40">
        <f t="shared" si="26"/>
        <v>0</v>
      </c>
      <c r="O96" s="1063">
        <f t="shared" si="21"/>
        <v>0</v>
      </c>
      <c r="P96" s="151">
        <f>+'Prog 01'!Q96</f>
        <v>501.85390499999994</v>
      </c>
      <c r="Q96" s="40">
        <f ca="1">+'Prog 01'!R96</f>
        <v>501.85390499999994</v>
      </c>
      <c r="R96" s="1063">
        <f t="shared" ca="1" si="19"/>
        <v>1</v>
      </c>
      <c r="S96" s="3"/>
      <c r="T96" s="431"/>
      <c r="U96" s="109"/>
      <c r="V96" s="583"/>
      <c r="W96" s="584"/>
      <c r="X96" s="584"/>
      <c r="Y96" s="584"/>
      <c r="Z96" s="585"/>
    </row>
    <row r="97" spans="2:26" s="1" customFormat="1" ht="15" hidden="1" customHeight="1" outlineLevel="2" x14ac:dyDescent="0.25">
      <c r="B97" s="131"/>
      <c r="C97" s="132"/>
      <c r="D97" s="133" t="s">
        <v>172</v>
      </c>
      <c r="E97" s="134"/>
      <c r="F97" s="134" t="str">
        <f t="shared" si="22"/>
        <v>22.04.011</v>
      </c>
      <c r="G97" s="233" t="s">
        <v>50</v>
      </c>
      <c r="H97" s="137">
        <f t="shared" si="23"/>
        <v>5000</v>
      </c>
      <c r="I97" s="40">
        <f t="shared" si="24"/>
        <v>2898.7269999999999</v>
      </c>
      <c r="J97" s="40">
        <f t="shared" ca="1" si="27"/>
        <v>2748.8109999999997</v>
      </c>
      <c r="K97" s="1061">
        <f t="shared" ca="1" si="18"/>
        <v>0.94828212522255451</v>
      </c>
      <c r="L97" s="40">
        <f t="shared" si="25"/>
        <v>2898.7269999999999</v>
      </c>
      <c r="M97" s="1060">
        <f t="shared" si="20"/>
        <v>1</v>
      </c>
      <c r="N97" s="40">
        <f t="shared" si="26"/>
        <v>0</v>
      </c>
      <c r="O97" s="1063">
        <f t="shared" si="21"/>
        <v>0</v>
      </c>
      <c r="P97" s="151">
        <f>+'Prog 01'!Q97</f>
        <v>5394.0132449999992</v>
      </c>
      <c r="Q97" s="40">
        <f ca="1">+'Prog 01'!R97</f>
        <v>5394.0132450000001</v>
      </c>
      <c r="R97" s="1063">
        <f t="shared" ca="1" si="19"/>
        <v>1.0000000000000002</v>
      </c>
      <c r="S97" s="3"/>
      <c r="T97" s="431"/>
      <c r="U97" s="109"/>
      <c r="V97" s="583"/>
      <c r="W97" s="584"/>
      <c r="X97" s="584"/>
      <c r="Y97" s="584"/>
      <c r="Z97" s="585"/>
    </row>
    <row r="98" spans="2:26" s="1" customFormat="1" ht="15" hidden="1" customHeight="1" outlineLevel="2" x14ac:dyDescent="0.25">
      <c r="B98" s="131"/>
      <c r="C98" s="132"/>
      <c r="D98" s="133" t="s">
        <v>173</v>
      </c>
      <c r="E98" s="134"/>
      <c r="F98" s="134" t="str">
        <f t="shared" si="22"/>
        <v>22.04.012</v>
      </c>
      <c r="G98" s="233" t="s">
        <v>107</v>
      </c>
      <c r="H98" s="137">
        <f t="shared" si="23"/>
        <v>70</v>
      </c>
      <c r="I98" s="40">
        <f t="shared" si="24"/>
        <v>2466.0970000000002</v>
      </c>
      <c r="J98" s="40">
        <f t="shared" ca="1" si="27"/>
        <v>2466.0970000000002</v>
      </c>
      <c r="K98" s="1061">
        <f t="shared" ca="1" si="18"/>
        <v>1</v>
      </c>
      <c r="L98" s="40">
        <f t="shared" si="25"/>
        <v>2466.0970000000002</v>
      </c>
      <c r="M98" s="1060">
        <f t="shared" si="20"/>
        <v>1</v>
      </c>
      <c r="N98" s="40">
        <f t="shared" si="26"/>
        <v>0</v>
      </c>
      <c r="O98" s="1063">
        <f t="shared" si="21"/>
        <v>0</v>
      </c>
      <c r="P98" s="151">
        <f>+'Prog 01'!Q98</f>
        <v>740.4679799999999</v>
      </c>
      <c r="Q98" s="40">
        <f ca="1">+'Prog 01'!R98</f>
        <v>740.4679799999999</v>
      </c>
      <c r="R98" s="1063">
        <f t="shared" ca="1" si="19"/>
        <v>1</v>
      </c>
      <c r="S98" s="3"/>
      <c r="T98" s="431"/>
      <c r="U98" s="109"/>
      <c r="V98" s="583"/>
      <c r="W98" s="584"/>
      <c r="X98" s="584"/>
      <c r="Y98" s="584"/>
      <c r="Z98" s="585"/>
    </row>
    <row r="99" spans="2:26" s="1" customFormat="1" ht="15" hidden="1" customHeight="1" outlineLevel="2" x14ac:dyDescent="0.25">
      <c r="B99" s="131"/>
      <c r="C99" s="132"/>
      <c r="D99" s="133" t="s">
        <v>174</v>
      </c>
      <c r="E99" s="134"/>
      <c r="F99" s="134" t="str">
        <f t="shared" si="22"/>
        <v>22.04.013</v>
      </c>
      <c r="G99" s="233" t="s">
        <v>108</v>
      </c>
      <c r="H99" s="137">
        <f t="shared" si="23"/>
        <v>5789.0609999999997</v>
      </c>
      <c r="I99" s="40">
        <f t="shared" si="24"/>
        <v>17101.746999999999</v>
      </c>
      <c r="J99" s="40">
        <f t="shared" ca="1" si="27"/>
        <v>17101.746999999999</v>
      </c>
      <c r="K99" s="1061">
        <f t="shared" ca="1" si="18"/>
        <v>1</v>
      </c>
      <c r="L99" s="40">
        <f t="shared" si="25"/>
        <v>17101.746999999999</v>
      </c>
      <c r="M99" s="1060">
        <f t="shared" si="20"/>
        <v>1</v>
      </c>
      <c r="N99" s="40">
        <f t="shared" si="26"/>
        <v>0</v>
      </c>
      <c r="O99" s="1063">
        <f t="shared" si="21"/>
        <v>0</v>
      </c>
      <c r="P99" s="151">
        <f>+'Prog 01'!Q99</f>
        <v>20740.086584999997</v>
      </c>
      <c r="Q99" s="40">
        <f ca="1">+'Prog 01'!R99</f>
        <v>20596.251599999996</v>
      </c>
      <c r="R99" s="1063">
        <f t="shared" ca="1" si="19"/>
        <v>0.99306488020623651</v>
      </c>
      <c r="S99" s="3"/>
      <c r="T99" s="431"/>
      <c r="U99" s="109"/>
      <c r="V99" s="583"/>
      <c r="W99" s="584"/>
      <c r="X99" s="584"/>
      <c r="Y99" s="584"/>
      <c r="Z99" s="585"/>
    </row>
    <row r="100" spans="2:26" s="1" customFormat="1" ht="15" hidden="1" customHeight="1" outlineLevel="2" x14ac:dyDescent="0.25">
      <c r="B100" s="131"/>
      <c r="C100" s="132"/>
      <c r="D100" s="133" t="s">
        <v>175</v>
      </c>
      <c r="E100" s="134"/>
      <c r="F100" s="134" t="str">
        <f t="shared" si="22"/>
        <v>22.04.999</v>
      </c>
      <c r="G100" s="233" t="s">
        <v>109</v>
      </c>
      <c r="H100" s="137">
        <f t="shared" si="23"/>
        <v>0</v>
      </c>
      <c r="I100" s="40">
        <f t="shared" si="24"/>
        <v>3880.4369999999999</v>
      </c>
      <c r="J100" s="40">
        <f t="shared" ca="1" si="27"/>
        <v>3880.4369999999999</v>
      </c>
      <c r="K100" s="1061">
        <f t="shared" ca="1" si="18"/>
        <v>1</v>
      </c>
      <c r="L100" s="40">
        <f t="shared" si="25"/>
        <v>3880.4369999999999</v>
      </c>
      <c r="M100" s="1060">
        <f t="shared" si="20"/>
        <v>1</v>
      </c>
      <c r="N100" s="40">
        <f t="shared" si="26"/>
        <v>0</v>
      </c>
      <c r="O100" s="1063">
        <f t="shared" si="21"/>
        <v>0</v>
      </c>
      <c r="P100" s="137">
        <f>+'Prog 01'!Q100</f>
        <v>519.75630000000001</v>
      </c>
      <c r="Q100" s="40">
        <f ca="1">+'Prog 01'!R100</f>
        <v>519.75630000000001</v>
      </c>
      <c r="R100" s="1063">
        <f t="shared" ca="1" si="19"/>
        <v>1</v>
      </c>
      <c r="S100" s="3"/>
      <c r="T100" s="431"/>
      <c r="U100" s="109"/>
      <c r="V100" s="583"/>
      <c r="W100" s="584"/>
      <c r="X100" s="584"/>
      <c r="Y100" s="584"/>
      <c r="Z100" s="585"/>
    </row>
    <row r="101" spans="2:26" s="200" customFormat="1" ht="15" hidden="1" customHeight="1" outlineLevel="1" collapsed="1" x14ac:dyDescent="0.25">
      <c r="B101" s="131"/>
      <c r="C101" s="132" t="s">
        <v>176</v>
      </c>
      <c r="D101" s="133"/>
      <c r="E101" s="134"/>
      <c r="F101" s="134"/>
      <c r="G101" s="345" t="s">
        <v>52</v>
      </c>
      <c r="H101" s="137">
        <f>SUM(H102:H109)</f>
        <v>168085</v>
      </c>
      <c r="I101" s="40">
        <f>SUM(I102:I109)</f>
        <v>162839.56800000003</v>
      </c>
      <c r="J101" s="40">
        <f ca="1">SUM(J102:J109)</f>
        <v>136984.16499999998</v>
      </c>
      <c r="K101" s="1061">
        <f t="shared" ca="1" si="18"/>
        <v>0.84122161881441471</v>
      </c>
      <c r="L101" s="40">
        <f>SUM(L102:L109)</f>
        <v>159106.23500000002</v>
      </c>
      <c r="M101" s="1060">
        <f t="shared" si="20"/>
        <v>0.9770735513127865</v>
      </c>
      <c r="N101" s="40">
        <f>SUM(N102:N109)</f>
        <v>3733.3329999999987</v>
      </c>
      <c r="O101" s="1063">
        <f t="shared" si="21"/>
        <v>2.2926448687213406E-2</v>
      </c>
      <c r="P101" s="137">
        <f>SUM(P102:P109)</f>
        <v>209023.943535</v>
      </c>
      <c r="Q101" s="40">
        <f ca="1">SUM(Q102:Q109)</f>
        <v>172965.99356999999</v>
      </c>
      <c r="R101" s="1063">
        <f t="shared" ca="1" si="19"/>
        <v>0.82749368634430009</v>
      </c>
      <c r="S101" s="3"/>
      <c r="T101" s="431"/>
      <c r="U101" s="589"/>
      <c r="V101" s="583"/>
      <c r="W101" s="584"/>
      <c r="X101" s="584"/>
      <c r="Y101" s="584"/>
      <c r="Z101" s="585"/>
    </row>
    <row r="102" spans="2:26" s="1" customFormat="1" ht="15" hidden="1" customHeight="1" outlineLevel="2" x14ac:dyDescent="0.25">
      <c r="B102" s="131"/>
      <c r="C102" s="132"/>
      <c r="D102" s="133" t="s">
        <v>167</v>
      </c>
      <c r="E102" s="134"/>
      <c r="F102" s="134" t="str">
        <f t="shared" ref="F102:F109" si="28">+CONCATENATE($B$80,"",$C$101,"",D102)</f>
        <v>22.05.001</v>
      </c>
      <c r="G102" s="233" t="s">
        <v>53</v>
      </c>
      <c r="H102" s="137">
        <f t="shared" ref="H102:H109" si="29">+VLOOKUP(F102,matriz01,3,FALSE)</f>
        <v>12410</v>
      </c>
      <c r="I102" s="40">
        <f>+VLOOKUP(F102,matriz01,4,FALSE)</f>
        <v>14941.402</v>
      </c>
      <c r="J102" s="40">
        <f t="shared" ref="J102:J109" ca="1" si="30">+VLOOKUP(F102,matriz01,5,FALSE)</f>
        <v>14941.402</v>
      </c>
      <c r="K102" s="1061">
        <f t="shared" ca="1" si="18"/>
        <v>1</v>
      </c>
      <c r="L102" s="40">
        <f t="shared" ref="L102:L109" si="31">INDEX(coincidenciaP01,MATCH(F102,indicep01,0),7)</f>
        <v>14941.402</v>
      </c>
      <c r="M102" s="1060">
        <f t="shared" si="20"/>
        <v>1</v>
      </c>
      <c r="N102" s="40">
        <f t="shared" ref="N102:N148" si="32">INDEX(coincidenciaP01,MATCH(F102,indicep01,0),9)</f>
        <v>0</v>
      </c>
      <c r="O102" s="1063">
        <f t="shared" si="21"/>
        <v>0</v>
      </c>
      <c r="P102" s="137">
        <f>+'Prog 01'!Q102</f>
        <v>11382.929999999998</v>
      </c>
      <c r="Q102" s="40">
        <f ca="1">+'Prog 01'!R102</f>
        <v>11164.704389999997</v>
      </c>
      <c r="R102" s="1063">
        <f t="shared" ca="1" si="19"/>
        <v>0.98082869612656831</v>
      </c>
      <c r="S102" s="3"/>
      <c r="T102" s="431"/>
      <c r="U102" s="109"/>
      <c r="V102" s="583"/>
      <c r="W102" s="584"/>
      <c r="X102" s="584"/>
      <c r="Y102" s="584"/>
      <c r="Z102" s="585"/>
    </row>
    <row r="103" spans="2:26" s="1" customFormat="1" ht="15" hidden="1" customHeight="1" outlineLevel="2" x14ac:dyDescent="0.25">
      <c r="B103" s="131"/>
      <c r="C103" s="132"/>
      <c r="D103" s="133" t="s">
        <v>163</v>
      </c>
      <c r="E103" s="134"/>
      <c r="F103" s="134" t="str">
        <f t="shared" si="28"/>
        <v>22.05.002</v>
      </c>
      <c r="G103" s="233" t="s">
        <v>54</v>
      </c>
      <c r="H103" s="137">
        <f t="shared" si="29"/>
        <v>16715</v>
      </c>
      <c r="I103" s="40">
        <f t="shared" ref="I103:I109" si="33">+VLOOKUP(F103,matriz01,4,FALSE)</f>
        <v>13509.245000000001</v>
      </c>
      <c r="J103" s="40">
        <f t="shared" ca="1" si="30"/>
        <v>13509.244999999999</v>
      </c>
      <c r="K103" s="1061">
        <f t="shared" ca="1" si="18"/>
        <v>0.99999999999999989</v>
      </c>
      <c r="L103" s="40">
        <f t="shared" si="31"/>
        <v>13509.245000000001</v>
      </c>
      <c r="M103" s="1060">
        <f t="shared" si="20"/>
        <v>1</v>
      </c>
      <c r="N103" s="40">
        <f t="shared" si="32"/>
        <v>0</v>
      </c>
      <c r="O103" s="1063">
        <f t="shared" si="21"/>
        <v>0</v>
      </c>
      <c r="P103" s="137">
        <f>+'Prog 01'!Q103</f>
        <v>16428.920354999998</v>
      </c>
      <c r="Q103" s="40">
        <f ca="1">+'Prog 01'!R103</f>
        <v>15177.601214999997</v>
      </c>
      <c r="R103" s="1063">
        <f t="shared" ca="1" si="19"/>
        <v>0.92383436568190713</v>
      </c>
      <c r="S103" s="3"/>
      <c r="T103" s="431"/>
      <c r="U103" s="109"/>
      <c r="V103" s="583"/>
      <c r="W103" s="584"/>
      <c r="X103" s="584"/>
      <c r="Y103" s="584"/>
      <c r="Z103" s="585"/>
    </row>
    <row r="104" spans="2:26" s="1" customFormat="1" ht="15" hidden="1" customHeight="1" outlineLevel="2" x14ac:dyDescent="0.25">
      <c r="B104" s="131"/>
      <c r="C104" s="132"/>
      <c r="D104" s="133" t="s">
        <v>164</v>
      </c>
      <c r="E104" s="134"/>
      <c r="F104" s="134" t="str">
        <f t="shared" si="28"/>
        <v>22.05.003</v>
      </c>
      <c r="G104" s="233" t="s">
        <v>55</v>
      </c>
      <c r="H104" s="137">
        <f>+VLOOKUP(F104,matriz01,3,FALSE)</f>
        <v>2300</v>
      </c>
      <c r="I104" s="40">
        <f t="shared" si="33"/>
        <v>2287.547</v>
      </c>
      <c r="J104" s="40">
        <f t="shared" ca="1" si="30"/>
        <v>2287.5469999999996</v>
      </c>
      <c r="K104" s="1061">
        <f t="shared" ca="1" si="18"/>
        <v>0.99999999999999978</v>
      </c>
      <c r="L104" s="40">
        <f t="shared" si="31"/>
        <v>2287.547</v>
      </c>
      <c r="M104" s="1060">
        <f t="shared" si="20"/>
        <v>1</v>
      </c>
      <c r="N104" s="40">
        <f t="shared" si="32"/>
        <v>0</v>
      </c>
      <c r="O104" s="1063">
        <f t="shared" si="21"/>
        <v>0</v>
      </c>
      <c r="P104" s="137">
        <f>+'Prog 01'!Q104</f>
        <v>2108.55375</v>
      </c>
      <c r="Q104" s="40">
        <f ca="1">+'Prog 01'!R104</f>
        <v>1756.2914999999998</v>
      </c>
      <c r="R104" s="1063">
        <f t="shared" ca="1" si="19"/>
        <v>0.8329365566327156</v>
      </c>
      <c r="S104" s="3"/>
      <c r="T104" s="431"/>
      <c r="U104" s="109"/>
      <c r="V104" s="583"/>
      <c r="W104" s="584"/>
      <c r="X104" s="584"/>
      <c r="Y104" s="584"/>
      <c r="Z104" s="585"/>
    </row>
    <row r="105" spans="2:26" s="1" customFormat="1" ht="15" hidden="1" customHeight="1" outlineLevel="2" x14ac:dyDescent="0.25">
      <c r="B105" s="131"/>
      <c r="C105" s="132"/>
      <c r="D105" s="133" t="s">
        <v>177</v>
      </c>
      <c r="E105" s="134"/>
      <c r="F105" s="134" t="str">
        <f t="shared" si="28"/>
        <v>22.05.004</v>
      </c>
      <c r="G105" s="233" t="s">
        <v>56</v>
      </c>
      <c r="H105" s="137">
        <f>+VLOOKUP(F105,matriz01,3,FALSE)</f>
        <v>18000</v>
      </c>
      <c r="I105" s="40">
        <f t="shared" si="33"/>
        <v>13896.315000000001</v>
      </c>
      <c r="J105" s="40">
        <f t="shared" ca="1" si="30"/>
        <v>13896.314</v>
      </c>
      <c r="K105" s="1061">
        <f t="shared" ca="1" si="18"/>
        <v>0.99999992803847637</v>
      </c>
      <c r="L105" s="40">
        <f t="shared" si="31"/>
        <v>13896.315000000001</v>
      </c>
      <c r="M105" s="1060">
        <f t="shared" si="20"/>
        <v>1</v>
      </c>
      <c r="N105" s="40">
        <f t="shared" si="32"/>
        <v>0</v>
      </c>
      <c r="O105" s="1063">
        <f t="shared" si="21"/>
        <v>0</v>
      </c>
      <c r="P105" s="137">
        <f>+'Prog 01'!Q105</f>
        <v>19981.885949999996</v>
      </c>
      <c r="Q105" s="40">
        <f ca="1">+'Prog 01'!R105</f>
        <v>19438.647569999997</v>
      </c>
      <c r="R105" s="1063">
        <f t="shared" ca="1" si="19"/>
        <v>0.97281345808101771</v>
      </c>
      <c r="S105" s="3"/>
      <c r="T105" s="431"/>
      <c r="U105" s="109"/>
      <c r="V105" s="583"/>
      <c r="W105" s="584"/>
      <c r="X105" s="584"/>
      <c r="Y105" s="584"/>
      <c r="Z105" s="585"/>
    </row>
    <row r="106" spans="2:26" s="1" customFormat="1" ht="15" hidden="1" customHeight="1" outlineLevel="2" x14ac:dyDescent="0.25">
      <c r="B106" s="131"/>
      <c r="C106" s="132"/>
      <c r="D106" s="133" t="s">
        <v>178</v>
      </c>
      <c r="E106" s="134"/>
      <c r="F106" s="134" t="str">
        <f t="shared" si="28"/>
        <v>22.05.005</v>
      </c>
      <c r="G106" s="233" t="s">
        <v>57</v>
      </c>
      <c r="H106" s="137">
        <f t="shared" si="29"/>
        <v>66000</v>
      </c>
      <c r="I106" s="40">
        <f t="shared" si="33"/>
        <v>65843.267000000007</v>
      </c>
      <c r="J106" s="40">
        <f t="shared" ca="1" si="30"/>
        <v>43721.197999999997</v>
      </c>
      <c r="K106" s="1061">
        <f t="shared" ca="1" si="18"/>
        <v>0.66401926866721228</v>
      </c>
      <c r="L106" s="40">
        <f t="shared" si="31"/>
        <v>65843.267000000007</v>
      </c>
      <c r="M106" s="1060">
        <f t="shared" si="20"/>
        <v>1</v>
      </c>
      <c r="N106" s="40">
        <f t="shared" si="32"/>
        <v>0</v>
      </c>
      <c r="O106" s="1063">
        <f t="shared" si="21"/>
        <v>0</v>
      </c>
      <c r="P106" s="137">
        <f>+'Prog 01'!Q106</f>
        <v>101570.01790499999</v>
      </c>
      <c r="Q106" s="40">
        <f ca="1">+'Prog 01'!R106</f>
        <v>67877.113319999989</v>
      </c>
      <c r="R106" s="1063">
        <f t="shared" ca="1" si="19"/>
        <v>0.66827903273076616</v>
      </c>
      <c r="S106" s="3"/>
      <c r="T106" s="431"/>
      <c r="U106" s="109"/>
      <c r="V106" s="583"/>
      <c r="W106" s="584"/>
      <c r="X106" s="584"/>
      <c r="Y106" s="584"/>
      <c r="Z106" s="585"/>
    </row>
    <row r="107" spans="2:26" s="1" customFormat="1" ht="15" hidden="1" customHeight="1" outlineLevel="2" x14ac:dyDescent="0.25">
      <c r="B107" s="131"/>
      <c r="C107" s="132"/>
      <c r="D107" s="133" t="s">
        <v>179</v>
      </c>
      <c r="E107" s="134"/>
      <c r="F107" s="134" t="str">
        <f t="shared" si="28"/>
        <v>22.05.006</v>
      </c>
      <c r="G107" s="233" t="s">
        <v>58</v>
      </c>
      <c r="H107" s="137">
        <f>+VLOOKUP(F107,matriz01,3,FALSE)</f>
        <v>8500</v>
      </c>
      <c r="I107" s="40">
        <f t="shared" si="33"/>
        <v>3923.0050000000001</v>
      </c>
      <c r="J107" s="40">
        <f t="shared" ca="1" si="30"/>
        <v>3923.0050000000001</v>
      </c>
      <c r="K107" s="1061">
        <f t="shared" ca="1" si="18"/>
        <v>1</v>
      </c>
      <c r="L107" s="40">
        <f t="shared" si="31"/>
        <v>3923.0050000000001</v>
      </c>
      <c r="M107" s="1060">
        <f t="shared" si="20"/>
        <v>1</v>
      </c>
      <c r="N107" s="40">
        <f t="shared" si="32"/>
        <v>0</v>
      </c>
      <c r="O107" s="1063">
        <f t="shared" si="21"/>
        <v>0</v>
      </c>
      <c r="P107" s="137">
        <f>+'Prog 01'!Q107</f>
        <v>7996.7029050000001</v>
      </c>
      <c r="Q107" s="40">
        <f ca="1">+'Prog 01'!R107</f>
        <v>7996.7029049999983</v>
      </c>
      <c r="R107" s="1063">
        <f t="shared" ca="1" si="19"/>
        <v>0.99999999999999978</v>
      </c>
      <c r="S107" s="3"/>
      <c r="T107" s="431"/>
      <c r="U107" s="109"/>
      <c r="V107" s="583"/>
      <c r="W107" s="584"/>
      <c r="X107" s="584"/>
      <c r="Y107" s="584"/>
      <c r="Z107" s="585"/>
    </row>
    <row r="108" spans="2:26" s="1" customFormat="1" ht="15" hidden="1" customHeight="1" outlineLevel="2" x14ac:dyDescent="0.25">
      <c r="B108" s="131"/>
      <c r="C108" s="132"/>
      <c r="D108" s="133" t="s">
        <v>168</v>
      </c>
      <c r="E108" s="134"/>
      <c r="F108" s="134" t="str">
        <f t="shared" si="28"/>
        <v>22.05.007</v>
      </c>
      <c r="G108" s="233" t="s">
        <v>59</v>
      </c>
      <c r="H108" s="137">
        <f t="shared" si="29"/>
        <v>5760</v>
      </c>
      <c r="I108" s="40">
        <f t="shared" si="33"/>
        <v>4268.8530000000001</v>
      </c>
      <c r="J108" s="40">
        <f t="shared" ca="1" si="30"/>
        <v>4268.8530000000001</v>
      </c>
      <c r="K108" s="1061">
        <f t="shared" ca="1" si="18"/>
        <v>1</v>
      </c>
      <c r="L108" s="40">
        <f t="shared" si="31"/>
        <v>4268.8530000000001</v>
      </c>
      <c r="M108" s="1060">
        <f t="shared" si="20"/>
        <v>1</v>
      </c>
      <c r="N108" s="40">
        <f t="shared" si="32"/>
        <v>0</v>
      </c>
      <c r="O108" s="1063">
        <f t="shared" si="21"/>
        <v>0</v>
      </c>
      <c r="P108" s="137">
        <f>+'Prog 01'!Q108</f>
        <v>7363.7714249999999</v>
      </c>
      <c r="Q108" s="40">
        <f ca="1">+'Prog 01'!R108</f>
        <v>7363.7714249999999</v>
      </c>
      <c r="R108" s="1063">
        <f t="shared" ca="1" si="19"/>
        <v>1</v>
      </c>
      <c r="S108" s="3"/>
      <c r="T108" s="431"/>
      <c r="U108" s="109"/>
      <c r="V108" s="583"/>
      <c r="W108" s="584"/>
      <c r="X108" s="584"/>
      <c r="Y108" s="584"/>
      <c r="Z108" s="585"/>
    </row>
    <row r="109" spans="2:26" s="1" customFormat="1" ht="15" hidden="1" customHeight="1" outlineLevel="2" x14ac:dyDescent="0.25">
      <c r="B109" s="131"/>
      <c r="C109" s="132"/>
      <c r="D109" s="133" t="s">
        <v>169</v>
      </c>
      <c r="E109" s="134"/>
      <c r="F109" s="134" t="str">
        <f t="shared" si="28"/>
        <v>22.05.008</v>
      </c>
      <c r="G109" s="233" t="s">
        <v>60</v>
      </c>
      <c r="H109" s="137">
        <f t="shared" si="29"/>
        <v>38400</v>
      </c>
      <c r="I109" s="40">
        <f t="shared" si="33"/>
        <v>44169.934000000001</v>
      </c>
      <c r="J109" s="40">
        <f t="shared" ca="1" si="30"/>
        <v>40436.600999999995</v>
      </c>
      <c r="K109" s="1061">
        <f t="shared" ca="1" si="18"/>
        <v>0.9154779583777507</v>
      </c>
      <c r="L109" s="40">
        <f t="shared" si="31"/>
        <v>40436.601000000002</v>
      </c>
      <c r="M109" s="1060">
        <f t="shared" si="20"/>
        <v>0.91547795837775081</v>
      </c>
      <c r="N109" s="40">
        <f t="shared" si="32"/>
        <v>3733.3329999999987</v>
      </c>
      <c r="O109" s="1063">
        <f t="shared" si="21"/>
        <v>8.4522041622249161E-2</v>
      </c>
      <c r="P109" s="137">
        <f>+'Prog 01'!Q109</f>
        <v>42191.161244999996</v>
      </c>
      <c r="Q109" s="40">
        <f ca="1">+'Prog 01'!R109</f>
        <v>42191.161244999996</v>
      </c>
      <c r="R109" s="1063">
        <f t="shared" ca="1" si="19"/>
        <v>1</v>
      </c>
      <c r="S109" s="3"/>
      <c r="T109" s="431"/>
      <c r="U109" s="109"/>
      <c r="V109" s="583"/>
      <c r="W109" s="584"/>
      <c r="X109" s="584"/>
      <c r="Y109" s="584"/>
      <c r="Z109" s="585"/>
    </row>
    <row r="110" spans="2:26" s="200" customFormat="1" ht="15" hidden="1" customHeight="1" outlineLevel="1" collapsed="1" x14ac:dyDescent="0.25">
      <c r="B110" s="131"/>
      <c r="C110" s="132" t="s">
        <v>180</v>
      </c>
      <c r="D110" s="133"/>
      <c r="E110" s="134"/>
      <c r="F110" s="134"/>
      <c r="G110" s="345" t="s">
        <v>110</v>
      </c>
      <c r="H110" s="137">
        <f>SUM(H111:H117)</f>
        <v>50902.635000000002</v>
      </c>
      <c r="I110" s="40">
        <f>SUM(I111:I117)</f>
        <v>77970.163</v>
      </c>
      <c r="J110" s="40">
        <f ca="1">SUM(J111:J117)</f>
        <v>62462.52199999999</v>
      </c>
      <c r="K110" s="1061">
        <f t="shared" ca="1" si="18"/>
        <v>0.80110800845702979</v>
      </c>
      <c r="L110" s="40">
        <f>SUM(L111:L117)</f>
        <v>62970.162999999993</v>
      </c>
      <c r="M110" s="1060">
        <f t="shared" si="20"/>
        <v>0.80761871691867559</v>
      </c>
      <c r="N110" s="40">
        <f>SUM(N111:N117)</f>
        <v>14999.999999999996</v>
      </c>
      <c r="O110" s="1063">
        <f t="shared" si="21"/>
        <v>0.19238128308132427</v>
      </c>
      <c r="P110" s="137">
        <f>SUM(P111:P117)</f>
        <v>88480.332539999989</v>
      </c>
      <c r="Q110" s="40">
        <f ca="1">SUM(Q111:Q117)</f>
        <v>84861.386729999984</v>
      </c>
      <c r="R110" s="1063">
        <f t="shared" ca="1" si="19"/>
        <v>0.95909886744193729</v>
      </c>
      <c r="S110" s="3"/>
      <c r="T110" s="431"/>
      <c r="U110" s="589"/>
      <c r="V110" s="583"/>
      <c r="W110" s="584"/>
      <c r="X110" s="584"/>
      <c r="Y110" s="584"/>
      <c r="Z110" s="585"/>
    </row>
    <row r="111" spans="2:26" s="1" customFormat="1" ht="15" hidden="1" customHeight="1" outlineLevel="2" x14ac:dyDescent="0.25">
      <c r="B111" s="131"/>
      <c r="C111" s="132"/>
      <c r="D111" s="133" t="s">
        <v>167</v>
      </c>
      <c r="E111" s="134"/>
      <c r="F111" s="134" t="str">
        <f>+CONCATENATE($B$80,"",$C$110,"",D111)</f>
        <v>22.06.001</v>
      </c>
      <c r="G111" s="233" t="s">
        <v>111</v>
      </c>
      <c r="H111" s="137">
        <f t="shared" ref="H111:H117" si="34">+VLOOKUP(F111,matriz01,3,FALSE)</f>
        <v>16061.79</v>
      </c>
      <c r="I111" s="40">
        <f t="shared" ref="I111:I117" si="35">+VLOOKUP(F111,matriz01,4,FALSE)</f>
        <v>44395.271999999997</v>
      </c>
      <c r="J111" s="40">
        <f t="shared" ref="J111:J116" ca="1" si="36">+VLOOKUP(F111,matriz01,5,FALSE)</f>
        <v>29395.271999999997</v>
      </c>
      <c r="K111" s="1061">
        <f t="shared" ca="1" si="18"/>
        <v>0.66212618316653171</v>
      </c>
      <c r="L111" s="40">
        <f>'Prog 01'!M111</f>
        <v>29395.272000000001</v>
      </c>
      <c r="M111" s="1060">
        <f t="shared" si="20"/>
        <v>0.66212618316653182</v>
      </c>
      <c r="N111" s="40">
        <f t="shared" si="32"/>
        <v>14999.999999999996</v>
      </c>
      <c r="O111" s="1063">
        <f t="shared" si="21"/>
        <v>0.33787381683346818</v>
      </c>
      <c r="P111" s="137">
        <f>+'Prog 01'!Q111</f>
        <v>59805.231119999997</v>
      </c>
      <c r="Q111" s="40">
        <f ca="1">+'Prog 01'!R111</f>
        <v>59805.231119999989</v>
      </c>
      <c r="R111" s="1063">
        <f t="shared" ca="1" si="19"/>
        <v>0.99999999999999989</v>
      </c>
      <c r="S111" s="3"/>
      <c r="T111" s="431"/>
      <c r="U111" s="109"/>
      <c r="V111" s="583"/>
      <c r="W111" s="584"/>
      <c r="X111" s="584"/>
      <c r="Y111" s="584"/>
      <c r="Z111" s="585"/>
    </row>
    <row r="112" spans="2:26" s="1" customFormat="1" ht="15" hidden="1" customHeight="1" outlineLevel="2" x14ac:dyDescent="0.25">
      <c r="B112" s="131"/>
      <c r="C112" s="132"/>
      <c r="D112" s="133" t="s">
        <v>163</v>
      </c>
      <c r="E112" s="134"/>
      <c r="F112" s="134" t="str">
        <f>+CONCATENATE($B$80,"",$C$110,"",D112)</f>
        <v>22.06.002</v>
      </c>
      <c r="G112" s="233" t="s">
        <v>61</v>
      </c>
      <c r="H112" s="137">
        <f t="shared" si="34"/>
        <v>20579.900000000001</v>
      </c>
      <c r="I112" s="40">
        <f t="shared" si="35"/>
        <v>11969.397999999999</v>
      </c>
      <c r="J112" s="40">
        <f t="shared" ca="1" si="36"/>
        <v>11681.669000000002</v>
      </c>
      <c r="K112" s="1061">
        <f t="shared" ca="1" si="18"/>
        <v>0.97596128059239085</v>
      </c>
      <c r="L112" s="40">
        <f>'Prog 01'!M112</f>
        <v>11969.397999999999</v>
      </c>
      <c r="M112" s="1060">
        <f t="shared" si="20"/>
        <v>1</v>
      </c>
      <c r="N112" s="40">
        <f t="shared" si="32"/>
        <v>0</v>
      </c>
      <c r="O112" s="1063">
        <f t="shared" si="21"/>
        <v>0</v>
      </c>
      <c r="P112" s="137">
        <f>+'Prog 01'!Q112</f>
        <v>17157.856365</v>
      </c>
      <c r="Q112" s="40">
        <f ca="1">+'Prog 01'!R112</f>
        <v>16913.98863</v>
      </c>
      <c r="R112" s="1063">
        <f t="shared" ca="1" si="19"/>
        <v>0.98578681801431434</v>
      </c>
      <c r="S112" s="3"/>
      <c r="T112" s="431"/>
      <c r="U112" s="109"/>
      <c r="V112" s="583"/>
      <c r="W112" s="584"/>
      <c r="X112" s="584"/>
      <c r="Y112" s="584"/>
      <c r="Z112" s="585"/>
    </row>
    <row r="113" spans="2:26" s="1" customFormat="1" ht="15" hidden="1" customHeight="1" outlineLevel="2" x14ac:dyDescent="0.25">
      <c r="B113" s="131"/>
      <c r="C113" s="132"/>
      <c r="D113" s="133" t="s">
        <v>177</v>
      </c>
      <c r="E113" s="134"/>
      <c r="F113" s="134" t="s">
        <v>763</v>
      </c>
      <c r="G113" s="1377" t="str">
        <f>+'Prog 01'!H114</f>
        <v>Mantenimiento y Reparación de Máquinas y Equipos d</v>
      </c>
      <c r="H113" s="137">
        <f>+VLOOKUP(F113,matriz01,3,FALSE)</f>
        <v>0</v>
      </c>
      <c r="I113" s="40">
        <f t="shared" si="35"/>
        <v>6151.7709999999997</v>
      </c>
      <c r="J113" s="40">
        <f t="shared" ca="1" si="36"/>
        <v>5931.8589999999995</v>
      </c>
      <c r="K113" s="1061">
        <f t="shared" ca="1" si="18"/>
        <v>0.96425224541030541</v>
      </c>
      <c r="L113" s="40">
        <f>'Prog 01'!M113</f>
        <v>0</v>
      </c>
      <c r="M113" s="1060">
        <f t="shared" si="20"/>
        <v>0</v>
      </c>
      <c r="N113" s="40">
        <f>INDEX(coincidenciaP01,MATCH(F113,indicep01,0),9)</f>
        <v>0</v>
      </c>
      <c r="O113" s="1063">
        <f t="shared" si="21"/>
        <v>0</v>
      </c>
      <c r="P113" s="137">
        <f>+'Prog 01'!Q114</f>
        <v>1662.7275</v>
      </c>
      <c r="Q113" s="40">
        <f ca="1">+'Prog 01'!R114</f>
        <v>1662.7274999999997</v>
      </c>
      <c r="R113" s="1063">
        <f t="shared" ca="1" si="19"/>
        <v>0.99999999999999989</v>
      </c>
      <c r="S113" s="3"/>
      <c r="T113" s="431"/>
      <c r="U113" s="109"/>
      <c r="V113" s="583"/>
      <c r="W113" s="584"/>
      <c r="X113" s="584"/>
      <c r="Y113" s="584"/>
      <c r="Z113" s="585"/>
    </row>
    <row r="114" spans="2:26" s="1" customFormat="1" ht="15" hidden="1" customHeight="1" outlineLevel="2" x14ac:dyDescent="0.25">
      <c r="B114" s="131"/>
      <c r="C114" s="132"/>
      <c r="D114" s="133" t="s">
        <v>164</v>
      </c>
      <c r="E114" s="134"/>
      <c r="F114" s="134" t="str">
        <f>+CONCATENATE($B$80,"",$C$110,"",D114)</f>
        <v>22.06.003</v>
      </c>
      <c r="G114" s="233" t="s">
        <v>112</v>
      </c>
      <c r="H114" s="137">
        <f>+VLOOKUP(F114,matriz01,3,FALSE)</f>
        <v>3000</v>
      </c>
      <c r="I114" s="40">
        <f t="shared" si="35"/>
        <v>0</v>
      </c>
      <c r="J114" s="40">
        <f t="shared" ca="1" si="36"/>
        <v>0</v>
      </c>
      <c r="K114" s="1061" t="str">
        <f t="shared" ca="1" si="18"/>
        <v>0.00%</v>
      </c>
      <c r="L114" s="40">
        <f>'Prog 01'!M114</f>
        <v>6151.7709999999997</v>
      </c>
      <c r="M114" s="1060">
        <f t="shared" si="20"/>
        <v>0</v>
      </c>
      <c r="N114" s="40">
        <f t="shared" si="32"/>
        <v>0</v>
      </c>
      <c r="O114" s="1063">
        <f t="shared" si="21"/>
        <v>0</v>
      </c>
      <c r="P114" s="137">
        <f>+'Prog 01'!Q113</f>
        <v>468.02699999999993</v>
      </c>
      <c r="Q114" s="40">
        <f ca="1">+'Prog 01'!R113</f>
        <v>468.02699999999993</v>
      </c>
      <c r="R114" s="1063">
        <f t="shared" ca="1" si="19"/>
        <v>1</v>
      </c>
      <c r="S114" s="3"/>
      <c r="T114" s="431"/>
      <c r="U114" s="109"/>
      <c r="V114" s="583"/>
      <c r="W114" s="584"/>
      <c r="X114" s="584"/>
      <c r="Y114" s="584"/>
      <c r="Z114" s="585"/>
    </row>
    <row r="115" spans="2:26" s="1" customFormat="1" ht="15" hidden="1" customHeight="1" outlineLevel="2" x14ac:dyDescent="0.25">
      <c r="B115" s="131"/>
      <c r="C115" s="132"/>
      <c r="D115" s="133" t="s">
        <v>179</v>
      </c>
      <c r="E115" s="134"/>
      <c r="F115" s="134" t="str">
        <f>+CONCATENATE($B$80,"",$C$110,"",D115)</f>
        <v>22.06.006</v>
      </c>
      <c r="G115" s="233" t="s">
        <v>62</v>
      </c>
      <c r="H115" s="137">
        <f t="shared" si="34"/>
        <v>0</v>
      </c>
      <c r="I115" s="40">
        <f t="shared" si="35"/>
        <v>0</v>
      </c>
      <c r="J115" s="40">
        <f t="shared" ca="1" si="36"/>
        <v>0</v>
      </c>
      <c r="K115" s="1061" t="str">
        <f t="shared" ca="1" si="18"/>
        <v>0.00%</v>
      </c>
      <c r="L115" s="40">
        <f>'Prog 01'!M115</f>
        <v>0</v>
      </c>
      <c r="M115" s="1060">
        <f t="shared" si="20"/>
        <v>0</v>
      </c>
      <c r="N115" s="40">
        <f t="shared" si="32"/>
        <v>0</v>
      </c>
      <c r="O115" s="1063">
        <f t="shared" si="21"/>
        <v>0</v>
      </c>
      <c r="P115" s="137">
        <f>+'Prog 01'!Q115</f>
        <v>0</v>
      </c>
      <c r="Q115" s="40">
        <f ca="1">+'Prog 01'!R115</f>
        <v>0</v>
      </c>
      <c r="R115" s="1063" t="str">
        <f t="shared" ca="1" si="19"/>
        <v>0.00%</v>
      </c>
      <c r="S115" s="3"/>
      <c r="T115" s="431"/>
      <c r="U115" s="109"/>
      <c r="V115" s="583"/>
      <c r="W115" s="584"/>
      <c r="X115" s="584"/>
      <c r="Y115" s="584"/>
      <c r="Z115" s="585"/>
    </row>
    <row r="116" spans="2:26" s="1" customFormat="1" ht="15" hidden="1" customHeight="1" outlineLevel="2" x14ac:dyDescent="0.25">
      <c r="B116" s="131"/>
      <c r="C116" s="132"/>
      <c r="D116" s="133" t="s">
        <v>168</v>
      </c>
      <c r="E116" s="134"/>
      <c r="F116" s="134" t="str">
        <f>+CONCATENATE($B$80,"",$C$110,"",D116)</f>
        <v>22.06.007</v>
      </c>
      <c r="G116" s="233" t="s">
        <v>63</v>
      </c>
      <c r="H116" s="137">
        <f t="shared" si="34"/>
        <v>11260.945</v>
      </c>
      <c r="I116" s="40">
        <f t="shared" si="35"/>
        <v>15168.121999999999</v>
      </c>
      <c r="J116" s="40">
        <f t="shared" ca="1" si="36"/>
        <v>15168.121999999999</v>
      </c>
      <c r="K116" s="1061">
        <f t="shared" ca="1" si="18"/>
        <v>1</v>
      </c>
      <c r="L116" s="40">
        <f>'Prog 01'!M116</f>
        <v>15168.121999999999</v>
      </c>
      <c r="M116" s="1060">
        <f t="shared" si="20"/>
        <v>1</v>
      </c>
      <c r="N116" s="40">
        <f t="shared" si="32"/>
        <v>0</v>
      </c>
      <c r="O116" s="1063">
        <f t="shared" si="21"/>
        <v>0</v>
      </c>
      <c r="P116" s="151">
        <f>+'Prog 01'!Q116</f>
        <v>9386.4905550000003</v>
      </c>
      <c r="Q116" s="40">
        <f ca="1">+'Prog 01'!R116</f>
        <v>6011.4124800000009</v>
      </c>
      <c r="R116" s="1063">
        <f t="shared" ca="1" si="19"/>
        <v>0.64043237936225683</v>
      </c>
      <c r="S116" s="3"/>
      <c r="T116" s="431"/>
      <c r="U116" s="109"/>
      <c r="V116" s="583"/>
      <c r="W116" s="584"/>
      <c r="X116" s="584"/>
      <c r="Y116" s="584"/>
      <c r="Z116" s="585"/>
    </row>
    <row r="117" spans="2:26" s="1" customFormat="1" ht="15" hidden="1" customHeight="1" outlineLevel="2" x14ac:dyDescent="0.25">
      <c r="B117" s="131"/>
      <c r="C117" s="132"/>
      <c r="D117" s="133" t="s">
        <v>175</v>
      </c>
      <c r="E117" s="134"/>
      <c r="F117" s="134" t="str">
        <f>+CONCATENATE($B$80,"",$C$110,"",D117)</f>
        <v>22.06.999</v>
      </c>
      <c r="G117" s="233" t="s">
        <v>51</v>
      </c>
      <c r="H117" s="137">
        <f t="shared" si="34"/>
        <v>0</v>
      </c>
      <c r="I117" s="40">
        <f t="shared" si="35"/>
        <v>285.60000000000002</v>
      </c>
      <c r="J117" s="40">
        <f ca="1">+VLOOKUP(F117,matriz01,5,FALSE)</f>
        <v>285.60000000000002</v>
      </c>
      <c r="K117" s="1061">
        <f t="shared" ca="1" si="18"/>
        <v>1</v>
      </c>
      <c r="L117" s="40">
        <f>'Prog 01'!M117</f>
        <v>285.60000000000002</v>
      </c>
      <c r="M117" s="1060">
        <f t="shared" si="20"/>
        <v>1</v>
      </c>
      <c r="N117" s="40">
        <f t="shared" si="32"/>
        <v>0</v>
      </c>
      <c r="O117" s="1063">
        <f t="shared" si="21"/>
        <v>0</v>
      </c>
      <c r="P117" s="137">
        <f>+'Prog 01'!Q117</f>
        <v>0</v>
      </c>
      <c r="Q117" s="40">
        <f ca="1">+'Prog 01'!R117</f>
        <v>0</v>
      </c>
      <c r="R117" s="1063" t="str">
        <f t="shared" ca="1" si="19"/>
        <v>0.00%</v>
      </c>
      <c r="S117" s="3"/>
      <c r="T117" s="431"/>
      <c r="U117" s="109"/>
      <c r="V117" s="583"/>
      <c r="W117" s="584"/>
      <c r="X117" s="584"/>
      <c r="Y117" s="584"/>
      <c r="Z117" s="585"/>
    </row>
    <row r="118" spans="2:26" s="200" customFormat="1" ht="15" hidden="1" customHeight="1" outlineLevel="1" collapsed="1" x14ac:dyDescent="0.25">
      <c r="B118" s="131"/>
      <c r="C118" s="132" t="s">
        <v>181</v>
      </c>
      <c r="D118" s="133"/>
      <c r="E118" s="134"/>
      <c r="F118" s="134"/>
      <c r="G118" s="1378" t="s">
        <v>64</v>
      </c>
      <c r="H118" s="137">
        <f>SUM(H119:H120)</f>
        <v>10237.405000000001</v>
      </c>
      <c r="I118" s="40">
        <f>SUM(I119:I120)</f>
        <v>120014.886</v>
      </c>
      <c r="J118" s="40">
        <f ca="1">SUM(J119:J120)</f>
        <v>120014.88600000001</v>
      </c>
      <c r="K118" s="1061">
        <f t="shared" ca="1" si="18"/>
        <v>1.0000000000000002</v>
      </c>
      <c r="L118" s="40">
        <f>SUM(L119:L120)</f>
        <v>120014.886</v>
      </c>
      <c r="M118" s="1060">
        <f t="shared" si="20"/>
        <v>1</v>
      </c>
      <c r="N118" s="40">
        <f>SUM(N119:N120)</f>
        <v>0</v>
      </c>
      <c r="O118" s="1063">
        <f t="shared" si="21"/>
        <v>0</v>
      </c>
      <c r="P118" s="137">
        <f>SUM(P119:P120)</f>
        <v>19454.78529</v>
      </c>
      <c r="Q118" s="40">
        <f ca="1">SUM(Q119:Q120)</f>
        <v>18963.356939999998</v>
      </c>
      <c r="R118" s="1063">
        <f t="shared" ca="1" si="19"/>
        <v>0.97473997565768034</v>
      </c>
      <c r="S118" s="3"/>
      <c r="T118" s="431"/>
      <c r="U118" s="589"/>
      <c r="V118" s="583"/>
      <c r="W118" s="584"/>
      <c r="X118" s="584"/>
      <c r="Y118" s="584"/>
      <c r="Z118" s="585"/>
    </row>
    <row r="119" spans="2:26" s="1" customFormat="1" ht="15" hidden="1" customHeight="1" outlineLevel="2" x14ac:dyDescent="0.25">
      <c r="B119" s="131"/>
      <c r="C119" s="132"/>
      <c r="D119" s="133" t="s">
        <v>167</v>
      </c>
      <c r="E119" s="134"/>
      <c r="F119" s="134" t="str">
        <f>+CONCATENATE($B$80,"",$C$118,"",D119)</f>
        <v>22.07.001</v>
      </c>
      <c r="G119" s="233" t="s">
        <v>65</v>
      </c>
      <c r="H119" s="137">
        <f>+VLOOKUP(F119,matriz01,3,FALSE)</f>
        <v>10000</v>
      </c>
      <c r="I119" s="40">
        <f>+VLOOKUP(F119,matriz01,4,FALSE)</f>
        <v>112636.82399999999</v>
      </c>
      <c r="J119" s="40">
        <f ca="1">+VLOOKUP(F119,matriz01,5,FALSE)</f>
        <v>112636.82400000001</v>
      </c>
      <c r="K119" s="1061">
        <f t="shared" ca="1" si="18"/>
        <v>1.0000000000000002</v>
      </c>
      <c r="L119" s="40">
        <f>INDEX(coincidenciaP01,MATCH(F119,indicep01,0),7)</f>
        <v>112636.82399999999</v>
      </c>
      <c r="M119" s="1060">
        <f t="shared" si="20"/>
        <v>1</v>
      </c>
      <c r="N119" s="40">
        <f t="shared" si="32"/>
        <v>0</v>
      </c>
      <c r="O119" s="1063">
        <f t="shared" si="21"/>
        <v>0</v>
      </c>
      <c r="P119" s="151">
        <f>+'Prog 01'!Q119</f>
        <v>13279.269419999999</v>
      </c>
      <c r="Q119" s="40">
        <f ca="1">+'Prog 01'!R119</f>
        <v>13279.269419999999</v>
      </c>
      <c r="R119" s="1063">
        <f t="shared" ca="1" si="19"/>
        <v>1</v>
      </c>
      <c r="S119" s="3"/>
      <c r="T119" s="431"/>
      <c r="U119" s="109"/>
      <c r="V119" s="583"/>
      <c r="W119" s="584"/>
      <c r="X119" s="584"/>
      <c r="Y119" s="584"/>
      <c r="Z119" s="585"/>
    </row>
    <row r="120" spans="2:26" s="1" customFormat="1" ht="15" hidden="1" customHeight="1" outlineLevel="2" x14ac:dyDescent="0.25">
      <c r="B120" s="131"/>
      <c r="C120" s="132"/>
      <c r="D120" s="133" t="s">
        <v>163</v>
      </c>
      <c r="E120" s="134"/>
      <c r="F120" s="134" t="str">
        <f>+CONCATENATE($B$80,"",$C$118,"",D120)</f>
        <v>22.07.002</v>
      </c>
      <c r="G120" s="233" t="s">
        <v>66</v>
      </c>
      <c r="H120" s="137">
        <f>+VLOOKUP(F120,matriz01,3,FALSE)</f>
        <v>237.405</v>
      </c>
      <c r="I120" s="40">
        <f>+VLOOKUP(F120,matriz01,4,FALSE)</f>
        <v>7378.0619999999999</v>
      </c>
      <c r="J120" s="40">
        <f ca="1">+VLOOKUP(F120,matriz01,5,FALSE)</f>
        <v>7378.0619999999999</v>
      </c>
      <c r="K120" s="1061">
        <f t="shared" ref="K120:K183" ca="1" si="37">IFERROR(J120/I120,"0.00%")</f>
        <v>1</v>
      </c>
      <c r="L120" s="40">
        <f>INDEX(coincidenciaP01,MATCH(F120,indicep01,0),7)</f>
        <v>7378.0619999999999</v>
      </c>
      <c r="M120" s="1060">
        <f t="shared" si="20"/>
        <v>1</v>
      </c>
      <c r="N120" s="40">
        <f t="shared" si="32"/>
        <v>0</v>
      </c>
      <c r="O120" s="1063">
        <f t="shared" si="21"/>
        <v>0</v>
      </c>
      <c r="P120" s="137">
        <f>+'Prog 01'!Q120</f>
        <v>6175.5158699999993</v>
      </c>
      <c r="Q120" s="40">
        <f ca="1">+'Prog 01'!R120</f>
        <v>5684.0875199999991</v>
      </c>
      <c r="R120" s="1063">
        <f t="shared" ca="1" si="19"/>
        <v>0.92042310952720452</v>
      </c>
      <c r="S120" s="3"/>
      <c r="T120" s="431"/>
      <c r="U120" s="109"/>
      <c r="V120" s="583"/>
      <c r="W120" s="584"/>
      <c r="X120" s="584"/>
      <c r="Y120" s="584"/>
      <c r="Z120" s="585"/>
    </row>
    <row r="121" spans="2:26" s="200" customFormat="1" ht="15" hidden="1" customHeight="1" outlineLevel="1" collapsed="1" x14ac:dyDescent="0.25">
      <c r="B121" s="131"/>
      <c r="C121" s="132" t="s">
        <v>182</v>
      </c>
      <c r="D121" s="133"/>
      <c r="E121" s="134"/>
      <c r="F121" s="134"/>
      <c r="G121" s="345" t="s">
        <v>67</v>
      </c>
      <c r="H121" s="137">
        <f>SUM(H122:H128)</f>
        <v>389984.93199999997</v>
      </c>
      <c r="I121" s="40">
        <f>SUM(I122:I128)</f>
        <v>838487.30799999996</v>
      </c>
      <c r="J121" s="40">
        <f ca="1">SUM(J122:J128)</f>
        <v>833660.78900000011</v>
      </c>
      <c r="K121" s="1061">
        <f t="shared" ca="1" si="37"/>
        <v>0.99424377810617992</v>
      </c>
      <c r="L121" s="40">
        <f>SUM(L122:L128)</f>
        <v>836325.64099999995</v>
      </c>
      <c r="M121" s="1060">
        <f t="shared" si="20"/>
        <v>0.99742194428064024</v>
      </c>
      <c r="N121" s="40">
        <f>SUM(N122:N128)</f>
        <v>2161.6670000000013</v>
      </c>
      <c r="O121" s="1063">
        <f t="shared" si="21"/>
        <v>2.5780557193597988E-3</v>
      </c>
      <c r="P121" s="137">
        <f>+P122+P123+P125+P126+P127+P128</f>
        <v>717987.16831500002</v>
      </c>
      <c r="Q121" s="40">
        <f ca="1">SUM(Q122:Q128)</f>
        <v>631636.09055999992</v>
      </c>
      <c r="R121" s="1063">
        <f t="shared" ca="1" si="19"/>
        <v>0.87973172562728086</v>
      </c>
      <c r="S121" s="3"/>
      <c r="T121" s="431"/>
      <c r="U121" s="589"/>
      <c r="V121" s="583"/>
      <c r="W121" s="584"/>
      <c r="X121" s="584"/>
      <c r="Y121" s="584"/>
      <c r="Z121" s="585"/>
    </row>
    <row r="122" spans="2:26" s="1" customFormat="1" ht="15" hidden="1" customHeight="1" outlineLevel="2" x14ac:dyDescent="0.25">
      <c r="B122" s="131"/>
      <c r="C122" s="132"/>
      <c r="D122" s="133" t="s">
        <v>167</v>
      </c>
      <c r="E122" s="134"/>
      <c r="F122" s="134" t="str">
        <f t="shared" ref="F122:F128" si="38">+CONCATENATE($B$80,"",$C$121,"",D122)</f>
        <v>22.08.001</v>
      </c>
      <c r="G122" s="233" t="s">
        <v>68</v>
      </c>
      <c r="H122" s="137">
        <f t="shared" ref="H122:H128" si="39">+VLOOKUP(F122,matriz01,3,FALSE)</f>
        <v>105261.03200000001</v>
      </c>
      <c r="I122" s="40">
        <f t="shared" ref="I122:I128" si="40">+VLOOKUP(F122,matriz01,4,FALSE)</f>
        <v>91480.436000000002</v>
      </c>
      <c r="J122" s="40">
        <f t="shared" ref="J122:J128" ca="1" si="41">+VLOOKUP(F122,matriz01,5,FALSE)</f>
        <v>90075.968000000008</v>
      </c>
      <c r="K122" s="1061">
        <f t="shared" ca="1" si="37"/>
        <v>0.98464734033405799</v>
      </c>
      <c r="L122" s="40">
        <f t="shared" ref="L122:L128" si="42">INDEX(coincidenciaP01,MATCH(F122,indicep01,0),7)</f>
        <v>90813.769</v>
      </c>
      <c r="M122" s="1060">
        <f t="shared" si="20"/>
        <v>0.99271246367911936</v>
      </c>
      <c r="N122" s="40">
        <f t="shared" si="32"/>
        <v>666.66700000000128</v>
      </c>
      <c r="O122" s="1063">
        <f t="shared" si="21"/>
        <v>7.2875363208806882E-3</v>
      </c>
      <c r="P122" s="151">
        <f>+'Prog 01'!Q122</f>
        <v>114563.48759999999</v>
      </c>
      <c r="Q122" s="40">
        <f ca="1">+'Prog 01'!R122</f>
        <v>94585.916565000007</v>
      </c>
      <c r="R122" s="1063">
        <f t="shared" ca="1" si="19"/>
        <v>0.82562008670029363</v>
      </c>
      <c r="S122" s="3"/>
      <c r="T122" s="431"/>
      <c r="U122" s="109"/>
      <c r="V122" s="583"/>
      <c r="W122" s="584"/>
      <c r="X122" s="584"/>
      <c r="Y122" s="584"/>
      <c r="Z122" s="585"/>
    </row>
    <row r="123" spans="2:26" s="1" customFormat="1" ht="15" hidden="1" customHeight="1" outlineLevel="2" x14ac:dyDescent="0.25">
      <c r="B123" s="131"/>
      <c r="C123" s="132"/>
      <c r="D123" s="201" t="s">
        <v>163</v>
      </c>
      <c r="E123" s="134"/>
      <c r="F123" s="134" t="str">
        <f t="shared" si="38"/>
        <v>22.08.002</v>
      </c>
      <c r="G123" s="233" t="s">
        <v>69</v>
      </c>
      <c r="H123" s="137">
        <f t="shared" si="39"/>
        <v>31888.991999999998</v>
      </c>
      <c r="I123" s="40">
        <f t="shared" si="40"/>
        <v>25602.094000000001</v>
      </c>
      <c r="J123" s="40">
        <f t="shared" ca="1" si="41"/>
        <v>25602.093999999997</v>
      </c>
      <c r="K123" s="1061">
        <f t="shared" ca="1" si="37"/>
        <v>0.99999999999999989</v>
      </c>
      <c r="L123" s="40">
        <f t="shared" si="42"/>
        <v>25602.094000000001</v>
      </c>
      <c r="M123" s="1060">
        <f t="shared" si="20"/>
        <v>1</v>
      </c>
      <c r="N123" s="40">
        <f t="shared" si="32"/>
        <v>0</v>
      </c>
      <c r="O123" s="1063">
        <f t="shared" si="21"/>
        <v>0</v>
      </c>
      <c r="P123" s="137">
        <f>+'Prog 01'!Q123</f>
        <v>46096.079624999998</v>
      </c>
      <c r="Q123" s="40">
        <f ca="1">+'Prog 01'!R123</f>
        <v>10078.958339999999</v>
      </c>
      <c r="R123" s="1063">
        <f t="shared" ca="1" si="19"/>
        <v>0.21865109618852971</v>
      </c>
      <c r="S123" s="3"/>
      <c r="T123" s="431"/>
      <c r="U123" s="109"/>
      <c r="V123" s="583"/>
      <c r="W123" s="584"/>
      <c r="X123" s="584"/>
      <c r="Y123" s="584"/>
      <c r="Z123" s="585"/>
    </row>
    <row r="124" spans="2:26" s="1" customFormat="1" ht="15" hidden="1" customHeight="1" outlineLevel="2" x14ac:dyDescent="0.25">
      <c r="B124" s="131"/>
      <c r="C124" s="132"/>
      <c r="D124" s="201" t="s">
        <v>164</v>
      </c>
      <c r="E124" s="134"/>
      <c r="F124" s="134" t="str">
        <f t="shared" si="38"/>
        <v>22.08.003</v>
      </c>
      <c r="G124" s="233" t="s">
        <v>1085</v>
      </c>
      <c r="H124" s="137">
        <v>0</v>
      </c>
      <c r="I124" s="40">
        <f>+'Prog 01'!J124</f>
        <v>100</v>
      </c>
      <c r="J124" s="40">
        <f ca="1">+'Prog 01'!K124</f>
        <v>100</v>
      </c>
      <c r="K124" s="1061">
        <f t="shared" ca="1" si="37"/>
        <v>1</v>
      </c>
      <c r="L124" s="40">
        <f>+'Prog 01'!M124</f>
        <v>100</v>
      </c>
      <c r="M124" s="1060">
        <f t="shared" si="20"/>
        <v>1</v>
      </c>
      <c r="N124" s="40">
        <f>+'Prog 01'!O124</f>
        <v>0</v>
      </c>
      <c r="O124" s="1063">
        <f t="shared" si="21"/>
        <v>0</v>
      </c>
      <c r="P124" s="137">
        <v>0</v>
      </c>
      <c r="Q124" s="40">
        <v>0</v>
      </c>
      <c r="R124" s="1063" t="str">
        <f t="shared" si="19"/>
        <v>0.00%</v>
      </c>
      <c r="S124" s="3"/>
      <c r="T124" s="431"/>
      <c r="U124" s="109"/>
      <c r="V124" s="583"/>
      <c r="W124" s="584"/>
      <c r="X124" s="584"/>
      <c r="Y124" s="584"/>
      <c r="Z124" s="585"/>
    </row>
    <row r="125" spans="2:26" s="1" customFormat="1" ht="15" hidden="1" customHeight="1" outlineLevel="2" x14ac:dyDescent="0.25">
      <c r="B125" s="131"/>
      <c r="C125" s="132"/>
      <c r="D125" s="133" t="s">
        <v>168</v>
      </c>
      <c r="E125" s="134"/>
      <c r="F125" s="134" t="str">
        <f t="shared" si="38"/>
        <v>22.08.007</v>
      </c>
      <c r="G125" s="653" t="s">
        <v>113</v>
      </c>
      <c r="H125" s="1379">
        <f>+VLOOKUP(F125,matriz01,3,FALSE)</f>
        <v>144529.40599999999</v>
      </c>
      <c r="I125" s="1380">
        <f>+VLOOKUP(F125,matriz01,4,FALSE)</f>
        <v>171384.52</v>
      </c>
      <c r="J125" s="1380">
        <f t="shared" ca="1" si="41"/>
        <v>169838.269</v>
      </c>
      <c r="K125" s="1061">
        <f t="shared" ca="1" si="37"/>
        <v>0.99097788411695531</v>
      </c>
      <c r="L125" s="1380">
        <f t="shared" si="42"/>
        <v>171384.52</v>
      </c>
      <c r="M125" s="1060">
        <f t="shared" si="20"/>
        <v>1</v>
      </c>
      <c r="N125" s="1380">
        <f t="shared" si="32"/>
        <v>0</v>
      </c>
      <c r="O125" s="1063">
        <f t="shared" si="21"/>
        <v>0</v>
      </c>
      <c r="P125" s="1379">
        <f>+'Prog 01'!Q125</f>
        <v>177734.03363999998</v>
      </c>
      <c r="Q125" s="40">
        <f ca="1">+'Prog 01'!R125</f>
        <v>168741.05733000001</v>
      </c>
      <c r="R125" s="1063">
        <f t="shared" ca="1" si="19"/>
        <v>0.94940205808744971</v>
      </c>
      <c r="S125" s="3"/>
      <c r="T125" s="431"/>
      <c r="U125" s="109"/>
      <c r="V125" s="583"/>
      <c r="W125" s="584"/>
      <c r="X125" s="584"/>
      <c r="Y125" s="584"/>
      <c r="Z125" s="585"/>
    </row>
    <row r="126" spans="2:26" s="1" customFormat="1" ht="15" hidden="1" customHeight="1" outlineLevel="2" x14ac:dyDescent="0.25">
      <c r="B126" s="131"/>
      <c r="C126" s="132"/>
      <c r="D126" s="133" t="s">
        <v>169</v>
      </c>
      <c r="E126" s="134"/>
      <c r="F126" s="134" t="str">
        <f t="shared" si="38"/>
        <v>22.08.008</v>
      </c>
      <c r="G126" s="233" t="s">
        <v>114</v>
      </c>
      <c r="H126" s="137">
        <f t="shared" si="39"/>
        <v>77010.001999999993</v>
      </c>
      <c r="I126" s="40">
        <f t="shared" si="40"/>
        <v>75160.490000000005</v>
      </c>
      <c r="J126" s="40">
        <f t="shared" ca="1" si="41"/>
        <v>73665.490000000005</v>
      </c>
      <c r="K126" s="1061">
        <f t="shared" ca="1" si="37"/>
        <v>0.98010923026180374</v>
      </c>
      <c r="L126" s="40">
        <f t="shared" si="42"/>
        <v>73665.490000000005</v>
      </c>
      <c r="M126" s="1060">
        <f t="shared" si="20"/>
        <v>0.98010923026180374</v>
      </c>
      <c r="N126" s="40">
        <f t="shared" si="32"/>
        <v>1495</v>
      </c>
      <c r="O126" s="1063">
        <f t="shared" si="21"/>
        <v>1.9890769738196225E-2</v>
      </c>
      <c r="P126" s="137">
        <f>+'Prog 01'!Q126</f>
        <v>80556.497774999996</v>
      </c>
      <c r="Q126" s="40">
        <f ca="1">+'Prog 01'!R126</f>
        <v>76724.410275000002</v>
      </c>
      <c r="R126" s="1063">
        <f t="shared" ca="1" si="19"/>
        <v>0.95242981502617841</v>
      </c>
      <c r="S126" s="3"/>
      <c r="T126" s="431"/>
      <c r="U126" s="109"/>
      <c r="V126" s="583"/>
      <c r="W126" s="584"/>
      <c r="X126" s="584"/>
      <c r="Y126" s="584"/>
      <c r="Z126" s="585"/>
    </row>
    <row r="127" spans="2:26" s="1" customFormat="1" ht="15" hidden="1" customHeight="1" outlineLevel="2" x14ac:dyDescent="0.25">
      <c r="B127" s="131"/>
      <c r="C127" s="132"/>
      <c r="D127" s="133" t="s">
        <v>171</v>
      </c>
      <c r="E127" s="134"/>
      <c r="F127" s="134" t="str">
        <f t="shared" si="38"/>
        <v>22.08.010</v>
      </c>
      <c r="G127" s="233" t="s">
        <v>70</v>
      </c>
      <c r="H127" s="137">
        <f t="shared" si="39"/>
        <v>3000</v>
      </c>
      <c r="I127" s="40">
        <f t="shared" si="40"/>
        <v>2504.1039999999998</v>
      </c>
      <c r="J127" s="40">
        <f t="shared" ca="1" si="41"/>
        <v>2504.1039999999998</v>
      </c>
      <c r="K127" s="1061">
        <f t="shared" ca="1" si="37"/>
        <v>1</v>
      </c>
      <c r="L127" s="40">
        <f t="shared" si="42"/>
        <v>2504.1039999999998</v>
      </c>
      <c r="M127" s="1060">
        <f t="shared" si="20"/>
        <v>1</v>
      </c>
      <c r="N127" s="40">
        <f t="shared" si="32"/>
        <v>0</v>
      </c>
      <c r="O127" s="1063">
        <f t="shared" si="21"/>
        <v>0</v>
      </c>
      <c r="P127" s="137">
        <f>+'Prog 01'!Q127</f>
        <v>2670.6715649999996</v>
      </c>
      <c r="Q127" s="40">
        <f ca="1">+'Prog 01'!R127</f>
        <v>2670.6715649999996</v>
      </c>
      <c r="R127" s="1063">
        <f t="shared" ca="1" si="19"/>
        <v>1</v>
      </c>
      <c r="S127" s="3"/>
      <c r="T127" s="431"/>
      <c r="U127" s="109"/>
      <c r="V127" s="583"/>
      <c r="W127" s="584"/>
      <c r="X127" s="584"/>
      <c r="Y127" s="584"/>
      <c r="Z127" s="585"/>
    </row>
    <row r="128" spans="2:26" ht="15" hidden="1" customHeight="1" outlineLevel="2" x14ac:dyDescent="0.25">
      <c r="B128" s="78"/>
      <c r="C128" s="132"/>
      <c r="D128" s="133" t="s">
        <v>175</v>
      </c>
      <c r="E128" s="134"/>
      <c r="F128" s="134" t="str">
        <f t="shared" si="38"/>
        <v>22.08.999</v>
      </c>
      <c r="G128" s="233" t="s">
        <v>109</v>
      </c>
      <c r="H128" s="137">
        <f t="shared" si="39"/>
        <v>28295.5</v>
      </c>
      <c r="I128" s="40">
        <f t="shared" si="40"/>
        <v>472255.66399999999</v>
      </c>
      <c r="J128" s="40">
        <f t="shared" ca="1" si="41"/>
        <v>471874.86400000006</v>
      </c>
      <c r="K128" s="1061">
        <f t="shared" ca="1" si="37"/>
        <v>0.9991936571034965</v>
      </c>
      <c r="L128" s="40">
        <f t="shared" si="42"/>
        <v>472255.66399999999</v>
      </c>
      <c r="M128" s="1060">
        <f t="shared" si="20"/>
        <v>1</v>
      </c>
      <c r="N128" s="40">
        <f t="shared" si="32"/>
        <v>0</v>
      </c>
      <c r="O128" s="1063">
        <f t="shared" si="21"/>
        <v>0</v>
      </c>
      <c r="P128" s="137">
        <f>+'Prog 01'!Q128</f>
        <v>296366.39811000001</v>
      </c>
      <c r="Q128" s="40">
        <f ca="1">+'Prog 01'!R128</f>
        <v>278835.07648499997</v>
      </c>
      <c r="R128" s="1063">
        <f t="shared" ca="1" si="19"/>
        <v>0.94084578502555782</v>
      </c>
      <c r="T128" s="229"/>
      <c r="V128" s="262"/>
      <c r="W128" s="255"/>
      <c r="X128" s="255"/>
      <c r="Y128" s="255"/>
      <c r="Z128" s="260"/>
    </row>
    <row r="129" spans="2:26" s="73" customFormat="1" ht="15" hidden="1" customHeight="1" outlineLevel="1" collapsed="1" x14ac:dyDescent="0.25">
      <c r="B129" s="78"/>
      <c r="C129" s="132" t="s">
        <v>183</v>
      </c>
      <c r="D129" s="133"/>
      <c r="E129" s="134"/>
      <c r="F129" s="134"/>
      <c r="G129" s="345" t="s">
        <v>115</v>
      </c>
      <c r="H129" s="137">
        <f>SUM(H130:H133)</f>
        <v>1017256</v>
      </c>
      <c r="I129" s="40">
        <f>SUM(I130:I133)</f>
        <v>949173.33499999996</v>
      </c>
      <c r="J129" s="40">
        <f ca="1">SUM(J130:J133)</f>
        <v>949173.33499999996</v>
      </c>
      <c r="K129" s="1061">
        <f t="shared" ca="1" si="37"/>
        <v>1</v>
      </c>
      <c r="L129" s="40">
        <f>SUM(L130:L133)</f>
        <v>949173.33499999996</v>
      </c>
      <c r="M129" s="1060">
        <f t="shared" si="20"/>
        <v>1</v>
      </c>
      <c r="N129" s="40">
        <f>SUM(N130:N133)</f>
        <v>0</v>
      </c>
      <c r="O129" s="1063">
        <f t="shared" si="21"/>
        <v>0</v>
      </c>
      <c r="P129" s="137">
        <f>SUM(P130:P133)</f>
        <v>933073.02301499993</v>
      </c>
      <c r="Q129" s="40">
        <f ca="1">SUM(Q130:Q133)</f>
        <v>904208.96475000016</v>
      </c>
      <c r="R129" s="1063">
        <f t="shared" ca="1" si="19"/>
        <v>0.96906559556107141</v>
      </c>
      <c r="S129" s="34"/>
      <c r="T129" s="229"/>
      <c r="U129" s="256"/>
      <c r="V129" s="262"/>
      <c r="W129" s="255"/>
      <c r="X129" s="255"/>
      <c r="Y129" s="255"/>
      <c r="Z129" s="260"/>
    </row>
    <row r="130" spans="2:26" ht="15" hidden="1" customHeight="1" outlineLevel="2" x14ac:dyDescent="0.25">
      <c r="B130" s="78"/>
      <c r="C130" s="132"/>
      <c r="D130" s="133" t="s">
        <v>163</v>
      </c>
      <c r="E130" s="134"/>
      <c r="F130" s="134" t="str">
        <f>+CONCATENATE($B$80,"",$C$129,"",D130)</f>
        <v>22.09.002</v>
      </c>
      <c r="G130" s="233" t="s">
        <v>71</v>
      </c>
      <c r="H130" s="137">
        <f>+VLOOKUP(F130,matriz01,3,FALSE)</f>
        <v>881850</v>
      </c>
      <c r="I130" s="40">
        <f>+VLOOKUP(F130,matriz01,4,FALSE)</f>
        <v>778475.16299999994</v>
      </c>
      <c r="J130" s="40">
        <f ca="1">+VLOOKUP(F130,matriz01,5,FALSE)</f>
        <v>778475.16299999994</v>
      </c>
      <c r="K130" s="1061">
        <f t="shared" ca="1" si="37"/>
        <v>1</v>
      </c>
      <c r="L130" s="40">
        <f>INDEX(coincidenciaP01,MATCH(F130,indicep01,0),7)</f>
        <v>778475.16299999994</v>
      </c>
      <c r="M130" s="1060">
        <f t="shared" si="20"/>
        <v>1</v>
      </c>
      <c r="N130" s="40">
        <f t="shared" si="32"/>
        <v>0</v>
      </c>
      <c r="O130" s="1063">
        <f t="shared" si="21"/>
        <v>0</v>
      </c>
      <c r="P130" s="151">
        <f>+'Prog 01'!Q130</f>
        <v>800100.845325</v>
      </c>
      <c r="Q130" s="40">
        <f ca="1">+'Prog 01'!R130</f>
        <v>776034.90837000008</v>
      </c>
      <c r="R130" s="1063">
        <f t="shared" ca="1" si="19"/>
        <v>0.96992137041771986</v>
      </c>
      <c r="T130" s="229"/>
      <c r="V130" s="262"/>
      <c r="W130" s="255"/>
      <c r="X130" s="255"/>
      <c r="Y130" s="255"/>
      <c r="Z130" s="260"/>
    </row>
    <row r="131" spans="2:26" ht="15" hidden="1" customHeight="1" outlineLevel="2" x14ac:dyDescent="0.25">
      <c r="B131" s="78"/>
      <c r="C131" s="132"/>
      <c r="D131" s="133" t="s">
        <v>178</v>
      </c>
      <c r="E131" s="134"/>
      <c r="F131" s="134" t="str">
        <f>+CONCATENATE($B$80,"",$C$129,"",D131)</f>
        <v>22.09.005</v>
      </c>
      <c r="G131" s="233" t="s">
        <v>116</v>
      </c>
      <c r="H131" s="137">
        <f>+VLOOKUP(F131,matriz01,3,FALSE)</f>
        <v>27000</v>
      </c>
      <c r="I131" s="40">
        <f>+VLOOKUP(F131,matriz01,4,FALSE)</f>
        <v>26232.208999999999</v>
      </c>
      <c r="J131" s="40">
        <f ca="1">+VLOOKUP(F131,matriz01,5,FALSE)</f>
        <v>26232.208999999999</v>
      </c>
      <c r="K131" s="1061">
        <f t="shared" ca="1" si="37"/>
        <v>1</v>
      </c>
      <c r="L131" s="40">
        <f>INDEX(coincidenciaP01,MATCH(F131,indicep01,0),7)</f>
        <v>26232.208999999999</v>
      </c>
      <c r="M131" s="1060">
        <f t="shared" si="20"/>
        <v>1</v>
      </c>
      <c r="N131" s="40">
        <f t="shared" si="32"/>
        <v>0</v>
      </c>
      <c r="O131" s="1063">
        <f t="shared" si="21"/>
        <v>0</v>
      </c>
      <c r="P131" s="137">
        <f>+'Prog 01'!Q131</f>
        <v>22721.181119999997</v>
      </c>
      <c r="Q131" s="40">
        <f ca="1">+'Prog 01'!R131</f>
        <v>20872.032524999999</v>
      </c>
      <c r="R131" s="1063">
        <f t="shared" ca="1" si="19"/>
        <v>0.91861564831362086</v>
      </c>
      <c r="T131" s="229"/>
      <c r="V131" s="262"/>
      <c r="W131" s="255"/>
      <c r="X131" s="255"/>
      <c r="Y131" s="255"/>
      <c r="Z131" s="260"/>
    </row>
    <row r="132" spans="2:26" ht="15" hidden="1" customHeight="1" outlineLevel="2" x14ac:dyDescent="0.25">
      <c r="B132" s="78"/>
      <c r="C132" s="132"/>
      <c r="D132" s="133" t="s">
        <v>179</v>
      </c>
      <c r="E132" s="134"/>
      <c r="F132" s="134" t="str">
        <f>+CONCATENATE($B$80,"",$C$129,"",D132)</f>
        <v>22.09.006</v>
      </c>
      <c r="G132" s="233" t="s">
        <v>117</v>
      </c>
      <c r="H132" s="137">
        <f>+VLOOKUP(F132,matriz01,3,FALSE)</f>
        <v>79738</v>
      </c>
      <c r="I132" s="40">
        <f>+VLOOKUP(F132,matriz01,4,FALSE)</f>
        <v>115442.667</v>
      </c>
      <c r="J132" s="40">
        <f ca="1">+VLOOKUP(F132,matriz01,5,FALSE)</f>
        <v>115442.66699999997</v>
      </c>
      <c r="K132" s="1061">
        <f t="shared" ca="1" si="37"/>
        <v>0.99999999999999978</v>
      </c>
      <c r="L132" s="40">
        <f>INDEX(coincidenciaP01,MATCH(F132,indicep01,0),7)</f>
        <v>115442.667</v>
      </c>
      <c r="M132" s="1060">
        <f t="shared" si="20"/>
        <v>1</v>
      </c>
      <c r="N132" s="40">
        <f t="shared" si="32"/>
        <v>0</v>
      </c>
      <c r="O132" s="1063">
        <f t="shared" si="21"/>
        <v>0</v>
      </c>
      <c r="P132" s="137">
        <f>+'Prog 01'!Q132</f>
        <v>84887.027820000003</v>
      </c>
      <c r="Q132" s="40">
        <f ca="1">+'Prog 01'!R132</f>
        <v>84606.278894999996</v>
      </c>
      <c r="R132" s="1063">
        <f t="shared" ca="1" si="19"/>
        <v>0.99669267575729803</v>
      </c>
      <c r="T132" s="229"/>
      <c r="V132" s="262"/>
      <c r="W132" s="255"/>
      <c r="X132" s="255"/>
      <c r="Y132" s="255"/>
      <c r="Z132" s="260"/>
    </row>
    <row r="133" spans="2:26" ht="15" hidden="1" customHeight="1" outlineLevel="2" x14ac:dyDescent="0.25">
      <c r="B133" s="78"/>
      <c r="C133" s="132"/>
      <c r="D133" s="133" t="s">
        <v>175</v>
      </c>
      <c r="E133" s="134"/>
      <c r="F133" s="134" t="str">
        <f>+CONCATENATE($B$80,"",$C$129,"",D133)</f>
        <v>22.09.999</v>
      </c>
      <c r="G133" s="233" t="s">
        <v>109</v>
      </c>
      <c r="H133" s="137">
        <f>+VLOOKUP(F133,matriz01,3,FALSE)</f>
        <v>28668</v>
      </c>
      <c r="I133" s="40">
        <f>+VLOOKUP(F133,matriz01,4,FALSE)</f>
        <v>29023.295999999998</v>
      </c>
      <c r="J133" s="40">
        <f ca="1">+VLOOKUP(F133,matriz01,5,FALSE)</f>
        <v>29023.296000000002</v>
      </c>
      <c r="K133" s="1061">
        <f t="shared" ca="1" si="37"/>
        <v>1.0000000000000002</v>
      </c>
      <c r="L133" s="40">
        <f>INDEX(coincidenciaP01,MATCH(F133,indicep01,0),7)</f>
        <v>29023.295999999998</v>
      </c>
      <c r="M133" s="1060">
        <f t="shared" si="20"/>
        <v>1</v>
      </c>
      <c r="N133" s="40">
        <f t="shared" si="32"/>
        <v>0</v>
      </c>
      <c r="O133" s="1063">
        <f t="shared" si="21"/>
        <v>0</v>
      </c>
      <c r="P133" s="137">
        <f>+'Prog 01'!Q133</f>
        <v>25363.968749999996</v>
      </c>
      <c r="Q133" s="40">
        <f ca="1">+'Prog 01'!R133</f>
        <v>22695.74496</v>
      </c>
      <c r="R133" s="1063">
        <f t="shared" ca="1" si="19"/>
        <v>0.89480259117572059</v>
      </c>
      <c r="T133" s="229"/>
      <c r="V133" s="262"/>
      <c r="W133" s="255"/>
      <c r="X133" s="255"/>
      <c r="Y133" s="255"/>
      <c r="Z133" s="260"/>
    </row>
    <row r="134" spans="2:26" s="73" customFormat="1" ht="15" hidden="1" customHeight="1" outlineLevel="1" collapsed="1" x14ac:dyDescent="0.25">
      <c r="B134" s="78"/>
      <c r="C134" s="43" t="s">
        <v>184</v>
      </c>
      <c r="D134" s="44"/>
      <c r="E134" s="45"/>
      <c r="F134" s="45"/>
      <c r="G134" s="341" t="s">
        <v>118</v>
      </c>
      <c r="H134" s="76">
        <f>SUM(H135:H136)</f>
        <v>19009.563999999998</v>
      </c>
      <c r="I134" s="46">
        <f>SUM(I135:I136)</f>
        <v>14062.228999999999</v>
      </c>
      <c r="J134" s="46">
        <f ca="1">SUM(J135:J136)</f>
        <v>14062.229000000001</v>
      </c>
      <c r="K134" s="1061">
        <f t="shared" ca="1" si="37"/>
        <v>1.0000000000000002</v>
      </c>
      <c r="L134" s="46">
        <f>SUM(L135:L136)</f>
        <v>14062.228999999999</v>
      </c>
      <c r="M134" s="1060">
        <f t="shared" si="20"/>
        <v>1</v>
      </c>
      <c r="N134" s="40">
        <f>SUM(N135:N135)</f>
        <v>0</v>
      </c>
      <c r="O134" s="1063">
        <f t="shared" si="21"/>
        <v>0</v>
      </c>
      <c r="P134" s="76">
        <f>SUM(P135:P136)</f>
        <v>40048.592220000006</v>
      </c>
      <c r="Q134" s="46">
        <f ca="1">+Q136+Q135</f>
        <v>40048.592220000006</v>
      </c>
      <c r="R134" s="1063">
        <f t="shared" ca="1" si="19"/>
        <v>1</v>
      </c>
      <c r="S134" s="34"/>
      <c r="T134" s="229"/>
      <c r="U134" s="256"/>
      <c r="V134" s="262"/>
      <c r="W134" s="255"/>
      <c r="X134" s="255"/>
      <c r="Y134" s="255"/>
      <c r="Z134" s="260"/>
    </row>
    <row r="135" spans="2:26" ht="15" hidden="1" customHeight="1" outlineLevel="2" x14ac:dyDescent="0.25">
      <c r="B135" s="78"/>
      <c r="C135" s="43"/>
      <c r="D135" s="44" t="s">
        <v>163</v>
      </c>
      <c r="E135" s="45"/>
      <c r="F135" s="45" t="str">
        <f>+CONCATENATE($B$80,"",$C$134,"",D135)</f>
        <v>22.10.002</v>
      </c>
      <c r="G135" s="342" t="s">
        <v>119</v>
      </c>
      <c r="H135" s="76">
        <f>+VLOOKUP(F135,matriz01,3,FALSE)</f>
        <v>19000</v>
      </c>
      <c r="I135" s="46">
        <f>+VLOOKUP(F135,matriz01,4,FALSE)</f>
        <v>14014.633</v>
      </c>
      <c r="J135" s="46">
        <f ca="1">+VLOOKUP(F135,matriz01,5,FALSE)</f>
        <v>14014.633000000002</v>
      </c>
      <c r="K135" s="1061">
        <f t="shared" ca="1" si="37"/>
        <v>1.0000000000000002</v>
      </c>
      <c r="L135" s="46">
        <f>INDEX(coincidenciaP01,MATCH(F135,indicep01,0),7)</f>
        <v>14014.633</v>
      </c>
      <c r="M135" s="1060">
        <f t="shared" si="20"/>
        <v>1</v>
      </c>
      <c r="N135" s="40">
        <f t="shared" si="32"/>
        <v>0</v>
      </c>
      <c r="O135" s="1063">
        <f t="shared" si="21"/>
        <v>0</v>
      </c>
      <c r="P135" s="77">
        <f>+'Prog 01'!Q135</f>
        <v>40024.407375000003</v>
      </c>
      <c r="Q135" s="46">
        <f ca="1">+'Prog 01'!R135</f>
        <v>40024.407375000003</v>
      </c>
      <c r="R135" s="1063">
        <f t="shared" ca="1" si="19"/>
        <v>1</v>
      </c>
      <c r="T135" s="229"/>
      <c r="V135" s="262"/>
      <c r="W135" s="255"/>
      <c r="X135" s="255"/>
      <c r="Y135" s="255"/>
      <c r="Z135" s="260"/>
    </row>
    <row r="136" spans="2:26" ht="15" hidden="1" customHeight="1" outlineLevel="2" x14ac:dyDescent="0.25">
      <c r="B136" s="78"/>
      <c r="C136" s="43"/>
      <c r="D136" s="44" t="s">
        <v>177</v>
      </c>
      <c r="E136" s="45"/>
      <c r="F136" s="45" t="str">
        <f>+CONCATENATE($B$80,"",$C$134,"",D136)</f>
        <v>22.10.004</v>
      </c>
      <c r="G136" s="343" t="s">
        <v>72</v>
      </c>
      <c r="H136" s="76">
        <f>+'Prog 01'!I136</f>
        <v>9.5640000000000001</v>
      </c>
      <c r="I136" s="46">
        <f>+VLOOKUP(F136,matriz01,4,FALSE)</f>
        <v>47.595999999999997</v>
      </c>
      <c r="J136" s="46">
        <f ca="1">+'Prog 01'!K136</f>
        <v>47.595999999999997</v>
      </c>
      <c r="K136" s="1061">
        <f t="shared" ca="1" si="37"/>
        <v>1</v>
      </c>
      <c r="L136" s="46">
        <f>INDEX(coincidenciaP01,MATCH(F136,indicep01,0),7)</f>
        <v>47.595999999999997</v>
      </c>
      <c r="M136" s="1060">
        <f t="shared" si="20"/>
        <v>1</v>
      </c>
      <c r="N136" s="40">
        <f t="shared" si="32"/>
        <v>0</v>
      </c>
      <c r="O136" s="1063">
        <f t="shared" si="21"/>
        <v>0</v>
      </c>
      <c r="P136" s="76">
        <f>+'Prog 01'!Q136</f>
        <v>24.184844999999999</v>
      </c>
      <c r="Q136" s="46">
        <f ca="1">+'Prog 01'!R136</f>
        <v>24.184844999999999</v>
      </c>
      <c r="R136" s="1063">
        <f t="shared" ca="1" si="19"/>
        <v>1</v>
      </c>
      <c r="T136" s="229"/>
      <c r="V136" s="262"/>
      <c r="W136" s="255"/>
      <c r="X136" s="255"/>
      <c r="Y136" s="255"/>
      <c r="Z136" s="260"/>
    </row>
    <row r="137" spans="2:26" s="73" customFormat="1" ht="15" hidden="1" customHeight="1" outlineLevel="1" collapsed="1" x14ac:dyDescent="0.25">
      <c r="B137" s="78"/>
      <c r="C137" s="43" t="s">
        <v>185</v>
      </c>
      <c r="D137" s="44"/>
      <c r="E137" s="45"/>
      <c r="F137" s="45"/>
      <c r="G137" s="341" t="s">
        <v>73</v>
      </c>
      <c r="H137" s="76">
        <f>SUM(H138:H141)</f>
        <v>630844.91499999992</v>
      </c>
      <c r="I137" s="46">
        <f>SUM(I138:I141)</f>
        <v>2050533.1850000001</v>
      </c>
      <c r="J137" s="46">
        <f ca="1">SUM(J138:J141)</f>
        <v>1871617.1850000003</v>
      </c>
      <c r="K137" s="1061">
        <f t="shared" ca="1" si="37"/>
        <v>0.91274659619810061</v>
      </c>
      <c r="L137" s="46">
        <f>SUM(L138:L141)</f>
        <v>1873867.1850000001</v>
      </c>
      <c r="M137" s="1060">
        <f t="shared" si="20"/>
        <v>0.91384387178303583</v>
      </c>
      <c r="N137" s="40">
        <f>SUM(N138:N141)</f>
        <v>176665.99999999988</v>
      </c>
      <c r="O137" s="1063">
        <f t="shared" si="21"/>
        <v>8.6156128216964153E-2</v>
      </c>
      <c r="P137" s="76">
        <f>SUM(P138:P141)</f>
        <v>1791796.4070299999</v>
      </c>
      <c r="Q137" s="46">
        <f ca="1">SUM(Q138:Q141)</f>
        <v>1611883.5897149998</v>
      </c>
      <c r="R137" s="1063">
        <f t="shared" ref="R137:R200" ca="1" si="43">IFERROR(Q137/P137,"0.00%")</f>
        <v>0.8995908147772127</v>
      </c>
      <c r="S137" s="34"/>
      <c r="T137" s="229"/>
      <c r="U137" s="256"/>
      <c r="V137" s="262"/>
      <c r="W137" s="255"/>
      <c r="X137" s="255"/>
      <c r="Y137" s="255"/>
      <c r="Z137" s="260"/>
    </row>
    <row r="138" spans="2:26" ht="15" hidden="1" customHeight="1" outlineLevel="2" x14ac:dyDescent="0.25">
      <c r="B138" s="78"/>
      <c r="C138" s="43"/>
      <c r="D138" s="44" t="s">
        <v>167</v>
      </c>
      <c r="E138" s="45"/>
      <c r="F138" s="45" t="str">
        <f>+CONCATENATE($B$80,"",$C$137,"",D138)</f>
        <v>22.11.001</v>
      </c>
      <c r="G138" s="342" t="s">
        <v>74</v>
      </c>
      <c r="H138" s="76">
        <f>+VLOOKUP(F138,matriz01,3,FALSE)</f>
        <v>163658.48499999999</v>
      </c>
      <c r="I138" s="46">
        <f>+VLOOKUP(F138,matriz01,4,FALSE)</f>
        <v>1171096.0789999999</v>
      </c>
      <c r="J138" s="46">
        <f ca="1">+VLOOKUP(F138,matriz01,5,FALSE)</f>
        <v>1003096.0790000001</v>
      </c>
      <c r="K138" s="1061">
        <f t="shared" ca="1" si="37"/>
        <v>0.85654464820388165</v>
      </c>
      <c r="L138" s="46">
        <f>INDEX(coincidenciaP01,MATCH(F138,indicep01,0),7)</f>
        <v>1003096.079</v>
      </c>
      <c r="M138" s="1060">
        <f t="shared" si="20"/>
        <v>0.85654464820388154</v>
      </c>
      <c r="N138" s="40">
        <f t="shared" si="32"/>
        <v>167999.99999999988</v>
      </c>
      <c r="O138" s="1063">
        <f t="shared" si="21"/>
        <v>0.14345535179611843</v>
      </c>
      <c r="P138" s="77">
        <f>+'Prog 01'!Q138</f>
        <v>628835.36399999994</v>
      </c>
      <c r="Q138" s="46">
        <f ca="1">+'Prog 01'!R138</f>
        <v>628835.36399999994</v>
      </c>
      <c r="R138" s="1063">
        <f t="shared" ca="1" si="43"/>
        <v>1</v>
      </c>
      <c r="T138" s="229"/>
      <c r="V138" s="262"/>
      <c r="W138" s="255"/>
      <c r="X138" s="255"/>
      <c r="Y138" s="255"/>
      <c r="Z138" s="260"/>
    </row>
    <row r="139" spans="2:26" ht="15" hidden="1" customHeight="1" outlineLevel="2" collapsed="1" x14ac:dyDescent="0.25">
      <c r="B139" s="78"/>
      <c r="C139" s="43"/>
      <c r="D139" s="44" t="s">
        <v>163</v>
      </c>
      <c r="E139" s="45"/>
      <c r="F139" s="45" t="str">
        <f>+CONCATENATE($B$80,"",$C$137,"",D139)</f>
        <v>22.11.002</v>
      </c>
      <c r="G139" s="342" t="s">
        <v>75</v>
      </c>
      <c r="H139" s="76">
        <f>+VLOOKUP(F139,matriz01,3,FALSE)</f>
        <v>49056</v>
      </c>
      <c r="I139" s="46">
        <f>+VLOOKUP(F139,matriz01,4,FALSE)</f>
        <v>49056</v>
      </c>
      <c r="J139" s="46">
        <f ca="1">+VLOOKUP(F139,matriz01,5,FALSE)</f>
        <v>38140</v>
      </c>
      <c r="K139" s="1061">
        <f t="shared" ca="1" si="37"/>
        <v>0.77747879973907374</v>
      </c>
      <c r="L139" s="46">
        <f>INDEX(coincidenciaP01,MATCH(F139,indicep01,0),7)</f>
        <v>40390</v>
      </c>
      <c r="M139" s="1060">
        <f t="shared" ref="M139:M202" si="44">+IFERROR(L139/I139,0)</f>
        <v>0.82334474885844744</v>
      </c>
      <c r="N139" s="40">
        <f t="shared" si="32"/>
        <v>8666</v>
      </c>
      <c r="O139" s="1063">
        <f t="shared" ref="O139:O202" si="45">+IFERROR(N139/I139,0)</f>
        <v>0.17665525114155251</v>
      </c>
      <c r="P139" s="76">
        <f>+'Prog 01'!Q139</f>
        <v>54506.204999999994</v>
      </c>
      <c r="Q139" s="46">
        <f ca="1">+'Prog 01'!R139</f>
        <v>50764.341554999992</v>
      </c>
      <c r="R139" s="1063">
        <f t="shared" ca="1" si="43"/>
        <v>0.93134977118660156</v>
      </c>
      <c r="T139" s="229"/>
      <c r="V139" s="262"/>
      <c r="W139" s="255"/>
      <c r="X139" s="255"/>
      <c r="Y139" s="255"/>
      <c r="Z139" s="260"/>
    </row>
    <row r="140" spans="2:26" ht="15" hidden="1" customHeight="1" outlineLevel="2" x14ac:dyDescent="0.25">
      <c r="B140" s="78"/>
      <c r="C140" s="43"/>
      <c r="D140" s="44" t="s">
        <v>164</v>
      </c>
      <c r="E140" s="45"/>
      <c r="F140" s="45" t="str">
        <f>+CONCATENATE($B$80,"",$C$137,"",D140)</f>
        <v>22.11.003</v>
      </c>
      <c r="G140" s="342" t="s">
        <v>120</v>
      </c>
      <c r="H140" s="76">
        <f>+VLOOKUP(F140,matriz01,3,FALSE)</f>
        <v>347665.34</v>
      </c>
      <c r="I140" s="46">
        <f>+VLOOKUP(F140,matriz01,4,FALSE)</f>
        <v>736432.75899999996</v>
      </c>
      <c r="J140" s="46">
        <f ca="1">+VLOOKUP(F140,matriz01,5,FALSE)</f>
        <v>736432.75900000008</v>
      </c>
      <c r="K140" s="1061">
        <f t="shared" ca="1" si="37"/>
        <v>1.0000000000000002</v>
      </c>
      <c r="L140" s="46">
        <f>INDEX(coincidenciaP01,MATCH(F140,indicep01,0),7)</f>
        <v>736432.75899999996</v>
      </c>
      <c r="M140" s="1060">
        <f t="shared" si="44"/>
        <v>1</v>
      </c>
      <c r="N140" s="40">
        <f t="shared" si="32"/>
        <v>0</v>
      </c>
      <c r="O140" s="1063">
        <f t="shared" si="45"/>
        <v>0</v>
      </c>
      <c r="P140" s="76">
        <f>+'Prog 01'!Q140</f>
        <v>990046.60694999993</v>
      </c>
      <c r="Q140" s="46">
        <f ca="1">+'Prog 01'!R140</f>
        <v>844603.40479499975</v>
      </c>
      <c r="R140" s="1063">
        <f t="shared" ca="1" si="43"/>
        <v>0.85309459056370918</v>
      </c>
      <c r="T140" s="229"/>
      <c r="V140" s="262"/>
      <c r="W140" s="255"/>
      <c r="X140" s="255"/>
      <c r="Y140" s="255"/>
      <c r="Z140" s="260"/>
    </row>
    <row r="141" spans="2:26" ht="15" hidden="1" customHeight="1" outlineLevel="2" x14ac:dyDescent="0.25">
      <c r="B141" s="78"/>
      <c r="C141" s="43"/>
      <c r="D141" s="44" t="s">
        <v>175</v>
      </c>
      <c r="E141" s="45"/>
      <c r="F141" s="45" t="str">
        <f>+CONCATENATE($B$80,"",$C$137,"",D141)</f>
        <v>22.11.999</v>
      </c>
      <c r="G141" s="342" t="s">
        <v>109</v>
      </c>
      <c r="H141" s="76">
        <f>+VLOOKUP(F141,matriz01,3,FALSE)</f>
        <v>70465.09</v>
      </c>
      <c r="I141" s="46">
        <f>+VLOOKUP(F141,matriz01,4,FALSE)</f>
        <v>93948.346999999994</v>
      </c>
      <c r="J141" s="46">
        <f ca="1">+VLOOKUP(F141,matriz01,5,FALSE)</f>
        <v>93948.347000000009</v>
      </c>
      <c r="K141" s="1061">
        <f t="shared" ca="1" si="37"/>
        <v>1.0000000000000002</v>
      </c>
      <c r="L141" s="46">
        <f>INDEX(coincidenciaP01,MATCH(F141,indicep01,0),7)</f>
        <v>93948.346999999994</v>
      </c>
      <c r="M141" s="1060">
        <f t="shared" si="44"/>
        <v>1</v>
      </c>
      <c r="N141" s="40">
        <f t="shared" si="32"/>
        <v>0</v>
      </c>
      <c r="O141" s="1063">
        <f t="shared" si="45"/>
        <v>0</v>
      </c>
      <c r="P141" s="76">
        <f>+'Prog 01'!Q141</f>
        <v>118408.23108</v>
      </c>
      <c r="Q141" s="46">
        <f ca="1">+'Prog 01'!R141</f>
        <v>87680.479364999992</v>
      </c>
      <c r="R141" s="1063">
        <f t="shared" ca="1" si="43"/>
        <v>0.74049311070072943</v>
      </c>
      <c r="T141" s="229"/>
      <c r="V141" s="262"/>
      <c r="W141" s="255"/>
      <c r="X141" s="255"/>
      <c r="Y141" s="255"/>
      <c r="Z141" s="260"/>
    </row>
    <row r="142" spans="2:26" s="73" customFormat="1" ht="15" hidden="1" customHeight="1" outlineLevel="1" collapsed="1" x14ac:dyDescent="0.25">
      <c r="B142" s="78"/>
      <c r="C142" s="132" t="s">
        <v>186</v>
      </c>
      <c r="D142" s="133"/>
      <c r="E142" s="134"/>
      <c r="F142" s="134"/>
      <c r="G142" s="345" t="s">
        <v>76</v>
      </c>
      <c r="H142" s="137">
        <f>SUM(H143:H145)</f>
        <v>8246.4879999999994</v>
      </c>
      <c r="I142" s="46">
        <f>SUM(I143:I145)</f>
        <v>17690.188000000002</v>
      </c>
      <c r="J142" s="40">
        <f ca="1">SUM(J143:J145)</f>
        <v>17511.632000000001</v>
      </c>
      <c r="K142" s="1061">
        <f t="shared" ca="1" si="37"/>
        <v>0.98990649505816442</v>
      </c>
      <c r="L142" s="46">
        <f>SUM(L143:L145)</f>
        <v>17584.522000000001</v>
      </c>
      <c r="M142" s="1060">
        <f t="shared" si="44"/>
        <v>0.99402685827872483</v>
      </c>
      <c r="N142" s="40">
        <f>SUM(N143:N145)</f>
        <v>105.66600000000017</v>
      </c>
      <c r="O142" s="1063">
        <f t="shared" si="45"/>
        <v>5.9731417212751025E-3</v>
      </c>
      <c r="P142" s="137">
        <f>SUM(P143:P145)</f>
        <v>114665.78078999999</v>
      </c>
      <c r="Q142" s="40">
        <f ca="1">SUM(Q143:Q145)</f>
        <v>22456.008944999994</v>
      </c>
      <c r="R142" s="1063">
        <f t="shared" ca="1" si="43"/>
        <v>0.19583880029671749</v>
      </c>
      <c r="S142" s="34"/>
      <c r="T142" s="229"/>
      <c r="U142" s="256"/>
      <c r="V142" s="262"/>
      <c r="W142" s="255"/>
      <c r="X142" s="255"/>
      <c r="Y142" s="255"/>
      <c r="Z142" s="260"/>
    </row>
    <row r="143" spans="2:26" ht="15" hidden="1" customHeight="1" outlineLevel="2" x14ac:dyDescent="0.25">
      <c r="B143" s="78"/>
      <c r="C143" s="132"/>
      <c r="D143" s="133" t="s">
        <v>163</v>
      </c>
      <c r="E143" s="134"/>
      <c r="F143" s="134" t="str">
        <f>+CONCATENATE($B$80,"",$C$142,"",D143)</f>
        <v>22.12.002</v>
      </c>
      <c r="G143" s="233" t="s">
        <v>77</v>
      </c>
      <c r="H143" s="137">
        <f>+VLOOKUP(F143,matriz01,3,FALSE)</f>
        <v>8158</v>
      </c>
      <c r="I143" s="46">
        <f>+VLOOKUP(F143,matriz01,4,FALSE)</f>
        <v>12285.536</v>
      </c>
      <c r="J143" s="40">
        <f ca="1">+VLOOKUP(F143,matriz01,5,FALSE)</f>
        <v>12212.646000000002</v>
      </c>
      <c r="K143" s="1061">
        <f t="shared" ca="1" si="37"/>
        <v>0.99406700692586814</v>
      </c>
      <c r="L143" s="46">
        <f>INDEX(coincidenciaP01,MATCH(F143,indicep01,0),7)</f>
        <v>12285.536</v>
      </c>
      <c r="M143" s="1060">
        <f t="shared" si="44"/>
        <v>1</v>
      </c>
      <c r="N143" s="40">
        <f t="shared" si="32"/>
        <v>0</v>
      </c>
      <c r="O143" s="1063">
        <f t="shared" si="45"/>
        <v>0</v>
      </c>
      <c r="P143" s="151">
        <f>+'Prog 01'!Q143</f>
        <v>13450.996619999998</v>
      </c>
      <c r="Q143" s="40">
        <f ca="1">+'Prog 01'!R143</f>
        <v>13295.344004999997</v>
      </c>
      <c r="R143" s="1063">
        <f t="shared" ca="1" si="43"/>
        <v>0.98842817232081048</v>
      </c>
      <c r="T143" s="229"/>
      <c r="V143" s="262"/>
      <c r="W143" s="255"/>
      <c r="X143" s="255"/>
      <c r="Y143" s="255"/>
      <c r="Z143" s="260"/>
    </row>
    <row r="144" spans="2:26" ht="15" hidden="1" customHeight="1" outlineLevel="2" x14ac:dyDescent="0.25">
      <c r="B144" s="78"/>
      <c r="C144" s="132"/>
      <c r="D144" s="133" t="s">
        <v>164</v>
      </c>
      <c r="E144" s="134"/>
      <c r="F144" s="134" t="str">
        <f>+CONCATENATE($B$80,"",$C$142,"",D144)</f>
        <v>22.12.003</v>
      </c>
      <c r="G144" s="233" t="s">
        <v>751</v>
      </c>
      <c r="H144" s="137">
        <f>+VLOOKUP(F144,matriz01,3,FALSE)</f>
        <v>0</v>
      </c>
      <c r="I144" s="46">
        <f>+VLOOKUP(F144,matriz01,4,FALSE)</f>
        <v>0</v>
      </c>
      <c r="J144" s="40">
        <f ca="1">+VLOOKUP(F144,matriz01,5,FALSE)</f>
        <v>0</v>
      </c>
      <c r="K144" s="1061" t="str">
        <f t="shared" ca="1" si="37"/>
        <v>0.00%</v>
      </c>
      <c r="L144" s="46">
        <f>INDEX(coincidenciaP01,MATCH(F144,indicep01,0),7)</f>
        <v>0</v>
      </c>
      <c r="M144" s="1060">
        <f t="shared" si="44"/>
        <v>0</v>
      </c>
      <c r="N144" s="40">
        <f t="shared" si="32"/>
        <v>0</v>
      </c>
      <c r="O144" s="1063">
        <f t="shared" si="45"/>
        <v>0</v>
      </c>
      <c r="P144" s="151">
        <f>+'Prog 01'!Q144</f>
        <v>5727.1724999999997</v>
      </c>
      <c r="Q144" s="40">
        <f ca="1">+'Prog 01'!R144</f>
        <v>5727.1724999999997</v>
      </c>
      <c r="R144" s="1063">
        <f t="shared" ca="1" si="43"/>
        <v>1</v>
      </c>
      <c r="T144" s="229"/>
      <c r="V144" s="262"/>
      <c r="W144" s="255"/>
      <c r="X144" s="255"/>
      <c r="Y144" s="255"/>
      <c r="Z144" s="260"/>
    </row>
    <row r="145" spans="2:50" ht="15" hidden="1" customHeight="1" outlineLevel="2" x14ac:dyDescent="0.25">
      <c r="B145" s="78"/>
      <c r="C145" s="132"/>
      <c r="D145" s="133" t="s">
        <v>175</v>
      </c>
      <c r="E145" s="134"/>
      <c r="F145" s="134" t="str">
        <f>+CONCATENATE($B$80,"",$C$142,"",D145)</f>
        <v>22.12.999</v>
      </c>
      <c r="G145" s="233" t="s">
        <v>51</v>
      </c>
      <c r="H145" s="137">
        <f>+VLOOKUP(F145,matriz01,3,FALSE)</f>
        <v>88.488</v>
      </c>
      <c r="I145" s="46">
        <f>+VLOOKUP(F145,matriz01,4,FALSE)</f>
        <v>5404.652</v>
      </c>
      <c r="J145" s="40">
        <f ca="1">+VLOOKUP(F145,matriz01,5,FALSE)</f>
        <v>5298.9859999999999</v>
      </c>
      <c r="K145" s="1061">
        <f t="shared" ca="1" si="37"/>
        <v>0.98044906499067841</v>
      </c>
      <c r="L145" s="46">
        <f>INDEX(coincidenciaP01,MATCH(F145,indicep01,0),7)</f>
        <v>5298.9859999999999</v>
      </c>
      <c r="M145" s="1060">
        <f t="shared" si="44"/>
        <v>0.98044906499067841</v>
      </c>
      <c r="N145" s="40">
        <f t="shared" si="32"/>
        <v>105.66600000000017</v>
      </c>
      <c r="O145" s="1063">
        <f t="shared" si="45"/>
        <v>1.9550935009321629E-2</v>
      </c>
      <c r="P145" s="151">
        <f>+'Prog 01'!Q145</f>
        <v>95487.611669999998</v>
      </c>
      <c r="Q145" s="40">
        <f ca="1">+'Prog 01'!R145</f>
        <v>3433.49244</v>
      </c>
      <c r="R145" s="1063">
        <f t="shared" ca="1" si="43"/>
        <v>3.5957464847544446E-2</v>
      </c>
      <c r="T145" s="229"/>
      <c r="V145" s="262"/>
      <c r="W145" s="255"/>
      <c r="X145" s="255"/>
      <c r="Y145" s="255"/>
      <c r="Z145" s="260"/>
    </row>
    <row r="146" spans="2:50" ht="15" customHeight="1" outlineLevel="2" x14ac:dyDescent="0.25">
      <c r="B146" s="78">
        <v>23</v>
      </c>
      <c r="C146" s="43"/>
      <c r="D146" s="44"/>
      <c r="E146" s="45"/>
      <c r="F146" s="45"/>
      <c r="G146" s="341" t="s">
        <v>273</v>
      </c>
      <c r="H146" s="76">
        <f>+H147</f>
        <v>10</v>
      </c>
      <c r="I146" s="46">
        <f>+I147</f>
        <v>585380</v>
      </c>
      <c r="J146" s="46">
        <f ca="1">+J147</f>
        <v>585116.30300000007</v>
      </c>
      <c r="K146" s="1061">
        <f t="shared" ca="1" si="37"/>
        <v>0.99954952851139445</v>
      </c>
      <c r="L146" s="46">
        <f>+L147</f>
        <v>585370.51899999997</v>
      </c>
      <c r="M146" s="1060">
        <f t="shared" si="44"/>
        <v>0.9999838036830776</v>
      </c>
      <c r="N146" s="40">
        <f>+N147</f>
        <v>9.481000000028871</v>
      </c>
      <c r="O146" s="1063">
        <f t="shared" si="45"/>
        <v>1.6196316922390365E-5</v>
      </c>
      <c r="P146" s="77">
        <f>+'Prog 01'!Q146</f>
        <v>189578.87999999998</v>
      </c>
      <c r="Q146" s="46">
        <f ca="1">+Q147</f>
        <v>189578.87999999998</v>
      </c>
      <c r="R146" s="1063">
        <f t="shared" ca="1" si="43"/>
        <v>1</v>
      </c>
      <c r="T146" s="229"/>
      <c r="V146" s="262"/>
      <c r="W146" s="255"/>
      <c r="X146" s="255"/>
      <c r="Y146" s="255"/>
      <c r="Z146" s="260"/>
    </row>
    <row r="147" spans="2:50" ht="15" hidden="1" customHeight="1" outlineLevel="2" x14ac:dyDescent="0.25">
      <c r="B147" s="78"/>
      <c r="C147" s="43" t="s">
        <v>161</v>
      </c>
      <c r="D147" s="44"/>
      <c r="E147" s="45"/>
      <c r="F147" s="45" t="s">
        <v>338</v>
      </c>
      <c r="G147" s="342" t="s">
        <v>718</v>
      </c>
      <c r="H147" s="76">
        <f>+VLOOKUP(F147,matriz01,3,FALSE)</f>
        <v>10</v>
      </c>
      <c r="I147" s="46">
        <f>+VLOOKUP(F147,matriz01,4,FALSE)</f>
        <v>585380</v>
      </c>
      <c r="J147" s="46">
        <f ca="1">+VLOOKUP(F147,matriz01,5,FALSE)</f>
        <v>585116.30300000007</v>
      </c>
      <c r="K147" s="1061">
        <f t="shared" ca="1" si="37"/>
        <v>0.99954952851139445</v>
      </c>
      <c r="L147" s="46">
        <f>INDEX(coincidenciaP01,MATCH(F147,indicep01,0),7)</f>
        <v>585370.51899999997</v>
      </c>
      <c r="M147" s="1060">
        <f t="shared" si="44"/>
        <v>0.9999838036830776</v>
      </c>
      <c r="N147" s="40">
        <f t="shared" si="32"/>
        <v>9.481000000028871</v>
      </c>
      <c r="O147" s="1063">
        <f t="shared" si="45"/>
        <v>1.6196316922390365E-5</v>
      </c>
      <c r="P147" s="77">
        <f>+'Prog 01'!Q147</f>
        <v>189578.87999999998</v>
      </c>
      <c r="Q147" s="46">
        <f ca="1">+'Prog 01'!R147</f>
        <v>189578.87999999998</v>
      </c>
      <c r="R147" s="1063">
        <f t="shared" ca="1" si="43"/>
        <v>1</v>
      </c>
      <c r="T147" s="229"/>
      <c r="V147" s="262"/>
      <c r="W147" s="255"/>
      <c r="X147" s="255"/>
      <c r="Y147" s="255"/>
      <c r="Z147" s="260"/>
    </row>
    <row r="148" spans="2:50" ht="15" hidden="1" customHeight="1" outlineLevel="2" x14ac:dyDescent="0.25">
      <c r="B148" s="78"/>
      <c r="C148" s="43"/>
      <c r="D148" s="44" t="s">
        <v>164</v>
      </c>
      <c r="E148" s="45"/>
      <c r="F148" s="45" t="s">
        <v>275</v>
      </c>
      <c r="G148" s="342" t="s">
        <v>274</v>
      </c>
      <c r="H148" s="76">
        <f>+VLOOKUP(F148,matriz01,3,FALSE)</f>
        <v>10</v>
      </c>
      <c r="I148" s="46">
        <f>+VLOOKUP(F148,matriz01,4,FALSE)</f>
        <v>585380</v>
      </c>
      <c r="J148" s="46">
        <f ca="1">+VLOOKUP(F148,matriz01,5,FALSE)</f>
        <v>585116.30300000007</v>
      </c>
      <c r="K148" s="1061">
        <f t="shared" ca="1" si="37"/>
        <v>0.99954952851139445</v>
      </c>
      <c r="L148" s="46">
        <f>INDEX(coincidenciaP01,MATCH(F148,indicep01,0),7)</f>
        <v>585370.51899999997</v>
      </c>
      <c r="M148" s="1060">
        <f t="shared" si="44"/>
        <v>0.9999838036830776</v>
      </c>
      <c r="N148" s="40">
        <f t="shared" si="32"/>
        <v>9.481000000028871</v>
      </c>
      <c r="O148" s="1063">
        <f t="shared" si="45"/>
        <v>1.6196316922390365E-5</v>
      </c>
      <c r="P148" s="77">
        <f>+'Prog 01'!Q148</f>
        <v>189578.87999999998</v>
      </c>
      <c r="Q148" s="46">
        <f ca="1">+'Prog 01'!R148</f>
        <v>189578.87999999998</v>
      </c>
      <c r="R148" s="1063">
        <f t="shared" ca="1" si="43"/>
        <v>1</v>
      </c>
      <c r="T148" s="229"/>
      <c r="V148" s="262"/>
      <c r="W148" s="255"/>
      <c r="X148" s="255"/>
      <c r="Y148" s="255"/>
      <c r="Z148" s="260"/>
    </row>
    <row r="149" spans="2:50" ht="15" hidden="1" customHeight="1" outlineLevel="2" x14ac:dyDescent="0.25">
      <c r="B149" s="78"/>
      <c r="C149" s="43"/>
      <c r="D149" s="44"/>
      <c r="E149" s="45"/>
      <c r="F149" s="45" t="str">
        <f>+'Prog 01'!G149</f>
        <v>23.03.004</v>
      </c>
      <c r="G149" s="342" t="str">
        <f>+'Prog 01'!H149</f>
        <v>Otras Indemnizaciones</v>
      </c>
      <c r="H149" s="76">
        <v>0</v>
      </c>
      <c r="I149" s="46">
        <v>0</v>
      </c>
      <c r="J149" s="46">
        <v>0</v>
      </c>
      <c r="K149" s="1061" t="str">
        <f t="shared" si="37"/>
        <v>0.00%</v>
      </c>
      <c r="L149" s="46">
        <v>0</v>
      </c>
      <c r="M149" s="1060">
        <f t="shared" si="44"/>
        <v>0</v>
      </c>
      <c r="N149" s="40">
        <v>0</v>
      </c>
      <c r="O149" s="1063">
        <f t="shared" si="45"/>
        <v>0</v>
      </c>
      <c r="P149" s="77">
        <f>+'Prog 01'!Q149</f>
        <v>0</v>
      </c>
      <c r="Q149" s="46">
        <f ca="1">+'Prog 01'!R149</f>
        <v>0</v>
      </c>
      <c r="R149" s="1063" t="str">
        <f t="shared" ca="1" si="43"/>
        <v>0.00%</v>
      </c>
      <c r="T149" s="229"/>
      <c r="V149" s="262"/>
      <c r="W149" s="255"/>
      <c r="X149" s="255"/>
      <c r="Y149" s="255"/>
      <c r="Z149" s="260"/>
    </row>
    <row r="150" spans="2:50" ht="15" customHeight="1" x14ac:dyDescent="0.25">
      <c r="B150" s="78">
        <v>24</v>
      </c>
      <c r="C150" s="43" t="s">
        <v>2</v>
      </c>
      <c r="D150" s="44"/>
      <c r="E150" s="45"/>
      <c r="F150" s="45"/>
      <c r="G150" s="341" t="s">
        <v>147</v>
      </c>
      <c r="H150" s="76">
        <f>+H159+H181+H199+H151</f>
        <v>85908502</v>
      </c>
      <c r="I150" s="40">
        <f>+I159+I181+I199+I151</f>
        <v>87681066</v>
      </c>
      <c r="J150" s="40">
        <f ca="1">+J159+J181+J199+J151</f>
        <v>87254665.976999998</v>
      </c>
      <c r="K150" s="1061">
        <f t="shared" ca="1" si="37"/>
        <v>0.99513692017613009</v>
      </c>
      <c r="L150" s="40">
        <f>+L159+L181+L199+L151</f>
        <v>87329524.659000024</v>
      </c>
      <c r="M150" s="1060">
        <f t="shared" si="44"/>
        <v>0.99599068126065005</v>
      </c>
      <c r="N150" s="40">
        <f>+N159+N181+N199+N151</f>
        <v>351541.34099999402</v>
      </c>
      <c r="O150" s="1063">
        <f t="shared" si="45"/>
        <v>4.0093187393501128E-3</v>
      </c>
      <c r="P150" s="76">
        <f>+P159+P181+P199+P151</f>
        <v>87822206.055000007</v>
      </c>
      <c r="Q150" s="46">
        <f ca="1">+Q159+Q181+Q199+Q151</f>
        <v>87036262.348499998</v>
      </c>
      <c r="R150" s="1063">
        <f t="shared" ca="1" si="43"/>
        <v>0.99105074056090325</v>
      </c>
      <c r="T150" s="229"/>
      <c r="V150" s="262"/>
      <c r="W150" s="255"/>
      <c r="X150" s="255"/>
      <c r="Y150" s="255"/>
      <c r="Z150" s="260"/>
    </row>
    <row r="151" spans="2:50" ht="15" hidden="1" customHeight="1" outlineLevel="1" x14ac:dyDescent="0.25">
      <c r="B151" s="78" t="s">
        <v>2</v>
      </c>
      <c r="C151" s="49" t="s">
        <v>302</v>
      </c>
      <c r="D151" s="44"/>
      <c r="E151" s="45"/>
      <c r="F151" s="45"/>
      <c r="G151" s="341" t="s">
        <v>303</v>
      </c>
      <c r="H151" s="76">
        <v>0</v>
      </c>
      <c r="I151" s="46">
        <f>SUM(I152:I158)</f>
        <v>0</v>
      </c>
      <c r="J151" s="40">
        <f ca="1">SUM(J152:J158)</f>
        <v>0</v>
      </c>
      <c r="K151" s="1061" t="str">
        <f t="shared" ca="1" si="37"/>
        <v>0.00%</v>
      </c>
      <c r="L151" s="40">
        <f>SUM(L152:L158)</f>
        <v>0</v>
      </c>
      <c r="M151" s="1060">
        <f t="shared" si="44"/>
        <v>0</v>
      </c>
      <c r="N151" s="40">
        <f>SUM(N152:N158)</f>
        <v>0</v>
      </c>
      <c r="O151" s="1063">
        <f t="shared" si="45"/>
        <v>0</v>
      </c>
      <c r="P151" s="116">
        <f>+SUM(P152:P158)</f>
        <v>93150</v>
      </c>
      <c r="Q151" s="116">
        <f ca="1">+SUM(Q152:Q158)</f>
        <v>93150</v>
      </c>
      <c r="R151" s="1063">
        <f t="shared" ca="1" si="43"/>
        <v>1</v>
      </c>
      <c r="T151" s="229"/>
      <c r="V151" s="262"/>
      <c r="W151" s="255"/>
      <c r="X151" s="255"/>
      <c r="Y151" s="255"/>
      <c r="Z151" s="260"/>
    </row>
    <row r="152" spans="2:50" ht="15" hidden="1" customHeight="1" outlineLevel="1" x14ac:dyDescent="0.25">
      <c r="B152" s="78"/>
      <c r="C152" s="49"/>
      <c r="D152" s="44"/>
      <c r="E152" s="45"/>
      <c r="F152" s="120" t="s">
        <v>878</v>
      </c>
      <c r="G152" s="342" t="str">
        <f>+'Prog 01'!H152</f>
        <v>Fundación para la Promoción y Desarrollo de la Muj</v>
      </c>
      <c r="H152" s="76">
        <v>0</v>
      </c>
      <c r="I152" s="46">
        <v>0</v>
      </c>
      <c r="J152" s="40">
        <f ca="1">+'Prog 01'!K152</f>
        <v>0</v>
      </c>
      <c r="K152" s="1061" t="str">
        <f t="shared" ca="1" si="37"/>
        <v>0.00%</v>
      </c>
      <c r="L152" s="40">
        <f>+'Prog 01'!M151</f>
        <v>0</v>
      </c>
      <c r="M152" s="1060">
        <f t="shared" si="44"/>
        <v>0</v>
      </c>
      <c r="N152" s="40">
        <f>+'Prog 01'!O152</f>
        <v>0</v>
      </c>
      <c r="O152" s="1063">
        <f t="shared" si="45"/>
        <v>0</v>
      </c>
      <c r="P152" s="116">
        <f>+'Prog 01'!Q152</f>
        <v>93150</v>
      </c>
      <c r="Q152" s="50">
        <f ca="1">+'Prog 01'!R152</f>
        <v>93150</v>
      </c>
      <c r="R152" s="1063">
        <f t="shared" ca="1" si="43"/>
        <v>1</v>
      </c>
      <c r="T152" s="229"/>
      <c r="V152" s="262"/>
      <c r="W152" s="255"/>
      <c r="X152" s="255"/>
      <c r="Y152" s="255"/>
      <c r="Z152" s="260"/>
    </row>
    <row r="153" spans="2:50" ht="15" hidden="1" customHeight="1" outlineLevel="1" x14ac:dyDescent="0.25">
      <c r="B153" s="78"/>
      <c r="C153" s="49"/>
      <c r="D153" s="44"/>
      <c r="E153" s="45"/>
      <c r="F153" s="120" t="s">
        <v>301</v>
      </c>
      <c r="G153" s="346" t="s">
        <v>611</v>
      </c>
      <c r="H153" s="76">
        <v>0</v>
      </c>
      <c r="I153" s="46">
        <v>0</v>
      </c>
      <c r="J153" s="40">
        <v>0</v>
      </c>
      <c r="K153" s="1061" t="str">
        <f t="shared" si="37"/>
        <v>0.00%</v>
      </c>
      <c r="L153" s="40">
        <v>0</v>
      </c>
      <c r="M153" s="1060">
        <f t="shared" si="44"/>
        <v>0</v>
      </c>
      <c r="N153" s="40">
        <v>0</v>
      </c>
      <c r="O153" s="1063">
        <f t="shared" si="45"/>
        <v>0</v>
      </c>
      <c r="P153" s="77">
        <f>+'Prog 01'!Q153</f>
        <v>0</v>
      </c>
      <c r="Q153" s="50">
        <f ca="1">+'Prog 01'!R153</f>
        <v>0</v>
      </c>
      <c r="R153" s="1063" t="str">
        <f t="shared" ca="1" si="43"/>
        <v>0.00%</v>
      </c>
      <c r="T153" s="229"/>
      <c r="V153" s="262"/>
      <c r="W153" s="255"/>
      <c r="X153" s="255"/>
      <c r="Y153" s="255"/>
      <c r="Z153" s="260"/>
    </row>
    <row r="154" spans="2:50" ht="15" hidden="1" customHeight="1" outlineLevel="1" x14ac:dyDescent="0.25">
      <c r="B154" s="78"/>
      <c r="C154" s="49"/>
      <c r="D154" s="44"/>
      <c r="E154" s="45"/>
      <c r="F154" s="120" t="s">
        <v>308</v>
      </c>
      <c r="G154" s="346" t="s">
        <v>616</v>
      </c>
      <c r="H154" s="76">
        <v>0</v>
      </c>
      <c r="I154" s="46">
        <v>0</v>
      </c>
      <c r="J154" s="40">
        <v>0</v>
      </c>
      <c r="K154" s="1061" t="str">
        <f t="shared" si="37"/>
        <v>0.00%</v>
      </c>
      <c r="L154" s="40">
        <v>0</v>
      </c>
      <c r="M154" s="1060">
        <f t="shared" si="44"/>
        <v>0</v>
      </c>
      <c r="N154" s="40">
        <v>0</v>
      </c>
      <c r="O154" s="1063">
        <f t="shared" si="45"/>
        <v>0</v>
      </c>
      <c r="P154" s="116">
        <f>+'Prog 01'!Q154</f>
        <v>0</v>
      </c>
      <c r="Q154" s="50">
        <f ca="1">+'Prog 01'!R154</f>
        <v>0</v>
      </c>
      <c r="R154" s="1063" t="str">
        <f t="shared" ca="1" si="43"/>
        <v>0.00%</v>
      </c>
      <c r="T154" s="229"/>
      <c r="V154" s="262"/>
      <c r="W154" s="255"/>
      <c r="X154" s="255"/>
      <c r="Y154" s="255"/>
      <c r="Z154" s="260"/>
    </row>
    <row r="155" spans="2:50" ht="15" hidden="1" customHeight="1" outlineLevel="1" x14ac:dyDescent="0.25">
      <c r="B155" s="78"/>
      <c r="C155" s="49"/>
      <c r="D155" s="44"/>
      <c r="E155" s="45"/>
      <c r="F155" s="120" t="s">
        <v>329</v>
      </c>
      <c r="G155" s="346" t="s">
        <v>682</v>
      </c>
      <c r="H155" s="76">
        <v>0</v>
      </c>
      <c r="I155" s="46">
        <f>+'Prog 01'!J151</f>
        <v>0</v>
      </c>
      <c r="J155" s="40">
        <f ca="1">+'Prog 01'!K155</f>
        <v>0</v>
      </c>
      <c r="K155" s="1061" t="str">
        <f t="shared" ca="1" si="37"/>
        <v>0.00%</v>
      </c>
      <c r="L155" s="40">
        <f>+'Prog 01'!M154</f>
        <v>0</v>
      </c>
      <c r="M155" s="1060">
        <f t="shared" si="44"/>
        <v>0</v>
      </c>
      <c r="N155" s="40">
        <f>+'Prog 01'!O155</f>
        <v>0</v>
      </c>
      <c r="O155" s="1063">
        <f t="shared" si="45"/>
        <v>0</v>
      </c>
      <c r="P155" s="116">
        <f>+'Prog 01'!Q155</f>
        <v>0</v>
      </c>
      <c r="Q155" s="50">
        <f ca="1">+'Prog 01'!R155</f>
        <v>0</v>
      </c>
      <c r="R155" s="1063" t="str">
        <f t="shared" ca="1" si="43"/>
        <v>0.00%</v>
      </c>
      <c r="T155" s="229"/>
      <c r="V155" s="262"/>
      <c r="W155" s="255"/>
      <c r="X155" s="255"/>
      <c r="Y155" s="255"/>
      <c r="Z155" s="260"/>
    </row>
    <row r="156" spans="2:50" ht="15" hidden="1" customHeight="1" outlineLevel="1" x14ac:dyDescent="0.25">
      <c r="B156" s="78"/>
      <c r="C156" s="49"/>
      <c r="D156" s="44"/>
      <c r="E156" s="45"/>
      <c r="F156" s="120" t="s">
        <v>681</v>
      </c>
      <c r="G156" s="346" t="s">
        <v>683</v>
      </c>
      <c r="H156" s="76">
        <f>+'Prog 05'!H10</f>
        <v>0</v>
      </c>
      <c r="I156" s="46">
        <f>+'Prog 05'!I10</f>
        <v>0</v>
      </c>
      <c r="J156" s="40">
        <f>+'Prog 05'!J10</f>
        <v>0</v>
      </c>
      <c r="K156" s="1061" t="str">
        <f t="shared" si="37"/>
        <v>0.00%</v>
      </c>
      <c r="L156" s="40">
        <f>+'Prog 05'!L10</f>
        <v>0</v>
      </c>
      <c r="M156" s="1060">
        <f t="shared" si="44"/>
        <v>0</v>
      </c>
      <c r="N156" s="40">
        <f>+'Prog 05'!N10</f>
        <v>0</v>
      </c>
      <c r="O156" s="1063">
        <f t="shared" si="45"/>
        <v>0</v>
      </c>
      <c r="P156" s="116">
        <f>+'Prog 01'!Q156</f>
        <v>0</v>
      </c>
      <c r="Q156" s="50">
        <f ca="1">+'Prog 01'!R156</f>
        <v>0</v>
      </c>
      <c r="R156" s="1063" t="str">
        <f t="shared" ca="1" si="43"/>
        <v>0.00%</v>
      </c>
      <c r="T156" s="229"/>
      <c r="V156" s="262"/>
      <c r="W156" s="255"/>
      <c r="X156" s="255"/>
      <c r="Y156" s="255"/>
      <c r="Z156" s="260"/>
    </row>
    <row r="157" spans="2:50" ht="15" hidden="1" customHeight="1" outlineLevel="1" x14ac:dyDescent="0.25">
      <c r="B157" s="78"/>
      <c r="C157" s="49"/>
      <c r="D157" s="44"/>
      <c r="E157" s="45"/>
      <c r="F157" s="120" t="s">
        <v>789</v>
      </c>
      <c r="G157" s="346" t="s">
        <v>761</v>
      </c>
      <c r="H157" s="76">
        <v>0</v>
      </c>
      <c r="I157" s="46">
        <v>0</v>
      </c>
      <c r="J157" s="40">
        <v>0</v>
      </c>
      <c r="K157" s="1061" t="str">
        <f t="shared" si="37"/>
        <v>0.00%</v>
      </c>
      <c r="L157" s="40">
        <v>0</v>
      </c>
      <c r="M157" s="1060">
        <f t="shared" si="44"/>
        <v>0</v>
      </c>
      <c r="N157" s="40">
        <v>0</v>
      </c>
      <c r="O157" s="1063">
        <f t="shared" si="45"/>
        <v>0</v>
      </c>
      <c r="P157" s="116">
        <f>+'Prog 01'!Q157</f>
        <v>0</v>
      </c>
      <c r="Q157" s="50">
        <f ca="1">+'Prog 01'!R157</f>
        <v>0</v>
      </c>
      <c r="R157" s="1063" t="str">
        <f t="shared" ca="1" si="43"/>
        <v>0.00%</v>
      </c>
      <c r="T157" s="229"/>
      <c r="V157" s="262"/>
      <c r="W157" s="255"/>
      <c r="X157" s="255"/>
      <c r="Y157" s="255"/>
      <c r="Z157" s="260"/>
    </row>
    <row r="158" spans="2:50" ht="15" hidden="1" customHeight="1" outlineLevel="1" x14ac:dyDescent="0.25">
      <c r="B158" s="78"/>
      <c r="C158" s="49"/>
      <c r="D158" s="44"/>
      <c r="E158" s="45"/>
      <c r="F158" s="120" t="s">
        <v>790</v>
      </c>
      <c r="G158" s="346" t="s">
        <v>762</v>
      </c>
      <c r="H158" s="76">
        <v>0</v>
      </c>
      <c r="I158" s="46">
        <v>0</v>
      </c>
      <c r="J158" s="40">
        <v>0</v>
      </c>
      <c r="K158" s="1061" t="str">
        <f t="shared" si="37"/>
        <v>0.00%</v>
      </c>
      <c r="L158" s="40">
        <v>0</v>
      </c>
      <c r="M158" s="1060">
        <f t="shared" si="44"/>
        <v>0</v>
      </c>
      <c r="N158" s="40">
        <v>0</v>
      </c>
      <c r="O158" s="1063">
        <f t="shared" si="45"/>
        <v>0</v>
      </c>
      <c r="P158" s="116">
        <f>+'Prog 01'!Q158</f>
        <v>0</v>
      </c>
      <c r="Q158" s="50">
        <f ca="1">+'Prog 01'!R158</f>
        <v>0</v>
      </c>
      <c r="R158" s="1063" t="str">
        <f t="shared" ca="1" si="43"/>
        <v>0.00%</v>
      </c>
      <c r="T158" s="229"/>
      <c r="V158" s="262"/>
      <c r="W158" s="255"/>
      <c r="X158" s="255"/>
      <c r="Y158" s="255"/>
      <c r="Z158" s="260"/>
    </row>
    <row r="159" spans="2:50" ht="15" hidden="1" customHeight="1" outlineLevel="1" x14ac:dyDescent="0.25">
      <c r="B159" s="131" t="s">
        <v>2</v>
      </c>
      <c r="C159" s="132" t="s">
        <v>162</v>
      </c>
      <c r="D159" s="133"/>
      <c r="E159" s="134"/>
      <c r="F159" s="134"/>
      <c r="G159" s="345" t="s">
        <v>5</v>
      </c>
      <c r="H159" s="137">
        <f>SUM(H160:H180)</f>
        <v>0</v>
      </c>
      <c r="I159" s="40">
        <f>SUM(I160:I180)</f>
        <v>0</v>
      </c>
      <c r="J159" s="40">
        <f ca="1">SUM(J160:J180)</f>
        <v>0</v>
      </c>
      <c r="K159" s="1061" t="str">
        <f t="shared" ca="1" si="37"/>
        <v>0.00%</v>
      </c>
      <c r="L159" s="40">
        <f>SUM(L160:L180)</f>
        <v>0</v>
      </c>
      <c r="M159" s="1060">
        <f t="shared" si="44"/>
        <v>0</v>
      </c>
      <c r="N159" s="40">
        <f>SUM(N160:N180)</f>
        <v>0</v>
      </c>
      <c r="O159" s="1063">
        <f t="shared" si="45"/>
        <v>0</v>
      </c>
      <c r="P159" s="136">
        <f>+SUM(P160:P180)</f>
        <v>199657.71</v>
      </c>
      <c r="Q159" s="258">
        <f>+SUM(Q160:Q180)</f>
        <v>199657.71</v>
      </c>
      <c r="R159" s="1063">
        <f t="shared" si="43"/>
        <v>1</v>
      </c>
      <c r="T159" s="229"/>
      <c r="V159" s="262"/>
      <c r="W159" s="255"/>
      <c r="X159" s="255"/>
      <c r="Y159" s="255"/>
      <c r="Z159" s="260"/>
      <c r="AX159" s="34"/>
    </row>
    <row r="160" spans="2:50" ht="15" hidden="1" customHeight="1" outlineLevel="1" x14ac:dyDescent="0.25">
      <c r="B160" s="78"/>
      <c r="C160" s="43"/>
      <c r="D160" s="44"/>
      <c r="E160" s="45"/>
      <c r="F160" s="120" t="s">
        <v>285</v>
      </c>
      <c r="G160" s="341" t="s">
        <v>286</v>
      </c>
      <c r="H160" s="76">
        <v>0</v>
      </c>
      <c r="I160" s="46">
        <v>0</v>
      </c>
      <c r="J160" s="135">
        <v>0</v>
      </c>
      <c r="K160" s="1061" t="str">
        <f t="shared" si="37"/>
        <v>0.00%</v>
      </c>
      <c r="L160" s="40">
        <v>0</v>
      </c>
      <c r="M160" s="1060">
        <f t="shared" si="44"/>
        <v>0</v>
      </c>
      <c r="N160" s="40">
        <f t="shared" ref="N160:N180" si="46">+J160-L160</f>
        <v>0</v>
      </c>
      <c r="O160" s="1063">
        <f t="shared" si="45"/>
        <v>0</v>
      </c>
      <c r="P160" s="116">
        <f>+'Prog 05'!P12</f>
        <v>0</v>
      </c>
      <c r="Q160" s="47">
        <f>+'Prog 05'!Q12</f>
        <v>0</v>
      </c>
      <c r="R160" s="1063" t="str">
        <f t="shared" si="43"/>
        <v>0.00%</v>
      </c>
      <c r="T160" s="229"/>
      <c r="V160" s="262"/>
      <c r="W160" s="255"/>
      <c r="X160" s="255"/>
      <c r="Y160" s="255"/>
      <c r="Z160" s="260"/>
      <c r="AX160" s="34"/>
    </row>
    <row r="161" spans="2:50" ht="15" hidden="1" customHeight="1" outlineLevel="1" x14ac:dyDescent="0.25">
      <c r="B161" s="78"/>
      <c r="C161" s="43"/>
      <c r="D161" s="44"/>
      <c r="E161" s="45"/>
      <c r="F161" s="120" t="s">
        <v>281</v>
      </c>
      <c r="G161" s="343" t="s">
        <v>307</v>
      </c>
      <c r="H161" s="76">
        <f>+'Prog 05'!H13</f>
        <v>0</v>
      </c>
      <c r="I161" s="46">
        <f>+'Prog 05'!I13</f>
        <v>0</v>
      </c>
      <c r="J161" s="40">
        <f>+'Prog 05'!J13</f>
        <v>0</v>
      </c>
      <c r="K161" s="1061" t="str">
        <f t="shared" si="37"/>
        <v>0.00%</v>
      </c>
      <c r="L161" s="40">
        <f>+'Prog 05'!L13</f>
        <v>0</v>
      </c>
      <c r="M161" s="1060">
        <f t="shared" si="44"/>
        <v>0</v>
      </c>
      <c r="N161" s="40">
        <f t="shared" si="46"/>
        <v>0</v>
      </c>
      <c r="O161" s="1063">
        <f t="shared" si="45"/>
        <v>0</v>
      </c>
      <c r="P161" s="116">
        <f>+'Prog 05'!P13</f>
        <v>0</v>
      </c>
      <c r="Q161" s="47">
        <f>+'Prog 05'!Q13</f>
        <v>0</v>
      </c>
      <c r="R161" s="1063" t="str">
        <f t="shared" si="43"/>
        <v>0.00%</v>
      </c>
      <c r="T161" s="229"/>
      <c r="V161" s="262"/>
      <c r="W161" s="255"/>
      <c r="X161" s="255"/>
      <c r="Y161" s="255"/>
      <c r="Z161" s="260"/>
      <c r="AX161" s="34"/>
    </row>
    <row r="162" spans="2:50" ht="15" hidden="1" customHeight="1" outlineLevel="1" x14ac:dyDescent="0.25">
      <c r="B162" s="78"/>
      <c r="C162" s="43"/>
      <c r="D162" s="44"/>
      <c r="E162" s="45"/>
      <c r="F162" s="120" t="s">
        <v>677</v>
      </c>
      <c r="G162" s="343" t="s">
        <v>514</v>
      </c>
      <c r="H162" s="76">
        <f>+'Prog 05'!H14</f>
        <v>0</v>
      </c>
      <c r="I162" s="46">
        <f>+'Prog 05'!I14</f>
        <v>0</v>
      </c>
      <c r="J162" s="40">
        <f>+'Prog 05'!J14</f>
        <v>0</v>
      </c>
      <c r="K162" s="1061" t="str">
        <f t="shared" si="37"/>
        <v>0.00%</v>
      </c>
      <c r="L162" s="40">
        <f>+'Prog 05'!L14</f>
        <v>0</v>
      </c>
      <c r="M162" s="1060">
        <f t="shared" si="44"/>
        <v>0</v>
      </c>
      <c r="N162" s="40">
        <f t="shared" si="46"/>
        <v>0</v>
      </c>
      <c r="O162" s="1063">
        <f t="shared" si="45"/>
        <v>0</v>
      </c>
      <c r="P162" s="77">
        <f>+'Prog 05'!P14</f>
        <v>0</v>
      </c>
      <c r="Q162" s="47">
        <f>+'Prog 05'!Q14</f>
        <v>0</v>
      </c>
      <c r="R162" s="1063" t="str">
        <f t="shared" si="43"/>
        <v>0.00%</v>
      </c>
      <c r="T162" s="229"/>
      <c r="V162" s="262"/>
      <c r="W162" s="255"/>
      <c r="X162" s="255"/>
      <c r="Y162" s="255"/>
      <c r="Z162" s="260"/>
      <c r="AX162" s="34"/>
    </row>
    <row r="163" spans="2:50" ht="15" hidden="1" customHeight="1" outlineLevel="1" x14ac:dyDescent="0.25">
      <c r="B163" s="78"/>
      <c r="C163" s="43"/>
      <c r="D163" s="44"/>
      <c r="E163" s="45"/>
      <c r="F163" s="120" t="s">
        <v>225</v>
      </c>
      <c r="G163" s="343" t="s">
        <v>666</v>
      </c>
      <c r="H163" s="76">
        <f>+'Prog 05'!H15</f>
        <v>0</v>
      </c>
      <c r="I163" s="46">
        <f>+'Prog 05'!I15</f>
        <v>0</v>
      </c>
      <c r="J163" s="40">
        <f>+'Prog 05'!J15</f>
        <v>0</v>
      </c>
      <c r="K163" s="1061" t="str">
        <f t="shared" si="37"/>
        <v>0.00%</v>
      </c>
      <c r="L163" s="40">
        <f>+'Prog 05'!L15</f>
        <v>0</v>
      </c>
      <c r="M163" s="1060">
        <f t="shared" si="44"/>
        <v>0</v>
      </c>
      <c r="N163" s="40">
        <f t="shared" si="46"/>
        <v>0</v>
      </c>
      <c r="O163" s="1063">
        <f t="shared" si="45"/>
        <v>0</v>
      </c>
      <c r="P163" s="116">
        <f>+'Prog 05'!P15</f>
        <v>0</v>
      </c>
      <c r="Q163" s="47">
        <f>+'Prog 05'!Q15</f>
        <v>0</v>
      </c>
      <c r="R163" s="1063" t="str">
        <f t="shared" si="43"/>
        <v>0.00%</v>
      </c>
      <c r="T163" s="229"/>
      <c r="V163" s="262"/>
      <c r="W163" s="255"/>
      <c r="X163" s="255"/>
      <c r="Y163" s="255"/>
      <c r="Z163" s="260"/>
      <c r="AX163" s="34"/>
    </row>
    <row r="164" spans="2:50" ht="15" hidden="1" customHeight="1" outlineLevel="1" x14ac:dyDescent="0.25">
      <c r="B164" s="78"/>
      <c r="C164" s="43"/>
      <c r="D164" s="44"/>
      <c r="E164" s="45"/>
      <c r="F164" s="120" t="s">
        <v>781</v>
      </c>
      <c r="G164" s="343" t="s">
        <v>609</v>
      </c>
      <c r="H164" s="76">
        <v>0</v>
      </c>
      <c r="I164" s="46">
        <v>0</v>
      </c>
      <c r="J164" s="40">
        <v>0</v>
      </c>
      <c r="K164" s="1061" t="str">
        <f t="shared" si="37"/>
        <v>0.00%</v>
      </c>
      <c r="L164" s="40">
        <v>0</v>
      </c>
      <c r="M164" s="1060">
        <f t="shared" si="44"/>
        <v>0</v>
      </c>
      <c r="N164" s="40">
        <f>+J164-L164</f>
        <v>0</v>
      </c>
      <c r="O164" s="1063">
        <f t="shared" si="45"/>
        <v>0</v>
      </c>
      <c r="P164" s="116">
        <f>+'Prog 05'!P16</f>
        <v>0</v>
      </c>
      <c r="Q164" s="47">
        <f>+'Prog 05'!Q16</f>
        <v>0</v>
      </c>
      <c r="R164" s="1063" t="str">
        <f t="shared" si="43"/>
        <v>0.00%</v>
      </c>
      <c r="T164" s="229"/>
      <c r="V164" s="262"/>
      <c r="W164" s="255"/>
      <c r="X164" s="255"/>
      <c r="Y164" s="255"/>
      <c r="Z164" s="260"/>
      <c r="AX164" s="34"/>
    </row>
    <row r="165" spans="2:50" ht="15" hidden="1" customHeight="1" outlineLevel="1" x14ac:dyDescent="0.25">
      <c r="B165" s="78"/>
      <c r="C165" s="43"/>
      <c r="D165" s="44"/>
      <c r="E165" s="45"/>
      <c r="F165" s="120" t="s">
        <v>226</v>
      </c>
      <c r="G165" s="347" t="s">
        <v>667</v>
      </c>
      <c r="H165" s="137">
        <f>+'Prog 05'!H17</f>
        <v>0</v>
      </c>
      <c r="I165" s="40">
        <f>+'Prog 05'!I17</f>
        <v>0</v>
      </c>
      <c r="J165" s="40">
        <f>+'Prog 05'!J17</f>
        <v>0</v>
      </c>
      <c r="K165" s="1061" t="str">
        <f t="shared" si="37"/>
        <v>0.00%</v>
      </c>
      <c r="L165" s="40">
        <f>+'Prog 05'!L17</f>
        <v>0</v>
      </c>
      <c r="M165" s="1060">
        <f t="shared" si="44"/>
        <v>0</v>
      </c>
      <c r="N165" s="40">
        <f t="shared" si="46"/>
        <v>0</v>
      </c>
      <c r="O165" s="1063">
        <f t="shared" si="45"/>
        <v>0</v>
      </c>
      <c r="P165" s="151">
        <f>+'Prog 05'!P17</f>
        <v>0</v>
      </c>
      <c r="Q165" s="47">
        <f>+'Prog 05'!Q17</f>
        <v>0</v>
      </c>
      <c r="R165" s="1063" t="str">
        <f t="shared" si="43"/>
        <v>0.00%</v>
      </c>
      <c r="T165" s="229"/>
      <c r="V165" s="262"/>
      <c r="W165" s="255"/>
      <c r="X165" s="255"/>
      <c r="Y165" s="255"/>
      <c r="Z165" s="260"/>
      <c r="AX165" s="34"/>
    </row>
    <row r="166" spans="2:50" ht="15" hidden="1" customHeight="1" outlineLevel="1" x14ac:dyDescent="0.25">
      <c r="B166" s="78"/>
      <c r="C166" s="43"/>
      <c r="D166" s="44"/>
      <c r="E166" s="45"/>
      <c r="F166" s="120" t="s">
        <v>227</v>
      </c>
      <c r="G166" s="347" t="s">
        <v>668</v>
      </c>
      <c r="H166" s="137">
        <f>+'Prog 05'!H18</f>
        <v>0</v>
      </c>
      <c r="I166" s="40">
        <f>+'Prog 05'!I18</f>
        <v>0</v>
      </c>
      <c r="J166" s="40">
        <f>+'Prog 05'!J18</f>
        <v>0</v>
      </c>
      <c r="K166" s="1061" t="str">
        <f t="shared" si="37"/>
        <v>0.00%</v>
      </c>
      <c r="L166" s="40">
        <f>+'Prog 05'!L18</f>
        <v>0</v>
      </c>
      <c r="M166" s="1060">
        <f t="shared" si="44"/>
        <v>0</v>
      </c>
      <c r="N166" s="40">
        <f t="shared" si="46"/>
        <v>0</v>
      </c>
      <c r="O166" s="1063">
        <f t="shared" si="45"/>
        <v>0</v>
      </c>
      <c r="P166" s="151">
        <f>+'Prog 05'!P18</f>
        <v>0</v>
      </c>
      <c r="Q166" s="47">
        <f>+'Prog 05'!Q18</f>
        <v>0</v>
      </c>
      <c r="R166" s="1063" t="str">
        <f t="shared" si="43"/>
        <v>0.00%</v>
      </c>
      <c r="T166" s="229"/>
      <c r="V166" s="262"/>
      <c r="W166" s="255"/>
      <c r="X166" s="255"/>
      <c r="Y166" s="255"/>
      <c r="Z166" s="260"/>
      <c r="AX166" s="34"/>
    </row>
    <row r="167" spans="2:50" ht="15" hidden="1" customHeight="1" outlineLevel="1" x14ac:dyDescent="0.25">
      <c r="B167" s="78"/>
      <c r="C167" s="43"/>
      <c r="D167" s="44"/>
      <c r="E167" s="45"/>
      <c r="F167" s="120" t="s">
        <v>228</v>
      </c>
      <c r="G167" s="347" t="s">
        <v>669</v>
      </c>
      <c r="H167" s="137">
        <f>+'Prog 05'!H19</f>
        <v>0</v>
      </c>
      <c r="I167" s="40">
        <f>+'Prog 05'!I19</f>
        <v>0</v>
      </c>
      <c r="J167" s="40">
        <f>+'Prog 05'!J19</f>
        <v>0</v>
      </c>
      <c r="K167" s="1061" t="str">
        <f t="shared" si="37"/>
        <v>0.00%</v>
      </c>
      <c r="L167" s="40">
        <f>+'Prog 05'!L19</f>
        <v>0</v>
      </c>
      <c r="M167" s="1060">
        <f t="shared" si="44"/>
        <v>0</v>
      </c>
      <c r="N167" s="40">
        <f t="shared" si="46"/>
        <v>0</v>
      </c>
      <c r="O167" s="1063">
        <f t="shared" si="45"/>
        <v>0</v>
      </c>
      <c r="P167" s="151">
        <f>+'Prog 05'!P19</f>
        <v>0</v>
      </c>
      <c r="Q167" s="47">
        <f>+'Prog 05'!Q19</f>
        <v>0</v>
      </c>
      <c r="R167" s="1063" t="str">
        <f t="shared" si="43"/>
        <v>0.00%</v>
      </c>
      <c r="T167" s="229"/>
      <c r="V167" s="262"/>
      <c r="W167" s="255"/>
      <c r="X167" s="255"/>
      <c r="Y167" s="255"/>
      <c r="Z167" s="260"/>
      <c r="AX167" s="34"/>
    </row>
    <row r="168" spans="2:50" ht="15" hidden="1" customHeight="1" outlineLevel="1" x14ac:dyDescent="0.25">
      <c r="B168" s="78"/>
      <c r="C168" s="43"/>
      <c r="D168" s="44"/>
      <c r="E168" s="45"/>
      <c r="F168" s="120" t="s">
        <v>229</v>
      </c>
      <c r="G168" s="347" t="s">
        <v>670</v>
      </c>
      <c r="H168" s="137">
        <f>+'Prog 05'!H20</f>
        <v>0</v>
      </c>
      <c r="I168" s="40">
        <f>+'Prog 05'!I20</f>
        <v>0</v>
      </c>
      <c r="J168" s="40">
        <f>+'Prog 05'!J20</f>
        <v>0</v>
      </c>
      <c r="K168" s="1061" t="str">
        <f t="shared" si="37"/>
        <v>0.00%</v>
      </c>
      <c r="L168" s="40">
        <f>+'Prog 05'!L20</f>
        <v>0</v>
      </c>
      <c r="M168" s="1060">
        <f t="shared" si="44"/>
        <v>0</v>
      </c>
      <c r="N168" s="40">
        <f t="shared" si="46"/>
        <v>0</v>
      </c>
      <c r="O168" s="1063">
        <f t="shared" si="45"/>
        <v>0</v>
      </c>
      <c r="P168" s="151">
        <f>+'Prog 05'!P20</f>
        <v>0</v>
      </c>
      <c r="Q168" s="47">
        <f>+'Prog 05'!Q20</f>
        <v>0</v>
      </c>
      <c r="R168" s="1063" t="str">
        <f t="shared" si="43"/>
        <v>0.00%</v>
      </c>
      <c r="T168" s="229"/>
      <c r="V168" s="262"/>
      <c r="W168" s="255"/>
      <c r="X168" s="255"/>
      <c r="Y168" s="255"/>
      <c r="Z168" s="260"/>
      <c r="AX168" s="34"/>
    </row>
    <row r="169" spans="2:50" ht="15" hidden="1" customHeight="1" outlineLevel="1" x14ac:dyDescent="0.25">
      <c r="B169" s="78"/>
      <c r="C169" s="43"/>
      <c r="D169" s="44"/>
      <c r="E169" s="45"/>
      <c r="F169" s="120" t="s">
        <v>230</v>
      </c>
      <c r="G169" s="347" t="s">
        <v>600</v>
      </c>
      <c r="H169" s="350">
        <f>+'Prog 05'!H21</f>
        <v>0</v>
      </c>
      <c r="I169" s="211">
        <f>+'Prog 05'!I21</f>
        <v>0</v>
      </c>
      <c r="J169" s="211">
        <f>+'Prog 05'!J21</f>
        <v>0</v>
      </c>
      <c r="K169" s="1061" t="str">
        <f t="shared" si="37"/>
        <v>0.00%</v>
      </c>
      <c r="L169" s="40">
        <f>+'Prog 05'!L21</f>
        <v>0</v>
      </c>
      <c r="M169" s="1060">
        <f t="shared" si="44"/>
        <v>0</v>
      </c>
      <c r="N169" s="40">
        <f t="shared" si="46"/>
        <v>0</v>
      </c>
      <c r="O169" s="1063">
        <f t="shared" si="45"/>
        <v>0</v>
      </c>
      <c r="P169" s="151">
        <f>+'Prog 05'!P21</f>
        <v>0</v>
      </c>
      <c r="Q169" s="47">
        <f>+'Prog 05'!Q21</f>
        <v>0</v>
      </c>
      <c r="R169" s="1063" t="str">
        <f t="shared" si="43"/>
        <v>0.00%</v>
      </c>
      <c r="T169" s="229"/>
      <c r="V169" s="262"/>
      <c r="W169" s="255"/>
      <c r="X169" s="255"/>
      <c r="Y169" s="255"/>
      <c r="Z169" s="260"/>
      <c r="AX169" s="34"/>
    </row>
    <row r="170" spans="2:50" ht="15" hidden="1" customHeight="1" outlineLevel="1" x14ac:dyDescent="0.25">
      <c r="B170" s="78"/>
      <c r="C170" s="43"/>
      <c r="D170" s="44"/>
      <c r="E170" s="45"/>
      <c r="F170" s="120" t="s">
        <v>231</v>
      </c>
      <c r="G170" s="343" t="s">
        <v>703</v>
      </c>
      <c r="H170" s="351">
        <f>+'Prog 05'!H23</f>
        <v>0</v>
      </c>
      <c r="I170" s="121">
        <f>+'Prog 05'!I23</f>
        <v>0</v>
      </c>
      <c r="J170" s="211">
        <f>+'Prog 05'!J23</f>
        <v>0</v>
      </c>
      <c r="K170" s="1061" t="str">
        <f t="shared" si="37"/>
        <v>0.00%</v>
      </c>
      <c r="L170" s="40">
        <f>+'Prog 05'!L23</f>
        <v>0</v>
      </c>
      <c r="M170" s="1060">
        <f t="shared" si="44"/>
        <v>0</v>
      </c>
      <c r="N170" s="40">
        <f t="shared" si="46"/>
        <v>0</v>
      </c>
      <c r="O170" s="1063">
        <f t="shared" si="45"/>
        <v>0</v>
      </c>
      <c r="P170" s="77">
        <f>+'Prog 05'!P22</f>
        <v>0</v>
      </c>
      <c r="Q170" s="47">
        <f>+'Prog 05'!Q22</f>
        <v>0</v>
      </c>
      <c r="R170" s="1063" t="str">
        <f t="shared" si="43"/>
        <v>0.00%</v>
      </c>
      <c r="T170" s="229"/>
      <c r="V170" s="262"/>
      <c r="W170" s="255"/>
      <c r="X170" s="255"/>
      <c r="Y170" s="255"/>
      <c r="Z170" s="260"/>
      <c r="AX170" s="34"/>
    </row>
    <row r="171" spans="2:50" ht="15" hidden="1" customHeight="1" outlineLevel="1" x14ac:dyDescent="0.25">
      <c r="B171" s="78"/>
      <c r="C171" s="43"/>
      <c r="D171" s="44"/>
      <c r="E171" s="45"/>
      <c r="F171" s="120" t="s">
        <v>232</v>
      </c>
      <c r="G171" s="347" t="s">
        <v>671</v>
      </c>
      <c r="H171" s="350">
        <f>+'Prog 05'!H23</f>
        <v>0</v>
      </c>
      <c r="I171" s="211">
        <f>+'Prog 05'!I23</f>
        <v>0</v>
      </c>
      <c r="J171" s="211">
        <f>+'Prog 05'!J23</f>
        <v>0</v>
      </c>
      <c r="K171" s="1061" t="str">
        <f t="shared" si="37"/>
        <v>0.00%</v>
      </c>
      <c r="L171" s="40">
        <f>+'Prog 05'!L23</f>
        <v>0</v>
      </c>
      <c r="M171" s="1060">
        <f t="shared" si="44"/>
        <v>0</v>
      </c>
      <c r="N171" s="40">
        <f t="shared" si="46"/>
        <v>0</v>
      </c>
      <c r="O171" s="1063">
        <f t="shared" si="45"/>
        <v>0</v>
      </c>
      <c r="P171" s="151">
        <f>+'Prog 05'!P23</f>
        <v>0</v>
      </c>
      <c r="Q171" s="47">
        <f>+'Prog 05'!Q23</f>
        <v>0</v>
      </c>
      <c r="R171" s="1063" t="str">
        <f t="shared" si="43"/>
        <v>0.00%</v>
      </c>
      <c r="T171" s="229"/>
      <c r="V171" s="262"/>
      <c r="W171" s="255"/>
      <c r="X171" s="255"/>
      <c r="Y171" s="255"/>
      <c r="Z171" s="260"/>
      <c r="AX171" s="34"/>
    </row>
    <row r="172" spans="2:50" ht="15" hidden="1" customHeight="1" outlineLevel="1" x14ac:dyDescent="0.25">
      <c r="B172" s="78"/>
      <c r="C172" s="43"/>
      <c r="D172" s="44"/>
      <c r="E172" s="45"/>
      <c r="F172" s="120" t="s">
        <v>233</v>
      </c>
      <c r="G172" s="347" t="s">
        <v>672</v>
      </c>
      <c r="H172" s="350">
        <f>+'Prog 05'!H24</f>
        <v>0</v>
      </c>
      <c r="I172" s="211">
        <f>+'Prog 05'!I24</f>
        <v>0</v>
      </c>
      <c r="J172" s="211">
        <f>+'Prog 05'!J24</f>
        <v>0</v>
      </c>
      <c r="K172" s="1061" t="str">
        <f t="shared" si="37"/>
        <v>0.00%</v>
      </c>
      <c r="L172" s="40">
        <f>+'Prog 05'!L24</f>
        <v>0</v>
      </c>
      <c r="M172" s="1060">
        <f t="shared" si="44"/>
        <v>0</v>
      </c>
      <c r="N172" s="40">
        <f t="shared" si="46"/>
        <v>0</v>
      </c>
      <c r="O172" s="1063">
        <f t="shared" si="45"/>
        <v>0</v>
      </c>
      <c r="P172" s="151">
        <f>+'Prog 05'!P24</f>
        <v>0</v>
      </c>
      <c r="Q172" s="47">
        <f>+'Prog 05'!Q24</f>
        <v>0</v>
      </c>
      <c r="R172" s="1063" t="str">
        <f t="shared" si="43"/>
        <v>0.00%</v>
      </c>
      <c r="T172" s="229"/>
      <c r="V172" s="262"/>
      <c r="W172" s="255"/>
      <c r="X172" s="255"/>
      <c r="Y172" s="255"/>
      <c r="Z172" s="260"/>
      <c r="AX172" s="34"/>
    </row>
    <row r="173" spans="2:50" ht="15" hidden="1" customHeight="1" outlineLevel="1" x14ac:dyDescent="0.25">
      <c r="B173" s="78"/>
      <c r="C173" s="43"/>
      <c r="D173" s="44"/>
      <c r="E173" s="45"/>
      <c r="F173" s="120" t="s">
        <v>234</v>
      </c>
      <c r="G173" s="343" t="s">
        <v>702</v>
      </c>
      <c r="H173" s="351">
        <f>+'Prog 05'!H26</f>
        <v>0</v>
      </c>
      <c r="I173" s="121">
        <f>+'Prog 05'!I26</f>
        <v>0</v>
      </c>
      <c r="J173" s="211">
        <f>+'Prog 05'!J26</f>
        <v>0</v>
      </c>
      <c r="K173" s="1061" t="str">
        <f t="shared" si="37"/>
        <v>0.00%</v>
      </c>
      <c r="L173" s="40">
        <f>+'Prog 05'!L26</f>
        <v>0</v>
      </c>
      <c r="M173" s="1060">
        <f t="shared" si="44"/>
        <v>0</v>
      </c>
      <c r="N173" s="40">
        <f t="shared" si="46"/>
        <v>0</v>
      </c>
      <c r="O173" s="1063">
        <f t="shared" si="45"/>
        <v>0</v>
      </c>
      <c r="P173" s="77">
        <f>+'Prog 05'!P25</f>
        <v>0</v>
      </c>
      <c r="Q173" s="47">
        <f>+'Prog 05'!Q25</f>
        <v>0</v>
      </c>
      <c r="R173" s="1063" t="str">
        <f t="shared" si="43"/>
        <v>0.00%</v>
      </c>
      <c r="T173" s="229"/>
      <c r="V173" s="262"/>
      <c r="W173" s="255"/>
      <c r="X173" s="255"/>
      <c r="Y173" s="255"/>
      <c r="Z173" s="260"/>
      <c r="AX173" s="34"/>
    </row>
    <row r="174" spans="2:50" ht="15" hidden="1" customHeight="1" outlineLevel="1" x14ac:dyDescent="0.25">
      <c r="B174" s="78"/>
      <c r="C174" s="43"/>
      <c r="D174" s="44"/>
      <c r="E174" s="45"/>
      <c r="F174" s="120" t="s">
        <v>235</v>
      </c>
      <c r="G174" s="347" t="s">
        <v>673</v>
      </c>
      <c r="H174" s="350">
        <f>+'Prog 05'!H26</f>
        <v>0</v>
      </c>
      <c r="I174" s="211">
        <f>+'Prog 05'!I26</f>
        <v>0</v>
      </c>
      <c r="J174" s="211">
        <f>+'Prog 05'!J26</f>
        <v>0</v>
      </c>
      <c r="K174" s="1061" t="str">
        <f t="shared" si="37"/>
        <v>0.00%</v>
      </c>
      <c r="L174" s="40">
        <f>+'Prog 05'!L26</f>
        <v>0</v>
      </c>
      <c r="M174" s="1060">
        <f t="shared" si="44"/>
        <v>0</v>
      </c>
      <c r="N174" s="40">
        <f t="shared" si="46"/>
        <v>0</v>
      </c>
      <c r="O174" s="1063">
        <f t="shared" si="45"/>
        <v>0</v>
      </c>
      <c r="P174" s="151">
        <f>+'Prog 05'!P26</f>
        <v>0</v>
      </c>
      <c r="Q174" s="47">
        <f>+'Prog 05'!Q26</f>
        <v>0</v>
      </c>
      <c r="R174" s="1063" t="str">
        <f t="shared" si="43"/>
        <v>0.00%</v>
      </c>
      <c r="T174" s="229"/>
      <c r="V174" s="262"/>
      <c r="W174" s="255"/>
      <c r="X174" s="255"/>
      <c r="Y174" s="255"/>
      <c r="Z174" s="260"/>
      <c r="AX174" s="34"/>
    </row>
    <row r="175" spans="2:50" ht="15" hidden="1" customHeight="1" outlineLevel="1" x14ac:dyDescent="0.25">
      <c r="B175" s="78"/>
      <c r="C175" s="43"/>
      <c r="D175" s="44"/>
      <c r="E175" s="45"/>
      <c r="F175" s="120" t="s">
        <v>236</v>
      </c>
      <c r="G175" s="347" t="s">
        <v>674</v>
      </c>
      <c r="H175" s="350">
        <f>+'Prog 05'!H27</f>
        <v>0</v>
      </c>
      <c r="I175" s="211">
        <f>+'Prog 05'!I27</f>
        <v>0</v>
      </c>
      <c r="J175" s="211">
        <f>+'Prog 05'!J27</f>
        <v>0</v>
      </c>
      <c r="K175" s="1061" t="str">
        <f t="shared" si="37"/>
        <v>0.00%</v>
      </c>
      <c r="L175" s="40">
        <f>+'Prog 05'!L27</f>
        <v>0</v>
      </c>
      <c r="M175" s="1060">
        <f t="shared" si="44"/>
        <v>0</v>
      </c>
      <c r="N175" s="40">
        <f t="shared" si="46"/>
        <v>0</v>
      </c>
      <c r="O175" s="1063">
        <f t="shared" si="45"/>
        <v>0</v>
      </c>
      <c r="P175" s="151">
        <f>+'Prog 05'!P27</f>
        <v>0</v>
      </c>
      <c r="Q175" s="47">
        <f>+'Prog 05'!Q27</f>
        <v>0</v>
      </c>
      <c r="R175" s="1063" t="str">
        <f t="shared" si="43"/>
        <v>0.00%</v>
      </c>
      <c r="T175" s="229"/>
      <c r="V175" s="262"/>
      <c r="W175" s="255"/>
      <c r="X175" s="255"/>
      <c r="Y175" s="255"/>
      <c r="Z175" s="260"/>
      <c r="AX175" s="34"/>
    </row>
    <row r="176" spans="2:50" ht="15" hidden="1" customHeight="1" outlineLevel="1" x14ac:dyDescent="0.25">
      <c r="B176" s="78"/>
      <c r="C176" s="43"/>
      <c r="D176" s="44"/>
      <c r="E176" s="45"/>
      <c r="F176" s="120" t="s">
        <v>237</v>
      </c>
      <c r="G176" s="347" t="s">
        <v>675</v>
      </c>
      <c r="H176" s="350">
        <f>+'Prog 05'!H28</f>
        <v>0</v>
      </c>
      <c r="I176" s="211">
        <f>+'Prog 05'!I28</f>
        <v>0</v>
      </c>
      <c r="J176" s="211">
        <f>+'Prog 05'!J28</f>
        <v>0</v>
      </c>
      <c r="K176" s="1061" t="str">
        <f t="shared" si="37"/>
        <v>0.00%</v>
      </c>
      <c r="L176" s="40">
        <f>+'Prog 05'!L28</f>
        <v>0</v>
      </c>
      <c r="M176" s="1060">
        <f t="shared" si="44"/>
        <v>0</v>
      </c>
      <c r="N176" s="40">
        <f t="shared" si="46"/>
        <v>0</v>
      </c>
      <c r="O176" s="1063">
        <f t="shared" si="45"/>
        <v>0</v>
      </c>
      <c r="P176" s="151">
        <f>+'Prog 05'!P28</f>
        <v>0</v>
      </c>
      <c r="Q176" s="47">
        <f>+'Prog 05'!Q28</f>
        <v>0</v>
      </c>
      <c r="R176" s="1063" t="str">
        <f t="shared" si="43"/>
        <v>0.00%</v>
      </c>
      <c r="T176" s="229"/>
      <c r="V176" s="262"/>
      <c r="W176" s="255"/>
      <c r="X176" s="255"/>
      <c r="Y176" s="255"/>
      <c r="Z176" s="260"/>
      <c r="AX176" s="34"/>
    </row>
    <row r="177" spans="2:50" ht="15" hidden="1" customHeight="1" outlineLevel="1" x14ac:dyDescent="0.25">
      <c r="B177" s="78"/>
      <c r="C177" s="43"/>
      <c r="D177" s="44"/>
      <c r="E177" s="45"/>
      <c r="F177" s="120" t="s">
        <v>238</v>
      </c>
      <c r="G177" s="347" t="s">
        <v>676</v>
      </c>
      <c r="H177" s="350">
        <f>+'Prog 05'!H29</f>
        <v>0</v>
      </c>
      <c r="I177" s="211">
        <f>+'Prog 05'!I29</f>
        <v>0</v>
      </c>
      <c r="J177" s="211">
        <f>+'Prog 05'!J29</f>
        <v>0</v>
      </c>
      <c r="K177" s="1061" t="str">
        <f t="shared" si="37"/>
        <v>0.00%</v>
      </c>
      <c r="L177" s="40">
        <f>+'Prog 05'!L29</f>
        <v>0</v>
      </c>
      <c r="M177" s="1060">
        <f t="shared" si="44"/>
        <v>0</v>
      </c>
      <c r="N177" s="40">
        <f t="shared" si="46"/>
        <v>0</v>
      </c>
      <c r="O177" s="1063">
        <f t="shared" si="45"/>
        <v>0</v>
      </c>
      <c r="P177" s="151">
        <f>+'Prog 05'!P29</f>
        <v>0</v>
      </c>
      <c r="Q177" s="47">
        <f>+'Prog 05'!Q29</f>
        <v>0</v>
      </c>
      <c r="R177" s="1063" t="str">
        <f t="shared" si="43"/>
        <v>0.00%</v>
      </c>
      <c r="T177" s="229"/>
      <c r="V177" s="262"/>
      <c r="W177" s="255"/>
      <c r="X177" s="255"/>
      <c r="Y177" s="255"/>
      <c r="Z177" s="260"/>
      <c r="AX177" s="34"/>
    </row>
    <row r="178" spans="2:50" ht="15" hidden="1" customHeight="1" outlineLevel="1" x14ac:dyDescent="0.25">
      <c r="B178" s="78"/>
      <c r="C178" s="43"/>
      <c r="D178" s="44"/>
      <c r="E178" s="45"/>
      <c r="F178" s="120" t="s">
        <v>711</v>
      </c>
      <c r="G178" s="343" t="s">
        <v>601</v>
      </c>
      <c r="H178" s="351">
        <f>+'Prog 05'!H31</f>
        <v>0</v>
      </c>
      <c r="I178" s="121">
        <f>+'Prog 05'!I31</f>
        <v>0</v>
      </c>
      <c r="J178" s="211">
        <f>+'Prog 05'!J31</f>
        <v>0</v>
      </c>
      <c r="K178" s="1061" t="str">
        <f t="shared" si="37"/>
        <v>0.00%</v>
      </c>
      <c r="L178" s="40">
        <f>+'Prog 05'!L31</f>
        <v>0</v>
      </c>
      <c r="M178" s="1060">
        <f t="shared" si="44"/>
        <v>0</v>
      </c>
      <c r="N178" s="40">
        <f t="shared" si="46"/>
        <v>0</v>
      </c>
      <c r="O178" s="1063">
        <f t="shared" si="45"/>
        <v>0</v>
      </c>
      <c r="P178" s="77">
        <f>+'Prog 05'!P30</f>
        <v>0</v>
      </c>
      <c r="Q178" s="47">
        <f>+'Prog 05'!Q30</f>
        <v>0</v>
      </c>
      <c r="R178" s="1063" t="str">
        <f t="shared" si="43"/>
        <v>0.00%</v>
      </c>
      <c r="T178" s="229"/>
      <c r="V178" s="262"/>
      <c r="W178" s="255"/>
      <c r="X178" s="255"/>
      <c r="Y178" s="255"/>
      <c r="Z178" s="260"/>
      <c r="AX178" s="34"/>
    </row>
    <row r="179" spans="2:50" ht="15" hidden="1" customHeight="1" outlineLevel="1" x14ac:dyDescent="0.25">
      <c r="B179" s="78"/>
      <c r="C179" s="43"/>
      <c r="D179" s="44"/>
      <c r="E179" s="45"/>
      <c r="F179" s="120" t="s">
        <v>860</v>
      </c>
      <c r="G179" s="343" t="s">
        <v>846</v>
      </c>
      <c r="H179" s="351">
        <f>+'Prog 02'!H12</f>
        <v>0</v>
      </c>
      <c r="I179" s="121">
        <f>+'Prog 02'!I12</f>
        <v>0</v>
      </c>
      <c r="J179" s="211">
        <f ca="1">+'Prog 02'!J12</f>
        <v>0</v>
      </c>
      <c r="K179" s="1061" t="str">
        <f t="shared" ca="1" si="37"/>
        <v>0.00%</v>
      </c>
      <c r="L179" s="40">
        <f>+'Prog 02'!L12</f>
        <v>0</v>
      </c>
      <c r="M179" s="1060">
        <f t="shared" si="44"/>
        <v>0</v>
      </c>
      <c r="N179" s="40">
        <f>+'Prog 02'!N12</f>
        <v>0</v>
      </c>
      <c r="O179" s="1063">
        <f t="shared" si="45"/>
        <v>0</v>
      </c>
      <c r="P179" s="457">
        <f>+'Prog 02'!P12</f>
        <v>199657.71</v>
      </c>
      <c r="Q179" s="47">
        <f>+'Prog 02'!Q12</f>
        <v>199657.71</v>
      </c>
      <c r="R179" s="1063">
        <f t="shared" si="43"/>
        <v>1</v>
      </c>
      <c r="T179" s="229"/>
      <c r="V179" s="262"/>
      <c r="W179" s="255"/>
      <c r="X179" s="255"/>
      <c r="Y179" s="255"/>
      <c r="Z179" s="260"/>
      <c r="AX179" s="34"/>
    </row>
    <row r="180" spans="2:50" ht="15" hidden="1" customHeight="1" outlineLevel="1" x14ac:dyDescent="0.25">
      <c r="B180" s="78"/>
      <c r="C180" s="43"/>
      <c r="D180" s="44"/>
      <c r="E180" s="45"/>
      <c r="F180" s="120" t="s">
        <v>678</v>
      </c>
      <c r="G180" s="343" t="s">
        <v>513</v>
      </c>
      <c r="H180" s="351">
        <f>+'Prog 05'!H31</f>
        <v>0</v>
      </c>
      <c r="I180" s="121">
        <f>+'Prog 05'!I31</f>
        <v>0</v>
      </c>
      <c r="J180" s="211">
        <f>+'Prog 05'!J31</f>
        <v>0</v>
      </c>
      <c r="K180" s="1061" t="str">
        <f t="shared" si="37"/>
        <v>0.00%</v>
      </c>
      <c r="L180" s="40">
        <f>+'Prog 05'!L31</f>
        <v>0</v>
      </c>
      <c r="M180" s="1060">
        <f t="shared" si="44"/>
        <v>0</v>
      </c>
      <c r="N180" s="40">
        <f t="shared" si="46"/>
        <v>0</v>
      </c>
      <c r="O180" s="1063">
        <f t="shared" si="45"/>
        <v>0</v>
      </c>
      <c r="P180" s="457">
        <f>+'Prog 05'!P31</f>
        <v>0</v>
      </c>
      <c r="Q180" s="47">
        <f>+'Prog 05'!Q31</f>
        <v>0</v>
      </c>
      <c r="R180" s="1063" t="str">
        <f t="shared" si="43"/>
        <v>0.00%</v>
      </c>
      <c r="T180" s="229"/>
      <c r="V180" s="262"/>
      <c r="W180" s="255"/>
      <c r="X180" s="255"/>
      <c r="Y180" s="255"/>
      <c r="Z180" s="260"/>
      <c r="AX180" s="34"/>
    </row>
    <row r="181" spans="2:50" ht="15" hidden="1" customHeight="1" outlineLevel="1" x14ac:dyDescent="0.25">
      <c r="B181" s="78" t="s">
        <v>2</v>
      </c>
      <c r="C181" s="43" t="s">
        <v>165</v>
      </c>
      <c r="D181" s="44"/>
      <c r="E181" s="53"/>
      <c r="F181" s="53"/>
      <c r="G181" s="341" t="s">
        <v>3</v>
      </c>
      <c r="H181" s="351">
        <f>SUM(H182:H198)</f>
        <v>85908502</v>
      </c>
      <c r="I181" s="456">
        <f>SUM(I182:I198)</f>
        <v>86623974</v>
      </c>
      <c r="J181" s="211">
        <f ca="1">SUM(J182:J198)</f>
        <v>86239779.988999993</v>
      </c>
      <c r="K181" s="1061">
        <f t="shared" ca="1" si="37"/>
        <v>0.99556480737076314</v>
      </c>
      <c r="L181" s="40">
        <f>SUM(L182:L198)</f>
        <v>86314638.671000019</v>
      </c>
      <c r="M181" s="1060">
        <f t="shared" si="44"/>
        <v>0.99642898709542027</v>
      </c>
      <c r="N181" s="40">
        <f>SUM(N182:N198)</f>
        <v>309335.32899999403</v>
      </c>
      <c r="O181" s="1063">
        <f t="shared" si="45"/>
        <v>3.5710129045799033E-3</v>
      </c>
      <c r="P181" s="355">
        <f>SUM(P182:P198)</f>
        <v>87284332.080000013</v>
      </c>
      <c r="Q181" s="46">
        <f ca="1">SUM(Q182:Q198)</f>
        <v>86610952.903500006</v>
      </c>
      <c r="R181" s="1063">
        <f t="shared" ca="1" si="43"/>
        <v>0.99228522278336473</v>
      </c>
      <c r="T181" s="229"/>
      <c r="V181" s="262"/>
      <c r="W181" s="255"/>
      <c r="X181" s="255"/>
      <c r="Y181" s="255"/>
      <c r="Z181" s="260"/>
    </row>
    <row r="182" spans="2:50" ht="15" hidden="1" customHeight="1" outlineLevel="2" x14ac:dyDescent="0.25">
      <c r="B182" s="78"/>
      <c r="C182" s="43"/>
      <c r="D182" s="51" t="s">
        <v>193</v>
      </c>
      <c r="E182" s="51"/>
      <c r="F182" s="45" t="str">
        <f t="shared" ref="F182:F187" si="47">+CONCATENATE($B$150,"",$C$181,"",D182,"",E182)</f>
        <v>24.03.024</v>
      </c>
      <c r="G182" s="342" t="s">
        <v>240</v>
      </c>
      <c r="H182" s="455">
        <f>+VLOOKUP(F182,matriz01,3,FALSE)</f>
        <v>10</v>
      </c>
      <c r="I182" s="645">
        <f>+VLOOKUP(F182,matriz01,4,FALSE)</f>
        <v>10</v>
      </c>
      <c r="J182" s="211">
        <f ca="1">+'Prog 01'!K160</f>
        <v>0</v>
      </c>
      <c r="K182" s="1061">
        <f t="shared" ca="1" si="37"/>
        <v>0</v>
      </c>
      <c r="L182" s="40">
        <f>INDEX(coincidenciaP01,MATCH(F182,indicep01,0),7)</f>
        <v>0</v>
      </c>
      <c r="M182" s="1060">
        <f t="shared" si="44"/>
        <v>0</v>
      </c>
      <c r="N182" s="40">
        <f>INDEX(coincidenciaP01,MATCH(F182,indicep01,0),9)</f>
        <v>10</v>
      </c>
      <c r="O182" s="1063">
        <f t="shared" si="45"/>
        <v>1</v>
      </c>
      <c r="P182" s="355">
        <f>+'Prog 01'!Q160</f>
        <v>10.35</v>
      </c>
      <c r="Q182" s="46">
        <f ca="1">+'Prog 01'!R160</f>
        <v>0</v>
      </c>
      <c r="R182" s="1063">
        <f t="shared" ca="1" si="43"/>
        <v>0</v>
      </c>
      <c r="T182" s="229"/>
      <c r="V182" s="262"/>
      <c r="W182" s="255"/>
      <c r="X182" s="255"/>
      <c r="Y182" s="255"/>
      <c r="Z182" s="260"/>
    </row>
    <row r="183" spans="2:50" ht="15" hidden="1" customHeight="1" outlineLevel="2" x14ac:dyDescent="0.25">
      <c r="B183" s="78"/>
      <c r="C183" s="43"/>
      <c r="D183" s="51" t="s">
        <v>194</v>
      </c>
      <c r="E183" s="51"/>
      <c r="F183" s="45" t="str">
        <f t="shared" si="47"/>
        <v>24.03.025</v>
      </c>
      <c r="G183" s="342" t="str">
        <f>+'Prog 01'!H161</f>
        <v xml:space="preserve">U. de Chile, Facultad de Gobierno - Actualización </v>
      </c>
      <c r="H183" s="455">
        <f>+'Prog 01'!I161</f>
        <v>0</v>
      </c>
      <c r="I183" s="645">
        <f>'Prog 01'!J161</f>
        <v>150000</v>
      </c>
      <c r="J183" s="211">
        <f ca="1">+'Prog 01'!K161</f>
        <v>150000</v>
      </c>
      <c r="K183" s="1061">
        <f t="shared" ca="1" si="37"/>
        <v>1</v>
      </c>
      <c r="L183" s="211">
        <f>+'Prog 01'!M160</f>
        <v>0</v>
      </c>
      <c r="M183" s="1060">
        <f t="shared" si="44"/>
        <v>0</v>
      </c>
      <c r="N183" s="211">
        <f>+'Prog 01'!O161</f>
        <v>0</v>
      </c>
      <c r="O183" s="1063">
        <f t="shared" si="45"/>
        <v>0</v>
      </c>
      <c r="P183" s="455">
        <f>+'Prog 01'!Q161</f>
        <v>82800</v>
      </c>
      <c r="Q183" s="121">
        <f ca="1">+'Prog 01'!R161</f>
        <v>82800</v>
      </c>
      <c r="R183" s="1063">
        <f t="shared" ca="1" si="43"/>
        <v>1</v>
      </c>
      <c r="S183" s="513">
        <f>+'Prog 01'!U161</f>
        <v>0</v>
      </c>
      <c r="T183" s="229"/>
      <c r="V183" s="262"/>
      <c r="W183" s="255"/>
      <c r="X183" s="255"/>
      <c r="Y183" s="255"/>
      <c r="Z183" s="260"/>
    </row>
    <row r="184" spans="2:50" ht="15" hidden="1" customHeight="1" outlineLevel="2" x14ac:dyDescent="0.25">
      <c r="B184" s="78"/>
      <c r="C184" s="43"/>
      <c r="D184" s="51" t="s">
        <v>222</v>
      </c>
      <c r="E184" s="51"/>
      <c r="F184" s="45" t="str">
        <f t="shared" si="47"/>
        <v>24.03.026</v>
      </c>
      <c r="G184" s="342" t="s">
        <v>138</v>
      </c>
      <c r="H184" s="455">
        <f>+VLOOKUP(F184,matriz02,3,FALSE)</f>
        <v>1548000</v>
      </c>
      <c r="I184" s="645">
        <f>+VLOOKUP(F184,matriz02,4,FALSE)</f>
        <v>1512000</v>
      </c>
      <c r="J184" s="211">
        <f ca="1">+'Prog 02'!J14</f>
        <v>1490189.8770000001</v>
      </c>
      <c r="K184" s="1061">
        <f t="shared" ref="K184:K247" ca="1" si="48">IFERROR(J184/I184,"0.00%")</f>
        <v>0.98557531547619059</v>
      </c>
      <c r="L184" s="40">
        <f>+'Prog 02'!L14</f>
        <v>1491498.8770000001</v>
      </c>
      <c r="M184" s="1060">
        <f t="shared" si="44"/>
        <v>0.98644105621693123</v>
      </c>
      <c r="N184" s="40">
        <f>+'Prog 02'!N14</f>
        <v>20501.122999999905</v>
      </c>
      <c r="O184" s="1063">
        <f t="shared" si="45"/>
        <v>1.355894378306872E-2</v>
      </c>
      <c r="P184" s="355">
        <f>+'Prog 02'!P14</f>
        <v>1533872.0699999998</v>
      </c>
      <c r="Q184" s="46">
        <f>+'Prog 02'!Q14</f>
        <v>1325734.0543800001</v>
      </c>
      <c r="R184" s="1063">
        <f t="shared" si="43"/>
        <v>0.86430549216532793</v>
      </c>
      <c r="T184" s="229"/>
      <c r="V184" s="262"/>
      <c r="W184" s="255"/>
      <c r="X184" s="255"/>
      <c r="Y184" s="255"/>
      <c r="Z184" s="260"/>
    </row>
    <row r="185" spans="2:50" s="1" customFormat="1" ht="15" hidden="1" customHeight="1" outlineLevel="2" x14ac:dyDescent="0.25">
      <c r="B185" s="131"/>
      <c r="C185" s="132"/>
      <c r="D185" s="204" t="s">
        <v>803</v>
      </c>
      <c r="E185" s="204"/>
      <c r="F185" s="134" t="str">
        <f t="shared" si="47"/>
        <v>24.03.027</v>
      </c>
      <c r="G185" s="233" t="s">
        <v>991</v>
      </c>
      <c r="H185" s="644">
        <v>0</v>
      </c>
      <c r="I185" s="645">
        <f>'Prog 01'!J162</f>
        <v>55000</v>
      </c>
      <c r="J185" s="211">
        <f ca="1">+'Prog 01'!K162</f>
        <v>55000</v>
      </c>
      <c r="K185" s="1061">
        <f t="shared" ca="1" si="48"/>
        <v>1</v>
      </c>
      <c r="L185" s="40">
        <f>+'Prog 01'!M161</f>
        <v>150000</v>
      </c>
      <c r="M185" s="1060">
        <f t="shared" si="44"/>
        <v>2.7272727272727271</v>
      </c>
      <c r="N185" s="40">
        <f>+'Prog 01'!O162</f>
        <v>0</v>
      </c>
      <c r="O185" s="1063">
        <f t="shared" si="45"/>
        <v>0</v>
      </c>
      <c r="P185" s="373">
        <f>+'Prog 01'!Q162</f>
        <v>41400</v>
      </c>
      <c r="Q185" s="40">
        <f ca="1">+'Prog 01'!R162</f>
        <v>41400</v>
      </c>
      <c r="R185" s="1063">
        <f t="shared" ca="1" si="43"/>
        <v>1</v>
      </c>
      <c r="S185" s="3"/>
      <c r="T185" s="431"/>
      <c r="U185" s="109"/>
      <c r="V185" s="583"/>
      <c r="W185" s="584"/>
      <c r="X185" s="584"/>
      <c r="Y185" s="584"/>
      <c r="Z185" s="585"/>
    </row>
    <row r="186" spans="2:50" s="1" customFormat="1" ht="15" hidden="1" customHeight="1" outlineLevel="2" x14ac:dyDescent="0.25">
      <c r="B186" s="131"/>
      <c r="C186" s="132"/>
      <c r="D186" s="204" t="s">
        <v>934</v>
      </c>
      <c r="E186" s="204"/>
      <c r="F186" s="134" t="str">
        <f t="shared" si="47"/>
        <v>24.03.030</v>
      </c>
      <c r="G186" s="233" t="str">
        <f>+'Prog 01'!H163</f>
        <v xml:space="preserve">SUBPESCA - Consulta indígena área marina Rapa Nui </v>
      </c>
      <c r="H186" s="644">
        <f>+'Prog 01'!I163</f>
        <v>0</v>
      </c>
      <c r="I186" s="645">
        <v>0</v>
      </c>
      <c r="J186" s="211">
        <f ca="1">+'Prog 01'!K163</f>
        <v>0</v>
      </c>
      <c r="K186" s="1061" t="str">
        <f t="shared" ca="1" si="48"/>
        <v>0.00%</v>
      </c>
      <c r="L186" s="211">
        <f>+'Prog 01'!M162</f>
        <v>55000</v>
      </c>
      <c r="M186" s="1060">
        <f t="shared" si="44"/>
        <v>0</v>
      </c>
      <c r="N186" s="211">
        <f>+'Prog 01'!O163</f>
        <v>0</v>
      </c>
      <c r="O186" s="1063">
        <f t="shared" si="45"/>
        <v>0</v>
      </c>
      <c r="P186" s="644">
        <f>+'Prog 01'!Q163</f>
        <v>51749.999999999993</v>
      </c>
      <c r="Q186" s="211">
        <f ca="1">+'Prog 01'!R163</f>
        <v>51749.999999999993</v>
      </c>
      <c r="R186" s="1063">
        <f t="shared" ca="1" si="43"/>
        <v>1</v>
      </c>
      <c r="S186" s="3"/>
      <c r="T186" s="431"/>
      <c r="U186" s="109"/>
      <c r="V186" s="583"/>
      <c r="W186" s="584"/>
      <c r="X186" s="584"/>
      <c r="Y186" s="584"/>
      <c r="Z186" s="585"/>
    </row>
    <row r="187" spans="2:50" s="1" customFormat="1" ht="15" hidden="1" customHeight="1" outlineLevel="2" x14ac:dyDescent="0.25">
      <c r="B187" s="131"/>
      <c r="C187" s="132"/>
      <c r="D187" s="203" t="s">
        <v>298</v>
      </c>
      <c r="E187" s="204"/>
      <c r="F187" s="134" t="str">
        <f t="shared" si="47"/>
        <v>24.03.033</v>
      </c>
      <c r="G187" s="233" t="s">
        <v>299</v>
      </c>
      <c r="H187" s="644">
        <f>+'Prog 02'!H20</f>
        <v>2639109</v>
      </c>
      <c r="I187" s="645">
        <f>+'Prog 02'!I20</f>
        <v>2610289</v>
      </c>
      <c r="J187" s="211">
        <f ca="1">+'Prog 02'!J20</f>
        <v>2470149.5439999998</v>
      </c>
      <c r="K187" s="1061">
        <f t="shared" ca="1" si="48"/>
        <v>0.94631266652849544</v>
      </c>
      <c r="L187" s="40">
        <f>+'Prog 02'!L20</f>
        <v>2530262.929</v>
      </c>
      <c r="M187" s="1060">
        <f t="shared" si="44"/>
        <v>0.96934206480585106</v>
      </c>
      <c r="N187" s="40">
        <f>+'Prog 02'!N20</f>
        <v>80026.070999999996</v>
      </c>
      <c r="O187" s="1063">
        <f t="shared" si="45"/>
        <v>3.0657935194149E-2</v>
      </c>
      <c r="P187" s="373">
        <f>+'Prog 02'!P20</f>
        <v>2153566.9350000001</v>
      </c>
      <c r="Q187" s="40">
        <f>+'Prog 02'!Q20</f>
        <v>1780048.0702800003</v>
      </c>
      <c r="R187" s="1063">
        <f t="shared" si="43"/>
        <v>0.82655804254349785</v>
      </c>
      <c r="S187" s="3"/>
      <c r="T187" s="431"/>
      <c r="U187" s="109"/>
      <c r="V187" s="583"/>
      <c r="W187" s="584"/>
      <c r="X187" s="584"/>
      <c r="Y187" s="584"/>
      <c r="Z187" s="585"/>
    </row>
    <row r="188" spans="2:50" s="1" customFormat="1" ht="15" hidden="1" customHeight="1" outlineLevel="2" x14ac:dyDescent="0.25">
      <c r="B188" s="131"/>
      <c r="C188" s="132"/>
      <c r="D188" s="203" t="s">
        <v>504</v>
      </c>
      <c r="E188" s="204"/>
      <c r="F188" s="134" t="s">
        <v>503</v>
      </c>
      <c r="G188" s="233" t="s">
        <v>260</v>
      </c>
      <c r="H188" s="373">
        <f>+'Prog 02'!H26</f>
        <v>42435</v>
      </c>
      <c r="I188" s="586">
        <f>+'Prog 02'!I26</f>
        <v>42435</v>
      </c>
      <c r="J188" s="40">
        <f ca="1">+'Prog 02'!J26</f>
        <v>17434.689999999999</v>
      </c>
      <c r="K188" s="1061">
        <f t="shared" ca="1" si="48"/>
        <v>0.41085636856368563</v>
      </c>
      <c r="L188" s="40">
        <f>+'Prog 02'!L26</f>
        <v>26434.69</v>
      </c>
      <c r="M188" s="1060">
        <f t="shared" si="44"/>
        <v>0.62294544597619883</v>
      </c>
      <c r="N188" s="40">
        <f>+'Prog 02'!N27</f>
        <v>16000.310000000001</v>
      </c>
      <c r="O188" s="1063">
        <f t="shared" si="45"/>
        <v>0.37705455402380111</v>
      </c>
      <c r="P188" s="373">
        <f>+'Prog 02'!P26</f>
        <v>60441.929999999993</v>
      </c>
      <c r="Q188" s="40">
        <f>+'Prog 02'!Q26</f>
        <v>60277.205609999997</v>
      </c>
      <c r="R188" s="1063">
        <f t="shared" si="43"/>
        <v>0.9972746669406487</v>
      </c>
      <c r="S188" s="3"/>
      <c r="T188" s="431"/>
      <c r="U188" s="109"/>
      <c r="V188" s="583"/>
      <c r="W188" s="584"/>
      <c r="X188" s="584"/>
      <c r="Y188" s="584"/>
      <c r="Z188" s="585"/>
    </row>
    <row r="189" spans="2:50" s="1" customFormat="1" ht="15" hidden="1" customHeight="1" outlineLevel="2" x14ac:dyDescent="0.25">
      <c r="B189" s="131"/>
      <c r="C189" s="132"/>
      <c r="D189" s="203" t="s">
        <v>992</v>
      </c>
      <c r="E189" s="204"/>
      <c r="F189" s="134" t="s">
        <v>994</v>
      </c>
      <c r="G189" s="233" t="str">
        <f>+'Prog 01'!H164</f>
        <v>UFRO - Red de expertos macro zona sur</v>
      </c>
      <c r="H189" s="373">
        <f>+'Prog 01'!I164</f>
        <v>0</v>
      </c>
      <c r="I189" s="586">
        <f>'Prog 01'!J164</f>
        <v>400000</v>
      </c>
      <c r="J189" s="40">
        <f ca="1">+'Prog 01'!K164</f>
        <v>400000</v>
      </c>
      <c r="K189" s="1061">
        <f t="shared" ca="1" si="48"/>
        <v>1</v>
      </c>
      <c r="L189" s="40">
        <f>'Prog 01'!M164</f>
        <v>400000</v>
      </c>
      <c r="M189" s="1060">
        <f t="shared" si="44"/>
        <v>1</v>
      </c>
      <c r="N189" s="40">
        <f>+'Prog 01'!O164</f>
        <v>0</v>
      </c>
      <c r="O189" s="1063">
        <f t="shared" si="45"/>
        <v>0</v>
      </c>
      <c r="P189" s="373"/>
      <c r="Q189" s="40"/>
      <c r="R189" s="1063" t="str">
        <f t="shared" si="43"/>
        <v>0.00%</v>
      </c>
      <c r="S189" s="3"/>
      <c r="T189" s="431"/>
      <c r="U189" s="109"/>
      <c r="V189" s="583"/>
      <c r="W189" s="584"/>
      <c r="X189" s="584"/>
      <c r="Y189" s="584"/>
      <c r="Z189" s="585"/>
    </row>
    <row r="190" spans="2:50" ht="15" hidden="1" customHeight="1" outlineLevel="2" x14ac:dyDescent="0.25">
      <c r="B190" s="78"/>
      <c r="C190" s="43"/>
      <c r="D190" s="54" t="s">
        <v>190</v>
      </c>
      <c r="E190" s="51"/>
      <c r="F190" s="45" t="s">
        <v>765</v>
      </c>
      <c r="G190" s="342" t="str">
        <f>+'Prog 01'!H165</f>
        <v xml:space="preserve">Fortalecimiento de Capacidades de Intervención en </v>
      </c>
      <c r="H190" s="76">
        <v>0</v>
      </c>
      <c r="I190" s="586">
        <v>0</v>
      </c>
      <c r="J190" s="40">
        <v>0</v>
      </c>
      <c r="K190" s="1061" t="str">
        <f t="shared" si="48"/>
        <v>0.00%</v>
      </c>
      <c r="L190" s="40">
        <v>0</v>
      </c>
      <c r="M190" s="1060">
        <f t="shared" si="44"/>
        <v>0</v>
      </c>
      <c r="N190" s="40">
        <v>0</v>
      </c>
      <c r="O190" s="1063">
        <f t="shared" si="45"/>
        <v>0</v>
      </c>
      <c r="P190" s="355">
        <f>+'Prog 01'!Q165</f>
        <v>0</v>
      </c>
      <c r="Q190" s="46">
        <f ca="1">+'Prog 01'!R165</f>
        <v>0</v>
      </c>
      <c r="R190" s="1063" t="str">
        <f t="shared" ca="1" si="43"/>
        <v>0.00%</v>
      </c>
      <c r="T190" s="229"/>
      <c r="V190" s="262"/>
      <c r="W190" s="255"/>
      <c r="X190" s="255"/>
      <c r="Y190" s="255"/>
      <c r="Z190" s="260"/>
    </row>
    <row r="191" spans="2:50" ht="15" hidden="1" customHeight="1" outlineLevel="2" x14ac:dyDescent="0.25">
      <c r="B191" s="78"/>
      <c r="C191" s="43"/>
      <c r="D191" s="51" t="s">
        <v>223</v>
      </c>
      <c r="E191" s="51"/>
      <c r="F191" s="45" t="str">
        <f t="shared" ref="F191:F198" si="49">+CONCATENATE($B$150,"",$C$181,"",D191,"",E191)</f>
        <v>24.03.403</v>
      </c>
      <c r="G191" s="342" t="s">
        <v>304</v>
      </c>
      <c r="H191" s="76">
        <f>+'Prog 03'!H15</f>
        <v>75558251</v>
      </c>
      <c r="I191" s="586">
        <f>+'Prog 03'!I15</f>
        <v>75612923</v>
      </c>
      <c r="J191" s="40">
        <f ca="1">+'Prog 03'!J15</f>
        <v>75612907.193999991</v>
      </c>
      <c r="K191" s="1061">
        <f t="shared" ca="1" si="48"/>
        <v>0.9999997909616587</v>
      </c>
      <c r="L191" s="40">
        <f>+'Prog 03'!L15</f>
        <v>75612907.194000006</v>
      </c>
      <c r="M191" s="1060">
        <f t="shared" si="44"/>
        <v>0.99999979096165881</v>
      </c>
      <c r="N191" s="40">
        <f>+'Prog 03'!N15</f>
        <v>15.805999994277954</v>
      </c>
      <c r="O191" s="1063">
        <f t="shared" si="45"/>
        <v>2.0903834116131119E-7</v>
      </c>
      <c r="P191" s="355">
        <f>+'Prog 03'!P15</f>
        <v>77527708.965000004</v>
      </c>
      <c r="Q191" s="46">
        <f>+'Prog 03'!Q15</f>
        <v>77527708.162874997</v>
      </c>
      <c r="R191" s="1063">
        <f t="shared" si="43"/>
        <v>0.99999998965369907</v>
      </c>
      <c r="T191" s="229"/>
      <c r="V191" s="262"/>
      <c r="W191" s="255"/>
      <c r="X191" s="255"/>
      <c r="Y191" s="255"/>
      <c r="Z191" s="260"/>
    </row>
    <row r="192" spans="2:50" ht="15" hidden="1" customHeight="1" outlineLevel="2" x14ac:dyDescent="0.25">
      <c r="B192" s="78" t="s">
        <v>2</v>
      </c>
      <c r="C192" s="43"/>
      <c r="D192" s="54" t="s">
        <v>252</v>
      </c>
      <c r="E192" s="51"/>
      <c r="F192" s="45" t="str">
        <f t="shared" si="49"/>
        <v>24.03.406</v>
      </c>
      <c r="G192" s="342" t="s">
        <v>251</v>
      </c>
      <c r="H192" s="76">
        <f>+'Prog 03'!H16</f>
        <v>3793923</v>
      </c>
      <c r="I192" s="586">
        <f>+'Prog 03'!I16</f>
        <v>4013401</v>
      </c>
      <c r="J192" s="40">
        <f ca="1">+'Prog 03'!J16</f>
        <v>4004181.2490000008</v>
      </c>
      <c r="K192" s="1061">
        <f t="shared" ca="1" si="48"/>
        <v>0.99770275858305735</v>
      </c>
      <c r="L192" s="40">
        <f>+'Prog 03'!L16</f>
        <v>4004181.2490000003</v>
      </c>
      <c r="M192" s="1060">
        <f t="shared" si="44"/>
        <v>0.99770275858305724</v>
      </c>
      <c r="N192" s="40">
        <f>+'Prog 03'!N16</f>
        <v>9219.7509999996983</v>
      </c>
      <c r="O192" s="1063">
        <f t="shared" si="45"/>
        <v>2.2972414169428121E-3</v>
      </c>
      <c r="P192" s="355">
        <f>+'Prog 03'!P16</f>
        <v>3929143.5899999994</v>
      </c>
      <c r="Q192" s="46">
        <f>+'Prog 03'!Q16</f>
        <v>3859230.5499149999</v>
      </c>
      <c r="R192" s="1063">
        <f t="shared" si="43"/>
        <v>0.98220654489112236</v>
      </c>
      <c r="T192" s="229"/>
      <c r="V192" s="262"/>
      <c r="W192" s="255"/>
      <c r="X192" s="255"/>
      <c r="Y192" s="255"/>
      <c r="Z192" s="260"/>
    </row>
    <row r="193" spans="1:26" ht="15" hidden="1" customHeight="1" outlineLevel="2" x14ac:dyDescent="0.25">
      <c r="B193" s="78"/>
      <c r="C193" s="43"/>
      <c r="D193" s="54" t="s">
        <v>966</v>
      </c>
      <c r="E193" s="51"/>
      <c r="F193" s="45" t="str">
        <f>+CONCATENATE($B$150,"",$C$181,"",D193,"",E193)</f>
        <v>24.03.407</v>
      </c>
      <c r="G193" s="342" t="str">
        <f>+'Prog 03'!G23</f>
        <v>Servicios de Asistencia Técnica Especializada SATE</v>
      </c>
      <c r="H193" s="76">
        <f>+'Prog 03'!H23</f>
        <v>464198</v>
      </c>
      <c r="I193" s="586">
        <f>+'Prog 03'!I23</f>
        <v>464198</v>
      </c>
      <c r="J193" s="40">
        <f ca="1">+'Prog 03'!J23</f>
        <v>307140.58199999999</v>
      </c>
      <c r="K193" s="1061">
        <f t="shared" ca="1" si="48"/>
        <v>0.66165856380251531</v>
      </c>
      <c r="L193" s="40">
        <f>+'Prog 03'!L23</f>
        <v>311140.58199999999</v>
      </c>
      <c r="M193" s="1060">
        <f t="shared" si="44"/>
        <v>0.67027557637042812</v>
      </c>
      <c r="N193" s="40">
        <f>+'Prog 03'!N23</f>
        <v>153057.41800000001</v>
      </c>
      <c r="O193" s="1063">
        <f t="shared" si="45"/>
        <v>0.32972442362957188</v>
      </c>
      <c r="P193" s="355">
        <f>+'Prog 03'!P23</f>
        <v>0</v>
      </c>
      <c r="Q193" s="46">
        <f>+'Prog 03'!Q23</f>
        <v>0</v>
      </c>
      <c r="R193" s="1063" t="str">
        <f t="shared" si="43"/>
        <v>0.00%</v>
      </c>
      <c r="T193" s="229"/>
      <c r="V193" s="262"/>
      <c r="W193" s="255"/>
      <c r="X193" s="255"/>
      <c r="Y193" s="255"/>
      <c r="Z193" s="260"/>
    </row>
    <row r="194" spans="1:26" ht="15" hidden="1" customHeight="1" outlineLevel="2" x14ac:dyDescent="0.25">
      <c r="B194" s="78" t="s">
        <v>2</v>
      </c>
      <c r="C194" s="43"/>
      <c r="D194" s="54" t="s">
        <v>254</v>
      </c>
      <c r="E194" s="51"/>
      <c r="F194" s="45" t="str">
        <f t="shared" si="49"/>
        <v>24.03.409</v>
      </c>
      <c r="G194" s="342" t="s">
        <v>258</v>
      </c>
      <c r="H194" s="76">
        <f>+'Prog 01'!I166</f>
        <v>112749</v>
      </c>
      <c r="I194" s="586">
        <f>+VLOOKUP(F194,matriz01,4,FALSE)</f>
        <v>113891</v>
      </c>
      <c r="J194" s="40">
        <f ca="1">+'Prog 01'!K166</f>
        <v>85087.256000000008</v>
      </c>
      <c r="K194" s="1061">
        <f t="shared" ca="1" si="48"/>
        <v>0.74709376509118375</v>
      </c>
      <c r="L194" s="40">
        <f>'Prog 01'!M166</f>
        <v>85523.553</v>
      </c>
      <c r="M194" s="1060">
        <f t="shared" si="44"/>
        <v>0.75092459456849092</v>
      </c>
      <c r="N194" s="40">
        <f>INDEX(coincidenciaP01,MATCH(F194,indicep01,0),9)</f>
        <v>28367.447</v>
      </c>
      <c r="O194" s="1063">
        <f t="shared" si="45"/>
        <v>0.24907540543150908</v>
      </c>
      <c r="P194" s="355">
        <f>+'Prog 01'!Q166</f>
        <v>90927.854999999996</v>
      </c>
      <c r="Q194" s="46">
        <f ca="1">+'Prog 01'!R166</f>
        <v>90795.954599999983</v>
      </c>
      <c r="R194" s="1063">
        <f t="shared" ca="1" si="43"/>
        <v>0.99854939501212236</v>
      </c>
      <c r="T194" s="229"/>
      <c r="V194" s="262"/>
      <c r="W194" s="255"/>
      <c r="X194" s="255"/>
      <c r="Y194" s="255"/>
      <c r="Z194" s="260"/>
    </row>
    <row r="195" spans="1:26" ht="15" hidden="1" customHeight="1" outlineLevel="2" x14ac:dyDescent="0.25">
      <c r="B195" s="78"/>
      <c r="C195" s="300"/>
      <c r="D195" s="54" t="s">
        <v>799</v>
      </c>
      <c r="E195" s="51"/>
      <c r="F195" s="45" t="str">
        <f t="shared" si="49"/>
        <v>24.03.410</v>
      </c>
      <c r="G195" s="342" t="s">
        <v>800</v>
      </c>
      <c r="H195" s="76">
        <v>0</v>
      </c>
      <c r="I195" s="40">
        <v>0</v>
      </c>
      <c r="J195" s="40">
        <v>0</v>
      </c>
      <c r="K195" s="1061" t="str">
        <f t="shared" si="48"/>
        <v>0.00%</v>
      </c>
      <c r="L195" s="40">
        <v>0</v>
      </c>
      <c r="M195" s="1060">
        <f t="shared" si="44"/>
        <v>0</v>
      </c>
      <c r="N195" s="40"/>
      <c r="O195" s="1063">
        <f t="shared" si="45"/>
        <v>0</v>
      </c>
      <c r="P195" s="355">
        <f>+'Prog 01'!Q167</f>
        <v>0</v>
      </c>
      <c r="Q195" s="46">
        <f ca="1">+'Prog 01'!R167</f>
        <v>0</v>
      </c>
      <c r="R195" s="1063" t="str">
        <f t="shared" ca="1" si="43"/>
        <v>0.00%</v>
      </c>
      <c r="T195" s="229"/>
      <c r="V195" s="262"/>
      <c r="W195" s="255"/>
      <c r="X195" s="255"/>
      <c r="Y195" s="255"/>
      <c r="Z195" s="260"/>
    </row>
    <row r="196" spans="1:26" ht="15" hidden="1" customHeight="1" outlineLevel="2" x14ac:dyDescent="0.25">
      <c r="B196" s="78" t="s">
        <v>2</v>
      </c>
      <c r="C196" s="43"/>
      <c r="D196" s="54" t="s">
        <v>255</v>
      </c>
      <c r="E196" s="51"/>
      <c r="F196" s="45" t="str">
        <f t="shared" si="49"/>
        <v>24.03.415</v>
      </c>
      <c r="G196" s="342" t="s">
        <v>259</v>
      </c>
      <c r="H196" s="76">
        <f>+'Prog 01'!I168</f>
        <v>0</v>
      </c>
      <c r="I196" s="40">
        <f>+VLOOKUP(F196,matriz01,4,FALSE)</f>
        <v>0</v>
      </c>
      <c r="J196" s="40">
        <f ca="1">+'Prog 01'!K168</f>
        <v>0</v>
      </c>
      <c r="K196" s="1061" t="str">
        <f t="shared" ca="1" si="48"/>
        <v>0.00%</v>
      </c>
      <c r="L196" s="40">
        <f>INDEX(coincidenciaP01,MATCH(F196,indicep01,0),7)</f>
        <v>0</v>
      </c>
      <c r="M196" s="1060">
        <f t="shared" si="44"/>
        <v>0</v>
      </c>
      <c r="N196" s="40">
        <f>INDEX(coincidenciaP01,MATCH(F196,indicep01,0),9)</f>
        <v>0</v>
      </c>
      <c r="O196" s="1063">
        <f t="shared" si="45"/>
        <v>0</v>
      </c>
      <c r="P196" s="76">
        <f>+'Prog 01'!Q168</f>
        <v>0</v>
      </c>
      <c r="Q196" s="46">
        <f ca="1">+'Prog 01'!R168</f>
        <v>0</v>
      </c>
      <c r="R196" s="1063" t="str">
        <f t="shared" ca="1" si="43"/>
        <v>0.00%</v>
      </c>
      <c r="T196" s="229"/>
      <c r="V196" s="262"/>
      <c r="W196" s="255"/>
      <c r="X196" s="255"/>
      <c r="Y196" s="255"/>
      <c r="Z196" s="260"/>
    </row>
    <row r="197" spans="1:26" ht="15" hidden="1" customHeight="1" outlineLevel="2" x14ac:dyDescent="0.25">
      <c r="B197" s="78" t="s">
        <v>2</v>
      </c>
      <c r="C197" s="43"/>
      <c r="D197" s="54" t="s">
        <v>265</v>
      </c>
      <c r="E197" s="51"/>
      <c r="F197" s="45" t="str">
        <f t="shared" si="49"/>
        <v>24.03.500</v>
      </c>
      <c r="G197" s="342" t="s">
        <v>261</v>
      </c>
      <c r="H197" s="76">
        <f>+'Prog 02'!H29</f>
        <v>0</v>
      </c>
      <c r="I197" s="40">
        <f>+'Prog 02'!I29</f>
        <v>0</v>
      </c>
      <c r="J197" s="40">
        <f ca="1">+'Prog 02'!J29</f>
        <v>0</v>
      </c>
      <c r="K197" s="1061" t="str">
        <f t="shared" ca="1" si="48"/>
        <v>0.00%</v>
      </c>
      <c r="L197" s="40">
        <f>+'Prog 02'!L28</f>
        <v>0</v>
      </c>
      <c r="M197" s="1060">
        <f t="shared" si="44"/>
        <v>0</v>
      </c>
      <c r="N197" s="40">
        <f>+'Prog 02'!N29</f>
        <v>0</v>
      </c>
      <c r="O197" s="1063">
        <f t="shared" si="45"/>
        <v>0</v>
      </c>
      <c r="P197" s="76">
        <f>+'Prog 02'!P28</f>
        <v>0</v>
      </c>
      <c r="Q197" s="46">
        <f>+'Prog 02'!Q29</f>
        <v>0</v>
      </c>
      <c r="R197" s="1063" t="str">
        <f t="shared" si="43"/>
        <v>0.00%</v>
      </c>
      <c r="T197" s="229"/>
      <c r="V197" s="262"/>
      <c r="W197" s="255"/>
      <c r="X197" s="255"/>
      <c r="Y197" s="255"/>
      <c r="Z197" s="260"/>
    </row>
    <row r="198" spans="1:26" ht="15" hidden="1" customHeight="1" outlineLevel="2" x14ac:dyDescent="0.25">
      <c r="B198" s="78" t="s">
        <v>2</v>
      </c>
      <c r="C198" s="43"/>
      <c r="D198" s="54" t="s">
        <v>316</v>
      </c>
      <c r="E198" s="51"/>
      <c r="F198" s="45" t="str">
        <f t="shared" si="49"/>
        <v>24.03.602</v>
      </c>
      <c r="G198" s="342" t="s">
        <v>296</v>
      </c>
      <c r="H198" s="76">
        <f>+'Prog 02'!H30</f>
        <v>1749827</v>
      </c>
      <c r="I198" s="46">
        <f>+'Prog 02'!I30</f>
        <v>1649827</v>
      </c>
      <c r="J198" s="40">
        <f ca="1">+'Prog 02'!J30</f>
        <v>1647689.5970000001</v>
      </c>
      <c r="K198" s="1061">
        <f t="shared" ca="1" si="48"/>
        <v>0.99870446840789973</v>
      </c>
      <c r="L198" s="40">
        <f>+'Prog 02'!L30</f>
        <v>1647689.5969999998</v>
      </c>
      <c r="M198" s="1060">
        <f t="shared" si="44"/>
        <v>0.99870446840789961</v>
      </c>
      <c r="N198" s="40">
        <f>+'Prog 02'!N30</f>
        <v>2137.4030000001658</v>
      </c>
      <c r="O198" s="1063">
        <f t="shared" si="45"/>
        <v>1.295531592100363E-3</v>
      </c>
      <c r="P198" s="76">
        <f>+'Prog 02'!P30</f>
        <v>1812710.3849999998</v>
      </c>
      <c r="Q198" s="46">
        <f>+'Prog 02'!Q30</f>
        <v>1791208.9058399999</v>
      </c>
      <c r="R198" s="1063">
        <f t="shared" si="43"/>
        <v>0.98813849176464008</v>
      </c>
      <c r="T198" s="229"/>
      <c r="V198" s="262"/>
      <c r="W198" s="255"/>
      <c r="X198" s="255"/>
      <c r="Y198" s="255"/>
      <c r="Z198" s="260"/>
    </row>
    <row r="199" spans="1:26" s="200" customFormat="1" ht="15" hidden="1" customHeight="1" outlineLevel="1" collapsed="1" x14ac:dyDescent="0.25">
      <c r="B199" s="131" t="s">
        <v>2</v>
      </c>
      <c r="C199" s="201" t="s">
        <v>181</v>
      </c>
      <c r="D199" s="133"/>
      <c r="E199" s="202"/>
      <c r="F199" s="202"/>
      <c r="G199" s="345" t="s">
        <v>287</v>
      </c>
      <c r="H199" s="374">
        <f>SUM(H200:H206)</f>
        <v>0</v>
      </c>
      <c r="I199" s="511">
        <f t="shared" ref="I199" si="50">SUM(I200:I206)</f>
        <v>1057092</v>
      </c>
      <c r="J199" s="511">
        <f ca="1">SUM(J200:J206)</f>
        <v>1014885.988</v>
      </c>
      <c r="K199" s="1061">
        <f t="shared" ca="1" si="48"/>
        <v>0.96007347326438952</v>
      </c>
      <c r="L199" s="511">
        <f>SUM(L200:L206)</f>
        <v>1014885.988</v>
      </c>
      <c r="M199" s="1060">
        <f t="shared" si="44"/>
        <v>0.96007347326438952</v>
      </c>
      <c r="N199" s="511">
        <f>SUM(N200:N206)</f>
        <v>42206.011999999988</v>
      </c>
      <c r="O199" s="1063">
        <f t="shared" si="45"/>
        <v>3.9926526735610514E-2</v>
      </c>
      <c r="P199" s="374">
        <f>+SUM(P200:P206)</f>
        <v>245066.26499999998</v>
      </c>
      <c r="Q199" s="374">
        <f ca="1">+SUM(Q200:Q206)</f>
        <v>132501.73499999999</v>
      </c>
      <c r="R199" s="1063">
        <f t="shared" ca="1" si="43"/>
        <v>0.54067717153970574</v>
      </c>
      <c r="S199" s="896"/>
      <c r="T199" s="897"/>
      <c r="U199" s="589"/>
      <c r="V199" s="898"/>
      <c r="W199" s="590"/>
      <c r="X199" s="590"/>
      <c r="Y199" s="590"/>
      <c r="Z199" s="591"/>
    </row>
    <row r="200" spans="1:26" s="73" customFormat="1" ht="15" hidden="1" customHeight="1" outlineLevel="1" x14ac:dyDescent="0.25">
      <c r="B200" s="78"/>
      <c r="C200" s="49"/>
      <c r="D200" s="44"/>
      <c r="E200" s="53"/>
      <c r="F200" s="45" t="s">
        <v>241</v>
      </c>
      <c r="G200" s="1051" t="s">
        <v>685</v>
      </c>
      <c r="H200" s="373">
        <v>0</v>
      </c>
      <c r="I200" s="40">
        <f>'Prog 01'!J170</f>
        <v>0</v>
      </c>
      <c r="J200" s="40">
        <f ca="1">+'Prog 01'!K170</f>
        <v>0</v>
      </c>
      <c r="K200" s="1061" t="str">
        <f t="shared" ca="1" si="48"/>
        <v>0.00%</v>
      </c>
      <c r="L200" s="40">
        <f>'Prog 01'!M170</f>
        <v>0</v>
      </c>
      <c r="M200" s="1060">
        <f t="shared" si="44"/>
        <v>0</v>
      </c>
      <c r="N200" s="40">
        <f>+'Prog 01'!O170</f>
        <v>0</v>
      </c>
      <c r="O200" s="1063">
        <f t="shared" si="45"/>
        <v>0</v>
      </c>
      <c r="P200" s="76">
        <f>+'Prog 01'!Q170</f>
        <v>0</v>
      </c>
      <c r="Q200" s="46">
        <f ca="1">+'Prog 01'!R170</f>
        <v>0</v>
      </c>
      <c r="R200" s="1063" t="str">
        <f t="shared" ca="1" si="43"/>
        <v>0.00%</v>
      </c>
      <c r="S200" s="34"/>
      <c r="T200" s="229"/>
      <c r="U200" s="256"/>
      <c r="V200" s="262"/>
      <c r="W200" s="255"/>
      <c r="X200" s="255"/>
      <c r="Y200" s="255"/>
      <c r="Z200" s="260"/>
    </row>
    <row r="201" spans="1:26" s="73" customFormat="1" ht="15" hidden="1" customHeight="1" outlineLevel="1" x14ac:dyDescent="0.25">
      <c r="B201" s="78"/>
      <c r="C201" s="49"/>
      <c r="D201" s="44"/>
      <c r="E201" s="53"/>
      <c r="F201" s="45" t="s">
        <v>317</v>
      </c>
      <c r="G201" s="1051" t="s">
        <v>318</v>
      </c>
      <c r="H201" s="373">
        <v>0</v>
      </c>
      <c r="I201" s="40">
        <f>'Prog 01'!J171</f>
        <v>468334</v>
      </c>
      <c r="J201" s="40">
        <f ca="1">+'Prog 01'!K171</f>
        <v>435527.98800000001</v>
      </c>
      <c r="K201" s="1061">
        <f t="shared" ca="1" si="48"/>
        <v>0.92995167551362923</v>
      </c>
      <c r="L201" s="40">
        <f>'Prog 01'!M171</f>
        <v>435527.98800000001</v>
      </c>
      <c r="M201" s="1060">
        <f t="shared" si="44"/>
        <v>0.92995167551362923</v>
      </c>
      <c r="N201" s="40">
        <f>+'Prog 01'!O171</f>
        <v>32806.011999999988</v>
      </c>
      <c r="O201" s="1063">
        <f t="shared" si="45"/>
        <v>7.0048324486370814E-2</v>
      </c>
      <c r="P201" s="76">
        <f>+'Prog 01'!Q171</f>
        <v>132501.73499999999</v>
      </c>
      <c r="Q201" s="46">
        <f ca="1">+'Prog 01'!R171</f>
        <v>132501.73499999999</v>
      </c>
      <c r="R201" s="1063">
        <f t="shared" ref="R201:R264" ca="1" si="51">IFERROR(Q201/P201,"0.00%")</f>
        <v>1</v>
      </c>
      <c r="S201" s="34"/>
      <c r="T201" s="229"/>
      <c r="U201" s="256"/>
      <c r="V201" s="262"/>
      <c r="W201" s="255"/>
      <c r="X201" s="255"/>
      <c r="Y201" s="255"/>
      <c r="Z201" s="260"/>
    </row>
    <row r="202" spans="1:26" s="73" customFormat="1" ht="15" hidden="1" customHeight="1" outlineLevel="1" x14ac:dyDescent="0.25">
      <c r="A202" s="200"/>
      <c r="B202" s="131"/>
      <c r="C202" s="201"/>
      <c r="D202" s="133"/>
      <c r="E202" s="202"/>
      <c r="F202" s="134" t="s">
        <v>684</v>
      </c>
      <c r="G202" s="1051" t="s">
        <v>481</v>
      </c>
      <c r="H202" s="373">
        <v>0</v>
      </c>
      <c r="I202" s="40">
        <f>'Prog 01'!J172</f>
        <v>0</v>
      </c>
      <c r="J202" s="40">
        <v>0</v>
      </c>
      <c r="K202" s="1061" t="str">
        <f t="shared" si="48"/>
        <v>0.00%</v>
      </c>
      <c r="L202" s="40">
        <f>'Prog 01'!M172</f>
        <v>0</v>
      </c>
      <c r="M202" s="1060">
        <f t="shared" si="44"/>
        <v>0</v>
      </c>
      <c r="N202" s="40">
        <f>INDEX(coincidenciaP01,MATCH(F202,indicep01,0),9)</f>
        <v>0</v>
      </c>
      <c r="O202" s="1063">
        <f t="shared" si="45"/>
        <v>0</v>
      </c>
      <c r="P202" s="76">
        <f>+'Prog 01'!Q172</f>
        <v>0</v>
      </c>
      <c r="Q202" s="46">
        <f ca="1">+'Prog 01'!R172</f>
        <v>0</v>
      </c>
      <c r="R202" s="1063" t="str">
        <f t="shared" ca="1" si="51"/>
        <v>0.00%</v>
      </c>
      <c r="S202" s="34"/>
      <c r="T202" s="229"/>
      <c r="U202" s="256"/>
      <c r="V202" s="262"/>
      <c r="W202" s="255"/>
      <c r="X202" s="255"/>
      <c r="Y202" s="255"/>
      <c r="Z202" s="260"/>
    </row>
    <row r="203" spans="1:26" s="73" customFormat="1" ht="15" hidden="1" customHeight="1" outlineLevel="1" x14ac:dyDescent="0.25">
      <c r="A203" s="200"/>
      <c r="B203" s="131"/>
      <c r="C203" s="201"/>
      <c r="D203" s="133"/>
      <c r="E203" s="202"/>
      <c r="F203" s="134" t="s">
        <v>688</v>
      </c>
      <c r="G203" s="1051" t="s">
        <v>689</v>
      </c>
      <c r="H203" s="373">
        <v>0</v>
      </c>
      <c r="I203" s="40">
        <f>'Prog 01'!J173</f>
        <v>108758</v>
      </c>
      <c r="J203" s="40">
        <f ca="1">+'Prog 01'!K173</f>
        <v>108758</v>
      </c>
      <c r="K203" s="1061">
        <f t="shared" ca="1" si="48"/>
        <v>1</v>
      </c>
      <c r="L203" s="40">
        <f>'Prog 01'!M173</f>
        <v>108758</v>
      </c>
      <c r="M203" s="1060">
        <f t="shared" ref="M203:M266" si="52">+IFERROR(L203/I203,0)</f>
        <v>1</v>
      </c>
      <c r="N203" s="40">
        <f>+'Prog 01'!O173</f>
        <v>0</v>
      </c>
      <c r="O203" s="1063">
        <f t="shared" ref="O203:O266" si="53">+IFERROR(N203/I203,0)</f>
        <v>0</v>
      </c>
      <c r="P203" s="76">
        <f>+'Prog 01'!Q173</f>
        <v>78409.53</v>
      </c>
      <c r="Q203" s="46">
        <f ca="1">+'Prog 01'!R173</f>
        <v>0</v>
      </c>
      <c r="R203" s="1063">
        <f t="shared" ca="1" si="51"/>
        <v>0</v>
      </c>
      <c r="S203" s="34"/>
      <c r="T203" s="229"/>
      <c r="U203" s="256"/>
      <c r="V203" s="262"/>
      <c r="W203" s="255"/>
      <c r="X203" s="255"/>
      <c r="Y203" s="255"/>
      <c r="Z203" s="260"/>
    </row>
    <row r="204" spans="1:26" s="73" customFormat="1" ht="15" hidden="1" customHeight="1" outlineLevel="1" x14ac:dyDescent="0.25">
      <c r="A204" s="200"/>
      <c r="B204" s="131"/>
      <c r="C204" s="201"/>
      <c r="D204" s="133"/>
      <c r="E204" s="202"/>
      <c r="F204" s="134" t="str">
        <f>+'Prog 01'!G174</f>
        <v xml:space="preserve">24.07.008 </v>
      </c>
      <c r="G204" s="1051" t="str">
        <f>+'Prog 01'!H174</f>
        <v>A Facultad Latinoamericana de Ciencias Sociales</v>
      </c>
      <c r="H204" s="373">
        <v>0</v>
      </c>
      <c r="I204" s="40">
        <f>'Prog 01'!J174</f>
        <v>0</v>
      </c>
      <c r="J204" s="40">
        <f ca="1">+'Prog 01'!K174</f>
        <v>0</v>
      </c>
      <c r="K204" s="1061" t="str">
        <f t="shared" ca="1" si="48"/>
        <v>0.00%</v>
      </c>
      <c r="L204" s="40">
        <f>'Prog 01'!M174</f>
        <v>0</v>
      </c>
      <c r="M204" s="1060">
        <f t="shared" si="52"/>
        <v>0</v>
      </c>
      <c r="N204" s="40">
        <f>+'Prog 01'!O174</f>
        <v>0</v>
      </c>
      <c r="O204" s="1063">
        <f t="shared" si="53"/>
        <v>0</v>
      </c>
      <c r="P204" s="76">
        <f>+'Prog 01'!Q174</f>
        <v>34155</v>
      </c>
      <c r="Q204" s="46">
        <f ca="1">+'Prog 01'!R174</f>
        <v>0</v>
      </c>
      <c r="R204" s="1063">
        <f t="shared" ca="1" si="51"/>
        <v>0</v>
      </c>
      <c r="S204" s="34"/>
      <c r="T204" s="229"/>
      <c r="U204" s="256"/>
      <c r="V204" s="262"/>
      <c r="W204" s="255"/>
      <c r="X204" s="255"/>
      <c r="Y204" s="255"/>
      <c r="Z204" s="260"/>
    </row>
    <row r="205" spans="1:26" s="200" customFormat="1" ht="15" hidden="1" customHeight="1" outlineLevel="1" x14ac:dyDescent="0.25">
      <c r="B205" s="131"/>
      <c r="C205" s="201"/>
      <c r="D205" s="133"/>
      <c r="E205" s="202"/>
      <c r="F205" s="134" t="s">
        <v>995</v>
      </c>
      <c r="G205" s="1051" t="str">
        <f>+'Prog 01'!H175</f>
        <v>Diálogos participativos regionales para ela</v>
      </c>
      <c r="H205" s="373">
        <f>+'Prog 01'!I175</f>
        <v>0</v>
      </c>
      <c r="I205" s="40">
        <f>'Prog 01'!J175</f>
        <v>260000</v>
      </c>
      <c r="J205" s="40">
        <f ca="1">+'Prog 01'!K175</f>
        <v>260000</v>
      </c>
      <c r="K205" s="1061">
        <f t="shared" ca="1" si="48"/>
        <v>1</v>
      </c>
      <c r="L205" s="40">
        <f>'Prog 01'!M175</f>
        <v>260000</v>
      </c>
      <c r="M205" s="1060">
        <f t="shared" si="52"/>
        <v>1</v>
      </c>
      <c r="N205" s="40">
        <f>+'Prog 01'!O175</f>
        <v>0</v>
      </c>
      <c r="O205" s="1063">
        <f t="shared" si="53"/>
        <v>0</v>
      </c>
      <c r="P205" s="137">
        <f>+'Prog 01'!Q175</f>
        <v>0</v>
      </c>
      <c r="Q205" s="40">
        <f>+'Prog 01'!R175</f>
        <v>0</v>
      </c>
      <c r="R205" s="1063" t="str">
        <f t="shared" si="51"/>
        <v>0.00%</v>
      </c>
      <c r="S205" s="3"/>
      <c r="T205" s="431"/>
      <c r="U205" s="589"/>
      <c r="V205" s="583"/>
      <c r="W205" s="584"/>
      <c r="X205" s="584"/>
      <c r="Y205" s="584"/>
      <c r="Z205" s="585"/>
    </row>
    <row r="206" spans="1:26" s="200" customFormat="1" ht="15" hidden="1" customHeight="1" outlineLevel="1" x14ac:dyDescent="0.25">
      <c r="B206" s="131"/>
      <c r="C206" s="201"/>
      <c r="D206" s="133"/>
      <c r="E206" s="202"/>
      <c r="F206" s="134" t="s">
        <v>1050</v>
      </c>
      <c r="G206" s="1051" t="s">
        <v>1051</v>
      </c>
      <c r="H206" s="373">
        <f>+'Prog 01'!I176</f>
        <v>0</v>
      </c>
      <c r="I206" s="40">
        <f>'Prog 01'!J176</f>
        <v>220000</v>
      </c>
      <c r="J206" s="40">
        <f ca="1">+'Prog 01'!K176</f>
        <v>210600</v>
      </c>
      <c r="K206" s="1061">
        <f t="shared" ca="1" si="48"/>
        <v>0.95727272727272728</v>
      </c>
      <c r="L206" s="40">
        <f>'Prog 01'!M176</f>
        <v>210600</v>
      </c>
      <c r="M206" s="1060">
        <f t="shared" si="52"/>
        <v>0.95727272727272728</v>
      </c>
      <c r="N206" s="40">
        <f>+'Prog 01'!O176</f>
        <v>9400</v>
      </c>
      <c r="O206" s="1063">
        <f t="shared" si="53"/>
        <v>4.2727272727272725E-2</v>
      </c>
      <c r="P206" s="137">
        <v>0</v>
      </c>
      <c r="Q206" s="40">
        <v>0</v>
      </c>
      <c r="R206" s="1063" t="str">
        <f t="shared" si="51"/>
        <v>0.00%</v>
      </c>
      <c r="S206" s="3"/>
      <c r="T206" s="431"/>
      <c r="U206" s="589"/>
      <c r="V206" s="583"/>
      <c r="W206" s="584"/>
      <c r="X206" s="584"/>
      <c r="Y206" s="584"/>
      <c r="Z206" s="585"/>
    </row>
    <row r="207" spans="1:26" s="73" customFormat="1" ht="16.5" customHeight="1" outlineLevel="2" x14ac:dyDescent="0.25">
      <c r="B207" s="78">
        <v>25</v>
      </c>
      <c r="C207" s="43"/>
      <c r="D207" s="54"/>
      <c r="E207" s="51"/>
      <c r="F207" s="45"/>
      <c r="G207" s="341" t="s">
        <v>516</v>
      </c>
      <c r="H207" s="240">
        <f>+H208</f>
        <v>171198</v>
      </c>
      <c r="I207" s="191">
        <f>+I208</f>
        <v>6917606.1999999993</v>
      </c>
      <c r="J207" s="191">
        <f ca="1">+'Prog 01'!K177+'Prog 02'!J37+'Prog 03'!J24+'Prog 05'!J32</f>
        <v>7270424.1129999999</v>
      </c>
      <c r="K207" s="1061">
        <f t="shared" ca="1" si="48"/>
        <v>1.0510028907109514</v>
      </c>
      <c r="L207" s="191">
        <f>+L208</f>
        <v>7270424.1129999999</v>
      </c>
      <c r="M207" s="1060">
        <f t="shared" si="52"/>
        <v>1.0510028907109514</v>
      </c>
      <c r="N207" s="191">
        <f>+N208</f>
        <v>-352817.91300000058</v>
      </c>
      <c r="O207" s="1063">
        <f t="shared" si="53"/>
        <v>-5.1002890710951515E-2</v>
      </c>
      <c r="P207" s="240">
        <f>+'Prog 01'!Q177+'Prog 03'!P24+'Prog 05'!P32+'Prog 02'!P37</f>
        <v>14559514.74</v>
      </c>
      <c r="Q207" s="543">
        <f ca="1">+Q208</f>
        <v>14697853.26849</v>
      </c>
      <c r="R207" s="1063">
        <f t="shared" ca="1" si="51"/>
        <v>1.0095015892329113</v>
      </c>
      <c r="S207" s="34"/>
      <c r="T207" s="229"/>
      <c r="U207" s="256"/>
      <c r="V207" s="262"/>
      <c r="W207" s="255"/>
      <c r="X207" s="255"/>
      <c r="Y207" s="255"/>
      <c r="Z207" s="260"/>
    </row>
    <row r="208" spans="1:26" s="660" customFormat="1" ht="15" hidden="1" customHeight="1" outlineLevel="2" x14ac:dyDescent="0.25">
      <c r="B208" s="78"/>
      <c r="C208" s="43">
        <v>99</v>
      </c>
      <c r="D208" s="54"/>
      <c r="E208" s="51"/>
      <c r="F208" s="45"/>
      <c r="G208" s="342" t="s">
        <v>517</v>
      </c>
      <c r="H208" s="76">
        <f>+'Prog 01'!I178+'Prog 03'!H25+'Prog 03'!H25</f>
        <v>171198</v>
      </c>
      <c r="I208" s="40">
        <f>'Prog 01'!J177+'Prog 02'!I37+'Prog 03'!I24+'Prog 05'!I32</f>
        <v>6917606.1999999993</v>
      </c>
      <c r="J208" s="40">
        <f ca="1">'Prog 01'!K177+'Prog 02'!J37+'Prog 03'!J24+'Prog 05'!J32</f>
        <v>7270424.1129999999</v>
      </c>
      <c r="K208" s="1061">
        <f t="shared" ca="1" si="48"/>
        <v>1.0510028907109514</v>
      </c>
      <c r="L208" s="40">
        <f>'Prog 01'!M177+'Prog 02'!L37+'Prog 03'!L24+'Prog 05'!L32</f>
        <v>7270424.1129999999</v>
      </c>
      <c r="M208" s="1060">
        <f t="shared" si="52"/>
        <v>1.0510028907109514</v>
      </c>
      <c r="N208" s="40">
        <f>+'Prog 01'!O178+'Prog 02'!N37+'Prog 03'!N25+'Prog 05'!N33</f>
        <v>-352817.91300000058</v>
      </c>
      <c r="O208" s="1063">
        <f t="shared" si="53"/>
        <v>-5.1002890710951515E-2</v>
      </c>
      <c r="P208" s="240">
        <f>+'Prog 01'!Q178+'Prog 03'!P25+'Prog 05'!P33+'Prog 02'!P38</f>
        <v>14559514.74</v>
      </c>
      <c r="Q208" s="46">
        <f ca="1">+'Prog 02'!Q38+'Prog 03'!Q25+'Prog 05'!Q33+'Prog 01'!R177</f>
        <v>14697853.26849</v>
      </c>
      <c r="R208" s="1063">
        <f t="shared" ca="1" si="51"/>
        <v>1.0095015892329113</v>
      </c>
      <c r="S208" s="239"/>
      <c r="T208" s="458"/>
      <c r="U208" s="661"/>
      <c r="V208" s="459"/>
      <c r="W208" s="460"/>
      <c r="X208" s="460"/>
      <c r="Y208" s="460"/>
      <c r="Z208" s="662"/>
    </row>
    <row r="209" spans="1:26" ht="15" hidden="1" customHeight="1" outlineLevel="2" x14ac:dyDescent="0.25">
      <c r="B209" s="78"/>
      <c r="C209" s="43"/>
      <c r="D209" s="54"/>
      <c r="E209" s="51"/>
      <c r="F209" s="45" t="s">
        <v>894</v>
      </c>
      <c r="G209" s="342" t="s">
        <v>892</v>
      </c>
      <c r="H209" s="76">
        <f>+'Prog 01'!I179</f>
        <v>71000</v>
      </c>
      <c r="I209" s="40">
        <f>'Prog 01'!J179</f>
        <v>71000</v>
      </c>
      <c r="J209" s="40">
        <f ca="1">'Prog 01'!K179</f>
        <v>485972.67100000003</v>
      </c>
      <c r="K209" s="1061">
        <f t="shared" ca="1" si="48"/>
        <v>6.8446855070422536</v>
      </c>
      <c r="L209" s="40">
        <f>+'Prog 01'!M179</f>
        <v>485972.67099999997</v>
      </c>
      <c r="M209" s="1060">
        <f t="shared" si="52"/>
        <v>6.8446855070422528</v>
      </c>
      <c r="N209" s="40">
        <f>+'Prog 01'!O179</f>
        <v>-414972.67099999997</v>
      </c>
      <c r="O209" s="1063">
        <f t="shared" si="53"/>
        <v>-5.8446855070422528</v>
      </c>
      <c r="P209" s="240">
        <v>0</v>
      </c>
      <c r="Q209" s="46">
        <v>0</v>
      </c>
      <c r="R209" s="1063" t="str">
        <f t="shared" si="51"/>
        <v>0.00%</v>
      </c>
      <c r="T209" s="229"/>
      <c r="V209" s="262"/>
      <c r="W209" s="255"/>
      <c r="X209" s="255"/>
      <c r="Y209" s="255"/>
      <c r="Z209" s="260"/>
    </row>
    <row r="210" spans="1:26" ht="15" hidden="1" customHeight="1" outlineLevel="2" x14ac:dyDescent="0.25">
      <c r="B210" s="78"/>
      <c r="C210" s="43"/>
      <c r="D210" s="54"/>
      <c r="E210" s="51"/>
      <c r="F210" s="45" t="s">
        <v>960</v>
      </c>
      <c r="G210" s="342" t="str">
        <f>+'Prog 02'!G39</f>
        <v>Integros por Saldos No Utilizados de Transferencia</v>
      </c>
      <c r="H210" s="76">
        <f>+'Prog 02'!H39</f>
        <v>1</v>
      </c>
      <c r="I210" s="40">
        <f>+'Prog 02'!I39</f>
        <v>363838.25</v>
      </c>
      <c r="J210" s="40">
        <f ca="1">+'Prog 02'!J39</f>
        <v>366427.39299999998</v>
      </c>
      <c r="K210" s="1061">
        <f t="shared" ca="1" si="48"/>
        <v>1.0071161924289158</v>
      </c>
      <c r="L210" s="40">
        <f>+'Prog 02'!L39</f>
        <v>366427.39299999998</v>
      </c>
      <c r="M210" s="1060">
        <f t="shared" si="52"/>
        <v>1.0071161924289158</v>
      </c>
      <c r="N210" s="40">
        <f>+'Prog 02'!N39</f>
        <v>-2589.1429999999818</v>
      </c>
      <c r="O210" s="1063">
        <f t="shared" si="53"/>
        <v>-7.1161924289158216E-3</v>
      </c>
      <c r="P210" s="240">
        <v>0</v>
      </c>
      <c r="Q210" s="46">
        <v>0</v>
      </c>
      <c r="R210" s="1063" t="str">
        <f t="shared" si="51"/>
        <v>0.00%</v>
      </c>
      <c r="T210" s="229"/>
      <c r="V210" s="262"/>
      <c r="W210" s="255"/>
      <c r="X210" s="255"/>
      <c r="Y210" s="255"/>
      <c r="Z210" s="260"/>
    </row>
    <row r="211" spans="1:26" ht="15" hidden="1" customHeight="1" outlineLevel="2" x14ac:dyDescent="0.25">
      <c r="B211" s="78"/>
      <c r="C211" s="43"/>
      <c r="D211" s="54"/>
      <c r="E211" s="51"/>
      <c r="F211" s="45" t="s">
        <v>955</v>
      </c>
      <c r="G211" s="342" t="s">
        <v>903</v>
      </c>
      <c r="H211" s="76">
        <f>+'Prog 01'!I181+'Prog 02'!H40</f>
        <v>100</v>
      </c>
      <c r="I211" s="46">
        <f>'Prog 01'!J181+'Prog 02'!I40</f>
        <v>5238.7710000000006</v>
      </c>
      <c r="J211" s="46">
        <f ca="1">'Prog 01'!K181+'Prog 02'!J40</f>
        <v>5238.7709999999997</v>
      </c>
      <c r="K211" s="1061">
        <f t="shared" ca="1" si="48"/>
        <v>0.99999999999999978</v>
      </c>
      <c r="L211" s="46">
        <f>'Prog 01'!M181+'Prog 02'!L40</f>
        <v>5238.7710000000006</v>
      </c>
      <c r="M211" s="1060">
        <f t="shared" si="52"/>
        <v>1</v>
      </c>
      <c r="N211" s="46">
        <f>+'Prog 01'!O181+'Prog 02'!N40</f>
        <v>0</v>
      </c>
      <c r="O211" s="1063">
        <f t="shared" si="53"/>
        <v>0</v>
      </c>
      <c r="P211" s="240">
        <v>0</v>
      </c>
      <c r="Q211" s="46">
        <v>0</v>
      </c>
      <c r="R211" s="1063" t="str">
        <f t="shared" si="51"/>
        <v>0.00%</v>
      </c>
      <c r="T211" s="229"/>
      <c r="V211" s="262"/>
      <c r="W211" s="255"/>
      <c r="X211" s="255"/>
      <c r="Y211" s="255"/>
      <c r="Z211" s="260"/>
    </row>
    <row r="212" spans="1:26" ht="15" hidden="1" customHeight="1" outlineLevel="2" x14ac:dyDescent="0.25">
      <c r="B212" s="78"/>
      <c r="C212" s="43"/>
      <c r="D212" s="54"/>
      <c r="E212" s="51"/>
      <c r="F212" s="45" t="s">
        <v>956</v>
      </c>
      <c r="G212" s="342" t="s">
        <v>904</v>
      </c>
      <c r="H212" s="76">
        <f>+'Prog 01'!I182</f>
        <v>78</v>
      </c>
      <c r="I212" s="40">
        <f>'Prog 01'!J182</f>
        <v>78</v>
      </c>
      <c r="J212" s="40">
        <f ca="1">'Prog 01'!K182</f>
        <v>0</v>
      </c>
      <c r="K212" s="1061">
        <f t="shared" ca="1" si="48"/>
        <v>0</v>
      </c>
      <c r="L212" s="40">
        <f>'Prog 01'!M182</f>
        <v>0</v>
      </c>
      <c r="M212" s="1060">
        <f t="shared" si="52"/>
        <v>0</v>
      </c>
      <c r="N212" s="40">
        <f>+'Prog 01'!O182</f>
        <v>78</v>
      </c>
      <c r="O212" s="1063">
        <f t="shared" si="53"/>
        <v>1</v>
      </c>
      <c r="P212" s="240">
        <v>0</v>
      </c>
      <c r="Q212" s="46">
        <v>0</v>
      </c>
      <c r="R212" s="1063" t="str">
        <f t="shared" si="51"/>
        <v>0.00%</v>
      </c>
      <c r="T212" s="229"/>
      <c r="V212" s="262"/>
      <c r="W212" s="255"/>
      <c r="X212" s="255"/>
      <c r="Y212" s="255"/>
      <c r="Z212" s="260"/>
    </row>
    <row r="213" spans="1:26" ht="15" hidden="1" customHeight="1" outlineLevel="2" x14ac:dyDescent="0.25">
      <c r="B213" s="78"/>
      <c r="C213" s="43"/>
      <c r="D213" s="54"/>
      <c r="E213" s="51"/>
      <c r="F213" s="45" t="s">
        <v>902</v>
      </c>
      <c r="G213" s="342" t="s">
        <v>51</v>
      </c>
      <c r="H213" s="76">
        <f>+'Prog 01'!I183+'Prog 02'!H41</f>
        <v>100009</v>
      </c>
      <c r="I213" s="40">
        <f>'Prog 01'!J183+'Prog 02'!I41+'Prog 03'!I26+'Prog 05'!I33</f>
        <v>6444646.1749999989</v>
      </c>
      <c r="J213" s="40">
        <f ca="1">'Prog 01'!K183+'Prog 02'!J41+'Prog 03'!J26+'Prog 05'!J33</f>
        <v>6379980.2740000002</v>
      </c>
      <c r="K213" s="1061">
        <f t="shared" ca="1" si="48"/>
        <v>0.9899659501477599</v>
      </c>
      <c r="L213" s="40">
        <f>'Prog 01'!M183+'Prog 02'!L41+'Prog 03'!L26+'Prog 05'!L33</f>
        <v>6379980.2740000002</v>
      </c>
      <c r="M213" s="1060">
        <f t="shared" si="52"/>
        <v>0.9899659501477599</v>
      </c>
      <c r="N213" s="40">
        <f>+'Prog 01'!O183+'Prog 02'!N41</f>
        <v>64654.974999999999</v>
      </c>
      <c r="O213" s="1063">
        <f t="shared" si="53"/>
        <v>1.003235449151714E-2</v>
      </c>
      <c r="P213" s="240">
        <v>0</v>
      </c>
      <c r="Q213" s="46">
        <v>0</v>
      </c>
      <c r="R213" s="1063" t="str">
        <f t="shared" si="51"/>
        <v>0.00%</v>
      </c>
      <c r="T213" s="229"/>
      <c r="V213" s="262"/>
      <c r="W213" s="255"/>
      <c r="X213" s="255"/>
      <c r="Y213" s="255"/>
      <c r="Z213" s="260"/>
    </row>
    <row r="214" spans="1:26" ht="15" hidden="1" customHeight="1" outlineLevel="2" x14ac:dyDescent="0.25">
      <c r="A214" s="1"/>
      <c r="B214" s="131">
        <v>26</v>
      </c>
      <c r="C214" s="132"/>
      <c r="D214" s="203"/>
      <c r="E214" s="204"/>
      <c r="F214" s="134"/>
      <c r="G214" s="345" t="str">
        <f>+'Prog 03'!G27</f>
        <v>OTROS GASTOS CORRIENTES</v>
      </c>
      <c r="H214" s="76">
        <v>0</v>
      </c>
      <c r="I214" s="46">
        <v>0</v>
      </c>
      <c r="J214" s="46">
        <v>0</v>
      </c>
      <c r="K214" s="1061" t="str">
        <f t="shared" si="48"/>
        <v>0.00%</v>
      </c>
      <c r="L214" s="40">
        <v>0</v>
      </c>
      <c r="M214" s="1060">
        <f t="shared" si="52"/>
        <v>0</v>
      </c>
      <c r="N214" s="40">
        <v>0</v>
      </c>
      <c r="O214" s="1063">
        <f t="shared" si="53"/>
        <v>0</v>
      </c>
      <c r="P214" s="240">
        <f>+P215</f>
        <v>0</v>
      </c>
      <c r="Q214" s="46">
        <f ca="1">+Q215</f>
        <v>0</v>
      </c>
      <c r="R214" s="1063" t="str">
        <f t="shared" ca="1" si="51"/>
        <v>0.00%</v>
      </c>
      <c r="T214" s="229"/>
      <c r="V214" s="262"/>
      <c r="W214" s="255"/>
      <c r="X214" s="255"/>
      <c r="Y214" s="255"/>
      <c r="Z214" s="260"/>
    </row>
    <row r="215" spans="1:26" ht="15" hidden="1" customHeight="1" outlineLevel="2" x14ac:dyDescent="0.25">
      <c r="A215" s="1"/>
      <c r="B215" s="131"/>
      <c r="C215" s="132">
        <v>1</v>
      </c>
      <c r="D215" s="203"/>
      <c r="E215" s="204"/>
      <c r="F215" s="134" t="s">
        <v>311</v>
      </c>
      <c r="G215" s="233" t="str">
        <f>+'Prog 03'!G28</f>
        <v>Devoluciones</v>
      </c>
      <c r="H215" s="76">
        <v>0</v>
      </c>
      <c r="I215" s="46">
        <v>0</v>
      </c>
      <c r="J215" s="46">
        <v>0</v>
      </c>
      <c r="K215" s="1061" t="str">
        <f t="shared" si="48"/>
        <v>0.00%</v>
      </c>
      <c r="L215" s="40">
        <v>0</v>
      </c>
      <c r="M215" s="1060">
        <f t="shared" si="52"/>
        <v>0</v>
      </c>
      <c r="N215" s="40">
        <v>0</v>
      </c>
      <c r="O215" s="1063">
        <f t="shared" si="53"/>
        <v>0</v>
      </c>
      <c r="P215" s="240">
        <f>+'Prog 03'!P28</f>
        <v>0</v>
      </c>
      <c r="Q215" s="46">
        <f ca="1">+'Prog 03'!Q28</f>
        <v>0</v>
      </c>
      <c r="R215" s="1063" t="str">
        <f t="shared" ca="1" si="51"/>
        <v>0.00%</v>
      </c>
      <c r="T215" s="229"/>
      <c r="V215" s="262"/>
      <c r="W215" s="255"/>
      <c r="X215" s="255"/>
      <c r="Y215" s="255"/>
      <c r="Z215" s="260"/>
    </row>
    <row r="216" spans="1:26" ht="15" customHeight="1" x14ac:dyDescent="0.25">
      <c r="B216" s="78">
        <v>29</v>
      </c>
      <c r="C216" s="43" t="s">
        <v>2</v>
      </c>
      <c r="D216" s="44"/>
      <c r="E216" s="45"/>
      <c r="F216" s="45"/>
      <c r="G216" s="341" t="s">
        <v>306</v>
      </c>
      <c r="H216" s="355">
        <f>+H217+H220+H221+H218+H219</f>
        <v>262003</v>
      </c>
      <c r="I216" s="586">
        <f>+I217+I220+I221+I218+I219</f>
        <v>275928</v>
      </c>
      <c r="J216" s="586">
        <f ca="1">+J217+J220+J221+J218+J219</f>
        <v>261409.027</v>
      </c>
      <c r="K216" s="1061">
        <f t="shared" ca="1" si="48"/>
        <v>0.94738129874460009</v>
      </c>
      <c r="L216" s="40">
        <f>+L220+L221+L217+L218+L219</f>
        <v>268009.027</v>
      </c>
      <c r="M216" s="1060">
        <f t="shared" si="52"/>
        <v>0.97130058203589342</v>
      </c>
      <c r="N216" s="40">
        <f>+N220+N221+N217+N218+N219</f>
        <v>7918.9730000000018</v>
      </c>
      <c r="O216" s="1063">
        <f t="shared" si="53"/>
        <v>2.8699417964106584E-2</v>
      </c>
      <c r="P216" s="355">
        <f>SUM(P217:P221)</f>
        <v>387268.01999999996</v>
      </c>
      <c r="Q216" s="46">
        <f ca="1">SUM(Q217:Q221)</f>
        <v>343353.15940499993</v>
      </c>
      <c r="R216" s="1063">
        <f t="shared" ca="1" si="51"/>
        <v>0.88660344173267902</v>
      </c>
      <c r="T216" s="229"/>
      <c r="V216" s="262"/>
      <c r="W216" s="255"/>
      <c r="X216" s="255"/>
      <c r="Y216" s="255"/>
      <c r="Z216" s="260"/>
    </row>
    <row r="217" spans="1:26" ht="15" hidden="1" customHeight="1" x14ac:dyDescent="0.25">
      <c r="A217" s="1"/>
      <c r="B217" s="131"/>
      <c r="C217" s="132">
        <v>3</v>
      </c>
      <c r="D217" s="133"/>
      <c r="E217" s="134"/>
      <c r="F217" s="134" t="s">
        <v>802</v>
      </c>
      <c r="G217" s="345" t="s">
        <v>804</v>
      </c>
      <c r="H217" s="76">
        <f>+'Prog 01'!I185</f>
        <v>33120</v>
      </c>
      <c r="I217" s="46">
        <f>'Prog 01'!J185</f>
        <v>22457</v>
      </c>
      <c r="J217" s="46">
        <f ca="1">'Prog 01'!K185</f>
        <v>22456.598999999998</v>
      </c>
      <c r="K217" s="1061">
        <f t="shared" ca="1" si="48"/>
        <v>0.99998214365231319</v>
      </c>
      <c r="L217" s="40">
        <f>INDEX(coincidenciaP01,MATCH(F217,indicep01,0),7)</f>
        <v>22456.598999999998</v>
      </c>
      <c r="M217" s="1060">
        <f t="shared" si="52"/>
        <v>0.99998214365231319</v>
      </c>
      <c r="N217" s="40">
        <f>+'Prog 01'!O185</f>
        <v>0.40100000000165892</v>
      </c>
      <c r="O217" s="1063">
        <f t="shared" si="53"/>
        <v>1.7856347686763989E-5</v>
      </c>
      <c r="P217" s="76">
        <f>+'Prog 01'!Q185</f>
        <v>79067.789999999994</v>
      </c>
      <c r="Q217" s="46">
        <f ca="1">+'Prog 01'!R185</f>
        <v>79067.585070000001</v>
      </c>
      <c r="R217" s="1063">
        <f t="shared" ca="1" si="51"/>
        <v>0.99999740817341687</v>
      </c>
      <c r="T217" s="229"/>
      <c r="V217" s="262"/>
      <c r="W217" s="255"/>
      <c r="X217" s="255"/>
      <c r="Y217" s="255"/>
      <c r="Z217" s="260"/>
    </row>
    <row r="218" spans="1:26" ht="15" hidden="1" customHeight="1" x14ac:dyDescent="0.25">
      <c r="B218" s="78"/>
      <c r="C218" s="43">
        <v>4</v>
      </c>
      <c r="D218" s="44"/>
      <c r="E218" s="45"/>
      <c r="F218" s="45" t="s">
        <v>867</v>
      </c>
      <c r="G218" s="341" t="str">
        <f>+'Prog 01'!H186</f>
        <v>Mobiliario y Otros</v>
      </c>
      <c r="H218" s="76">
        <f>+'Prog 01'!I186</f>
        <v>0</v>
      </c>
      <c r="I218" s="46">
        <f>'Prog 01'!J186</f>
        <v>16462</v>
      </c>
      <c r="J218" s="46">
        <f ca="1">'Prog 01'!K186</f>
        <v>16461.165000000001</v>
      </c>
      <c r="K218" s="1061">
        <f t="shared" ca="1" si="48"/>
        <v>0.99994927712307136</v>
      </c>
      <c r="L218" s="46">
        <f>INDEX(coincidenciaP01,MATCH(F218,indicep01,0),7)</f>
        <v>16461.165000000001</v>
      </c>
      <c r="M218" s="1060">
        <f t="shared" si="52"/>
        <v>0.99994927712307136</v>
      </c>
      <c r="N218" s="46">
        <f>+'Prog 01'!O186</f>
        <v>0.83499999999912689</v>
      </c>
      <c r="O218" s="1063">
        <f t="shared" si="53"/>
        <v>5.0722876928631205E-5</v>
      </c>
      <c r="P218" s="76">
        <f>+'Prog 01'!Q186</f>
        <v>16750.439999999999</v>
      </c>
      <c r="Q218" s="46">
        <f ca="1">+'Prog 01'!R186</f>
        <v>16750.439999999999</v>
      </c>
      <c r="R218" s="1063">
        <f t="shared" ca="1" si="51"/>
        <v>1</v>
      </c>
      <c r="T218" s="229"/>
      <c r="V218" s="262"/>
      <c r="W218" s="255"/>
      <c r="X218" s="255"/>
      <c r="Y218" s="255"/>
      <c r="Z218" s="260"/>
    </row>
    <row r="219" spans="1:26" ht="15" hidden="1" customHeight="1" x14ac:dyDescent="0.25">
      <c r="B219" s="78"/>
      <c r="C219" s="43">
        <v>5</v>
      </c>
      <c r="D219" s="44"/>
      <c r="E219" s="45"/>
      <c r="F219" s="45" t="s">
        <v>937</v>
      </c>
      <c r="G219" s="341" t="str">
        <f>+'Prog 01'!H187</f>
        <v>Máquinas y Equipos</v>
      </c>
      <c r="H219" s="76">
        <f>+'Prog 01'!I187</f>
        <v>0</v>
      </c>
      <c r="I219" s="46">
        <f>'Prog 01'!J187</f>
        <v>0</v>
      </c>
      <c r="J219" s="46">
        <f ca="1">'Prog 01'!K187</f>
        <v>0</v>
      </c>
      <c r="K219" s="1061" t="str">
        <f t="shared" ca="1" si="48"/>
        <v>0.00%</v>
      </c>
      <c r="L219" s="40">
        <f>INDEX(coincidenciaP01,MATCH(F219,indicep01,0),7)</f>
        <v>0</v>
      </c>
      <c r="M219" s="1060">
        <f t="shared" si="52"/>
        <v>0</v>
      </c>
      <c r="N219" s="40">
        <f>+'Prog 01'!O187</f>
        <v>0</v>
      </c>
      <c r="O219" s="1063">
        <f t="shared" si="53"/>
        <v>0</v>
      </c>
      <c r="P219" s="76">
        <f>+'Prog 01'!Q187</f>
        <v>25150.499999999996</v>
      </c>
      <c r="Q219" s="46">
        <f ca="1">+'Prog 01'!R187</f>
        <v>21402.729809999997</v>
      </c>
      <c r="R219" s="1063">
        <f t="shared" ca="1" si="51"/>
        <v>0.85098625514403292</v>
      </c>
      <c r="T219" s="229"/>
      <c r="V219" s="262"/>
      <c r="W219" s="255"/>
      <c r="X219" s="255"/>
      <c r="Y219" s="255"/>
      <c r="Z219" s="260"/>
    </row>
    <row r="220" spans="1:26" s="1" customFormat="1" ht="15" hidden="1" customHeight="1" x14ac:dyDescent="0.25">
      <c r="B220" s="131"/>
      <c r="C220" s="132" t="s">
        <v>709</v>
      </c>
      <c r="D220" s="133"/>
      <c r="E220" s="134"/>
      <c r="F220" s="134" t="s">
        <v>210</v>
      </c>
      <c r="G220" s="345" t="s">
        <v>81</v>
      </c>
      <c r="H220" s="137">
        <f>+'Prog 01'!I189</f>
        <v>0</v>
      </c>
      <c r="I220" s="46">
        <f>'Prog 01'!J189</f>
        <v>38271</v>
      </c>
      <c r="J220" s="46">
        <f ca="1">'Prog 01'!K189</f>
        <v>38269.722000000002</v>
      </c>
      <c r="K220" s="1061">
        <f t="shared" ca="1" si="48"/>
        <v>0.99996660656894254</v>
      </c>
      <c r="L220" s="40">
        <f>'Prog 01'!M189</f>
        <v>38269.722000000002</v>
      </c>
      <c r="M220" s="1060">
        <f t="shared" si="52"/>
        <v>0.99996660656894254</v>
      </c>
      <c r="N220" s="40">
        <f>+'Prog 01'!O189</f>
        <v>1.2779999999984284</v>
      </c>
      <c r="O220" s="1063">
        <f t="shared" si="53"/>
        <v>3.3393431057417588E-5</v>
      </c>
      <c r="P220" s="137">
        <f>+'Prog 01'!Q189</f>
        <v>20700</v>
      </c>
      <c r="Q220" s="40">
        <f ca="1">+'Prog 01'!R189</f>
        <v>19806.620084999995</v>
      </c>
      <c r="R220" s="1063">
        <f t="shared" ca="1" si="51"/>
        <v>0.95684154999999971</v>
      </c>
      <c r="S220" s="3"/>
      <c r="T220" s="431"/>
      <c r="U220" s="109"/>
      <c r="V220" s="583"/>
      <c r="W220" s="584"/>
      <c r="X220" s="584"/>
      <c r="Y220" s="584"/>
      <c r="Z220" s="585"/>
    </row>
    <row r="221" spans="1:26" ht="15" hidden="1" customHeight="1" outlineLevel="1" x14ac:dyDescent="0.25">
      <c r="B221" s="78" t="s">
        <v>2</v>
      </c>
      <c r="C221" s="43" t="s">
        <v>710</v>
      </c>
      <c r="D221" s="44"/>
      <c r="E221" s="45"/>
      <c r="F221" s="45" t="s">
        <v>213</v>
      </c>
      <c r="G221" s="341" t="s">
        <v>80</v>
      </c>
      <c r="H221" s="76">
        <f>+VLOOKUP(F221,matriz01,3,FALSE)</f>
        <v>228883</v>
      </c>
      <c r="I221" s="46">
        <f>'Prog 01'!J192</f>
        <v>198738</v>
      </c>
      <c r="J221" s="46">
        <f ca="1">'Prog 01'!K192</f>
        <v>184221.541</v>
      </c>
      <c r="K221" s="1061">
        <f t="shared" ca="1" si="48"/>
        <v>0.92695680242329093</v>
      </c>
      <c r="L221" s="40">
        <f>'Prog 01'!M192</f>
        <v>190821.541</v>
      </c>
      <c r="M221" s="1060">
        <f t="shared" si="52"/>
        <v>0.96016635469814526</v>
      </c>
      <c r="N221" s="40">
        <f>+'Prog 01'!O192</f>
        <v>7916.4590000000026</v>
      </c>
      <c r="O221" s="1063">
        <f t="shared" si="53"/>
        <v>3.9833645301854716E-2</v>
      </c>
      <c r="P221" s="76">
        <f>+'Prog 01'!Q192</f>
        <v>245599.28999999998</v>
      </c>
      <c r="Q221" s="46">
        <f ca="1">+'Prog 01'!R192</f>
        <v>206325.78443999996</v>
      </c>
      <c r="R221" s="1063">
        <f t="shared" ca="1" si="51"/>
        <v>0.84009112746213543</v>
      </c>
      <c r="T221" s="229"/>
      <c r="V221" s="262"/>
      <c r="W221" s="255"/>
      <c r="X221" s="255"/>
      <c r="Y221" s="255"/>
      <c r="Z221" s="260"/>
    </row>
    <row r="222" spans="1:26" ht="15" hidden="1" customHeight="1" outlineLevel="1" x14ac:dyDescent="0.25">
      <c r="B222" s="78">
        <f>+'Prog 03'!B29</f>
        <v>30</v>
      </c>
      <c r="C222" s="43"/>
      <c r="D222" s="44"/>
      <c r="E222" s="45"/>
      <c r="F222" s="45"/>
      <c r="G222" s="341" t="str">
        <f>+'Prog 03'!G29</f>
        <v xml:space="preserve">ADQUISICIÓN DE ACTIVOS FINANCIEROS </v>
      </c>
      <c r="H222" s="137">
        <f>+'Prog 03'!H29</f>
        <v>0</v>
      </c>
      <c r="I222" s="40">
        <f>+'Prog 03'!I29</f>
        <v>0</v>
      </c>
      <c r="J222" s="40">
        <f ca="1">+'Prog 03'!J29</f>
        <v>0</v>
      </c>
      <c r="K222" s="1061" t="str">
        <f t="shared" ca="1" si="48"/>
        <v>0.00%</v>
      </c>
      <c r="L222" s="40">
        <f>+'Prog 03'!L29</f>
        <v>0</v>
      </c>
      <c r="M222" s="1060">
        <f t="shared" si="52"/>
        <v>0</v>
      </c>
      <c r="N222" s="40">
        <f>+'Prog 03'!N29</f>
        <v>0</v>
      </c>
      <c r="O222" s="1063">
        <f t="shared" si="53"/>
        <v>0</v>
      </c>
      <c r="P222" s="76">
        <f>+'Prog 03'!P30</f>
        <v>0</v>
      </c>
      <c r="Q222" s="46">
        <f>+'Prog 03'!Q30</f>
        <v>0</v>
      </c>
      <c r="R222" s="1063" t="str">
        <f t="shared" si="51"/>
        <v>0.00%</v>
      </c>
      <c r="T222" s="229"/>
      <c r="V222" s="262"/>
      <c r="W222" s="255"/>
      <c r="X222" s="255"/>
      <c r="Y222" s="255"/>
      <c r="Z222" s="260"/>
    </row>
    <row r="223" spans="1:26" ht="15.75" customHeight="1" collapsed="1" x14ac:dyDescent="0.25">
      <c r="B223" s="131">
        <v>32</v>
      </c>
      <c r="C223" s="132" t="s">
        <v>2</v>
      </c>
      <c r="D223" s="133"/>
      <c r="E223" s="134"/>
      <c r="F223" s="134"/>
      <c r="G223" s="341" t="s">
        <v>148</v>
      </c>
      <c r="H223" s="137">
        <f>+H224</f>
        <v>7570484</v>
      </c>
      <c r="I223" s="135">
        <f>+I224</f>
        <v>6435885</v>
      </c>
      <c r="J223" s="135">
        <f ca="1">+J224</f>
        <v>6435884.7570000002</v>
      </c>
      <c r="K223" s="1061">
        <f t="shared" ca="1" si="48"/>
        <v>0.99999996224295495</v>
      </c>
      <c r="L223" s="40">
        <f>+L224</f>
        <v>6435884.7570000002</v>
      </c>
      <c r="M223" s="1060">
        <f t="shared" si="52"/>
        <v>0.99999996224295495</v>
      </c>
      <c r="N223" s="40">
        <f>+N224</f>
        <v>0.24299999978393316</v>
      </c>
      <c r="O223" s="1063">
        <f t="shared" si="53"/>
        <v>3.7757045034821653E-8</v>
      </c>
      <c r="P223" s="116">
        <f>+P224</f>
        <v>5241135.4649999999</v>
      </c>
      <c r="Q223" s="135">
        <f>+Q224</f>
        <v>4078110.1060349997</v>
      </c>
      <c r="R223" s="1063">
        <f t="shared" si="51"/>
        <v>0.77809668024579481</v>
      </c>
      <c r="T223" s="229"/>
      <c r="V223" s="262"/>
      <c r="W223" s="255"/>
      <c r="X223" s="255"/>
      <c r="Y223" s="255"/>
      <c r="Z223" s="260"/>
    </row>
    <row r="224" spans="1:26" ht="15" hidden="1" customHeight="1" outlineLevel="1" x14ac:dyDescent="0.25">
      <c r="B224" s="78" t="s">
        <v>2</v>
      </c>
      <c r="C224" s="43">
        <v>4</v>
      </c>
      <c r="D224" s="44"/>
      <c r="E224" s="45"/>
      <c r="F224" s="45" t="s">
        <v>221</v>
      </c>
      <c r="G224" s="342" t="s">
        <v>145</v>
      </c>
      <c r="H224" s="76">
        <f>+'Prog 03'!H32</f>
        <v>7570484</v>
      </c>
      <c r="I224" s="46">
        <f>+'Prog 03'!I32</f>
        <v>6435885</v>
      </c>
      <c r="J224" s="46">
        <f ca="1">+'Prog 03'!J32</f>
        <v>6435884.7570000002</v>
      </c>
      <c r="K224" s="1061">
        <f t="shared" ca="1" si="48"/>
        <v>0.99999996224295495</v>
      </c>
      <c r="L224" s="40">
        <f>'Prog 03'!L32</f>
        <v>6435884.7570000002</v>
      </c>
      <c r="M224" s="1060">
        <f t="shared" si="52"/>
        <v>0.99999996224295495</v>
      </c>
      <c r="N224" s="40">
        <f>+'Prog 03'!N32</f>
        <v>0.24299999978393316</v>
      </c>
      <c r="O224" s="1063">
        <f t="shared" si="53"/>
        <v>3.7757045034821653E-8</v>
      </c>
      <c r="P224" s="76">
        <f>+P225+P226+P227</f>
        <v>5241135.4649999999</v>
      </c>
      <c r="Q224" s="46">
        <f>+Q225+Q226+Q227</f>
        <v>4078110.1060349997</v>
      </c>
      <c r="R224" s="1063">
        <f t="shared" si="51"/>
        <v>0.77809668024579481</v>
      </c>
      <c r="T224" s="229"/>
      <c r="V224" s="262"/>
      <c r="W224" s="255"/>
      <c r="X224" s="255"/>
      <c r="Y224" s="255"/>
      <c r="Z224" s="260"/>
    </row>
    <row r="225" spans="2:26" ht="15" hidden="1" customHeight="1" outlineLevel="1" x14ac:dyDescent="0.25">
      <c r="B225" s="78"/>
      <c r="C225" s="43"/>
      <c r="D225" s="44"/>
      <c r="E225" s="45"/>
      <c r="F225" s="45"/>
      <c r="G225" s="342" t="s">
        <v>141</v>
      </c>
      <c r="H225" s="76">
        <f>+'Prog 03'!H32</f>
        <v>7570484</v>
      </c>
      <c r="I225" s="46">
        <f>+'Prog 03'!I32</f>
        <v>6435885</v>
      </c>
      <c r="J225" s="46">
        <f ca="1">+'Prog 03'!J32</f>
        <v>6435884.7570000002</v>
      </c>
      <c r="K225" s="1061">
        <f t="shared" ca="1" si="48"/>
        <v>0.99999996224295495</v>
      </c>
      <c r="L225" s="40"/>
      <c r="M225" s="1060">
        <f t="shared" si="52"/>
        <v>0</v>
      </c>
      <c r="N225" s="40">
        <f>+'Prog 03'!N32</f>
        <v>0.24299999978393316</v>
      </c>
      <c r="O225" s="1063">
        <f t="shared" si="53"/>
        <v>3.7757045034821653E-8</v>
      </c>
      <c r="P225" s="76">
        <f>+'Prog 03'!P32</f>
        <v>5241135.4649999999</v>
      </c>
      <c r="Q225" s="46">
        <f>+'Prog 03'!Q32</f>
        <v>4078110.1060349997</v>
      </c>
      <c r="R225" s="1063">
        <f t="shared" si="51"/>
        <v>0.77809668024579481</v>
      </c>
      <c r="T225" s="229"/>
      <c r="V225" s="262"/>
      <c r="W225" s="255"/>
      <c r="X225" s="255"/>
      <c r="Y225" s="255"/>
      <c r="Z225" s="260"/>
    </row>
    <row r="226" spans="2:26" ht="15" hidden="1" customHeight="1" outlineLevel="1" x14ac:dyDescent="0.25">
      <c r="B226" s="78"/>
      <c r="C226" s="43"/>
      <c r="D226" s="44"/>
      <c r="E226" s="45"/>
      <c r="F226" s="45" t="s">
        <v>719</v>
      </c>
      <c r="G226" s="342" t="s">
        <v>617</v>
      </c>
      <c r="H226" s="76">
        <v>0</v>
      </c>
      <c r="I226" s="46">
        <v>0</v>
      </c>
      <c r="J226" s="46">
        <v>0</v>
      </c>
      <c r="K226" s="1061" t="str">
        <f t="shared" si="48"/>
        <v>0.00%</v>
      </c>
      <c r="L226" s="40">
        <v>0</v>
      </c>
      <c r="M226" s="1060">
        <f t="shared" si="52"/>
        <v>0</v>
      </c>
      <c r="N226" s="40">
        <v>0</v>
      </c>
      <c r="O226" s="1063">
        <f t="shared" si="53"/>
        <v>0</v>
      </c>
      <c r="P226" s="76">
        <f>+'Prog 03'!P33</f>
        <v>0</v>
      </c>
      <c r="Q226" s="46">
        <f>'Prog 03'!Q33</f>
        <v>0</v>
      </c>
      <c r="R226" s="1063" t="str">
        <f t="shared" si="51"/>
        <v>0.00%</v>
      </c>
      <c r="T226" s="229"/>
      <c r="V226" s="262"/>
      <c r="W226" s="255"/>
      <c r="X226" s="255"/>
      <c r="Y226" s="255"/>
      <c r="Z226" s="260"/>
    </row>
    <row r="227" spans="2:26" ht="15" hidden="1" customHeight="1" outlineLevel="1" x14ac:dyDescent="0.25">
      <c r="B227" s="78"/>
      <c r="C227" s="43"/>
      <c r="D227" s="44"/>
      <c r="E227" s="45"/>
      <c r="F227" s="45" t="s">
        <v>752</v>
      </c>
      <c r="G227" s="342" t="s">
        <v>637</v>
      </c>
      <c r="H227" s="76">
        <v>0</v>
      </c>
      <c r="I227" s="46">
        <v>0</v>
      </c>
      <c r="J227" s="46">
        <v>0</v>
      </c>
      <c r="K227" s="1061" t="str">
        <f t="shared" si="48"/>
        <v>0.00%</v>
      </c>
      <c r="L227" s="40">
        <v>0</v>
      </c>
      <c r="M227" s="1060">
        <f t="shared" si="52"/>
        <v>0</v>
      </c>
      <c r="N227" s="40">
        <v>0</v>
      </c>
      <c r="O227" s="1063">
        <f t="shared" si="53"/>
        <v>0</v>
      </c>
      <c r="P227" s="76">
        <v>0</v>
      </c>
      <c r="Q227" s="46">
        <v>0</v>
      </c>
      <c r="R227" s="1063" t="str">
        <f t="shared" si="51"/>
        <v>0.00%</v>
      </c>
      <c r="T227" s="229"/>
      <c r="V227" s="262"/>
      <c r="W227" s="255"/>
      <c r="X227" s="255"/>
      <c r="Y227" s="255"/>
      <c r="Z227" s="260"/>
    </row>
    <row r="228" spans="2:26" ht="15" customHeight="1" collapsed="1" x14ac:dyDescent="0.25">
      <c r="B228" s="78">
        <v>33</v>
      </c>
      <c r="C228" s="43" t="s">
        <v>2</v>
      </c>
      <c r="D228" s="44"/>
      <c r="E228" s="45"/>
      <c r="F228" s="45"/>
      <c r="G228" s="341" t="s">
        <v>149</v>
      </c>
      <c r="H228" s="76">
        <f>+H229+H254</f>
        <v>502749445.99900001</v>
      </c>
      <c r="I228" s="46">
        <f>+I229+I254</f>
        <v>237187857</v>
      </c>
      <c r="J228" s="46">
        <f ca="1">+J229+J254</f>
        <v>236868633.52700001</v>
      </c>
      <c r="K228" s="1061">
        <f t="shared" ca="1" si="48"/>
        <v>0.99865413231082911</v>
      </c>
      <c r="L228" s="46">
        <f>+L229+L254</f>
        <v>237041213.708</v>
      </c>
      <c r="M228" s="1060">
        <f t="shared" si="52"/>
        <v>0.99938174199196039</v>
      </c>
      <c r="N228" s="46">
        <f>+N229+N254</f>
        <v>146643.2919999978</v>
      </c>
      <c r="O228" s="1063">
        <f t="shared" si="53"/>
        <v>6.1825800803958441E-4</v>
      </c>
      <c r="P228" s="116">
        <f>+P229+P254</f>
        <v>313390854.35999995</v>
      </c>
      <c r="Q228" s="47">
        <f ca="1">+Q229+Q254</f>
        <v>308794561.08151495</v>
      </c>
      <c r="R228" s="1063">
        <f t="shared" ca="1" si="51"/>
        <v>0.98533367130999583</v>
      </c>
      <c r="T228" s="229"/>
      <c r="V228" s="262"/>
      <c r="W228" s="255"/>
      <c r="X228" s="255"/>
      <c r="Y228" s="255"/>
      <c r="Z228" s="260"/>
    </row>
    <row r="229" spans="2:26" s="1" customFormat="1" ht="14.25" hidden="1" customHeight="1" outlineLevel="1" x14ac:dyDescent="0.25">
      <c r="B229" s="131"/>
      <c r="C229" s="132" t="s">
        <v>162</v>
      </c>
      <c r="D229" s="133"/>
      <c r="E229" s="134"/>
      <c r="F229" s="134"/>
      <c r="G229" s="345" t="s">
        <v>86</v>
      </c>
      <c r="H229" s="373">
        <f>SUM(H230:H253)</f>
        <v>192052970</v>
      </c>
      <c r="I229" s="586">
        <f>SUM(I230:I253)</f>
        <v>7449553</v>
      </c>
      <c r="J229" s="40">
        <f ca="1">SUM(J230:J253)</f>
        <v>7449553</v>
      </c>
      <c r="K229" s="1061">
        <f t="shared" ca="1" si="48"/>
        <v>1</v>
      </c>
      <c r="L229" s="40">
        <f>SUM(L230:L253)</f>
        <v>7449553</v>
      </c>
      <c r="M229" s="1060">
        <f t="shared" si="52"/>
        <v>1</v>
      </c>
      <c r="N229" s="40">
        <f>SUM(N230:N253)</f>
        <v>0</v>
      </c>
      <c r="O229" s="1063">
        <f t="shared" si="53"/>
        <v>0</v>
      </c>
      <c r="P229" s="137">
        <f>SUM(P230:P253)</f>
        <v>29762649.404999997</v>
      </c>
      <c r="Q229" s="137">
        <f ca="1">SUM(Q230:Q253)</f>
        <v>28361018.25</v>
      </c>
      <c r="R229" s="1063">
        <f t="shared" ca="1" si="51"/>
        <v>0.95290637147496249</v>
      </c>
      <c r="S229" s="3"/>
      <c r="T229" s="431"/>
      <c r="U229" s="109"/>
      <c r="V229" s="583"/>
      <c r="W229" s="584"/>
      <c r="X229" s="584"/>
      <c r="Y229" s="584"/>
      <c r="Z229" s="585"/>
    </row>
    <row r="230" spans="2:26" s="1" customFormat="1" ht="15" hidden="1" customHeight="1" outlineLevel="2" x14ac:dyDescent="0.25">
      <c r="B230" s="131"/>
      <c r="C230" s="132"/>
      <c r="D230" s="587" t="s">
        <v>167</v>
      </c>
      <c r="E230" s="588"/>
      <c r="F230" s="134" t="str">
        <f>+CONCATENATE($B$228,"",$C$229,"",D230,"",E230)</f>
        <v>33.02.001</v>
      </c>
      <c r="G230" s="233" t="s">
        <v>733</v>
      </c>
      <c r="H230" s="137">
        <f>+'Prog 05'!H36</f>
        <v>0</v>
      </c>
      <c r="I230" s="40">
        <f>+'Prog 05'!I36</f>
        <v>0</v>
      </c>
      <c r="J230" s="40">
        <f ca="1">+'Prog 05'!J36</f>
        <v>0</v>
      </c>
      <c r="K230" s="1061" t="str">
        <f t="shared" ca="1" si="48"/>
        <v>0.00%</v>
      </c>
      <c r="L230" s="40">
        <f>+'Prog 05'!L36</f>
        <v>0</v>
      </c>
      <c r="M230" s="1060">
        <f t="shared" si="52"/>
        <v>0</v>
      </c>
      <c r="N230" s="40">
        <f>+'Prog 05'!N36</f>
        <v>0</v>
      </c>
      <c r="O230" s="1063">
        <f t="shared" si="53"/>
        <v>0</v>
      </c>
      <c r="P230" s="137">
        <f>+'Prog 05'!P36</f>
        <v>0</v>
      </c>
      <c r="Q230" s="40">
        <f>+'Prog 05'!Q36</f>
        <v>0</v>
      </c>
      <c r="R230" s="1063" t="str">
        <f t="shared" si="51"/>
        <v>0.00%</v>
      </c>
      <c r="S230" s="3"/>
      <c r="T230" s="431"/>
      <c r="U230" s="109"/>
      <c r="V230" s="583"/>
      <c r="W230" s="584"/>
      <c r="X230" s="584"/>
      <c r="Y230" s="584"/>
      <c r="Z230" s="585"/>
    </row>
    <row r="231" spans="2:26" s="1" customFormat="1" ht="15" hidden="1" customHeight="1" outlineLevel="2" x14ac:dyDescent="0.25">
      <c r="B231" s="131"/>
      <c r="C231" s="132"/>
      <c r="D231" s="587" t="s">
        <v>163</v>
      </c>
      <c r="E231" s="588"/>
      <c r="F231" s="134" t="str">
        <f t="shared" ref="F231:F253" si="54">+CONCATENATE($B$228,"",$C$229,"",D231,"",E231)</f>
        <v>33.02.002</v>
      </c>
      <c r="G231" s="233" t="s">
        <v>734</v>
      </c>
      <c r="H231" s="137">
        <f>+'Prog 05'!H37</f>
        <v>0</v>
      </c>
      <c r="I231" s="40">
        <f>+'Prog 05'!I37</f>
        <v>0</v>
      </c>
      <c r="J231" s="40">
        <f ca="1">+'Prog 05'!J37</f>
        <v>0</v>
      </c>
      <c r="K231" s="1061" t="str">
        <f t="shared" ca="1" si="48"/>
        <v>0.00%</v>
      </c>
      <c r="L231" s="40">
        <f>+'Prog 05'!L37</f>
        <v>0</v>
      </c>
      <c r="M231" s="1060">
        <f t="shared" si="52"/>
        <v>0</v>
      </c>
      <c r="N231" s="40">
        <f>+'Prog 05'!N37</f>
        <v>0</v>
      </c>
      <c r="O231" s="1063">
        <f t="shared" si="53"/>
        <v>0</v>
      </c>
      <c r="P231" s="137">
        <f>+'Prog 05'!P37</f>
        <v>0</v>
      </c>
      <c r="Q231" s="40">
        <f ca="1">+'Prog 05'!Q37</f>
        <v>0</v>
      </c>
      <c r="R231" s="1063" t="str">
        <f t="shared" ca="1" si="51"/>
        <v>0.00%</v>
      </c>
      <c r="S231" s="3"/>
      <c r="T231" s="431"/>
      <c r="U231" s="109"/>
      <c r="V231" s="583"/>
      <c r="W231" s="584"/>
      <c r="X231" s="584"/>
      <c r="Y231" s="584"/>
      <c r="Z231" s="585"/>
    </row>
    <row r="232" spans="2:26" s="1" customFormat="1" ht="15" hidden="1" customHeight="1" outlineLevel="2" x14ac:dyDescent="0.25">
      <c r="B232" s="131"/>
      <c r="C232" s="132"/>
      <c r="D232" s="587" t="s">
        <v>164</v>
      </c>
      <c r="E232" s="588"/>
      <c r="F232" s="134" t="str">
        <f t="shared" si="54"/>
        <v>33.02.003</v>
      </c>
      <c r="G232" s="233" t="s">
        <v>735</v>
      </c>
      <c r="H232" s="137">
        <f>+'Prog 05'!H38</f>
        <v>0</v>
      </c>
      <c r="I232" s="40">
        <f>+'Prog 05'!I38</f>
        <v>0</v>
      </c>
      <c r="J232" s="40">
        <f ca="1">+'Prog 05'!J38</f>
        <v>0</v>
      </c>
      <c r="K232" s="1061" t="str">
        <f t="shared" ca="1" si="48"/>
        <v>0.00%</v>
      </c>
      <c r="L232" s="40">
        <f>+'Prog 05'!L38</f>
        <v>0</v>
      </c>
      <c r="M232" s="1060">
        <f t="shared" si="52"/>
        <v>0</v>
      </c>
      <c r="N232" s="40">
        <f>+'Prog 05'!N38</f>
        <v>0</v>
      </c>
      <c r="O232" s="1063">
        <f t="shared" si="53"/>
        <v>0</v>
      </c>
      <c r="P232" s="137">
        <f>+'Prog 05'!P38</f>
        <v>0</v>
      </c>
      <c r="Q232" s="40">
        <f ca="1">+'Prog 05'!Q38</f>
        <v>0</v>
      </c>
      <c r="R232" s="1063" t="str">
        <f t="shared" ca="1" si="51"/>
        <v>0.00%</v>
      </c>
      <c r="S232" s="3"/>
      <c r="T232" s="431"/>
      <c r="U232" s="109"/>
      <c r="V232" s="583"/>
      <c r="W232" s="584"/>
      <c r="X232" s="584"/>
      <c r="Y232" s="584"/>
      <c r="Z232" s="585"/>
    </row>
    <row r="233" spans="2:26" s="1" customFormat="1" ht="15" hidden="1" customHeight="1" outlineLevel="2" x14ac:dyDescent="0.25">
      <c r="B233" s="131"/>
      <c r="C233" s="132"/>
      <c r="D233" s="587" t="s">
        <v>177</v>
      </c>
      <c r="E233" s="588"/>
      <c r="F233" s="134" t="str">
        <f t="shared" si="54"/>
        <v>33.02.004</v>
      </c>
      <c r="G233" s="233" t="s">
        <v>736</v>
      </c>
      <c r="H233" s="137">
        <f>+'Prog 05'!H39</f>
        <v>0</v>
      </c>
      <c r="I233" s="40">
        <f>+'Prog 05'!I39</f>
        <v>0</v>
      </c>
      <c r="J233" s="40">
        <f ca="1">+'Prog 05'!J39</f>
        <v>0</v>
      </c>
      <c r="K233" s="1061" t="str">
        <f t="shared" ca="1" si="48"/>
        <v>0.00%</v>
      </c>
      <c r="L233" s="40">
        <f>+'Prog 05'!L39</f>
        <v>0</v>
      </c>
      <c r="M233" s="1060">
        <f t="shared" si="52"/>
        <v>0</v>
      </c>
      <c r="N233" s="40">
        <f>+'Prog 05'!N39</f>
        <v>0</v>
      </c>
      <c r="O233" s="1063">
        <f t="shared" si="53"/>
        <v>0</v>
      </c>
      <c r="P233" s="137">
        <f>+'Prog 05'!P39</f>
        <v>0</v>
      </c>
      <c r="Q233" s="40">
        <f ca="1">+'Prog 05'!Q39</f>
        <v>0</v>
      </c>
      <c r="R233" s="1063" t="str">
        <f t="shared" ca="1" si="51"/>
        <v>0.00%</v>
      </c>
      <c r="S233" s="3"/>
      <c r="T233" s="431"/>
      <c r="U233" s="109"/>
      <c r="V233" s="583"/>
      <c r="W233" s="584"/>
      <c r="X233" s="584"/>
      <c r="Y233" s="584"/>
      <c r="Z233" s="585"/>
    </row>
    <row r="234" spans="2:26" s="1" customFormat="1" ht="15" hidden="1" customHeight="1" outlineLevel="2" x14ac:dyDescent="0.25">
      <c r="B234" s="131"/>
      <c r="C234" s="132"/>
      <c r="D234" s="587" t="s">
        <v>178</v>
      </c>
      <c r="E234" s="588"/>
      <c r="F234" s="134" t="str">
        <f t="shared" si="54"/>
        <v>33.02.005</v>
      </c>
      <c r="G234" s="233" t="s">
        <v>737</v>
      </c>
      <c r="H234" s="137">
        <f>+'Prog 05'!H40</f>
        <v>0</v>
      </c>
      <c r="I234" s="40">
        <f>+'Prog 05'!I40</f>
        <v>0</v>
      </c>
      <c r="J234" s="40">
        <f ca="1">+'Prog 05'!J40</f>
        <v>0</v>
      </c>
      <c r="K234" s="1061" t="str">
        <f t="shared" ca="1" si="48"/>
        <v>0.00%</v>
      </c>
      <c r="L234" s="40">
        <f>+'Prog 05'!L40</f>
        <v>0</v>
      </c>
      <c r="M234" s="1060">
        <f t="shared" si="52"/>
        <v>0</v>
      </c>
      <c r="N234" s="40">
        <f>+'Prog 05'!N40</f>
        <v>0</v>
      </c>
      <c r="O234" s="1063">
        <f t="shared" si="53"/>
        <v>0</v>
      </c>
      <c r="P234" s="137">
        <f>+'Prog 05'!P40</f>
        <v>0</v>
      </c>
      <c r="Q234" s="40">
        <f ca="1">+'Prog 05'!Q40</f>
        <v>0</v>
      </c>
      <c r="R234" s="1063" t="str">
        <f t="shared" ca="1" si="51"/>
        <v>0.00%</v>
      </c>
      <c r="S234" s="3"/>
      <c r="T234" s="431"/>
      <c r="U234" s="109"/>
      <c r="V234" s="583"/>
      <c r="W234" s="584"/>
      <c r="X234" s="584"/>
      <c r="Y234" s="584"/>
      <c r="Z234" s="585"/>
    </row>
    <row r="235" spans="2:26" s="1" customFormat="1" ht="15" hidden="1" customHeight="1" outlineLevel="2" x14ac:dyDescent="0.25">
      <c r="B235" s="131"/>
      <c r="C235" s="132"/>
      <c r="D235" s="587" t="s">
        <v>179</v>
      </c>
      <c r="E235" s="588"/>
      <c r="F235" s="134" t="str">
        <f t="shared" si="54"/>
        <v>33.02.006</v>
      </c>
      <c r="G235" s="233" t="s">
        <v>738</v>
      </c>
      <c r="H235" s="137">
        <v>0</v>
      </c>
      <c r="I235" s="40">
        <f>+'Prog 05'!I41</f>
        <v>0</v>
      </c>
      <c r="J235" s="40">
        <f ca="1">+'Prog 05'!J41</f>
        <v>0</v>
      </c>
      <c r="K235" s="1061" t="str">
        <f t="shared" ca="1" si="48"/>
        <v>0.00%</v>
      </c>
      <c r="L235" s="40">
        <f>+'Prog 05'!L41</f>
        <v>0</v>
      </c>
      <c r="M235" s="1060">
        <f t="shared" si="52"/>
        <v>0</v>
      </c>
      <c r="N235" s="40">
        <f>+'Prog 05'!N41</f>
        <v>0</v>
      </c>
      <c r="O235" s="1063">
        <f t="shared" si="53"/>
        <v>0</v>
      </c>
      <c r="P235" s="137">
        <f>+'Prog 05'!P41</f>
        <v>0</v>
      </c>
      <c r="Q235" s="40">
        <f ca="1">+'Prog 05'!Q41</f>
        <v>0</v>
      </c>
      <c r="R235" s="1063" t="str">
        <f t="shared" ca="1" si="51"/>
        <v>0.00%</v>
      </c>
      <c r="S235" s="3"/>
      <c r="T235" s="431"/>
      <c r="U235" s="109"/>
      <c r="V235" s="583"/>
      <c r="W235" s="584"/>
      <c r="X235" s="584"/>
      <c r="Y235" s="584"/>
      <c r="Z235" s="585"/>
    </row>
    <row r="236" spans="2:26" s="1" customFormat="1" ht="15" hidden="1" customHeight="1" outlineLevel="2" x14ac:dyDescent="0.25">
      <c r="B236" s="131"/>
      <c r="C236" s="132"/>
      <c r="D236" s="587" t="s">
        <v>168</v>
      </c>
      <c r="E236" s="588"/>
      <c r="F236" s="134" t="str">
        <f t="shared" si="54"/>
        <v>33.02.007</v>
      </c>
      <c r="G236" s="233" t="s">
        <v>739</v>
      </c>
      <c r="H236" s="137">
        <f>+'Prog 05'!H42</f>
        <v>0</v>
      </c>
      <c r="I236" s="40">
        <f>+'Prog 05'!I42</f>
        <v>0</v>
      </c>
      <c r="J236" s="40">
        <f ca="1">+'Prog 05'!J42</f>
        <v>0</v>
      </c>
      <c r="K236" s="1061" t="str">
        <f t="shared" ca="1" si="48"/>
        <v>0.00%</v>
      </c>
      <c r="L236" s="40">
        <f>+'Prog 05'!L42</f>
        <v>0</v>
      </c>
      <c r="M236" s="1060">
        <f t="shared" si="52"/>
        <v>0</v>
      </c>
      <c r="N236" s="40">
        <f>+'Prog 05'!N42</f>
        <v>0</v>
      </c>
      <c r="O236" s="1063">
        <f t="shared" si="53"/>
        <v>0</v>
      </c>
      <c r="P236" s="137">
        <f>+'Prog 05'!P42</f>
        <v>0</v>
      </c>
      <c r="Q236" s="40">
        <f ca="1">+'Prog 05'!Q42</f>
        <v>0</v>
      </c>
      <c r="R236" s="1063" t="str">
        <f t="shared" ca="1" si="51"/>
        <v>0.00%</v>
      </c>
      <c r="S236" s="3"/>
      <c r="T236" s="431"/>
      <c r="U236" s="109"/>
      <c r="V236" s="583"/>
      <c r="W236" s="584"/>
      <c r="X236" s="584"/>
      <c r="Y236" s="584"/>
      <c r="Z236" s="585"/>
    </row>
    <row r="237" spans="2:26" s="1" customFormat="1" ht="15" hidden="1" customHeight="1" outlineLevel="2" x14ac:dyDescent="0.25">
      <c r="B237" s="131"/>
      <c r="C237" s="132"/>
      <c r="D237" s="587" t="s">
        <v>169</v>
      </c>
      <c r="E237" s="588"/>
      <c r="F237" s="134" t="str">
        <f t="shared" si="54"/>
        <v>33.02.008</v>
      </c>
      <c r="G237" s="233" t="s">
        <v>740</v>
      </c>
      <c r="H237" s="137">
        <f>+'Prog 05'!H43</f>
        <v>0</v>
      </c>
      <c r="I237" s="40">
        <f>+'Prog 05'!I43</f>
        <v>0</v>
      </c>
      <c r="J237" s="40">
        <f ca="1">+'Prog 05'!J43</f>
        <v>0</v>
      </c>
      <c r="K237" s="1061" t="str">
        <f t="shared" ca="1" si="48"/>
        <v>0.00%</v>
      </c>
      <c r="L237" s="40">
        <f>+'Prog 05'!L43</f>
        <v>0</v>
      </c>
      <c r="M237" s="1060">
        <f t="shared" si="52"/>
        <v>0</v>
      </c>
      <c r="N237" s="40">
        <f>+'Prog 05'!N43</f>
        <v>0</v>
      </c>
      <c r="O237" s="1063">
        <f t="shared" si="53"/>
        <v>0</v>
      </c>
      <c r="P237" s="137">
        <f>+'Prog 05'!P43</f>
        <v>0</v>
      </c>
      <c r="Q237" s="40">
        <f ca="1">+'Prog 05'!Q43</f>
        <v>0</v>
      </c>
      <c r="R237" s="1063" t="str">
        <f t="shared" ca="1" si="51"/>
        <v>0.00%</v>
      </c>
      <c r="S237" s="3"/>
      <c r="T237" s="431"/>
      <c r="U237" s="109"/>
      <c r="V237" s="583"/>
      <c r="W237" s="584"/>
      <c r="X237" s="584"/>
      <c r="Y237" s="584"/>
      <c r="Z237" s="585"/>
    </row>
    <row r="238" spans="2:26" s="1" customFormat="1" ht="15" hidden="1" customHeight="1" outlineLevel="2" x14ac:dyDescent="0.25">
      <c r="B238" s="131"/>
      <c r="C238" s="132"/>
      <c r="D238" s="587" t="s">
        <v>170</v>
      </c>
      <c r="E238" s="588"/>
      <c r="F238" s="134" t="str">
        <f t="shared" si="54"/>
        <v>33.02.009</v>
      </c>
      <c r="G238" s="233" t="s">
        <v>741</v>
      </c>
      <c r="H238" s="137">
        <f>+'Prog 05'!H44</f>
        <v>0</v>
      </c>
      <c r="I238" s="40">
        <f>+'Prog 05'!I44</f>
        <v>0</v>
      </c>
      <c r="J238" s="40">
        <f ca="1">+'Prog 05'!J44</f>
        <v>0</v>
      </c>
      <c r="K238" s="1061" t="str">
        <f t="shared" ca="1" si="48"/>
        <v>0.00%</v>
      </c>
      <c r="L238" s="40">
        <v>0</v>
      </c>
      <c r="M238" s="1060">
        <f t="shared" si="52"/>
        <v>0</v>
      </c>
      <c r="N238" s="40">
        <f>+'Prog 05'!N44</f>
        <v>0</v>
      </c>
      <c r="O238" s="1063">
        <f t="shared" si="53"/>
        <v>0</v>
      </c>
      <c r="P238" s="137">
        <f>+'Prog 05'!P44</f>
        <v>0</v>
      </c>
      <c r="Q238" s="40">
        <f ca="1">+'Prog 05'!Q44</f>
        <v>0</v>
      </c>
      <c r="R238" s="1063" t="str">
        <f t="shared" ca="1" si="51"/>
        <v>0.00%</v>
      </c>
      <c r="S238" s="3"/>
      <c r="T238" s="431"/>
      <c r="U238" s="109"/>
      <c r="V238" s="583"/>
      <c r="W238" s="584"/>
      <c r="X238" s="584"/>
      <c r="Y238" s="584"/>
      <c r="Z238" s="585"/>
    </row>
    <row r="239" spans="2:26" s="1" customFormat="1" ht="15" hidden="1" customHeight="1" outlineLevel="2" x14ac:dyDescent="0.25">
      <c r="B239" s="131"/>
      <c r="C239" s="132"/>
      <c r="D239" s="587" t="s">
        <v>171</v>
      </c>
      <c r="E239" s="588"/>
      <c r="F239" s="134" t="str">
        <f t="shared" si="54"/>
        <v>33.02.010</v>
      </c>
      <c r="G239" s="233" t="s">
        <v>742</v>
      </c>
      <c r="H239" s="137">
        <f>+'Prog 05'!H45</f>
        <v>0</v>
      </c>
      <c r="I239" s="40">
        <f>+'Prog 05'!I45</f>
        <v>0</v>
      </c>
      <c r="J239" s="40">
        <f ca="1">+'Prog 05'!J45</f>
        <v>0</v>
      </c>
      <c r="K239" s="1061" t="str">
        <f t="shared" ca="1" si="48"/>
        <v>0.00%</v>
      </c>
      <c r="L239" s="40">
        <f>+'Prog 05'!L45</f>
        <v>0</v>
      </c>
      <c r="M239" s="1060">
        <f t="shared" si="52"/>
        <v>0</v>
      </c>
      <c r="N239" s="40">
        <f>+'Prog 05'!N45</f>
        <v>0</v>
      </c>
      <c r="O239" s="1063">
        <f t="shared" si="53"/>
        <v>0</v>
      </c>
      <c r="P239" s="137">
        <f>+'Prog 05'!P45</f>
        <v>0</v>
      </c>
      <c r="Q239" s="40">
        <f ca="1">+'Prog 05'!Q45</f>
        <v>0</v>
      </c>
      <c r="R239" s="1063" t="str">
        <f t="shared" ca="1" si="51"/>
        <v>0.00%</v>
      </c>
      <c r="S239" s="3"/>
      <c r="T239" s="431"/>
      <c r="U239" s="109"/>
      <c r="V239" s="583"/>
      <c r="W239" s="584"/>
      <c r="X239" s="584"/>
      <c r="Y239" s="584"/>
      <c r="Z239" s="585"/>
    </row>
    <row r="240" spans="2:26" s="1" customFormat="1" ht="15" hidden="1" customHeight="1" outlineLevel="2" x14ac:dyDescent="0.25">
      <c r="B240" s="131"/>
      <c r="C240" s="132"/>
      <c r="D240" s="587" t="s">
        <v>172</v>
      </c>
      <c r="E240" s="588"/>
      <c r="F240" s="134" t="str">
        <f t="shared" si="54"/>
        <v>33.02.011</v>
      </c>
      <c r="G240" s="233" t="s">
        <v>743</v>
      </c>
      <c r="H240" s="137">
        <f>+'Prog 05'!H46</f>
        <v>0</v>
      </c>
      <c r="I240" s="40">
        <f>+'Prog 05'!I46</f>
        <v>0</v>
      </c>
      <c r="J240" s="40">
        <f ca="1">+'Prog 05'!J46</f>
        <v>0</v>
      </c>
      <c r="K240" s="1061" t="str">
        <f t="shared" ca="1" si="48"/>
        <v>0.00%</v>
      </c>
      <c r="L240" s="40">
        <f>+'Prog 05'!L46</f>
        <v>0</v>
      </c>
      <c r="M240" s="1060">
        <f t="shared" si="52"/>
        <v>0</v>
      </c>
      <c r="N240" s="40">
        <f>+'Prog 05'!N46</f>
        <v>0</v>
      </c>
      <c r="O240" s="1063">
        <f t="shared" si="53"/>
        <v>0</v>
      </c>
      <c r="P240" s="137">
        <f>+'Prog 05'!P46</f>
        <v>0</v>
      </c>
      <c r="Q240" s="40">
        <f ca="1">+'Prog 05'!Q46</f>
        <v>0</v>
      </c>
      <c r="R240" s="1063" t="str">
        <f t="shared" ca="1" si="51"/>
        <v>0.00%</v>
      </c>
      <c r="S240" s="3"/>
      <c r="T240" s="431"/>
      <c r="U240" s="109"/>
      <c r="V240" s="583"/>
      <c r="W240" s="584"/>
      <c r="X240" s="584"/>
      <c r="Y240" s="584"/>
      <c r="Z240" s="585"/>
    </row>
    <row r="241" spans="2:26" s="1" customFormat="1" ht="15" hidden="1" customHeight="1" outlineLevel="2" x14ac:dyDescent="0.25">
      <c r="B241" s="131"/>
      <c r="C241" s="132"/>
      <c r="D241" s="587" t="s">
        <v>173</v>
      </c>
      <c r="E241" s="588"/>
      <c r="F241" s="134" t="str">
        <f t="shared" si="54"/>
        <v>33.02.012</v>
      </c>
      <c r="G241" s="233" t="s">
        <v>744</v>
      </c>
      <c r="H241" s="137">
        <f>+'Prog 05'!H47</f>
        <v>0</v>
      </c>
      <c r="I241" s="40">
        <f>+'Prog 05'!I47</f>
        <v>0</v>
      </c>
      <c r="J241" s="40">
        <f ca="1">+'Prog 05'!J47</f>
        <v>0</v>
      </c>
      <c r="K241" s="1061" t="str">
        <f t="shared" ca="1" si="48"/>
        <v>0.00%</v>
      </c>
      <c r="L241" s="40">
        <f>+'Prog 05'!L47</f>
        <v>0</v>
      </c>
      <c r="M241" s="1060">
        <f t="shared" si="52"/>
        <v>0</v>
      </c>
      <c r="N241" s="40">
        <f>+'Prog 05'!N47</f>
        <v>0</v>
      </c>
      <c r="O241" s="1063">
        <f t="shared" si="53"/>
        <v>0</v>
      </c>
      <c r="P241" s="137">
        <f>+'Prog 05'!P47</f>
        <v>0</v>
      </c>
      <c r="Q241" s="40">
        <f ca="1">+'Prog 05'!Q47</f>
        <v>0</v>
      </c>
      <c r="R241" s="1063" t="str">
        <f t="shared" ca="1" si="51"/>
        <v>0.00%</v>
      </c>
      <c r="S241" s="3"/>
      <c r="T241" s="431"/>
      <c r="U241" s="109"/>
      <c r="V241" s="583"/>
      <c r="W241" s="584"/>
      <c r="X241" s="584"/>
      <c r="Y241" s="584"/>
      <c r="Z241" s="585"/>
    </row>
    <row r="242" spans="2:26" s="1" customFormat="1" ht="15" hidden="1" customHeight="1" outlineLevel="2" x14ac:dyDescent="0.25">
      <c r="B242" s="131"/>
      <c r="C242" s="132"/>
      <c r="D242" s="587" t="s">
        <v>174</v>
      </c>
      <c r="E242" s="588"/>
      <c r="F242" s="134" t="str">
        <f t="shared" si="54"/>
        <v>33.02.013</v>
      </c>
      <c r="G242" s="233" t="s">
        <v>88</v>
      </c>
      <c r="H242" s="137">
        <f>+'Prog 05'!H48</f>
        <v>0</v>
      </c>
      <c r="I242" s="40">
        <f>+'Prog 05'!I48</f>
        <v>0</v>
      </c>
      <c r="J242" s="40">
        <f ca="1">+'Prog 05'!J48</f>
        <v>0</v>
      </c>
      <c r="K242" s="1061" t="str">
        <f t="shared" ca="1" si="48"/>
        <v>0.00%</v>
      </c>
      <c r="L242" s="40">
        <f>+'Prog 05'!L48</f>
        <v>0</v>
      </c>
      <c r="M242" s="1060">
        <f t="shared" si="52"/>
        <v>0</v>
      </c>
      <c r="N242" s="40">
        <f>+'Prog 05'!N48</f>
        <v>0</v>
      </c>
      <c r="O242" s="1063">
        <f t="shared" si="53"/>
        <v>0</v>
      </c>
      <c r="P242" s="137">
        <f>+'Prog 05'!P48</f>
        <v>0</v>
      </c>
      <c r="Q242" s="40">
        <f ca="1">+'Prog 05'!Q48</f>
        <v>0</v>
      </c>
      <c r="R242" s="1063" t="str">
        <f t="shared" ca="1" si="51"/>
        <v>0.00%</v>
      </c>
      <c r="S242" s="3"/>
      <c r="T242" s="431"/>
      <c r="U242" s="109"/>
      <c r="V242" s="583"/>
      <c r="W242" s="584"/>
      <c r="X242" s="584"/>
      <c r="Y242" s="584"/>
      <c r="Z242" s="585"/>
    </row>
    <row r="243" spans="2:26" s="1" customFormat="1" ht="15" hidden="1" customHeight="1" outlineLevel="2" x14ac:dyDescent="0.25">
      <c r="B243" s="131"/>
      <c r="C243" s="132"/>
      <c r="D243" s="587" t="s">
        <v>189</v>
      </c>
      <c r="E243" s="588"/>
      <c r="F243" s="134" t="str">
        <f t="shared" si="54"/>
        <v>33.02.014</v>
      </c>
      <c r="G243" s="233" t="s">
        <v>745</v>
      </c>
      <c r="H243" s="137">
        <f>+'Prog 05'!H49</f>
        <v>0</v>
      </c>
      <c r="I243" s="40">
        <f>+'Prog 05'!I49</f>
        <v>0</v>
      </c>
      <c r="J243" s="40">
        <f ca="1">+'Prog 05'!J49</f>
        <v>0</v>
      </c>
      <c r="K243" s="1061" t="str">
        <f t="shared" ca="1" si="48"/>
        <v>0.00%</v>
      </c>
      <c r="L243" s="40">
        <f>+'Prog 05'!L49</f>
        <v>0</v>
      </c>
      <c r="M243" s="1060">
        <f t="shared" si="52"/>
        <v>0</v>
      </c>
      <c r="N243" s="40">
        <f>+'Prog 05'!N49</f>
        <v>0</v>
      </c>
      <c r="O243" s="1063">
        <f t="shared" si="53"/>
        <v>0</v>
      </c>
      <c r="P243" s="137">
        <f>+'Prog 05'!P49</f>
        <v>0</v>
      </c>
      <c r="Q243" s="40">
        <f ca="1">+'Prog 05'!Q49</f>
        <v>0</v>
      </c>
      <c r="R243" s="1063" t="str">
        <f t="shared" ca="1" si="51"/>
        <v>0.00%</v>
      </c>
      <c r="S243" s="3"/>
      <c r="T243" s="431"/>
      <c r="U243" s="109"/>
      <c r="V243" s="583"/>
      <c r="W243" s="584"/>
      <c r="X243" s="584"/>
      <c r="Y243" s="584"/>
      <c r="Z243" s="585"/>
    </row>
    <row r="244" spans="2:26" s="1" customFormat="1" ht="15" hidden="1" customHeight="1" outlineLevel="2" x14ac:dyDescent="0.25">
      <c r="B244" s="131"/>
      <c r="C244" s="132"/>
      <c r="D244" s="587" t="s">
        <v>190</v>
      </c>
      <c r="E244" s="588"/>
      <c r="F244" s="134" t="str">
        <f t="shared" si="54"/>
        <v>33.02.015</v>
      </c>
      <c r="G244" s="233" t="s">
        <v>746</v>
      </c>
      <c r="H244" s="137">
        <f>+'Prog 05'!H50</f>
        <v>0</v>
      </c>
      <c r="I244" s="40">
        <f>+'Prog 05'!I50</f>
        <v>0</v>
      </c>
      <c r="J244" s="40">
        <f ca="1">+'Prog 05'!J50</f>
        <v>0</v>
      </c>
      <c r="K244" s="1061" t="str">
        <f t="shared" ca="1" si="48"/>
        <v>0.00%</v>
      </c>
      <c r="L244" s="40">
        <f>+'Prog 05'!L50</f>
        <v>0</v>
      </c>
      <c r="M244" s="1060">
        <f t="shared" si="52"/>
        <v>0</v>
      </c>
      <c r="N244" s="40">
        <f>+'Prog 05'!N50</f>
        <v>0</v>
      </c>
      <c r="O244" s="1063">
        <f t="shared" si="53"/>
        <v>0</v>
      </c>
      <c r="P244" s="137">
        <f>+'Prog 05'!P50</f>
        <v>0</v>
      </c>
      <c r="Q244" s="40">
        <f ca="1">+'Prog 05'!Q50</f>
        <v>0</v>
      </c>
      <c r="R244" s="1063" t="str">
        <f t="shared" ca="1" si="51"/>
        <v>0.00%</v>
      </c>
      <c r="S244" s="3"/>
      <c r="T244" s="431"/>
      <c r="U244" s="109"/>
      <c r="V244" s="583"/>
      <c r="W244" s="584"/>
      <c r="X244" s="584"/>
      <c r="Y244" s="584"/>
      <c r="Z244" s="585"/>
    </row>
    <row r="245" spans="2:26" s="1" customFormat="1" ht="15" hidden="1" customHeight="1" outlineLevel="2" x14ac:dyDescent="0.25">
      <c r="B245" s="131"/>
      <c r="C245" s="132"/>
      <c r="D245" s="286" t="s">
        <v>224</v>
      </c>
      <c r="E245" s="588"/>
      <c r="F245" s="134" t="str">
        <f t="shared" si="54"/>
        <v>33.02.016</v>
      </c>
      <c r="G245" s="233" t="s">
        <v>747</v>
      </c>
      <c r="H245" s="137">
        <v>0</v>
      </c>
      <c r="I245" s="40">
        <f>+'Prog 05'!I51</f>
        <v>0</v>
      </c>
      <c r="J245" s="40">
        <v>0</v>
      </c>
      <c r="K245" s="1061" t="str">
        <f t="shared" si="48"/>
        <v>0.00%</v>
      </c>
      <c r="L245" s="40">
        <v>0</v>
      </c>
      <c r="M245" s="1060">
        <f t="shared" si="52"/>
        <v>0</v>
      </c>
      <c r="N245" s="40">
        <v>0</v>
      </c>
      <c r="O245" s="1063">
        <f t="shared" si="53"/>
        <v>0</v>
      </c>
      <c r="P245" s="137">
        <f>+'Prog 05'!P51</f>
        <v>0</v>
      </c>
      <c r="Q245" s="40">
        <f ca="1">+'Prog 05'!Q51</f>
        <v>0</v>
      </c>
      <c r="R245" s="1063" t="str">
        <f t="shared" ca="1" si="51"/>
        <v>0.00%</v>
      </c>
      <c r="S245" s="3"/>
      <c r="T245" s="431"/>
      <c r="U245" s="109"/>
      <c r="V245" s="583"/>
      <c r="W245" s="584"/>
      <c r="X245" s="584"/>
      <c r="Y245" s="584"/>
      <c r="Z245" s="585"/>
    </row>
    <row r="246" spans="2:26" s="1" customFormat="1" ht="15" hidden="1" customHeight="1" outlineLevel="2" x14ac:dyDescent="0.25">
      <c r="B246" s="131"/>
      <c r="C246" s="132"/>
      <c r="D246" s="286" t="s">
        <v>191</v>
      </c>
      <c r="E246" s="588"/>
      <c r="F246" s="134" t="str">
        <f t="shared" si="54"/>
        <v>33.02.017</v>
      </c>
      <c r="G246" s="233" t="s">
        <v>748</v>
      </c>
      <c r="H246" s="137">
        <v>0</v>
      </c>
      <c r="I246" s="40">
        <v>0</v>
      </c>
      <c r="J246" s="40">
        <v>0</v>
      </c>
      <c r="K246" s="1061" t="str">
        <f t="shared" si="48"/>
        <v>0.00%</v>
      </c>
      <c r="L246" s="40">
        <v>0</v>
      </c>
      <c r="M246" s="1060">
        <f t="shared" si="52"/>
        <v>0</v>
      </c>
      <c r="N246" s="40">
        <v>0</v>
      </c>
      <c r="O246" s="1063">
        <f t="shared" si="53"/>
        <v>0</v>
      </c>
      <c r="P246" s="137">
        <f>+'Prog 05'!P52</f>
        <v>0</v>
      </c>
      <c r="Q246" s="40">
        <f ca="1">+'Prog 05'!Q52</f>
        <v>0</v>
      </c>
      <c r="R246" s="1063" t="str">
        <f t="shared" ca="1" si="51"/>
        <v>0.00%</v>
      </c>
      <c r="S246" s="3"/>
      <c r="T246" s="431"/>
      <c r="U246" s="109"/>
      <c r="V246" s="583"/>
      <c r="W246" s="584"/>
      <c r="X246" s="584"/>
      <c r="Y246" s="584"/>
      <c r="Z246" s="585"/>
    </row>
    <row r="247" spans="2:26" s="1" customFormat="1" ht="15" hidden="1" customHeight="1" outlineLevel="2" x14ac:dyDescent="0.25">
      <c r="B247" s="131"/>
      <c r="C247" s="132"/>
      <c r="D247" s="286" t="s">
        <v>194</v>
      </c>
      <c r="E247" s="588"/>
      <c r="F247" s="134" t="str">
        <f t="shared" si="54"/>
        <v>33.02.025</v>
      </c>
      <c r="G247" s="233" t="str">
        <f>+'Prog 05'!G53</f>
        <v>Gobiernos Regionales - Programas de Inversión</v>
      </c>
      <c r="H247" s="137">
        <f>+'Prog 05'!H53</f>
        <v>0</v>
      </c>
      <c r="I247" s="40">
        <f>+'Prog 05'!I53</f>
        <v>0</v>
      </c>
      <c r="J247" s="40">
        <f ca="1">+'Prog 05'!J53</f>
        <v>0</v>
      </c>
      <c r="K247" s="1061" t="str">
        <f t="shared" ca="1" si="48"/>
        <v>0.00%</v>
      </c>
      <c r="L247" s="40">
        <f>+'Prog 05'!L53</f>
        <v>0</v>
      </c>
      <c r="M247" s="1060">
        <f t="shared" si="52"/>
        <v>0</v>
      </c>
      <c r="N247" s="40">
        <f>+I247-L247</f>
        <v>0</v>
      </c>
      <c r="O247" s="1063">
        <f t="shared" si="53"/>
        <v>0</v>
      </c>
      <c r="P247" s="137">
        <f>+'Prog 05'!P53</f>
        <v>29762649.404999997</v>
      </c>
      <c r="Q247" s="40">
        <f ca="1">+'Prog 05'!Q53</f>
        <v>28361018.25</v>
      </c>
      <c r="R247" s="1063">
        <f t="shared" ca="1" si="51"/>
        <v>0.95290637147496249</v>
      </c>
      <c r="S247" s="3"/>
      <c r="T247" s="431"/>
      <c r="U247" s="109"/>
      <c r="V247" s="583"/>
      <c r="W247" s="584"/>
      <c r="X247" s="584"/>
      <c r="Y247" s="584"/>
      <c r="Z247" s="585"/>
    </row>
    <row r="248" spans="2:26" s="1" customFormat="1" ht="15" hidden="1" customHeight="1" outlineLevel="2" x14ac:dyDescent="0.25">
      <c r="B248" s="131"/>
      <c r="C248" s="132"/>
      <c r="D248" s="286" t="s">
        <v>783</v>
      </c>
      <c r="E248" s="588"/>
      <c r="F248" s="134" t="str">
        <f t="shared" si="54"/>
        <v>33.02.018</v>
      </c>
      <c r="G248" s="233" t="s">
        <v>485</v>
      </c>
      <c r="H248" s="137">
        <v>0</v>
      </c>
      <c r="I248" s="40">
        <f>+'Prog 03'!I36</f>
        <v>0</v>
      </c>
      <c r="J248" s="40">
        <f ca="1">+'Prog 03'!J36</f>
        <v>0</v>
      </c>
      <c r="K248" s="1061" t="str">
        <f t="shared" ref="K248:K299" ca="1" si="55">IFERROR(J248/I248,"0.00%")</f>
        <v>0.00%</v>
      </c>
      <c r="L248" s="40">
        <f>+'Prog 03'!L36</f>
        <v>0</v>
      </c>
      <c r="M248" s="1060">
        <f t="shared" si="52"/>
        <v>0</v>
      </c>
      <c r="N248" s="40">
        <f>+'Prog 03'!N36</f>
        <v>0</v>
      </c>
      <c r="O248" s="1063">
        <f t="shared" si="53"/>
        <v>0</v>
      </c>
      <c r="P248" s="137">
        <f>+'Prog 03'!P36</f>
        <v>0</v>
      </c>
      <c r="Q248" s="40">
        <f>+'Prog 03'!Q36</f>
        <v>0</v>
      </c>
      <c r="R248" s="1063" t="str">
        <f t="shared" si="51"/>
        <v>0.00%</v>
      </c>
      <c r="S248" s="3"/>
      <c r="T248" s="431"/>
      <c r="U248" s="109"/>
      <c r="V248" s="583"/>
      <c r="W248" s="584"/>
      <c r="X248" s="584"/>
      <c r="Y248" s="584"/>
      <c r="Z248" s="585"/>
    </row>
    <row r="249" spans="2:26" s="1" customFormat="1" ht="15" hidden="1" customHeight="1" outlineLevel="2" x14ac:dyDescent="0.25">
      <c r="B249" s="131"/>
      <c r="C249" s="132"/>
      <c r="D249" s="286" t="s">
        <v>843</v>
      </c>
      <c r="E249" s="588"/>
      <c r="F249" s="134" t="str">
        <f t="shared" si="54"/>
        <v>33.02.100</v>
      </c>
      <c r="G249" s="233" t="s">
        <v>949</v>
      </c>
      <c r="H249" s="137">
        <f>+'Prog 01'!I197</f>
        <v>192052970</v>
      </c>
      <c r="I249" s="40">
        <f>'Prog 01'!J197</f>
        <v>7449553</v>
      </c>
      <c r="J249" s="40">
        <f ca="1">'Prog 01'!K197</f>
        <v>7449553</v>
      </c>
      <c r="K249" s="1061">
        <f t="shared" ca="1" si="55"/>
        <v>1</v>
      </c>
      <c r="L249" s="40">
        <f>'Prog 01'!M197</f>
        <v>7449553</v>
      </c>
      <c r="M249" s="1060">
        <f t="shared" si="52"/>
        <v>1</v>
      </c>
      <c r="N249" s="40">
        <f>+I249-L249</f>
        <v>0</v>
      </c>
      <c r="O249" s="1063">
        <f t="shared" si="53"/>
        <v>0</v>
      </c>
      <c r="P249" s="137">
        <v>0</v>
      </c>
      <c r="Q249" s="40">
        <v>0</v>
      </c>
      <c r="R249" s="1063" t="str">
        <f t="shared" si="51"/>
        <v>0.00%</v>
      </c>
      <c r="S249" s="3"/>
      <c r="T249" s="431"/>
      <c r="U249" s="109"/>
      <c r="V249" s="583"/>
      <c r="W249" s="584"/>
      <c r="X249" s="584"/>
      <c r="Y249" s="584"/>
      <c r="Z249" s="585"/>
    </row>
    <row r="250" spans="2:26" s="1" customFormat="1" ht="15" hidden="1" customHeight="1" outlineLevel="2" x14ac:dyDescent="0.25">
      <c r="B250" s="131"/>
      <c r="C250" s="132"/>
      <c r="D250" s="587" t="s">
        <v>692</v>
      </c>
      <c r="E250" s="588"/>
      <c r="F250" s="134" t="str">
        <f t="shared" si="54"/>
        <v>33.02.107</v>
      </c>
      <c r="G250" s="233" t="s">
        <v>635</v>
      </c>
      <c r="H250" s="137">
        <v>0</v>
      </c>
      <c r="I250" s="40">
        <v>0</v>
      </c>
      <c r="J250" s="40">
        <v>0</v>
      </c>
      <c r="K250" s="1061" t="str">
        <f t="shared" si="55"/>
        <v>0.00%</v>
      </c>
      <c r="L250" s="40">
        <v>0</v>
      </c>
      <c r="M250" s="1060">
        <f t="shared" si="52"/>
        <v>0</v>
      </c>
      <c r="N250" s="40">
        <v>0</v>
      </c>
      <c r="O250" s="1063">
        <f t="shared" si="53"/>
        <v>0</v>
      </c>
      <c r="P250" s="137">
        <f>+'Prog 05'!P54</f>
        <v>0</v>
      </c>
      <c r="Q250" s="40">
        <f ca="1">+'Prog 05'!Q54</f>
        <v>0</v>
      </c>
      <c r="R250" s="1063" t="str">
        <f t="shared" ca="1" si="51"/>
        <v>0.00%</v>
      </c>
      <c r="S250" s="3"/>
      <c r="T250" s="431"/>
      <c r="U250" s="109"/>
      <c r="V250" s="583"/>
      <c r="W250" s="584"/>
      <c r="X250" s="584"/>
      <c r="Y250" s="584"/>
      <c r="Z250" s="585"/>
    </row>
    <row r="251" spans="2:26" s="1" customFormat="1" ht="15" hidden="1" customHeight="1" outlineLevel="2" x14ac:dyDescent="0.25">
      <c r="B251" s="131"/>
      <c r="C251" s="132"/>
      <c r="D251" s="587" t="s">
        <v>693</v>
      </c>
      <c r="E251" s="588"/>
      <c r="F251" s="134" t="str">
        <f t="shared" si="54"/>
        <v>33.02.914</v>
      </c>
      <c r="G251" s="233" t="s">
        <v>513</v>
      </c>
      <c r="H251" s="137">
        <v>0</v>
      </c>
      <c r="I251" s="40">
        <v>0</v>
      </c>
      <c r="J251" s="40">
        <v>0</v>
      </c>
      <c r="K251" s="1061" t="str">
        <f t="shared" si="55"/>
        <v>0.00%</v>
      </c>
      <c r="L251" s="40">
        <v>0</v>
      </c>
      <c r="M251" s="1060">
        <f t="shared" si="52"/>
        <v>0</v>
      </c>
      <c r="N251" s="40">
        <v>0</v>
      </c>
      <c r="O251" s="1063">
        <f t="shared" si="53"/>
        <v>0</v>
      </c>
      <c r="P251" s="137">
        <f>+'Prog 05'!P55</f>
        <v>0</v>
      </c>
      <c r="Q251" s="40">
        <f ca="1">+'Prog 05'!Q55</f>
        <v>0</v>
      </c>
      <c r="R251" s="1063" t="str">
        <f t="shared" ca="1" si="51"/>
        <v>0.00%</v>
      </c>
      <c r="S251" s="3"/>
      <c r="T251" s="431"/>
      <c r="U251" s="109"/>
      <c r="V251" s="583"/>
      <c r="W251" s="584"/>
      <c r="X251" s="584"/>
      <c r="Y251" s="584"/>
      <c r="Z251" s="585"/>
    </row>
    <row r="252" spans="2:26" s="1" customFormat="1" ht="15" hidden="1" customHeight="1" outlineLevel="2" x14ac:dyDescent="0.25">
      <c r="B252" s="131"/>
      <c r="C252" s="132"/>
      <c r="D252" s="587" t="s">
        <v>694</v>
      </c>
      <c r="E252" s="588"/>
      <c r="F252" s="134" t="str">
        <f t="shared" si="54"/>
        <v>33.02.916</v>
      </c>
      <c r="G252" s="233" t="s">
        <v>307</v>
      </c>
      <c r="H252" s="137">
        <v>0</v>
      </c>
      <c r="I252" s="40">
        <v>0</v>
      </c>
      <c r="J252" s="40">
        <v>0</v>
      </c>
      <c r="K252" s="1061" t="str">
        <f t="shared" si="55"/>
        <v>0.00%</v>
      </c>
      <c r="L252" s="40">
        <v>0</v>
      </c>
      <c r="M252" s="1060">
        <f t="shared" si="52"/>
        <v>0</v>
      </c>
      <c r="N252" s="40">
        <v>0</v>
      </c>
      <c r="O252" s="1063">
        <f t="shared" si="53"/>
        <v>0</v>
      </c>
      <c r="P252" s="137">
        <f>+'Prog 05'!P56</f>
        <v>0</v>
      </c>
      <c r="Q252" s="40">
        <f ca="1">+'Prog 05'!Q56</f>
        <v>0</v>
      </c>
      <c r="R252" s="1063" t="str">
        <f t="shared" ca="1" si="51"/>
        <v>0.00%</v>
      </c>
      <c r="S252" s="3"/>
      <c r="T252" s="431"/>
      <c r="U252" s="109"/>
      <c r="V252" s="583"/>
      <c r="W252" s="584"/>
      <c r="X252" s="584"/>
      <c r="Y252" s="584"/>
      <c r="Z252" s="585"/>
    </row>
    <row r="253" spans="2:26" s="1" customFormat="1" ht="15" hidden="1" customHeight="1" outlineLevel="2" x14ac:dyDescent="0.25">
      <c r="B253" s="131"/>
      <c r="C253" s="132"/>
      <c r="D253" s="286" t="s">
        <v>636</v>
      </c>
      <c r="E253" s="588"/>
      <c r="F253" s="134" t="str">
        <f t="shared" si="54"/>
        <v>33.02.020</v>
      </c>
      <c r="G253" s="233" t="s">
        <v>705</v>
      </c>
      <c r="H253" s="137">
        <v>0</v>
      </c>
      <c r="I253" s="40">
        <f>'Prog 05'!I57</f>
        <v>0</v>
      </c>
      <c r="J253" s="40">
        <f ca="1">+'Prog 05'!J57</f>
        <v>0</v>
      </c>
      <c r="K253" s="1061" t="str">
        <f t="shared" ca="1" si="55"/>
        <v>0.00%</v>
      </c>
      <c r="L253" s="40">
        <f>+'Prog 05'!L57</f>
        <v>0</v>
      </c>
      <c r="M253" s="1060">
        <f t="shared" si="52"/>
        <v>0</v>
      </c>
      <c r="N253" s="40">
        <f>+'Prog 05'!N57</f>
        <v>0</v>
      </c>
      <c r="O253" s="1063">
        <f t="shared" si="53"/>
        <v>0</v>
      </c>
      <c r="P253" s="137">
        <f>+'Prog 03'!P37+'Prog 05'!P57</f>
        <v>0</v>
      </c>
      <c r="Q253" s="40">
        <f ca="1">+'Prog 05'!Q57</f>
        <v>0</v>
      </c>
      <c r="R253" s="1063" t="str">
        <f t="shared" ca="1" si="51"/>
        <v>0.00%</v>
      </c>
      <c r="S253" s="3"/>
      <c r="T253" s="431"/>
      <c r="U253" s="109"/>
      <c r="V253" s="583"/>
      <c r="W253" s="584"/>
      <c r="X253" s="584"/>
      <c r="Y253" s="584"/>
      <c r="Z253" s="585"/>
    </row>
    <row r="254" spans="2:26" s="200" customFormat="1" ht="15" hidden="1" customHeight="1" outlineLevel="1" x14ac:dyDescent="0.25">
      <c r="B254" s="131"/>
      <c r="C254" s="201" t="s">
        <v>165</v>
      </c>
      <c r="D254" s="133"/>
      <c r="E254" s="134"/>
      <c r="F254" s="134"/>
      <c r="G254" s="345" t="s">
        <v>87</v>
      </c>
      <c r="H254" s="374">
        <f>+H255+H256+H261+H268+H269+H270+H271+H272+H273+H274+H275+H277+H278+H279+H280+H281+H282+H283+H284+H285+H286+H287+H288+H276</f>
        <v>310696475.99900001</v>
      </c>
      <c r="I254" s="511">
        <f>+I255+I256+I261+I268+I269+I270+I271+I272+I273+I274+I275+I277+I278+I279+I280+I281+I282+I283+I284+I285+I286+I287+I288+I276</f>
        <v>229738304</v>
      </c>
      <c r="J254" s="40">
        <f ca="1">+J255+J256+J261+J268+J269+J270+J271+J272+J273+J274+J275+J277+J278+J279+J280+J281+J282+J283+J284+J285+J286+J287+J288+J276</f>
        <v>229419080.52700001</v>
      </c>
      <c r="K254" s="1061">
        <f t="shared" ca="1" si="55"/>
        <v>0.99861049086094067</v>
      </c>
      <c r="L254" s="40">
        <f>+L255+L256+L261+L268+L269+L270+L271+L272+L273+L274+L275+L277+L278+L279+L280+L281+L282+L283+L284+L285+L286+L287+L288+L276</f>
        <v>229591660.708</v>
      </c>
      <c r="M254" s="1060">
        <f t="shared" si="52"/>
        <v>0.99936169419967513</v>
      </c>
      <c r="N254" s="40">
        <f>+N255+N256+N261+N268+N269+N270+N271+N272+N273+N274+N275+N277+N278+N279+N280+N281+N282+N283+N284+N285+N286+N287+N288+N276</f>
        <v>146643.2919999978</v>
      </c>
      <c r="O254" s="1063">
        <f t="shared" si="53"/>
        <v>6.3830580032486794E-4</v>
      </c>
      <c r="P254" s="137">
        <f>SUM(P268:P288)+P255+P256+P261</f>
        <v>283628204.95499998</v>
      </c>
      <c r="Q254" s="137">
        <f ca="1">SUM(Q268:Q288)+Q255+Q256+Q261</f>
        <v>280433542.83151495</v>
      </c>
      <c r="R254" s="1063">
        <f t="shared" ca="1" si="51"/>
        <v>0.98873644416290729</v>
      </c>
      <c r="S254" s="3"/>
      <c r="T254" s="431"/>
      <c r="U254" s="589"/>
      <c r="V254" s="583"/>
      <c r="W254" s="584"/>
      <c r="X254" s="590"/>
      <c r="Y254" s="590"/>
      <c r="Z254" s="591"/>
    </row>
    <row r="255" spans="2:26" s="1" customFormat="1" ht="15" hidden="1" customHeight="1" outlineLevel="2" x14ac:dyDescent="0.25">
      <c r="B255" s="131"/>
      <c r="C255" s="132"/>
      <c r="D255" s="587" t="s">
        <v>167</v>
      </c>
      <c r="E255" s="134"/>
      <c r="F255" s="134" t="str">
        <f>+CONCATENATE($B$228,"",$C$254,"",D255,"",E255)</f>
        <v>33.03.001</v>
      </c>
      <c r="G255" s="345" t="s">
        <v>243</v>
      </c>
      <c r="H255" s="369">
        <f>+'Prog 05'!H59</f>
        <v>79217505</v>
      </c>
      <c r="I255" s="511">
        <f>+'Prog 05'!I59</f>
        <v>0</v>
      </c>
      <c r="J255" s="511">
        <f ca="1">+'Prog 05'!J59</f>
        <v>0</v>
      </c>
      <c r="K255" s="1061" t="str">
        <f t="shared" ca="1" si="55"/>
        <v>0.00%</v>
      </c>
      <c r="L255" s="511">
        <f>+'Prog 05'!L59</f>
        <v>0</v>
      </c>
      <c r="M255" s="1060">
        <f t="shared" si="52"/>
        <v>0</v>
      </c>
      <c r="N255" s="511">
        <f>+'Prog 05'!N59</f>
        <v>0</v>
      </c>
      <c r="O255" s="1063">
        <f t="shared" si="53"/>
        <v>0</v>
      </c>
      <c r="P255" s="369">
        <f>+'Prog 05'!P59</f>
        <v>0</v>
      </c>
      <c r="Q255" s="511">
        <f>+'Prog 05'!Q59</f>
        <v>0</v>
      </c>
      <c r="R255" s="1063" t="str">
        <f t="shared" si="51"/>
        <v>0.00%</v>
      </c>
      <c r="S255" s="3"/>
      <c r="T255" s="431"/>
      <c r="U255" s="109"/>
      <c r="V255" s="583"/>
      <c r="W255" s="584"/>
      <c r="X255" s="584"/>
      <c r="Y255" s="584"/>
      <c r="Z255" s="585"/>
    </row>
    <row r="256" spans="2:26" s="73" customFormat="1" ht="15" hidden="1" customHeight="1" outlineLevel="2" x14ac:dyDescent="0.25">
      <c r="B256" s="78"/>
      <c r="C256" s="43"/>
      <c r="D256" s="52" t="s">
        <v>178</v>
      </c>
      <c r="E256" s="45"/>
      <c r="F256" s="45"/>
      <c r="G256" s="341" t="s">
        <v>841</v>
      </c>
      <c r="H256" s="330">
        <f>SUM(H257:H260)</f>
        <v>94992333</v>
      </c>
      <c r="I256" s="349">
        <f t="shared" ref="I256:Q256" si="56">SUM(I257:I260)</f>
        <v>119137246.00000001</v>
      </c>
      <c r="J256" s="349">
        <f ca="1">SUM(J257:J260)</f>
        <v>118984060.604</v>
      </c>
      <c r="K256" s="1061">
        <f t="shared" ca="1" si="55"/>
        <v>0.99871421070116051</v>
      </c>
      <c r="L256" s="511">
        <f t="shared" si="56"/>
        <v>119137246.00000001</v>
      </c>
      <c r="M256" s="1060">
        <f t="shared" si="52"/>
        <v>1</v>
      </c>
      <c r="N256" s="511">
        <f t="shared" si="56"/>
        <v>0</v>
      </c>
      <c r="O256" s="1063">
        <f t="shared" si="53"/>
        <v>0</v>
      </c>
      <c r="P256" s="330">
        <f t="shared" si="56"/>
        <v>154812482.72999999</v>
      </c>
      <c r="Q256" s="349">
        <f t="shared" si="56"/>
        <v>152961874.52625</v>
      </c>
      <c r="R256" s="1063">
        <f t="shared" si="51"/>
        <v>0.98804613057606261</v>
      </c>
      <c r="S256" s="34"/>
      <c r="T256" s="229"/>
      <c r="U256" s="256"/>
      <c r="V256" s="262"/>
      <c r="W256" s="255"/>
      <c r="X256" s="331"/>
      <c r="Y256" s="331"/>
      <c r="Z256" s="332"/>
    </row>
    <row r="257" spans="2:44" ht="15" hidden="1" customHeight="1" outlineLevel="2" x14ac:dyDescent="0.25">
      <c r="B257" s="78"/>
      <c r="C257" s="43"/>
      <c r="D257" s="55"/>
      <c r="E257" s="45"/>
      <c r="F257" s="122" t="s">
        <v>657</v>
      </c>
      <c r="G257" s="342" t="str">
        <f>+'Prog 03'!G40</f>
        <v>Tradicional (PMU)</v>
      </c>
      <c r="H257" s="76">
        <f>+'Prog 03'!H40</f>
        <v>43586656.5</v>
      </c>
      <c r="I257" s="46">
        <f>+'Prog 03'!I40</f>
        <v>34254412.718000002</v>
      </c>
      <c r="J257" s="46">
        <f ca="1">+'Prog 03'!J40</f>
        <v>34241842.377999999</v>
      </c>
      <c r="K257" s="1061">
        <f t="shared" ca="1" si="55"/>
        <v>0.99963303005357329</v>
      </c>
      <c r="L257" s="40">
        <f>+'Prog 03'!L40</f>
        <v>34254412.718000002</v>
      </c>
      <c r="M257" s="1060">
        <f t="shared" si="52"/>
        <v>1</v>
      </c>
      <c r="N257" s="40">
        <f>+'Prog 03'!N40</f>
        <v>0</v>
      </c>
      <c r="O257" s="1063">
        <f t="shared" si="53"/>
        <v>0</v>
      </c>
      <c r="P257" s="77">
        <f>+'Prog 03'!P40</f>
        <v>32220464.059214998</v>
      </c>
      <c r="Q257" s="46">
        <f>+'Prog 03'!Q40</f>
        <v>32220464.059214994</v>
      </c>
      <c r="R257" s="1063">
        <f t="shared" si="51"/>
        <v>0.99999999999999989</v>
      </c>
      <c r="T257" s="229"/>
      <c r="V257" s="262"/>
      <c r="W257" s="255"/>
      <c r="X257" s="255"/>
      <c r="Y257" s="255"/>
      <c r="Z257" s="260"/>
    </row>
    <row r="258" spans="2:44" ht="15" hidden="1" customHeight="1" outlineLevel="2" x14ac:dyDescent="0.25">
      <c r="B258" s="78"/>
      <c r="C258" s="43"/>
      <c r="D258" s="55"/>
      <c r="E258" s="45"/>
      <c r="F258" s="122" t="s">
        <v>658</v>
      </c>
      <c r="G258" s="342" t="str">
        <f>+'Prog 03'!G41</f>
        <v>Emergencia (PMU)</v>
      </c>
      <c r="H258" s="76">
        <f>+'Prog 03'!H41</f>
        <v>31528885.5</v>
      </c>
      <c r="I258" s="46">
        <f>+'Prog 03'!I41</f>
        <v>66022870.991999999</v>
      </c>
      <c r="J258" s="46">
        <f ca="1">+'Prog 03'!J41</f>
        <v>65899712.336000003</v>
      </c>
      <c r="K258" s="1061">
        <f t="shared" ca="1" si="55"/>
        <v>0.99813460617283789</v>
      </c>
      <c r="L258" s="40">
        <f>+'Prog 03'!L41</f>
        <v>66022870.991999999</v>
      </c>
      <c r="M258" s="1060">
        <f t="shared" si="52"/>
        <v>1</v>
      </c>
      <c r="N258" s="40">
        <f>+'Prog 03'!N41</f>
        <v>0</v>
      </c>
      <c r="O258" s="1063">
        <f t="shared" si="53"/>
        <v>0</v>
      </c>
      <c r="P258" s="77">
        <f>+'Prog 03'!P41</f>
        <v>94563510.02595</v>
      </c>
      <c r="Q258" s="46">
        <f>+'Prog 03'!Q41</f>
        <v>92712901.8222</v>
      </c>
      <c r="R258" s="1063">
        <f t="shared" si="51"/>
        <v>0.98042999669489683</v>
      </c>
      <c r="T258" s="229"/>
      <c r="V258" s="262"/>
      <c r="W258" s="255"/>
      <c r="X258" s="255"/>
      <c r="Y258" s="255"/>
      <c r="Z258" s="260"/>
    </row>
    <row r="259" spans="2:44" ht="15" hidden="1" customHeight="1" outlineLevel="2" x14ac:dyDescent="0.25">
      <c r="B259" s="78"/>
      <c r="C259" s="43"/>
      <c r="D259" s="55"/>
      <c r="E259" s="45"/>
      <c r="F259" s="122" t="s">
        <v>659</v>
      </c>
      <c r="G259" s="342" t="str">
        <f>+'Prog 03'!G42</f>
        <v>Cuenca del Carbón (PMU)</v>
      </c>
      <c r="H259" s="76">
        <f>+'Prog 03'!H42</f>
        <v>17225780</v>
      </c>
      <c r="I259" s="46">
        <f>+'Prog 03'!I42</f>
        <v>18111122.129000001</v>
      </c>
      <c r="J259" s="46">
        <f ca="1">+'Prog 03'!J42</f>
        <v>18094665.729000002</v>
      </c>
      <c r="K259" s="1061">
        <f t="shared" ca="1" si="55"/>
        <v>0.99909136496994588</v>
      </c>
      <c r="L259" s="40">
        <f>+'Prog 03'!L42</f>
        <v>18111122.129000001</v>
      </c>
      <c r="M259" s="1060">
        <f t="shared" si="52"/>
        <v>1</v>
      </c>
      <c r="N259" s="40">
        <f>+'Prog 03'!N42</f>
        <v>0</v>
      </c>
      <c r="O259" s="1063">
        <f t="shared" si="53"/>
        <v>0</v>
      </c>
      <c r="P259" s="77">
        <f>+'Prog 03'!P42</f>
        <v>17809537.795290001</v>
      </c>
      <c r="Q259" s="46">
        <f>+'Prog 03'!Q42</f>
        <v>17809537.795290001</v>
      </c>
      <c r="R259" s="1063">
        <f t="shared" si="51"/>
        <v>1</v>
      </c>
      <c r="T259" s="229"/>
      <c r="V259" s="262"/>
      <c r="W259" s="255"/>
      <c r="X259" s="255"/>
      <c r="Y259" s="255"/>
      <c r="Z259" s="260"/>
    </row>
    <row r="260" spans="2:44" s="1" customFormat="1" ht="15" hidden="1" customHeight="1" outlineLevel="2" x14ac:dyDescent="0.25">
      <c r="B260" s="131"/>
      <c r="C260" s="132"/>
      <c r="D260" s="286"/>
      <c r="E260" s="134"/>
      <c r="F260" s="287" t="s">
        <v>659</v>
      </c>
      <c r="G260" s="233" t="s">
        <v>777</v>
      </c>
      <c r="H260" s="137">
        <f>+'Prog 03'!H43</f>
        <v>2651011</v>
      </c>
      <c r="I260" s="40">
        <f>+'Prog 03'!I43</f>
        <v>748840.16099999996</v>
      </c>
      <c r="J260" s="40">
        <f ca="1">+'Prog 03'!J43</f>
        <v>747840.16099999996</v>
      </c>
      <c r="K260" s="1061">
        <f t="shared" ca="1" si="55"/>
        <v>0.99866460153704284</v>
      </c>
      <c r="L260" s="40">
        <f>+'Prog 03'!L43</f>
        <v>748840.16099999996</v>
      </c>
      <c r="M260" s="1060">
        <f t="shared" si="52"/>
        <v>1</v>
      </c>
      <c r="N260" s="40">
        <f>+'Prog 03'!N43</f>
        <v>0</v>
      </c>
      <c r="O260" s="1063">
        <f t="shared" si="53"/>
        <v>0</v>
      </c>
      <c r="P260" s="151">
        <f>+'Prog 03'!P43</f>
        <v>10218970.849545</v>
      </c>
      <c r="Q260" s="40">
        <f>+'Prog 03'!Q43</f>
        <v>10218970.849545</v>
      </c>
      <c r="R260" s="1063">
        <f t="shared" si="51"/>
        <v>1</v>
      </c>
      <c r="S260" s="34"/>
      <c r="T260" s="229"/>
      <c r="U260" s="94"/>
      <c r="V260" s="262"/>
      <c r="W260" s="255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</row>
    <row r="261" spans="2:44" s="73" customFormat="1" ht="15" hidden="1" customHeight="1" outlineLevel="2" x14ac:dyDescent="0.25">
      <c r="B261" s="78"/>
      <c r="C261" s="43"/>
      <c r="D261" s="52">
        <v>6</v>
      </c>
      <c r="E261" s="45"/>
      <c r="F261" s="45"/>
      <c r="G261" s="341" t="s">
        <v>842</v>
      </c>
      <c r="H261" s="330">
        <f>SUM(H262:H267)</f>
        <v>57128757.998999998</v>
      </c>
      <c r="I261" s="349">
        <f t="shared" ref="I261:Q261" si="57">SUM(I262:I267)</f>
        <v>69784610</v>
      </c>
      <c r="J261" s="349">
        <f ca="1">SUM(J262:J267)</f>
        <v>69781681.185000002</v>
      </c>
      <c r="K261" s="1061">
        <f t="shared" ca="1" si="55"/>
        <v>0.99995803064601207</v>
      </c>
      <c r="L261" s="511">
        <f>SUM(L262:L267)</f>
        <v>69781681.185000002</v>
      </c>
      <c r="M261" s="1060">
        <f t="shared" si="52"/>
        <v>0.99995803064601207</v>
      </c>
      <c r="N261" s="511">
        <f t="shared" si="57"/>
        <v>2928.8149999976158</v>
      </c>
      <c r="O261" s="1063">
        <f t="shared" si="53"/>
        <v>4.1969353987900994E-5</v>
      </c>
      <c r="P261" s="330">
        <f t="shared" si="57"/>
        <v>91713599.054999992</v>
      </c>
      <c r="Q261" s="349">
        <f t="shared" si="57"/>
        <v>91711506.424724996</v>
      </c>
      <c r="R261" s="1063">
        <f t="shared" si="51"/>
        <v>0.99997718298816574</v>
      </c>
      <c r="S261" s="34"/>
      <c r="T261" s="229"/>
      <c r="U261" s="256"/>
      <c r="V261" s="262"/>
      <c r="W261" s="255"/>
      <c r="X261" s="331"/>
      <c r="Y261" s="331"/>
      <c r="Z261" s="332"/>
    </row>
    <row r="262" spans="2:44" ht="15" hidden="1" customHeight="1" outlineLevel="2" x14ac:dyDescent="0.25">
      <c r="B262" s="78"/>
      <c r="C262" s="43"/>
      <c r="D262" s="55"/>
      <c r="E262" s="45"/>
      <c r="F262" s="122" t="s">
        <v>660</v>
      </c>
      <c r="G262" s="342" t="str">
        <f>+'Prog 03'!G45</f>
        <v>Asistencia Técnica (PMB)</v>
      </c>
      <c r="H262" s="76">
        <f>+'Prog 03'!H45</f>
        <v>7099380.1940000001</v>
      </c>
      <c r="I262" s="46">
        <f>+'Prog 03'!I45</f>
        <v>7583567.392</v>
      </c>
      <c r="J262" s="46">
        <f ca="1">+'Prog 03'!J45</f>
        <v>7583567.3919999991</v>
      </c>
      <c r="K262" s="1061">
        <f t="shared" ca="1" si="55"/>
        <v>0.99999999999999989</v>
      </c>
      <c r="L262" s="40">
        <f>+'Prog 03'!L45</f>
        <v>7583567.392</v>
      </c>
      <c r="M262" s="1060">
        <f t="shared" si="52"/>
        <v>1</v>
      </c>
      <c r="N262" s="40">
        <f>+'Prog 03'!N45</f>
        <v>0</v>
      </c>
      <c r="O262" s="1063">
        <f t="shared" si="53"/>
        <v>0</v>
      </c>
      <c r="P262" s="77">
        <f>+'Prog 03'!P45</f>
        <v>16012976.520465</v>
      </c>
      <c r="Q262" s="46">
        <f>+'Prog 03'!Q45</f>
        <v>16012976.520464996</v>
      </c>
      <c r="R262" s="1063">
        <f t="shared" si="51"/>
        <v>0.99999999999999978</v>
      </c>
      <c r="T262" s="229"/>
      <c r="V262" s="262"/>
      <c r="W262" s="255"/>
      <c r="X262" s="255"/>
      <c r="Y262" s="255"/>
      <c r="Z262" s="260"/>
    </row>
    <row r="263" spans="2:44" ht="15" hidden="1" customHeight="1" outlineLevel="2" x14ac:dyDescent="0.25">
      <c r="B263" s="78"/>
      <c r="C263" s="43"/>
      <c r="D263" s="55"/>
      <c r="E263" s="45"/>
      <c r="F263" s="122" t="s">
        <v>661</v>
      </c>
      <c r="G263" s="342" t="str">
        <f>+'Prog 03'!G46</f>
        <v>Terrenos (PMB)</v>
      </c>
      <c r="H263" s="76">
        <f>+'Prog 03'!H46</f>
        <v>3167999.2140000002</v>
      </c>
      <c r="I263" s="46">
        <f>+'Prog 03'!I46</f>
        <v>6096884.2769999998</v>
      </c>
      <c r="J263" s="46">
        <f ca="1">+'Prog 03'!J46</f>
        <v>6096884.2769999998</v>
      </c>
      <c r="K263" s="1061">
        <f t="shared" ca="1" si="55"/>
        <v>1</v>
      </c>
      <c r="L263" s="40">
        <f>+'Prog 03'!L46</f>
        <v>6096884.2769999998</v>
      </c>
      <c r="M263" s="1060">
        <f t="shared" si="52"/>
        <v>1</v>
      </c>
      <c r="N263" s="40">
        <f>+'Prog 03'!N46</f>
        <v>0</v>
      </c>
      <c r="O263" s="1063">
        <f t="shared" si="53"/>
        <v>0</v>
      </c>
      <c r="P263" s="77">
        <f>+'Prog 03'!P46</f>
        <v>7186781.0512799993</v>
      </c>
      <c r="Q263" s="46">
        <f>+'Prog 03'!Q46</f>
        <v>7186781.0512799993</v>
      </c>
      <c r="R263" s="1063">
        <f t="shared" si="51"/>
        <v>1</v>
      </c>
      <c r="T263" s="229"/>
      <c r="V263" s="262"/>
      <c r="W263" s="255"/>
      <c r="X263" s="255"/>
      <c r="Y263" s="255"/>
      <c r="Z263" s="260"/>
    </row>
    <row r="264" spans="2:44" ht="15" hidden="1" customHeight="1" outlineLevel="2" x14ac:dyDescent="0.25">
      <c r="B264" s="78"/>
      <c r="C264" s="43"/>
      <c r="D264" s="55"/>
      <c r="E264" s="45"/>
      <c r="F264" s="122" t="s">
        <v>662</v>
      </c>
      <c r="G264" s="342" t="str">
        <f>+'Prog 03'!G47</f>
        <v>Otras Transferencias (PMB)</v>
      </c>
      <c r="H264" s="76">
        <f>+'Prog 03'!H47</f>
        <v>2690153.1310000001</v>
      </c>
      <c r="I264" s="46">
        <f>+'Prog 03'!I47</f>
        <v>2826341.2930000001</v>
      </c>
      <c r="J264" s="46">
        <f ca="1">+'Prog 03'!J47</f>
        <v>2826341.2930000001</v>
      </c>
      <c r="K264" s="1061">
        <f t="shared" ca="1" si="55"/>
        <v>1</v>
      </c>
      <c r="L264" s="40">
        <f>+'Prog 03'!L47</f>
        <v>2826341.2930000001</v>
      </c>
      <c r="M264" s="1060">
        <f t="shared" si="52"/>
        <v>1</v>
      </c>
      <c r="N264" s="40">
        <f>+'Prog 03'!N47</f>
        <v>0</v>
      </c>
      <c r="O264" s="1063">
        <f t="shared" si="53"/>
        <v>0</v>
      </c>
      <c r="P264" s="77">
        <f>+'Prog 03'!P47</f>
        <v>5986375.1789849997</v>
      </c>
      <c r="Q264" s="46">
        <f>+'Prog 03'!Q47</f>
        <v>5986375.1789849997</v>
      </c>
      <c r="R264" s="1063">
        <f t="shared" si="51"/>
        <v>1</v>
      </c>
      <c r="T264" s="229"/>
      <c r="V264" s="262"/>
      <c r="W264" s="255"/>
      <c r="X264" s="255"/>
      <c r="Y264" s="255"/>
      <c r="Z264" s="260"/>
    </row>
    <row r="265" spans="2:44" ht="15" hidden="1" customHeight="1" outlineLevel="2" x14ac:dyDescent="0.25">
      <c r="B265" s="78"/>
      <c r="C265" s="43"/>
      <c r="D265" s="55"/>
      <c r="E265" s="45"/>
      <c r="F265" s="122" t="s">
        <v>663</v>
      </c>
      <c r="G265" s="342" t="str">
        <f>+'Prog 03'!G48</f>
        <v>Estudios y diseños (PMB)</v>
      </c>
      <c r="H265" s="76">
        <f>+'Prog 03'!H48</f>
        <v>1767372.8019999999</v>
      </c>
      <c r="I265" s="46">
        <f>+'Prog 03'!I48</f>
        <v>2820166.52</v>
      </c>
      <c r="J265" s="46">
        <f ca="1">+'Prog 03'!J48</f>
        <v>2820166.52</v>
      </c>
      <c r="K265" s="1061">
        <f t="shared" ca="1" si="55"/>
        <v>1</v>
      </c>
      <c r="L265" s="40">
        <f>+'Prog 03'!L48</f>
        <v>2820166.52</v>
      </c>
      <c r="M265" s="1060">
        <f t="shared" si="52"/>
        <v>1</v>
      </c>
      <c r="N265" s="40">
        <f>+'Prog 03'!N48</f>
        <v>0</v>
      </c>
      <c r="O265" s="1063">
        <f t="shared" si="53"/>
        <v>0</v>
      </c>
      <c r="P265" s="77">
        <f>+'Prog 03'!P48</f>
        <v>3671552.7134099999</v>
      </c>
      <c r="Q265" s="46">
        <f>+'Prog 03'!Q48</f>
        <v>3671552.7134099999</v>
      </c>
      <c r="R265" s="1063">
        <f t="shared" ref="R265:R299" si="58">IFERROR(Q265/P265,"0.00%")</f>
        <v>1</v>
      </c>
      <c r="T265" s="229"/>
      <c r="V265" s="262"/>
      <c r="W265" s="255"/>
      <c r="X265" s="255"/>
      <c r="Y265" s="255"/>
      <c r="Z265" s="260"/>
    </row>
    <row r="266" spans="2:44" ht="15" hidden="1" customHeight="1" outlineLevel="2" x14ac:dyDescent="0.25">
      <c r="B266" s="78"/>
      <c r="C266" s="43"/>
      <c r="D266" s="55"/>
      <c r="E266" s="45"/>
      <c r="F266" s="122" t="s">
        <v>664</v>
      </c>
      <c r="G266" s="342" t="str">
        <f>+'Prog 03'!G49</f>
        <v>IRAL Inversión Regional de Asignación Local (PMB)</v>
      </c>
      <c r="H266" s="76">
        <f>+'Prog 03'!H49</f>
        <v>20808775</v>
      </c>
      <c r="I266" s="46">
        <f>+'Prog 03'!I49</f>
        <v>9619759.034</v>
      </c>
      <c r="J266" s="46">
        <f ca="1">+'Prog 03'!J49</f>
        <v>9619759.034</v>
      </c>
      <c r="K266" s="1061">
        <f t="shared" ca="1" si="55"/>
        <v>1</v>
      </c>
      <c r="L266" s="40">
        <f>+'Prog 03'!L49</f>
        <v>9619759.034</v>
      </c>
      <c r="M266" s="1060">
        <f t="shared" si="52"/>
        <v>1</v>
      </c>
      <c r="N266" s="40">
        <f>+'Prog 03'!N49</f>
        <v>0</v>
      </c>
      <c r="O266" s="1063">
        <f t="shared" si="53"/>
        <v>0</v>
      </c>
      <c r="P266" s="77">
        <f>+'Prog 03'!P49</f>
        <v>9318626.4661199991</v>
      </c>
      <c r="Q266" s="46">
        <f>+'Prog 03'!Q49</f>
        <v>9318626.4661199991</v>
      </c>
      <c r="R266" s="1063">
        <f t="shared" si="58"/>
        <v>1</v>
      </c>
      <c r="T266" s="229"/>
      <c r="V266" s="262"/>
      <c r="W266" s="255"/>
      <c r="X266" s="255"/>
      <c r="Y266" s="255"/>
      <c r="Z266" s="260"/>
    </row>
    <row r="267" spans="2:44" ht="15" hidden="1" customHeight="1" outlineLevel="2" x14ac:dyDescent="0.25">
      <c r="B267" s="78"/>
      <c r="C267" s="43"/>
      <c r="D267" s="55"/>
      <c r="E267" s="45"/>
      <c r="F267" s="122" t="s">
        <v>665</v>
      </c>
      <c r="G267" s="342" t="str">
        <f>+'Prog 03'!G50</f>
        <v>Obras (PMB)</v>
      </c>
      <c r="H267" s="76">
        <f>+'Prog 03'!H50</f>
        <v>21595077.658</v>
      </c>
      <c r="I267" s="46">
        <f>+'Prog 03'!I50</f>
        <v>40837891.483999997</v>
      </c>
      <c r="J267" s="46">
        <f ca="1">+'Prog 03'!J50</f>
        <v>40834962.669</v>
      </c>
      <c r="K267" s="1061">
        <f t="shared" ca="1" si="55"/>
        <v>0.99992828192412564</v>
      </c>
      <c r="L267" s="40">
        <f>+'Prog 03'!L50</f>
        <v>40834962.669</v>
      </c>
      <c r="M267" s="1060">
        <f t="shared" ref="M267:M299" si="59">+IFERROR(L267/I267,0)</f>
        <v>0.99992828192412564</v>
      </c>
      <c r="N267" s="40">
        <f>+'Prog 03'!N50</f>
        <v>2928.8149999976158</v>
      </c>
      <c r="O267" s="1063">
        <f t="shared" ref="O267:O299" si="60">+IFERROR(N267/I267,0)</f>
        <v>7.1718075874340997E-5</v>
      </c>
      <c r="P267" s="77">
        <f>+'Prog 03'!P50</f>
        <v>49537287.12473999</v>
      </c>
      <c r="Q267" s="46">
        <f>+'Prog 03'!Q50</f>
        <v>49535194.494464993</v>
      </c>
      <c r="R267" s="1063">
        <f t="shared" si="58"/>
        <v>0.99995775646192075</v>
      </c>
      <c r="T267" s="229"/>
      <c r="V267" s="262"/>
      <c r="W267" s="255"/>
      <c r="X267" s="255"/>
      <c r="Y267" s="255"/>
      <c r="Z267" s="260"/>
    </row>
    <row r="268" spans="2:44" ht="15" hidden="1" customHeight="1" outlineLevel="2" x14ac:dyDescent="0.25">
      <c r="B268" s="78"/>
      <c r="C268" s="43"/>
      <c r="D268" s="52" t="s">
        <v>171</v>
      </c>
      <c r="E268" s="45"/>
      <c r="F268" s="45" t="str">
        <f>+CONCATENATE($B$228,"",$C$254,"",D268,"",E268)</f>
        <v>33.03.010</v>
      </c>
      <c r="G268" s="342" t="s">
        <v>695</v>
      </c>
      <c r="H268" s="76">
        <v>0</v>
      </c>
      <c r="I268" s="46">
        <v>0</v>
      </c>
      <c r="J268" s="46">
        <v>0</v>
      </c>
      <c r="K268" s="1061" t="str">
        <f t="shared" si="55"/>
        <v>0.00%</v>
      </c>
      <c r="L268" s="40">
        <v>0</v>
      </c>
      <c r="M268" s="1060">
        <f t="shared" si="59"/>
        <v>0</v>
      </c>
      <c r="N268" s="40">
        <v>0</v>
      </c>
      <c r="O268" s="1063">
        <f t="shared" si="60"/>
        <v>0</v>
      </c>
      <c r="P268" s="76">
        <v>0</v>
      </c>
      <c r="Q268" s="46">
        <v>0</v>
      </c>
      <c r="R268" s="1063" t="str">
        <f t="shared" si="58"/>
        <v>0.00%</v>
      </c>
      <c r="T268" s="229"/>
      <c r="V268" s="262"/>
      <c r="W268" s="255"/>
      <c r="X268" s="255"/>
      <c r="Y268" s="255"/>
      <c r="Z268" s="260"/>
    </row>
    <row r="269" spans="2:44" ht="15" hidden="1" customHeight="1" outlineLevel="2" x14ac:dyDescent="0.25">
      <c r="B269" s="78"/>
      <c r="C269" s="43"/>
      <c r="D269" s="52" t="s">
        <v>191</v>
      </c>
      <c r="E269" s="45"/>
      <c r="F269" s="45" t="str">
        <f>+CONCATENATE($B$228,"",$C$254,"",D269,"",E269)</f>
        <v>33.03.017</v>
      </c>
      <c r="G269" s="342" t="s">
        <v>524</v>
      </c>
      <c r="H269" s="76">
        <f>+'Prog 05'!H61</f>
        <v>0</v>
      </c>
      <c r="I269" s="46">
        <f>+'Prog 05'!I61</f>
        <v>0</v>
      </c>
      <c r="J269" s="46">
        <f ca="1">+'Prog 05'!J61</f>
        <v>0</v>
      </c>
      <c r="K269" s="1061" t="str">
        <f t="shared" ca="1" si="55"/>
        <v>0.00%</v>
      </c>
      <c r="L269" s="40">
        <f>+'Prog 05'!L61</f>
        <v>0</v>
      </c>
      <c r="M269" s="1060">
        <f t="shared" si="59"/>
        <v>0</v>
      </c>
      <c r="N269" s="40">
        <f>+'Prog 05'!N61</f>
        <v>0</v>
      </c>
      <c r="O269" s="1063">
        <f t="shared" si="60"/>
        <v>0</v>
      </c>
      <c r="P269" s="76">
        <f>+'Prog 05'!P61</f>
        <v>0</v>
      </c>
      <c r="Q269" s="46">
        <f ca="1">+'Prog 05'!Q61</f>
        <v>0</v>
      </c>
      <c r="R269" s="1063" t="str">
        <f t="shared" ca="1" si="58"/>
        <v>0.00%</v>
      </c>
      <c r="T269" s="229"/>
      <c r="V269" s="262"/>
      <c r="W269" s="255"/>
      <c r="X269" s="255"/>
      <c r="Y269" s="255"/>
      <c r="Z269" s="260"/>
    </row>
    <row r="270" spans="2:44" ht="15" hidden="1" customHeight="1" outlineLevel="2" x14ac:dyDescent="0.25">
      <c r="B270" s="78"/>
      <c r="C270" s="43"/>
      <c r="D270" s="52" t="s">
        <v>636</v>
      </c>
      <c r="E270" s="45"/>
      <c r="F270" s="45" t="str">
        <f>+CONCATENATE($B$228,"",$C$254,"",D270,"",E270)</f>
        <v>33.03.020</v>
      </c>
      <c r="G270" s="342" t="s">
        <v>696</v>
      </c>
      <c r="H270" s="76">
        <v>0</v>
      </c>
      <c r="I270" s="46">
        <v>0</v>
      </c>
      <c r="J270" s="46">
        <v>0</v>
      </c>
      <c r="K270" s="1061" t="str">
        <f t="shared" si="55"/>
        <v>0.00%</v>
      </c>
      <c r="L270" s="40">
        <v>0</v>
      </c>
      <c r="M270" s="1060">
        <f t="shared" si="59"/>
        <v>0</v>
      </c>
      <c r="N270" s="40">
        <v>0</v>
      </c>
      <c r="O270" s="1063">
        <f t="shared" si="60"/>
        <v>0</v>
      </c>
      <c r="P270" s="76">
        <v>0</v>
      </c>
      <c r="Q270" s="46">
        <v>0</v>
      </c>
      <c r="R270" s="1063" t="str">
        <f t="shared" si="58"/>
        <v>0.00%</v>
      </c>
      <c r="T270" s="229"/>
      <c r="V270" s="262"/>
      <c r="W270" s="255"/>
      <c r="X270" s="255"/>
      <c r="Y270" s="255"/>
      <c r="Z270" s="260"/>
    </row>
    <row r="271" spans="2:44" ht="15" hidden="1" customHeight="1" outlineLevel="2" x14ac:dyDescent="0.25">
      <c r="B271" s="78"/>
      <c r="C271" s="43"/>
      <c r="D271" s="52" t="s">
        <v>192</v>
      </c>
      <c r="E271" s="45"/>
      <c r="F271" s="45" t="str">
        <f>+CONCATENATE($B$228,"",$C$254,"",D271,"",E271)</f>
        <v>33.03.021</v>
      </c>
      <c r="G271" s="342" t="s">
        <v>522</v>
      </c>
      <c r="H271" s="76">
        <f>+'Prog 05'!H62</f>
        <v>0</v>
      </c>
      <c r="I271" s="46">
        <f>+'Prog 05'!I62</f>
        <v>0</v>
      </c>
      <c r="J271" s="46">
        <f ca="1">+'Prog 05'!J62</f>
        <v>0</v>
      </c>
      <c r="K271" s="1061" t="str">
        <f t="shared" ca="1" si="55"/>
        <v>0.00%</v>
      </c>
      <c r="L271" s="40">
        <f>+'Prog 05'!L62</f>
        <v>0</v>
      </c>
      <c r="M271" s="1060">
        <f t="shared" si="59"/>
        <v>0</v>
      </c>
      <c r="N271" s="40">
        <f>+'Prog 05'!N62</f>
        <v>0</v>
      </c>
      <c r="O271" s="1063">
        <f t="shared" si="60"/>
        <v>0</v>
      </c>
      <c r="P271" s="76">
        <f>+'Prog 05'!P62</f>
        <v>0</v>
      </c>
      <c r="Q271" s="46">
        <f ca="1">+'Prog 05'!Q62</f>
        <v>0</v>
      </c>
      <c r="R271" s="1063" t="str">
        <f t="shared" ca="1" si="58"/>
        <v>0.00%</v>
      </c>
      <c r="T271" s="229"/>
      <c r="V271" s="262"/>
      <c r="W271" s="255"/>
      <c r="X271" s="255"/>
      <c r="Y271" s="255"/>
      <c r="Z271" s="260"/>
    </row>
    <row r="272" spans="2:44" ht="15" hidden="1" customHeight="1" outlineLevel="2" x14ac:dyDescent="0.25">
      <c r="B272" s="78"/>
      <c r="C272" s="43"/>
      <c r="D272" s="52" t="s">
        <v>194</v>
      </c>
      <c r="E272" s="45"/>
      <c r="F272" s="45" t="str">
        <f>+CONCATENATE($B$228,"",$C$254,"",D272,"",E272)</f>
        <v>33.03.025</v>
      </c>
      <c r="G272" s="233" t="s">
        <v>523</v>
      </c>
      <c r="H272" s="137">
        <f>+'Prog 05'!H63</f>
        <v>0</v>
      </c>
      <c r="I272" s="40">
        <f>+'Prog 05'!I63</f>
        <v>0</v>
      </c>
      <c r="J272" s="40">
        <f ca="1">+'Prog 05'!J63</f>
        <v>0</v>
      </c>
      <c r="K272" s="1061" t="str">
        <f t="shared" ca="1" si="55"/>
        <v>0.00%</v>
      </c>
      <c r="L272" s="40">
        <f>+'Prog 05'!L63</f>
        <v>0</v>
      </c>
      <c r="M272" s="1060">
        <f t="shared" si="59"/>
        <v>0</v>
      </c>
      <c r="N272" s="40">
        <f>+'Prog 05'!N63</f>
        <v>0</v>
      </c>
      <c r="O272" s="1063">
        <f t="shared" si="60"/>
        <v>0</v>
      </c>
      <c r="P272" s="137">
        <f>+'Prog 05'!P63</f>
        <v>0</v>
      </c>
      <c r="Q272" s="40">
        <f ca="1">+'Prog 05'!Q63</f>
        <v>0</v>
      </c>
      <c r="R272" s="1063" t="str">
        <f t="shared" ca="1" si="58"/>
        <v>0.00%</v>
      </c>
      <c r="T272" s="229"/>
      <c r="V272" s="262"/>
      <c r="W272" s="255"/>
      <c r="X272" s="255"/>
      <c r="Y272" s="255"/>
      <c r="Z272" s="260"/>
    </row>
    <row r="273" spans="2:26" ht="15" hidden="1" customHeight="1" outlineLevel="2" x14ac:dyDescent="0.25">
      <c r="B273" s="78"/>
      <c r="C273" s="43"/>
      <c r="D273" s="55" t="s">
        <v>843</v>
      </c>
      <c r="E273" s="45"/>
      <c r="F273" s="122" t="s">
        <v>634</v>
      </c>
      <c r="G273" s="342" t="str">
        <f>+'Prog 03'!G51</f>
        <v xml:space="preserve">Municipalidades (Fondo Recuperación de Ciudades - FRC) </v>
      </c>
      <c r="H273" s="76">
        <f>+'Prog 03'!H51</f>
        <v>9719640</v>
      </c>
      <c r="I273" s="46">
        <f>+'Prog 03'!I51</f>
        <v>9719640</v>
      </c>
      <c r="J273" s="46">
        <f ca="1">+'Prog 03'!J51</f>
        <v>9719640</v>
      </c>
      <c r="K273" s="1061">
        <f t="shared" ca="1" si="55"/>
        <v>1</v>
      </c>
      <c r="L273" s="40">
        <f>+'Prog 03'!L51</f>
        <v>9719640</v>
      </c>
      <c r="M273" s="1060">
        <f t="shared" si="59"/>
        <v>1</v>
      </c>
      <c r="N273" s="40">
        <f>+'Prog 03'!N51</f>
        <v>0</v>
      </c>
      <c r="O273" s="1063">
        <f t="shared" si="60"/>
        <v>0</v>
      </c>
      <c r="P273" s="77">
        <f>+'Prog 03'!P51</f>
        <v>8502382.1699999999</v>
      </c>
      <c r="Q273" s="46">
        <f>+'Prog 03'!Q51</f>
        <v>8502382.1699999981</v>
      </c>
      <c r="R273" s="1063">
        <f t="shared" si="58"/>
        <v>0.99999999999999978</v>
      </c>
      <c r="T273" s="229"/>
      <c r="V273" s="262"/>
      <c r="W273" s="255"/>
      <c r="X273" s="255"/>
      <c r="Y273" s="255"/>
      <c r="Z273" s="260"/>
    </row>
    <row r="274" spans="2:26" ht="15" hidden="1" customHeight="1" outlineLevel="2" x14ac:dyDescent="0.25">
      <c r="B274" s="78"/>
      <c r="C274" s="43"/>
      <c r="D274" s="52" t="s">
        <v>187</v>
      </c>
      <c r="E274" s="45"/>
      <c r="F274" s="45" t="str">
        <f>+CONCATENATE($B$228,"",$C$254,"",D274,"",E274)</f>
        <v>33.03.110</v>
      </c>
      <c r="G274" s="342" t="s">
        <v>605</v>
      </c>
      <c r="H274" s="76">
        <f>+'Prog 03'!H52</f>
        <v>17089021</v>
      </c>
      <c r="I274" s="46">
        <f>+'Prog 03'!I52</f>
        <v>17089021</v>
      </c>
      <c r="J274" s="46">
        <f ca="1">+'Prog 03'!J52</f>
        <v>17089021</v>
      </c>
      <c r="K274" s="1061">
        <f t="shared" ca="1" si="55"/>
        <v>1</v>
      </c>
      <c r="L274" s="40">
        <f>+'Prog 03'!L52</f>
        <v>17089021</v>
      </c>
      <c r="M274" s="1060">
        <f t="shared" si="59"/>
        <v>1</v>
      </c>
      <c r="N274" s="40">
        <f>+'Prog 03'!N52</f>
        <v>0</v>
      </c>
      <c r="O274" s="1063">
        <f t="shared" si="60"/>
        <v>0</v>
      </c>
      <c r="P274" s="76">
        <f>+'Prog 03'!P52</f>
        <v>17527200.254999999</v>
      </c>
      <c r="Q274" s="46">
        <f>+'Prog 03'!Q52</f>
        <v>17527200.254999995</v>
      </c>
      <c r="R274" s="1063">
        <f t="shared" si="58"/>
        <v>0.99999999999999978</v>
      </c>
      <c r="T274" s="229"/>
      <c r="V274" s="262"/>
      <c r="W274" s="255"/>
      <c r="X274" s="255"/>
      <c r="Y274" s="255"/>
      <c r="Z274" s="260"/>
    </row>
    <row r="275" spans="2:26" ht="15" hidden="1" customHeight="1" outlineLevel="2" x14ac:dyDescent="0.25">
      <c r="B275" s="78"/>
      <c r="C275" s="43"/>
      <c r="D275" s="55" t="s">
        <v>188</v>
      </c>
      <c r="E275" s="45"/>
      <c r="F275" s="45" t="str">
        <f>+CONCATENATE($B$228,"",$C$254,"",D275,"",E275)</f>
        <v>33.03.111</v>
      </c>
      <c r="G275" s="342" t="s">
        <v>606</v>
      </c>
      <c r="H275" s="76">
        <f>+'Prog 03'!H53</f>
        <v>8937547</v>
      </c>
      <c r="I275" s="46">
        <f>+'Prog 03'!I53</f>
        <v>8937547</v>
      </c>
      <c r="J275" s="46">
        <f ca="1">+'Prog 03'!J53</f>
        <v>8937547</v>
      </c>
      <c r="K275" s="1061">
        <f t="shared" ca="1" si="55"/>
        <v>1</v>
      </c>
      <c r="L275" s="40">
        <f>+'Prog 03'!L53</f>
        <v>8937547</v>
      </c>
      <c r="M275" s="1060">
        <f t="shared" si="59"/>
        <v>1</v>
      </c>
      <c r="N275" s="40">
        <f>+'Prog 03'!N53</f>
        <v>0</v>
      </c>
      <c r="O275" s="1063">
        <f t="shared" si="60"/>
        <v>0</v>
      </c>
      <c r="P275" s="76">
        <f>+'Prog 03'!P53</f>
        <v>8937546.8849999998</v>
      </c>
      <c r="Q275" s="46">
        <f>+'Prog 03'!Q53</f>
        <v>8937546.8849999979</v>
      </c>
      <c r="R275" s="1063">
        <f t="shared" si="58"/>
        <v>0.99999999999999978</v>
      </c>
      <c r="T275" s="229"/>
      <c r="V275" s="262"/>
      <c r="W275" s="255"/>
      <c r="X275" s="255"/>
      <c r="Y275" s="255"/>
      <c r="Z275" s="260"/>
    </row>
    <row r="276" spans="2:26" ht="15" hidden="1" customHeight="1" outlineLevel="2" x14ac:dyDescent="0.25">
      <c r="B276" s="78"/>
      <c r="C276" s="43"/>
      <c r="D276" s="55" t="s">
        <v>888</v>
      </c>
      <c r="E276" s="45"/>
      <c r="F276" s="45" t="s">
        <v>887</v>
      </c>
      <c r="G276" s="342" t="s">
        <v>883</v>
      </c>
      <c r="H276" s="76">
        <f>+'Prog 03'!H54</f>
        <v>3933000</v>
      </c>
      <c r="I276" s="46">
        <f>+'Prog 03'!I54</f>
        <v>3933000</v>
      </c>
      <c r="J276" s="46">
        <f ca="1">+'Prog 03'!J54</f>
        <v>3857129.7630000003</v>
      </c>
      <c r="K276" s="1061">
        <f t="shared" ca="1" si="55"/>
        <v>0.9807093218916858</v>
      </c>
      <c r="L276" s="40">
        <f>+'Prog 03'!L54</f>
        <v>3857129.7629999998</v>
      </c>
      <c r="M276" s="1060">
        <f t="shared" si="59"/>
        <v>0.98070932189168569</v>
      </c>
      <c r="N276" s="40">
        <f>+'Prog 03'!N54</f>
        <v>75870.237000000197</v>
      </c>
      <c r="O276" s="1063">
        <f t="shared" si="60"/>
        <v>1.9290678108314314E-2</v>
      </c>
      <c r="P276" s="76">
        <f>+'Prog 03'!P54</f>
        <v>413999.99999999994</v>
      </c>
      <c r="Q276" s="46">
        <f>+'Prog 03'!Q54</f>
        <v>0</v>
      </c>
      <c r="R276" s="1063">
        <f t="shared" si="58"/>
        <v>0</v>
      </c>
      <c r="T276" s="229"/>
      <c r="V276" s="262"/>
      <c r="W276" s="255"/>
      <c r="X276" s="255"/>
      <c r="Y276" s="255"/>
      <c r="Z276" s="260"/>
    </row>
    <row r="277" spans="2:26" ht="15" hidden="1" customHeight="1" outlineLevel="2" x14ac:dyDescent="0.25">
      <c r="B277" s="78"/>
      <c r="C277" s="43"/>
      <c r="D277" s="55" t="s">
        <v>195</v>
      </c>
      <c r="E277" s="45"/>
      <c r="F277" s="45" t="str">
        <f t="shared" ref="F277:F293" si="61">+CONCATENATE($B$228,"",$C$254,"",D277,"",E277)</f>
        <v>33.03.130</v>
      </c>
      <c r="G277" s="342" t="s">
        <v>247</v>
      </c>
      <c r="H277" s="76">
        <f>+'Prog 05'!H64</f>
        <v>0</v>
      </c>
      <c r="I277" s="46">
        <f>+'Prog 05'!I64</f>
        <v>0</v>
      </c>
      <c r="J277" s="46">
        <f ca="1">+'Prog 05'!J64</f>
        <v>0</v>
      </c>
      <c r="K277" s="1061" t="str">
        <f t="shared" ca="1" si="55"/>
        <v>0.00%</v>
      </c>
      <c r="L277" s="40">
        <f>+'Prog 05'!L64</f>
        <v>0</v>
      </c>
      <c r="M277" s="1060">
        <f t="shared" si="59"/>
        <v>0</v>
      </c>
      <c r="N277" s="40">
        <f>+'Prog 05'!N64</f>
        <v>0</v>
      </c>
      <c r="O277" s="1063">
        <f t="shared" si="60"/>
        <v>0</v>
      </c>
      <c r="P277" s="76">
        <f>+'Prog 05'!P64</f>
        <v>0</v>
      </c>
      <c r="Q277" s="46">
        <f ca="1">+'Prog 05'!Q64</f>
        <v>0</v>
      </c>
      <c r="R277" s="1063" t="str">
        <f t="shared" ca="1" si="58"/>
        <v>0.00%</v>
      </c>
      <c r="T277" s="229"/>
      <c r="V277" s="262"/>
      <c r="W277" s="255"/>
      <c r="X277" s="255"/>
      <c r="Y277" s="255"/>
      <c r="Z277" s="260"/>
    </row>
    <row r="278" spans="2:26" ht="15" hidden="1" customHeight="1" outlineLevel="2" x14ac:dyDescent="0.25">
      <c r="B278" s="78"/>
      <c r="C278" s="43"/>
      <c r="D278" s="55" t="s">
        <v>196</v>
      </c>
      <c r="E278" s="45"/>
      <c r="F278" s="45" t="str">
        <f t="shared" si="61"/>
        <v>33.03.190</v>
      </c>
      <c r="G278" s="342" t="s">
        <v>248</v>
      </c>
      <c r="H278" s="76">
        <f>+'Prog 05'!H65</f>
        <v>0</v>
      </c>
      <c r="I278" s="46">
        <f>+'Prog 05'!I65</f>
        <v>0</v>
      </c>
      <c r="J278" s="46">
        <f ca="1">+'Prog 05'!J65</f>
        <v>0</v>
      </c>
      <c r="K278" s="1061" t="str">
        <f t="shared" ca="1" si="55"/>
        <v>0.00%</v>
      </c>
      <c r="L278" s="40">
        <f>+'Prog 05'!L65</f>
        <v>0</v>
      </c>
      <c r="M278" s="1060">
        <f t="shared" si="59"/>
        <v>0</v>
      </c>
      <c r="N278" s="40">
        <f>+'Prog 05'!N65</f>
        <v>0</v>
      </c>
      <c r="O278" s="1063">
        <f t="shared" si="60"/>
        <v>0</v>
      </c>
      <c r="P278" s="76">
        <f>+'Prog 05'!P65</f>
        <v>0</v>
      </c>
      <c r="Q278" s="46">
        <f ca="1">+'Prog 05'!Q65</f>
        <v>0</v>
      </c>
      <c r="R278" s="1063" t="str">
        <f t="shared" ca="1" si="58"/>
        <v>0.00%</v>
      </c>
      <c r="T278" s="229"/>
      <c r="V278" s="262"/>
      <c r="W278" s="255"/>
      <c r="X278" s="255"/>
      <c r="Y278" s="255"/>
      <c r="Z278" s="260"/>
    </row>
    <row r="279" spans="2:26" ht="15" hidden="1" customHeight="1" outlineLevel="2" x14ac:dyDescent="0.25">
      <c r="B279" s="78"/>
      <c r="C279" s="43"/>
      <c r="D279" s="52" t="s">
        <v>197</v>
      </c>
      <c r="E279" s="45"/>
      <c r="F279" s="45" t="str">
        <f t="shared" si="61"/>
        <v>33.03.418</v>
      </c>
      <c r="G279" s="342" t="s">
        <v>612</v>
      </c>
      <c r="H279" s="76">
        <f>+'Prog 05'!H66</f>
        <v>0</v>
      </c>
      <c r="I279" s="46">
        <f>+'Prog 05'!I66</f>
        <v>0</v>
      </c>
      <c r="J279" s="46">
        <f ca="1">+'Prog 05'!J66</f>
        <v>0</v>
      </c>
      <c r="K279" s="1061" t="str">
        <f t="shared" ca="1" si="55"/>
        <v>0.00%</v>
      </c>
      <c r="L279" s="40">
        <f>+'Prog 05'!L66</f>
        <v>0</v>
      </c>
      <c r="M279" s="1060">
        <f t="shared" si="59"/>
        <v>0</v>
      </c>
      <c r="N279" s="40">
        <f>+'Prog 05'!N66</f>
        <v>0</v>
      </c>
      <c r="O279" s="1063">
        <f t="shared" si="60"/>
        <v>0</v>
      </c>
      <c r="P279" s="76">
        <f>+'Prog 05'!P66</f>
        <v>0</v>
      </c>
      <c r="Q279" s="46">
        <f ca="1">+'Prog 05'!Q66</f>
        <v>0</v>
      </c>
      <c r="R279" s="1063" t="str">
        <f t="shared" ca="1" si="58"/>
        <v>0.00%</v>
      </c>
      <c r="T279" s="229"/>
      <c r="V279" s="262"/>
      <c r="W279" s="255"/>
      <c r="X279" s="255"/>
      <c r="Y279" s="255"/>
      <c r="Z279" s="260"/>
    </row>
    <row r="280" spans="2:26" ht="15" hidden="1" customHeight="1" outlineLevel="2" x14ac:dyDescent="0.25">
      <c r="B280" s="78"/>
      <c r="C280" s="43"/>
      <c r="D280" s="52" t="s">
        <v>198</v>
      </c>
      <c r="E280" s="45"/>
      <c r="F280" s="45" t="str">
        <f t="shared" si="61"/>
        <v>33.03.421</v>
      </c>
      <c r="G280" s="342" t="s">
        <v>121</v>
      </c>
      <c r="H280" s="76">
        <f>+'Prog 05'!H67</f>
        <v>0</v>
      </c>
      <c r="I280" s="46">
        <f>+'Prog 05'!I67</f>
        <v>0</v>
      </c>
      <c r="J280" s="46">
        <f ca="1">+'Prog 05'!J67</f>
        <v>0</v>
      </c>
      <c r="K280" s="1061" t="str">
        <f t="shared" ca="1" si="55"/>
        <v>0.00%</v>
      </c>
      <c r="L280" s="40">
        <f>+'Prog 05'!L67</f>
        <v>0</v>
      </c>
      <c r="M280" s="1060">
        <f t="shared" si="59"/>
        <v>0</v>
      </c>
      <c r="N280" s="40">
        <f>+'Prog 05'!N67</f>
        <v>0</v>
      </c>
      <c r="O280" s="1063">
        <f t="shared" si="60"/>
        <v>0</v>
      </c>
      <c r="P280" s="76">
        <f>+'Prog 05'!P67</f>
        <v>0</v>
      </c>
      <c r="Q280" s="46">
        <f ca="1">+'Prog 05'!Q67</f>
        <v>0</v>
      </c>
      <c r="R280" s="1063" t="str">
        <f t="shared" ca="1" si="58"/>
        <v>0.00%</v>
      </c>
      <c r="T280" s="229"/>
      <c r="V280" s="262"/>
      <c r="W280" s="255"/>
      <c r="X280" s="255"/>
      <c r="Y280" s="255"/>
      <c r="Z280" s="260"/>
    </row>
    <row r="281" spans="2:26" ht="15" hidden="1" customHeight="1" outlineLevel="2" x14ac:dyDescent="0.25">
      <c r="B281" s="78"/>
      <c r="C281" s="43"/>
      <c r="D281" s="52" t="s">
        <v>199</v>
      </c>
      <c r="E281" s="45"/>
      <c r="F281" s="45" t="str">
        <f t="shared" si="61"/>
        <v>33.03.426</v>
      </c>
      <c r="G281" s="342" t="s">
        <v>122</v>
      </c>
      <c r="H281" s="76">
        <f>+'Prog 05'!H68</f>
        <v>0</v>
      </c>
      <c r="I281" s="46">
        <f>+'Prog 05'!I68</f>
        <v>0</v>
      </c>
      <c r="J281" s="46">
        <f ca="1">+'Prog 05'!J68</f>
        <v>0</v>
      </c>
      <c r="K281" s="1061" t="str">
        <f t="shared" ca="1" si="55"/>
        <v>0.00%</v>
      </c>
      <c r="L281" s="40">
        <f>+'Prog 05'!L68</f>
        <v>0</v>
      </c>
      <c r="M281" s="1060">
        <f t="shared" si="59"/>
        <v>0</v>
      </c>
      <c r="N281" s="40">
        <f>+'Prog 05'!N68</f>
        <v>0</v>
      </c>
      <c r="O281" s="1063">
        <f t="shared" si="60"/>
        <v>0</v>
      </c>
      <c r="P281" s="76">
        <f>+'Prog 05'!P68</f>
        <v>0</v>
      </c>
      <c r="Q281" s="46">
        <f ca="1">+'Prog 05'!Q68</f>
        <v>0</v>
      </c>
      <c r="R281" s="1063" t="str">
        <f t="shared" ca="1" si="58"/>
        <v>0.00%</v>
      </c>
      <c r="T281" s="229"/>
      <c r="V281" s="262"/>
      <c r="W281" s="255"/>
      <c r="X281" s="255"/>
      <c r="Y281" s="255"/>
      <c r="Z281" s="260"/>
    </row>
    <row r="282" spans="2:26" s="74" customFormat="1" ht="15" hidden="1" customHeight="1" outlineLevel="2" x14ac:dyDescent="0.25">
      <c r="B282" s="78"/>
      <c r="C282" s="43"/>
      <c r="D282" s="52" t="s">
        <v>256</v>
      </c>
      <c r="E282" s="45"/>
      <c r="F282" s="45" t="str">
        <f t="shared" si="61"/>
        <v>33.03.427</v>
      </c>
      <c r="G282" s="342" t="s">
        <v>263</v>
      </c>
      <c r="H282" s="76">
        <v>0</v>
      </c>
      <c r="I282" s="46">
        <v>0</v>
      </c>
      <c r="J282" s="46">
        <v>0</v>
      </c>
      <c r="K282" s="1061" t="str">
        <f t="shared" si="55"/>
        <v>0.00%</v>
      </c>
      <c r="L282" s="40">
        <v>0</v>
      </c>
      <c r="M282" s="1060">
        <f t="shared" si="59"/>
        <v>0</v>
      </c>
      <c r="N282" s="40">
        <v>0</v>
      </c>
      <c r="O282" s="1063">
        <f t="shared" si="60"/>
        <v>0</v>
      </c>
      <c r="P282" s="76">
        <v>0</v>
      </c>
      <c r="Q282" s="46">
        <v>0</v>
      </c>
      <c r="R282" s="1063" t="str">
        <f t="shared" si="58"/>
        <v>0.00%</v>
      </c>
      <c r="S282" s="34"/>
      <c r="T282" s="229"/>
      <c r="U282" s="257"/>
      <c r="V282" s="262"/>
      <c r="W282" s="255"/>
      <c r="X282" s="255"/>
      <c r="Y282" s="255"/>
      <c r="Z282" s="260"/>
    </row>
    <row r="283" spans="2:26" ht="15" hidden="1" customHeight="1" outlineLevel="2" x14ac:dyDescent="0.25">
      <c r="B283" s="78"/>
      <c r="C283" s="43"/>
      <c r="D283" s="52" t="s">
        <v>257</v>
      </c>
      <c r="E283" s="45"/>
      <c r="F283" s="45" t="str">
        <f t="shared" si="61"/>
        <v>33.03.428</v>
      </c>
      <c r="G283" s="342" t="s">
        <v>264</v>
      </c>
      <c r="H283" s="76">
        <v>0</v>
      </c>
      <c r="I283" s="46">
        <v>0</v>
      </c>
      <c r="J283" s="46">
        <v>0</v>
      </c>
      <c r="K283" s="1061" t="str">
        <f t="shared" si="55"/>
        <v>0.00%</v>
      </c>
      <c r="L283" s="40">
        <v>0</v>
      </c>
      <c r="M283" s="1060">
        <f t="shared" si="59"/>
        <v>0</v>
      </c>
      <c r="N283" s="40">
        <v>0</v>
      </c>
      <c r="O283" s="1063">
        <f t="shared" si="60"/>
        <v>0</v>
      </c>
      <c r="P283" s="76">
        <v>0</v>
      </c>
      <c r="Q283" s="46">
        <v>0</v>
      </c>
      <c r="R283" s="1063" t="str">
        <f t="shared" si="58"/>
        <v>0.00%</v>
      </c>
      <c r="T283" s="229"/>
      <c r="V283" s="262"/>
      <c r="W283" s="255"/>
      <c r="X283" s="255"/>
      <c r="Y283" s="255"/>
      <c r="Z283" s="260"/>
    </row>
    <row r="284" spans="2:26" ht="15" hidden="1" customHeight="1" outlineLevel="2" x14ac:dyDescent="0.25">
      <c r="B284" s="78"/>
      <c r="C284" s="43"/>
      <c r="D284" s="52" t="s">
        <v>200</v>
      </c>
      <c r="E284" s="45"/>
      <c r="F284" s="45" t="str">
        <f t="shared" si="61"/>
        <v>33.03.429</v>
      </c>
      <c r="G284" s="342" t="s">
        <v>602</v>
      </c>
      <c r="H284" s="76">
        <v>0</v>
      </c>
      <c r="I284" s="46">
        <v>0</v>
      </c>
      <c r="J284" s="46">
        <v>0</v>
      </c>
      <c r="K284" s="1061" t="str">
        <f t="shared" si="55"/>
        <v>0.00%</v>
      </c>
      <c r="L284" s="40">
        <v>0</v>
      </c>
      <c r="M284" s="1060">
        <f t="shared" si="59"/>
        <v>0</v>
      </c>
      <c r="N284" s="40">
        <v>0</v>
      </c>
      <c r="O284" s="1063">
        <f t="shared" si="60"/>
        <v>0</v>
      </c>
      <c r="P284" s="76">
        <v>0</v>
      </c>
      <c r="Q284" s="46">
        <v>0</v>
      </c>
      <c r="R284" s="1063" t="str">
        <f t="shared" si="58"/>
        <v>0.00%</v>
      </c>
      <c r="T284" s="229"/>
      <c r="V284" s="262"/>
      <c r="W284" s="255"/>
      <c r="X284" s="255"/>
      <c r="Y284" s="255"/>
      <c r="Z284" s="260"/>
    </row>
    <row r="285" spans="2:26" ht="15" hidden="1" customHeight="1" outlineLevel="2" x14ac:dyDescent="0.25">
      <c r="B285" s="78"/>
      <c r="C285" s="43"/>
      <c r="D285" s="52" t="s">
        <v>592</v>
      </c>
      <c r="E285" s="45"/>
      <c r="F285" s="45" t="str">
        <f t="shared" si="61"/>
        <v>33.03.431</v>
      </c>
      <c r="G285" s="342" t="s">
        <v>613</v>
      </c>
      <c r="H285" s="76">
        <v>0</v>
      </c>
      <c r="I285" s="46">
        <v>0</v>
      </c>
      <c r="J285" s="46">
        <v>0</v>
      </c>
      <c r="K285" s="1061" t="str">
        <f t="shared" si="55"/>
        <v>0.00%</v>
      </c>
      <c r="L285" s="40">
        <v>0</v>
      </c>
      <c r="M285" s="1060">
        <f t="shared" si="59"/>
        <v>0</v>
      </c>
      <c r="N285" s="40">
        <v>0</v>
      </c>
      <c r="O285" s="1063">
        <f t="shared" si="60"/>
        <v>0</v>
      </c>
      <c r="P285" s="76">
        <v>0</v>
      </c>
      <c r="Q285" s="46">
        <v>0</v>
      </c>
      <c r="R285" s="1063" t="str">
        <f t="shared" si="58"/>
        <v>0.00%</v>
      </c>
      <c r="T285" s="229"/>
      <c r="V285" s="262"/>
      <c r="W285" s="255"/>
      <c r="X285" s="255"/>
      <c r="Y285" s="255"/>
      <c r="Z285" s="260"/>
    </row>
    <row r="286" spans="2:26" ht="15" hidden="1" customHeight="1" outlineLevel="2" x14ac:dyDescent="0.25">
      <c r="B286" s="78"/>
      <c r="C286" s="43"/>
      <c r="D286" s="52" t="s">
        <v>644</v>
      </c>
      <c r="E286" s="45"/>
      <c r="F286" s="45" t="str">
        <f t="shared" si="61"/>
        <v>33.03.432</v>
      </c>
      <c r="G286" s="342" t="s">
        <v>643</v>
      </c>
      <c r="H286" s="76">
        <f>+'Prog 05'!H60</f>
        <v>38281761</v>
      </c>
      <c r="I286" s="46">
        <f>+'Prog 05'!I60</f>
        <v>0</v>
      </c>
      <c r="J286" s="46">
        <f ca="1">+'Prog 05'!J60</f>
        <v>0</v>
      </c>
      <c r="K286" s="1061" t="str">
        <f t="shared" ca="1" si="55"/>
        <v>0.00%</v>
      </c>
      <c r="L286" s="40">
        <f>+'Prog 05'!L60</f>
        <v>0</v>
      </c>
      <c r="M286" s="1060">
        <f t="shared" si="59"/>
        <v>0</v>
      </c>
      <c r="N286" s="40">
        <f>+'Prog 05'!N60</f>
        <v>0</v>
      </c>
      <c r="O286" s="1063">
        <f t="shared" si="60"/>
        <v>0</v>
      </c>
      <c r="P286" s="76">
        <f>+'Prog 05'!P60</f>
        <v>732996.31499999994</v>
      </c>
      <c r="Q286" s="46">
        <v>0</v>
      </c>
      <c r="R286" s="1063">
        <f t="shared" si="58"/>
        <v>0</v>
      </c>
      <c r="T286" s="229"/>
      <c r="V286" s="262"/>
      <c r="W286" s="255"/>
      <c r="X286" s="255"/>
      <c r="Y286" s="255"/>
      <c r="Z286" s="260"/>
    </row>
    <row r="287" spans="2:26" ht="15" hidden="1" customHeight="1" outlineLevel="2" x14ac:dyDescent="0.25">
      <c r="B287" s="78"/>
      <c r="C287" s="43"/>
      <c r="D287" s="52" t="s">
        <v>641</v>
      </c>
      <c r="E287" s="45"/>
      <c r="F287" s="45" t="str">
        <f t="shared" si="61"/>
        <v>33.03.433</v>
      </c>
      <c r="G287" s="233" t="s">
        <v>640</v>
      </c>
      <c r="H287" s="137">
        <v>0</v>
      </c>
      <c r="I287" s="40">
        <v>0</v>
      </c>
      <c r="J287" s="46">
        <v>0</v>
      </c>
      <c r="K287" s="1061" t="str">
        <f t="shared" si="55"/>
        <v>0.00%</v>
      </c>
      <c r="L287" s="40">
        <v>0</v>
      </c>
      <c r="M287" s="1060">
        <f t="shared" si="59"/>
        <v>0</v>
      </c>
      <c r="N287" s="40">
        <v>0</v>
      </c>
      <c r="O287" s="1063">
        <f t="shared" si="60"/>
        <v>0</v>
      </c>
      <c r="P287" s="76">
        <v>0</v>
      </c>
      <c r="Q287" s="46">
        <v>0</v>
      </c>
      <c r="R287" s="1063" t="str">
        <f t="shared" si="58"/>
        <v>0.00%</v>
      </c>
      <c r="T287" s="229"/>
      <c r="V287" s="262"/>
      <c r="W287" s="255"/>
      <c r="X287" s="255"/>
      <c r="Y287" s="255"/>
      <c r="Z287" s="260"/>
    </row>
    <row r="288" spans="2:26" ht="15" hidden="1" customHeight="1" outlineLevel="2" x14ac:dyDescent="0.25">
      <c r="B288" s="78"/>
      <c r="C288" s="43"/>
      <c r="D288" s="52" t="s">
        <v>316</v>
      </c>
      <c r="E288" s="45"/>
      <c r="F288" s="45" t="str">
        <f t="shared" si="61"/>
        <v>33.03.602</v>
      </c>
      <c r="G288" s="342" t="s">
        <v>326</v>
      </c>
      <c r="H288" s="76">
        <f>+SUM(H289:H293)</f>
        <v>1396911</v>
      </c>
      <c r="I288" s="46">
        <f>+SUM(I289:I293)</f>
        <v>1137240</v>
      </c>
      <c r="J288" s="46">
        <f ca="1">+SUM(J289:J293)</f>
        <v>1050000.9750000001</v>
      </c>
      <c r="K288" s="1061">
        <f t="shared" ca="1" si="55"/>
        <v>0.92328881766381776</v>
      </c>
      <c r="L288" s="40">
        <f>+SUM(L289:L293)</f>
        <v>1069395.76</v>
      </c>
      <c r="M288" s="1060">
        <f t="shared" si="59"/>
        <v>0.94034307621961943</v>
      </c>
      <c r="N288" s="40">
        <f>+SUM(N289:N293)</f>
        <v>67844.239999999991</v>
      </c>
      <c r="O288" s="1063">
        <f t="shared" si="60"/>
        <v>5.9656923780380559E-2</v>
      </c>
      <c r="P288" s="76">
        <f>+SUM(P289:P293)</f>
        <v>987997.54499999993</v>
      </c>
      <c r="Q288" s="46">
        <f>+SUM(Q289:Q293)</f>
        <v>793032.57053999999</v>
      </c>
      <c r="R288" s="1063">
        <f t="shared" si="58"/>
        <v>0.80266653956108769</v>
      </c>
      <c r="T288" s="229"/>
      <c r="V288" s="262"/>
      <c r="W288" s="255"/>
      <c r="X288" s="255"/>
      <c r="Y288" s="255"/>
      <c r="Z288" s="260"/>
    </row>
    <row r="289" spans="2:26" ht="15" hidden="1" customHeight="1" outlineLevel="2" x14ac:dyDescent="0.25">
      <c r="B289" s="78"/>
      <c r="C289" s="43"/>
      <c r="D289" s="52" t="s">
        <v>167</v>
      </c>
      <c r="E289" s="45"/>
      <c r="F289" s="45" t="str">
        <f t="shared" si="61"/>
        <v>33.03.001</v>
      </c>
      <c r="G289" s="342" t="s">
        <v>697</v>
      </c>
      <c r="H289" s="76">
        <f>+'Prog 02'!H45</f>
        <v>613392</v>
      </c>
      <c r="I289" s="46">
        <f>+'Prog 02'!I45</f>
        <v>624155.424</v>
      </c>
      <c r="J289" s="46">
        <f ca="1">+'Prog 02'!J45</f>
        <v>597014.22699999996</v>
      </c>
      <c r="K289" s="1061">
        <f t="shared" ca="1" si="55"/>
        <v>0.95651532301672337</v>
      </c>
      <c r="L289" s="40">
        <f>+'Prog 02'!L45</f>
        <v>616409.01199999999</v>
      </c>
      <c r="M289" s="1060">
        <f t="shared" si="59"/>
        <v>0.98758896950641573</v>
      </c>
      <c r="N289" s="40">
        <f>+'Prog 02'!N45</f>
        <v>7746.4120000000112</v>
      </c>
      <c r="O289" s="1063">
        <f t="shared" si="60"/>
        <v>1.2411030493584257E-2</v>
      </c>
      <c r="P289" s="76">
        <f>+'Prog 02'!P45</f>
        <v>409432.54499999998</v>
      </c>
      <c r="Q289" s="46">
        <f>+'Prog 02'!Q45</f>
        <v>284460.18970499997</v>
      </c>
      <c r="R289" s="1063">
        <f t="shared" si="58"/>
        <v>0.69476692358444536</v>
      </c>
      <c r="T289" s="229"/>
      <c r="V289" s="262"/>
      <c r="W289" s="255"/>
      <c r="X289" s="255"/>
      <c r="Y289" s="255"/>
      <c r="Z289" s="260"/>
    </row>
    <row r="290" spans="2:26" ht="15" hidden="1" customHeight="1" outlineLevel="2" x14ac:dyDescent="0.25">
      <c r="B290" s="78"/>
      <c r="C290" s="43"/>
      <c r="D290" s="52" t="s">
        <v>163</v>
      </c>
      <c r="E290" s="45"/>
      <c r="F290" s="45" t="str">
        <f t="shared" si="61"/>
        <v>33.03.002</v>
      </c>
      <c r="G290" s="342" t="s">
        <v>698</v>
      </c>
      <c r="H290" s="76">
        <f>+'Prog 02'!H46</f>
        <v>354224</v>
      </c>
      <c r="I290" s="46">
        <f>+'Prog 02'!I46</f>
        <v>289348.076</v>
      </c>
      <c r="J290" s="46">
        <f ca="1">+'Prog 02'!J46</f>
        <v>232164.67100000003</v>
      </c>
      <c r="K290" s="1061">
        <f t="shared" ca="1" si="55"/>
        <v>0.80237157339867715</v>
      </c>
      <c r="L290" s="40">
        <f>+'Prog 02'!L46</f>
        <v>232164.671</v>
      </c>
      <c r="M290" s="1060">
        <f t="shared" si="59"/>
        <v>0.80237157339867715</v>
      </c>
      <c r="N290" s="40">
        <f>+'Prog 02'!N46</f>
        <v>57183.404999999999</v>
      </c>
      <c r="O290" s="1063">
        <f t="shared" si="60"/>
        <v>0.1976284266013229</v>
      </c>
      <c r="P290" s="76">
        <f>+'Prog 02'!P46</f>
        <v>291870</v>
      </c>
      <c r="Q290" s="46">
        <f>+'Prog 02'!Q46</f>
        <v>225768.895965</v>
      </c>
      <c r="R290" s="1063">
        <f t="shared" si="58"/>
        <v>0.77352552836879429</v>
      </c>
      <c r="T290" s="229"/>
      <c r="V290" s="262"/>
      <c r="W290" s="255"/>
      <c r="X290" s="255"/>
      <c r="Y290" s="255"/>
      <c r="Z290" s="260"/>
    </row>
    <row r="291" spans="2:26" ht="15" hidden="1" customHeight="1" outlineLevel="2" x14ac:dyDescent="0.25">
      <c r="B291" s="78"/>
      <c r="C291" s="43"/>
      <c r="D291" s="52" t="s">
        <v>164</v>
      </c>
      <c r="E291" s="45"/>
      <c r="F291" s="45" t="str">
        <f t="shared" si="61"/>
        <v>33.03.003</v>
      </c>
      <c r="G291" s="342" t="s">
        <v>699</v>
      </c>
      <c r="H291" s="76">
        <f>+'Prog 02'!H47</f>
        <v>329029</v>
      </c>
      <c r="I291" s="46">
        <f>+'Prog 02'!I47</f>
        <v>149940</v>
      </c>
      <c r="J291" s="46">
        <f ca="1">+'Prog 02'!J47</f>
        <v>149940</v>
      </c>
      <c r="K291" s="1061">
        <f t="shared" ca="1" si="55"/>
        <v>1</v>
      </c>
      <c r="L291" s="40">
        <f>+'Prog 02'!L47</f>
        <v>149940</v>
      </c>
      <c r="M291" s="1060">
        <f t="shared" si="59"/>
        <v>1</v>
      </c>
      <c r="N291" s="40">
        <f>+'Prog 02'!N47</f>
        <v>0</v>
      </c>
      <c r="O291" s="1063">
        <f t="shared" si="60"/>
        <v>0</v>
      </c>
      <c r="P291" s="76">
        <f>+'Prog 02'!P47</f>
        <v>286695</v>
      </c>
      <c r="Q291" s="46">
        <f>+'Prog 02'!Q47</f>
        <v>282803.48486999999</v>
      </c>
      <c r="R291" s="1063">
        <f t="shared" si="58"/>
        <v>0.98642628880866423</v>
      </c>
      <c r="T291" s="229"/>
      <c r="V291" s="262"/>
      <c r="W291" s="255"/>
      <c r="X291" s="255"/>
      <c r="Y291" s="255"/>
      <c r="Z291" s="260"/>
    </row>
    <row r="292" spans="2:26" ht="15" hidden="1" customHeight="1" outlineLevel="2" x14ac:dyDescent="0.25">
      <c r="B292" s="78"/>
      <c r="C292" s="43"/>
      <c r="D292" s="52" t="s">
        <v>177</v>
      </c>
      <c r="E292" s="45"/>
      <c r="F292" s="45" t="str">
        <f t="shared" si="61"/>
        <v>33.03.004</v>
      </c>
      <c r="G292" s="342" t="s">
        <v>621</v>
      </c>
      <c r="H292" s="76">
        <f>+'Prog 02'!H48</f>
        <v>41286</v>
      </c>
      <c r="I292" s="46">
        <f>+'Prog 02'!I48</f>
        <v>32196.5</v>
      </c>
      <c r="J292" s="46">
        <f ca="1">+'Prog 02'!J48</f>
        <v>29597.740999999998</v>
      </c>
      <c r="K292" s="1061">
        <f t="shared" ca="1" si="55"/>
        <v>0.91928442532573407</v>
      </c>
      <c r="L292" s="40">
        <f>+'Prog 02'!L48</f>
        <v>29597.741000000002</v>
      </c>
      <c r="M292" s="1060">
        <f t="shared" si="59"/>
        <v>0.91928442532573418</v>
      </c>
      <c r="N292" s="40">
        <f>+'Prog 02'!N48</f>
        <v>2598.7589999999982</v>
      </c>
      <c r="O292" s="1063">
        <f t="shared" si="60"/>
        <v>8.071557467426578E-2</v>
      </c>
      <c r="P292" s="76">
        <f>+'Prog 02'!P48</f>
        <v>0</v>
      </c>
      <c r="Q292" s="46">
        <f>+'Prog 02'!Q48</f>
        <v>0</v>
      </c>
      <c r="R292" s="1063" t="str">
        <f t="shared" si="58"/>
        <v>0.00%</v>
      </c>
      <c r="T292" s="229"/>
      <c r="V292" s="262"/>
      <c r="W292" s="255"/>
      <c r="X292" s="255"/>
      <c r="Y292" s="255"/>
      <c r="Z292" s="260"/>
    </row>
    <row r="293" spans="2:26" ht="15" hidden="1" customHeight="1" outlineLevel="2" x14ac:dyDescent="0.25">
      <c r="B293" s="78"/>
      <c r="C293" s="43"/>
      <c r="D293" s="52" t="s">
        <v>178</v>
      </c>
      <c r="E293" s="45"/>
      <c r="F293" s="45" t="str">
        <f t="shared" si="61"/>
        <v>33.03.005</v>
      </c>
      <c r="G293" s="342" t="s">
        <v>623</v>
      </c>
      <c r="H293" s="76">
        <f>+'Prog 02'!H49</f>
        <v>58980</v>
      </c>
      <c r="I293" s="46">
        <f>+'Prog 02'!I49</f>
        <v>41600</v>
      </c>
      <c r="J293" s="46">
        <f ca="1">+'Prog 02'!J49</f>
        <v>41284.336000000003</v>
      </c>
      <c r="K293" s="1061">
        <f t="shared" ca="1" si="55"/>
        <v>0.99241192307692316</v>
      </c>
      <c r="L293" s="40">
        <f>+'Prog 02'!L49</f>
        <v>41284.336000000003</v>
      </c>
      <c r="M293" s="1060">
        <f t="shared" si="59"/>
        <v>0.99241192307692316</v>
      </c>
      <c r="N293" s="40">
        <f>+'Prog 02'!N49</f>
        <v>315.66399999999703</v>
      </c>
      <c r="O293" s="1063">
        <f t="shared" si="60"/>
        <v>7.588076923076852E-3</v>
      </c>
      <c r="P293" s="76">
        <f>+'Prog 02'!P49</f>
        <v>0</v>
      </c>
      <c r="Q293" s="46">
        <f>+'Prog 02'!Q49</f>
        <v>0</v>
      </c>
      <c r="R293" s="1063" t="str">
        <f t="shared" si="58"/>
        <v>0.00%</v>
      </c>
      <c r="T293" s="229"/>
      <c r="V293" s="262"/>
      <c r="W293" s="255"/>
      <c r="X293" s="255"/>
      <c r="Y293" s="255"/>
      <c r="Z293" s="260"/>
    </row>
    <row r="294" spans="2:26" ht="15" customHeight="1" collapsed="1" thickBot="1" x14ac:dyDescent="0.3">
      <c r="B294" s="915">
        <v>34</v>
      </c>
      <c r="C294" s="916"/>
      <c r="D294" s="917"/>
      <c r="E294" s="918"/>
      <c r="F294" s="918"/>
      <c r="G294" s="919" t="s">
        <v>83</v>
      </c>
      <c r="H294" s="238">
        <f>+'Prog 01'!I198+'Prog 02'!H50+'Prog 03'!H55</f>
        <v>15249064.299999999</v>
      </c>
      <c r="I294" s="210">
        <f>'Prog 01'!J198+'Prog 02'!I50+'Prog 03'!I55+'Prog 05'!I70</f>
        <v>39740923.399999999</v>
      </c>
      <c r="J294" s="112">
        <f ca="1">'Prog 01'!K198+'Prog 02'!I50+'Prog 03'!I55+'Prog 05'!J70-1</f>
        <v>39740825.450000003</v>
      </c>
      <c r="K294" s="1062">
        <f t="shared" ca="1" si="55"/>
        <v>0.99999753528625868</v>
      </c>
      <c r="L294" s="210">
        <f>'Prog 01'!M198+'Prog 02'!L50+'Prog 03'!L55+'Prog 05'!L70</f>
        <v>39740825.796000004</v>
      </c>
      <c r="M294" s="1814">
        <f t="shared" si="59"/>
        <v>0.99999754399264928</v>
      </c>
      <c r="N294" s="210">
        <f>+'Prog 01'!O198+'Prog 02'!N50+'Prog 03'!N55+'Prog 05'!N70</f>
        <v>97.603999998711515</v>
      </c>
      <c r="O294" s="1810">
        <f t="shared" si="60"/>
        <v>2.4560073508184139E-6</v>
      </c>
      <c r="P294" s="908">
        <f>SUM(P295:P298)</f>
        <v>21044381.759999998</v>
      </c>
      <c r="Q294" s="909">
        <f ca="1">SUM(Q295:Q298)</f>
        <v>21013202.772089999</v>
      </c>
      <c r="R294" s="1810">
        <f t="shared" ca="1" si="58"/>
        <v>0.99851841749187131</v>
      </c>
      <c r="T294" s="229"/>
      <c r="V294" s="262"/>
      <c r="W294" s="255"/>
      <c r="X294" s="255"/>
      <c r="Y294" s="255"/>
      <c r="Z294" s="260"/>
    </row>
    <row r="295" spans="2:26" ht="15" hidden="1" customHeight="1" outlineLevel="1" x14ac:dyDescent="0.25">
      <c r="B295" s="910"/>
      <c r="C295" s="911" t="s">
        <v>89</v>
      </c>
      <c r="D295" s="912"/>
      <c r="E295" s="913"/>
      <c r="F295" s="913" t="s">
        <v>201</v>
      </c>
      <c r="G295" s="914" t="s">
        <v>84</v>
      </c>
      <c r="H295" s="904">
        <f>+VLOOKUP(F295,matriz01,3,FALSE)</f>
        <v>12687731</v>
      </c>
      <c r="I295" s="905">
        <f>'Prog 01'!J199</f>
        <v>12687731</v>
      </c>
      <c r="J295" s="905">
        <f ca="1">+VLOOKUP(F295,matriz01,5,FALSE)</f>
        <v>12687731</v>
      </c>
      <c r="K295" s="1060">
        <f t="shared" ca="1" si="55"/>
        <v>1</v>
      </c>
      <c r="L295" s="905">
        <f>+'Prog 01'!M194</f>
        <v>12461.625</v>
      </c>
      <c r="M295" s="1060">
        <f t="shared" si="59"/>
        <v>9.8217916190057944E-4</v>
      </c>
      <c r="N295" s="905">
        <f>+I295-L295</f>
        <v>12675269.375</v>
      </c>
      <c r="O295" s="1063">
        <f t="shared" si="60"/>
        <v>0.99901782083809942</v>
      </c>
      <c r="P295" s="904">
        <f>+'Prog 01'!Q199</f>
        <v>16274513.879999999</v>
      </c>
      <c r="Q295" s="905">
        <f ca="1">+'Prog 01'!R199</f>
        <v>16244041.115024999</v>
      </c>
      <c r="R295" s="1063">
        <f t="shared" ca="1" si="58"/>
        <v>0.99812757756086046</v>
      </c>
      <c r="T295" s="229"/>
      <c r="V295" s="262"/>
      <c r="W295" s="255"/>
      <c r="Z295" s="260"/>
    </row>
    <row r="296" spans="2:26" ht="15" hidden="1" customHeight="1" outlineLevel="1" x14ac:dyDescent="0.25">
      <c r="B296" s="78"/>
      <c r="C296" s="573" t="s">
        <v>90</v>
      </c>
      <c r="D296" s="44"/>
      <c r="E296" s="45"/>
      <c r="F296" s="45" t="s">
        <v>202</v>
      </c>
      <c r="G296" s="342" t="s">
        <v>85</v>
      </c>
      <c r="H296" s="76">
        <f>+VLOOKUP(F296,matriz01,3,FALSE)</f>
        <v>2561303</v>
      </c>
      <c r="I296" s="905">
        <f>'Prog 01'!J200</f>
        <v>2561303</v>
      </c>
      <c r="J296" s="46">
        <f ca="1">+VLOOKUP(F296,matriz01,5,FALSE)</f>
        <v>2561303</v>
      </c>
      <c r="K296" s="1061">
        <f t="shared" ca="1" si="55"/>
        <v>1</v>
      </c>
      <c r="L296" s="46">
        <f>+'Prog 01'!M195</f>
        <v>7449553</v>
      </c>
      <c r="M296" s="1060">
        <f t="shared" si="59"/>
        <v>2.9085012589295371</v>
      </c>
      <c r="N296" s="46">
        <f>+I296-L296</f>
        <v>-4888250</v>
      </c>
      <c r="O296" s="1063">
        <f t="shared" si="60"/>
        <v>-1.9085012589295369</v>
      </c>
      <c r="P296" s="76">
        <f>+'Prog 01'!Q200</f>
        <v>3556536.3449999997</v>
      </c>
      <c r="Q296" s="46">
        <f ca="1">+'Prog 01'!R200</f>
        <v>3555832.6588499998</v>
      </c>
      <c r="R296" s="1063">
        <f t="shared" ca="1" si="58"/>
        <v>0.99980214284862035</v>
      </c>
      <c r="T296" s="229"/>
      <c r="V296" s="262"/>
      <c r="W296" s="255"/>
      <c r="Z296" s="260"/>
    </row>
    <row r="297" spans="2:26" ht="15" hidden="1" customHeight="1" outlineLevel="1" x14ac:dyDescent="0.25">
      <c r="B297" s="78"/>
      <c r="C297" s="573">
        <v>6</v>
      </c>
      <c r="D297" s="44"/>
      <c r="E297" s="45"/>
      <c r="F297" s="581">
        <v>34.06</v>
      </c>
      <c r="G297" s="342" t="s">
        <v>288</v>
      </c>
      <c r="H297" s="76">
        <v>0</v>
      </c>
      <c r="I297" s="46">
        <f>'Prog 01'!J201</f>
        <v>0</v>
      </c>
      <c r="J297" s="46">
        <v>0</v>
      </c>
      <c r="K297" s="1061" t="str">
        <f t="shared" si="55"/>
        <v>0.00%</v>
      </c>
      <c r="L297" s="46">
        <f>+'Prog 01'!M196</f>
        <v>7449553</v>
      </c>
      <c r="M297" s="1060">
        <f t="shared" si="59"/>
        <v>0</v>
      </c>
      <c r="N297" s="46">
        <f>+I297-L297</f>
        <v>-7449553</v>
      </c>
      <c r="O297" s="1063">
        <f t="shared" si="60"/>
        <v>0</v>
      </c>
      <c r="P297" s="76">
        <f>+'Prog 01'!Q201</f>
        <v>0</v>
      </c>
      <c r="Q297" s="46">
        <f ca="1">+'Prog 01'!R201</f>
        <v>0</v>
      </c>
      <c r="R297" s="1063" t="str">
        <f t="shared" ca="1" si="58"/>
        <v>0.00%</v>
      </c>
      <c r="T297" s="229"/>
      <c r="V297" s="262"/>
      <c r="W297" s="255"/>
      <c r="Z297" s="260"/>
    </row>
    <row r="298" spans="2:26" ht="15" hidden="1" customHeight="1" outlineLevel="1" x14ac:dyDescent="0.25">
      <c r="B298" s="78"/>
      <c r="C298" s="573">
        <v>7</v>
      </c>
      <c r="D298" s="44"/>
      <c r="E298" s="45"/>
      <c r="F298" s="45" t="s">
        <v>203</v>
      </c>
      <c r="G298" s="342" t="s">
        <v>127</v>
      </c>
      <c r="H298" s="76">
        <f>+'Prog 01'!I202+'Prog 02'!H51+'Prog 03'!H56+'Prog 05'!H71</f>
        <v>30.4</v>
      </c>
      <c r="I298" s="76">
        <f>'Prog 01'!J202+'Prog 02'!I51+'Prog 03'!I56+'Prog 05'!I71</f>
        <v>24491889.399999999</v>
      </c>
      <c r="J298" s="46">
        <f ca="1">+'Prog 01'!K202+'Prog 02'!J51+'Prog 03'!J56+'Prog 05'!J71</f>
        <v>24491791.796</v>
      </c>
      <c r="K298" s="1061">
        <f t="shared" ca="1" si="55"/>
        <v>0.9999960148439998</v>
      </c>
      <c r="L298" s="46">
        <f>+'Prog 01'!M197+'Prog 02'!L50+'Prog 03'!L56+'Prog 05'!L71</f>
        <v>30855849.546</v>
      </c>
      <c r="M298" s="1060">
        <f t="shared" si="59"/>
        <v>1.2598394938856781</v>
      </c>
      <c r="N298" s="46">
        <f>+I298-L298</f>
        <v>-6363960.1460000016</v>
      </c>
      <c r="O298" s="1063">
        <f t="shared" si="60"/>
        <v>-0.25983949388567801</v>
      </c>
      <c r="P298" s="76">
        <f>+'Prog 03'!P56+'Prog 01'!Q202+'Prog 02'!P51</f>
        <v>1213331.5349999999</v>
      </c>
      <c r="Q298" s="46">
        <f ca="1">+'Prog 01'!R202+'Prog 02'!Q51+'Prog 03'!Q56</f>
        <v>1213328.9982149999</v>
      </c>
      <c r="R298" s="1063">
        <f t="shared" ca="1" si="58"/>
        <v>0.99999790924003307</v>
      </c>
      <c r="T298" s="229"/>
      <c r="V298" s="262"/>
      <c r="W298" s="255"/>
      <c r="Z298" s="260"/>
    </row>
    <row r="299" spans="2:26" ht="15" hidden="1" customHeight="1" collapsed="1" thickBot="1" x14ac:dyDescent="0.3">
      <c r="B299" s="205">
        <v>35</v>
      </c>
      <c r="C299" s="206"/>
      <c r="D299" s="207"/>
      <c r="E299" s="208"/>
      <c r="F299" s="208"/>
      <c r="G299" s="348" t="s">
        <v>124</v>
      </c>
      <c r="H299" s="352">
        <f>+'Prog 01'!I203+'Prog 02'!H52+'Prog 03'!H57+'Prog 05'!H72</f>
        <v>0</v>
      </c>
      <c r="I299" s="209">
        <f>'Prog 01'!J203+'Prog 02'!I52+'Prog 03'!I57+'Prog 05'!I72</f>
        <v>0</v>
      </c>
      <c r="J299" s="209">
        <v>0</v>
      </c>
      <c r="K299" s="1061" t="str">
        <f t="shared" si="55"/>
        <v>0.00%</v>
      </c>
      <c r="L299" s="112">
        <f>+'Prog 01'!M208+'Prog 02'!L52+'Prog 03'!L57+'Prog 05'!L72</f>
        <v>0</v>
      </c>
      <c r="M299" s="1060">
        <f t="shared" si="59"/>
        <v>0</v>
      </c>
      <c r="N299" s="112">
        <f>+'Prog 01'!O203</f>
        <v>0</v>
      </c>
      <c r="O299" s="1063">
        <f t="shared" si="60"/>
        <v>0</v>
      </c>
      <c r="P299" s="238">
        <f>+'Prog 01'!Q203+'Prog 02'!P52+'Prog 03'!P57+'Prog 05'!P72</f>
        <v>0</v>
      </c>
      <c r="Q299" s="210">
        <v>0</v>
      </c>
      <c r="R299" s="1063" t="str">
        <f t="shared" si="58"/>
        <v>0.00%</v>
      </c>
      <c r="T299" s="229"/>
      <c r="V299" s="262"/>
      <c r="W299" s="255"/>
    </row>
    <row r="300" spans="2:26" s="34" customFormat="1" ht="13.5" thickBot="1" x14ac:dyDescent="0.25">
      <c r="B300" s="580"/>
      <c r="C300" s="26"/>
      <c r="D300" s="27"/>
      <c r="E300" s="28"/>
      <c r="F300" s="28"/>
      <c r="G300" s="24"/>
      <c r="H300" s="24"/>
      <c r="I300" s="25"/>
      <c r="J300" s="25"/>
      <c r="K300" s="1824"/>
      <c r="L300" s="96"/>
      <c r="M300" s="1815"/>
      <c r="N300" s="96"/>
      <c r="O300" s="1824"/>
      <c r="P300" s="25"/>
      <c r="Q300" s="25"/>
      <c r="R300" s="1835"/>
      <c r="S300" s="113"/>
      <c r="T300" s="94"/>
      <c r="U300" s="94"/>
      <c r="V300" s="94"/>
    </row>
    <row r="301" spans="2:26" s="34" customFormat="1" ht="21" thickBot="1" x14ac:dyDescent="0.35">
      <c r="B301" s="1938" t="s">
        <v>150</v>
      </c>
      <c r="C301" s="1939"/>
      <c r="D301" s="1939"/>
      <c r="E301" s="1939"/>
      <c r="F301" s="1939"/>
      <c r="G301" s="1939"/>
      <c r="H301" s="1939"/>
      <c r="I301" s="1939"/>
      <c r="J301" s="1939"/>
      <c r="K301" s="1939"/>
      <c r="L301" s="1939"/>
      <c r="M301" s="1939"/>
      <c r="N301" s="1939"/>
      <c r="O301" s="1939"/>
      <c r="P301" s="1940"/>
      <c r="Q301" s="1940"/>
      <c r="R301" s="1941"/>
      <c r="S301" s="574"/>
      <c r="T301" s="94"/>
      <c r="U301" s="94"/>
      <c r="V301" s="94"/>
    </row>
    <row r="302" spans="2:26" s="34" customFormat="1" ht="18.75" customHeight="1" thickBot="1" x14ac:dyDescent="0.25">
      <c r="B302" s="1949" t="s">
        <v>279</v>
      </c>
      <c r="C302" s="1950"/>
      <c r="D302" s="1950"/>
      <c r="E302" s="1950"/>
      <c r="F302" s="1950"/>
      <c r="G302" s="1950"/>
      <c r="H302" s="1942" t="s">
        <v>940</v>
      </c>
      <c r="I302" s="1943"/>
      <c r="J302" s="1943"/>
      <c r="K302" s="1943"/>
      <c r="L302" s="1943"/>
      <c r="M302" s="1943"/>
      <c r="N302" s="1943"/>
      <c r="O302" s="1944"/>
      <c r="P302" s="1956" t="s">
        <v>805</v>
      </c>
      <c r="Q302" s="1957"/>
      <c r="R302" s="1958"/>
      <c r="S302" s="575"/>
      <c r="T302" s="94"/>
      <c r="U302" s="94"/>
      <c r="V302" s="94"/>
    </row>
    <row r="303" spans="2:26" s="34" customFormat="1" ht="15.75" customHeight="1" thickBot="1" x14ac:dyDescent="0.3">
      <c r="B303" s="1951"/>
      <c r="C303" s="1952"/>
      <c r="D303" s="1952"/>
      <c r="E303" s="1952"/>
      <c r="F303" s="1952"/>
      <c r="G303" s="1952"/>
      <c r="H303" s="226" t="s">
        <v>129</v>
      </c>
      <c r="I303" s="220" t="s">
        <v>130</v>
      </c>
      <c r="J303" s="571" t="s">
        <v>131</v>
      </c>
      <c r="K303" s="1822" t="s">
        <v>132</v>
      </c>
      <c r="L303" s="227" t="s">
        <v>712</v>
      </c>
      <c r="M303" s="1816" t="s">
        <v>714</v>
      </c>
      <c r="N303" s="227" t="s">
        <v>713</v>
      </c>
      <c r="O303" s="1829" t="s">
        <v>715</v>
      </c>
      <c r="P303" s="222" t="s">
        <v>129</v>
      </c>
      <c r="Q303" s="222" t="s">
        <v>130</v>
      </c>
      <c r="R303" s="1832" t="s">
        <v>133</v>
      </c>
      <c r="S303" s="576" t="s">
        <v>723</v>
      </c>
      <c r="T303" s="94"/>
      <c r="U303" s="94"/>
      <c r="V303" s="94"/>
    </row>
    <row r="304" spans="2:26" s="34" customFormat="1" ht="61.5" customHeight="1" thickBot="1" x14ac:dyDescent="0.25">
      <c r="B304" s="1953"/>
      <c r="C304" s="1954"/>
      <c r="D304" s="1954"/>
      <c r="E304" s="1954"/>
      <c r="F304" s="1954"/>
      <c r="G304" s="1954"/>
      <c r="H304" s="228" t="s">
        <v>938</v>
      </c>
      <c r="I304" s="223" t="s">
        <v>939</v>
      </c>
      <c r="J304" s="223" t="s">
        <v>1074</v>
      </c>
      <c r="K304" s="1817" t="s">
        <v>1075</v>
      </c>
      <c r="L304" s="223" t="s">
        <v>727</v>
      </c>
      <c r="M304" s="1817" t="s">
        <v>726</v>
      </c>
      <c r="N304" s="223" t="s">
        <v>724</v>
      </c>
      <c r="O304" s="1827" t="s">
        <v>725</v>
      </c>
      <c r="P304" s="224" t="s">
        <v>1076</v>
      </c>
      <c r="Q304" s="225" t="s">
        <v>1077</v>
      </c>
      <c r="R304" s="1836" t="s">
        <v>1078</v>
      </c>
      <c r="S304" s="577" t="s">
        <v>722</v>
      </c>
      <c r="T304" s="94"/>
      <c r="U304" s="94"/>
      <c r="V304" s="94"/>
    </row>
    <row r="305" spans="2:22" s="34" customFormat="1" ht="71.25" hidden="1" customHeight="1" thickBot="1" x14ac:dyDescent="0.25">
      <c r="B305" s="283">
        <v>1</v>
      </c>
      <c r="C305" s="284" t="s">
        <v>284</v>
      </c>
      <c r="D305" s="284" t="s">
        <v>284</v>
      </c>
      <c r="E305" s="284" t="s">
        <v>284</v>
      </c>
      <c r="F305" s="284" t="s">
        <v>284</v>
      </c>
      <c r="G305" s="284" t="s">
        <v>284</v>
      </c>
      <c r="H305" s="228" t="s">
        <v>938</v>
      </c>
      <c r="I305" s="223" t="s">
        <v>939</v>
      </c>
      <c r="J305" s="223" t="s">
        <v>770</v>
      </c>
      <c r="K305" s="1817" t="s">
        <v>970</v>
      </c>
      <c r="L305" s="364" t="s">
        <v>727</v>
      </c>
      <c r="M305" s="1813" t="s">
        <v>726</v>
      </c>
      <c r="N305" s="223" t="s">
        <v>724</v>
      </c>
      <c r="O305" s="1827" t="s">
        <v>725</v>
      </c>
      <c r="P305" s="224" t="s">
        <v>969</v>
      </c>
      <c r="Q305" s="225" t="s">
        <v>771</v>
      </c>
      <c r="R305" s="1834" t="s">
        <v>971</v>
      </c>
      <c r="S305" s="577" t="s">
        <v>722</v>
      </c>
      <c r="T305" s="94"/>
      <c r="U305" s="94"/>
      <c r="V305" s="94"/>
    </row>
    <row r="306" spans="2:22" s="34" customFormat="1" ht="15" customHeight="1" x14ac:dyDescent="0.2">
      <c r="B306" s="87" t="s">
        <v>648</v>
      </c>
      <c r="C306" s="88"/>
      <c r="D306" s="88"/>
      <c r="E306" s="88"/>
      <c r="F306" s="89"/>
      <c r="G306" s="936"/>
      <c r="H306" s="117">
        <f>+'Prog 01'!I9</f>
        <v>229312051.09999999</v>
      </c>
      <c r="I306" s="118">
        <f>+'Prog 01'!J9</f>
        <v>51140364.100000001</v>
      </c>
      <c r="J306" s="118">
        <f ca="1">+'Prog 01'!K9</f>
        <v>50620194.956</v>
      </c>
      <c r="K306" s="1064">
        <f ca="1">+J306/I306</f>
        <v>0.98982859912802224</v>
      </c>
      <c r="L306" s="366">
        <f>+'Prog 01'!M9</f>
        <v>50655709.897</v>
      </c>
      <c r="M306" s="1064">
        <f>+L306/I306</f>
        <v>0.99052305920129335</v>
      </c>
      <c r="N306" s="582">
        <f>+'Prog 01'!O9</f>
        <v>484654.20300000056</v>
      </c>
      <c r="O306" s="1068">
        <f>+N306/I306</f>
        <v>9.476940798706604E-3</v>
      </c>
      <c r="P306" s="117">
        <f>+'Prog 01'!Q9</f>
        <v>45867223.529999986</v>
      </c>
      <c r="Q306" s="118">
        <f ca="1">+'Prog 01'!R9</f>
        <v>44613288.692459986</v>
      </c>
      <c r="R306" s="1068">
        <f ca="1">Q306/P306</f>
        <v>0.97266163632686753</v>
      </c>
      <c r="S306" s="578">
        <f ca="1">+L306-J306</f>
        <v>35514.940999999642</v>
      </c>
      <c r="T306" s="440"/>
      <c r="U306" s="94"/>
      <c r="V306" s="94"/>
    </row>
    <row r="307" spans="2:22" s="34" customFormat="1" ht="15" customHeight="1" x14ac:dyDescent="0.2">
      <c r="B307" s="90" t="s">
        <v>249</v>
      </c>
      <c r="C307" s="91"/>
      <c r="D307" s="91"/>
      <c r="E307" s="91"/>
      <c r="F307" s="92"/>
      <c r="G307" s="937"/>
      <c r="H307" s="115">
        <f>+'Prog 02'!H9</f>
        <v>7376302.0999999996</v>
      </c>
      <c r="I307" s="36">
        <f>+'Prog 02'!I9</f>
        <v>7591101.0999999996</v>
      </c>
      <c r="J307" s="36">
        <f ca="1">+'Prog 02'!J9</f>
        <v>7317363.7690000003</v>
      </c>
      <c r="K307" s="1065">
        <f ca="1">+J307/I307</f>
        <v>0.96393970684964281</v>
      </c>
      <c r="L307" s="366">
        <f>+'Prog 02'!L9</f>
        <v>7407180.9389999993</v>
      </c>
      <c r="M307" s="1064">
        <f>+L307/I307</f>
        <v>0.97577160960219589</v>
      </c>
      <c r="N307" s="111">
        <f>+'Prog 02'!N9</f>
        <v>183920.16100000031</v>
      </c>
      <c r="O307" s="1068">
        <f>+N307/I307</f>
        <v>2.4228390397804125E-2</v>
      </c>
      <c r="P307" s="115">
        <f>+'Prog 02'!P9</f>
        <v>7518548.4300000006</v>
      </c>
      <c r="Q307" s="36">
        <f>+'Prog 02'!Q9</f>
        <v>6720739.1761050001</v>
      </c>
      <c r="R307" s="1068">
        <f>Q307/P307</f>
        <v>0.89388786129093267</v>
      </c>
      <c r="S307" s="578">
        <f ca="1">+L307-J307</f>
        <v>89817.169999998994</v>
      </c>
      <c r="T307" s="440"/>
      <c r="U307" s="94"/>
      <c r="V307" s="94"/>
    </row>
    <row r="308" spans="2:22" s="34" customFormat="1" ht="15" customHeight="1" x14ac:dyDescent="0.2">
      <c r="B308" s="296" t="s">
        <v>250</v>
      </c>
      <c r="C308" s="294"/>
      <c r="D308" s="294"/>
      <c r="E308" s="294"/>
      <c r="F308" s="295"/>
      <c r="G308" s="938"/>
      <c r="H308" s="77">
        <f>+'Prog 03'!H11</f>
        <v>279187175.09900004</v>
      </c>
      <c r="I308" s="47">
        <f>+'Prog 03'!I11</f>
        <v>336783714.20000005</v>
      </c>
      <c r="J308" s="47">
        <f ca="1">+'Prog 03'!J11</f>
        <v>336385425.21099997</v>
      </c>
      <c r="K308" s="1065">
        <f ca="1">+J308/I308</f>
        <v>0.99881737455759645</v>
      </c>
      <c r="L308" s="366">
        <f>+'Prog 03'!L11</f>
        <v>336542610.60699999</v>
      </c>
      <c r="M308" s="1064">
        <f>+L308/I308</f>
        <v>0.99928409960804432</v>
      </c>
      <c r="N308" s="111">
        <f>+'Prog 03'!N11</f>
        <v>241103.59300005436</v>
      </c>
      <c r="O308" s="1068">
        <f>+N308/I308</f>
        <v>7.1590039195563429E-4</v>
      </c>
      <c r="P308" s="115">
        <f>+'Prog 03'!P11</f>
        <v>382757222.97000009</v>
      </c>
      <c r="Q308" s="36">
        <f ca="1">+'Prog 03'!Q11</f>
        <v>379246334.52374995</v>
      </c>
      <c r="R308" s="1068">
        <f ca="1">Q308/P308</f>
        <v>0.99082737506817653</v>
      </c>
      <c r="S308" s="578">
        <f ca="1">+L308-J308</f>
        <v>157185.39600002766</v>
      </c>
      <c r="T308" s="440"/>
      <c r="U308" s="94"/>
      <c r="V308" s="94"/>
    </row>
    <row r="309" spans="2:22" s="34" customFormat="1" ht="15" customHeight="1" thickBot="1" x14ac:dyDescent="0.25">
      <c r="B309" s="921" t="s">
        <v>639</v>
      </c>
      <c r="C309" s="922"/>
      <c r="D309" s="922"/>
      <c r="E309" s="922"/>
      <c r="F309" s="923"/>
      <c r="G309" s="939"/>
      <c r="H309" s="920">
        <f>+'Prog 05'!H9</f>
        <v>117499266</v>
      </c>
      <c r="I309" s="909">
        <f>+'Prog 05'!I9</f>
        <v>7857172.1999999993</v>
      </c>
      <c r="J309" s="909">
        <f ca="1">+'Prog 05'!J9</f>
        <v>7857172</v>
      </c>
      <c r="K309" s="1066">
        <f ca="1">+J309/I309</f>
        <v>0.99999997454554967</v>
      </c>
      <c r="L309" s="924">
        <f>+'Prog 05'!L9</f>
        <v>7857172</v>
      </c>
      <c r="M309" s="1818">
        <f>+L309/I309</f>
        <v>0.99999997454554967</v>
      </c>
      <c r="N309" s="925">
        <f>+'Prog 05'!N9</f>
        <v>0.19999999925494194</v>
      </c>
      <c r="O309" s="1069">
        <f>+N309/I309</f>
        <v>2.5454450298918224E-8</v>
      </c>
      <c r="P309" s="920">
        <f>+'Prog 05'!P9</f>
        <v>30495645.719999999</v>
      </c>
      <c r="Q309" s="909">
        <f ca="1">+'Prog 05'!Q9</f>
        <v>28361018.25</v>
      </c>
      <c r="R309" s="1069">
        <f ca="1">Q309/P309</f>
        <v>0.93000222098592777</v>
      </c>
      <c r="S309" s="578">
        <f ca="1">+L309-J309</f>
        <v>0</v>
      </c>
      <c r="T309" s="440"/>
      <c r="U309" s="94"/>
      <c r="V309" s="94"/>
    </row>
    <row r="310" spans="2:22" s="34" customFormat="1" ht="12.75" customHeight="1" thickBot="1" x14ac:dyDescent="0.25">
      <c r="B310" s="1932"/>
      <c r="C310" s="1933"/>
      <c r="D310" s="1933"/>
      <c r="E310" s="1933"/>
      <c r="F310" s="1933"/>
      <c r="G310" s="1933"/>
      <c r="H310" s="1933"/>
      <c r="I310" s="1933"/>
      <c r="J310" s="1933"/>
      <c r="K310" s="1933"/>
      <c r="L310" s="1933"/>
      <c r="M310" s="1933"/>
      <c r="N310" s="1933"/>
      <c r="O310" s="1933"/>
      <c r="P310" s="1933"/>
      <c r="Q310" s="1933"/>
      <c r="R310" s="1934"/>
      <c r="T310" s="440"/>
      <c r="U310" s="94"/>
      <c r="V310" s="94"/>
    </row>
    <row r="311" spans="2:22" s="34" customFormat="1" ht="16.5" thickBot="1" x14ac:dyDescent="0.3">
      <c r="B311" s="1935" t="s">
        <v>140</v>
      </c>
      <c r="C311" s="1936"/>
      <c r="D311" s="1936"/>
      <c r="E311" s="1936"/>
      <c r="F311" s="1936"/>
      <c r="G311" s="1937"/>
      <c r="H311" s="216">
        <f>SUM(H306:H309)</f>
        <v>633374794.29900002</v>
      </c>
      <c r="I311" s="217">
        <f>SUM(I306:I309)</f>
        <v>403372351.60000002</v>
      </c>
      <c r="J311" s="217">
        <f ca="1">SUM(J306:J309)</f>
        <v>402180155.93599999</v>
      </c>
      <c r="K311" s="1067">
        <f ca="1">+J311/I311</f>
        <v>0.99704442890230049</v>
      </c>
      <c r="L311" s="218">
        <f>SUM(L306:L309)</f>
        <v>402462673.44299996</v>
      </c>
      <c r="M311" s="1819">
        <f>+L311/I311</f>
        <v>0.9977448177759537</v>
      </c>
      <c r="N311" s="218">
        <f>SUM(N306:N309)</f>
        <v>909678.15700005449</v>
      </c>
      <c r="O311" s="1830">
        <f>+N311/I311</f>
        <v>2.2551822240462513E-3</v>
      </c>
      <c r="P311" s="219">
        <f>SUM(P306:P310)</f>
        <v>466638640.6500001</v>
      </c>
      <c r="Q311" s="219">
        <f ca="1">SUM(Q306:Q310)</f>
        <v>458941380.64231491</v>
      </c>
      <c r="R311" s="1837">
        <f ca="1">Q311/P311</f>
        <v>0.98350488078534737</v>
      </c>
      <c r="S311" s="579">
        <f ca="1">+J311-L311</f>
        <v>-282517.50699996948</v>
      </c>
      <c r="T311" s="440"/>
      <c r="U311" s="94"/>
      <c r="V311" s="94"/>
    </row>
    <row r="312" spans="2:22" s="34" customFormat="1" ht="15" hidden="1" customHeight="1" x14ac:dyDescent="0.2">
      <c r="B312" s="68"/>
      <c r="C312" s="69"/>
      <c r="D312" s="70"/>
      <c r="E312" s="71"/>
      <c r="F312" s="71"/>
      <c r="G312" s="35"/>
      <c r="H312" s="34">
        <f t="shared" ref="H312:R312" si="62">+H9-H311</f>
        <v>0</v>
      </c>
      <c r="I312" s="34">
        <f t="shared" si="62"/>
        <v>0</v>
      </c>
      <c r="J312" s="34">
        <f t="shared" ca="1" si="62"/>
        <v>-0.34600001573562622</v>
      </c>
      <c r="K312" s="439">
        <f t="shared" ca="1" si="62"/>
        <v>-8.5776807878801264E-10</v>
      </c>
      <c r="L312" s="72">
        <f t="shared" si="62"/>
        <v>0</v>
      </c>
      <c r="M312" s="1820">
        <f t="shared" si="62"/>
        <v>0</v>
      </c>
      <c r="N312" s="34">
        <f t="shared" si="62"/>
        <v>-6.4610503613948822E-8</v>
      </c>
      <c r="O312" s="439">
        <f t="shared" si="62"/>
        <v>-1.6002824065886045E-16</v>
      </c>
      <c r="P312" s="239">
        <f t="shared" si="62"/>
        <v>0</v>
      </c>
      <c r="Q312" s="34">
        <f t="shared" ca="1" si="62"/>
        <v>0</v>
      </c>
      <c r="R312" s="440">
        <f t="shared" ca="1" si="62"/>
        <v>0</v>
      </c>
      <c r="T312" s="94"/>
      <c r="U312" s="94"/>
      <c r="V312" s="94"/>
    </row>
    <row r="313" spans="2:22" ht="12.75" hidden="1" customHeight="1" x14ac:dyDescent="0.2">
      <c r="H313" s="339">
        <f t="shared" ref="H313:R313" si="63">+H9-H311</f>
        <v>0</v>
      </c>
      <c r="I313" s="339">
        <f t="shared" si="63"/>
        <v>0</v>
      </c>
      <c r="J313" s="339">
        <f t="shared" ca="1" si="63"/>
        <v>-0.34600001573562622</v>
      </c>
      <c r="K313" s="1825">
        <f t="shared" ca="1" si="63"/>
        <v>-8.5776807878801264E-10</v>
      </c>
      <c r="L313" s="339">
        <f t="shared" si="63"/>
        <v>0</v>
      </c>
      <c r="M313" s="1821">
        <f t="shared" si="63"/>
        <v>0</v>
      </c>
      <c r="N313" s="339">
        <f t="shared" si="63"/>
        <v>-6.4610503613948822E-8</v>
      </c>
      <c r="O313" s="1825">
        <f t="shared" si="63"/>
        <v>-1.6002824065886045E-16</v>
      </c>
      <c r="P313" s="339">
        <f t="shared" si="63"/>
        <v>0</v>
      </c>
      <c r="Q313" s="339">
        <f t="shared" ca="1" si="63"/>
        <v>0</v>
      </c>
      <c r="R313" s="1825">
        <f t="shared" ca="1" si="63"/>
        <v>0</v>
      </c>
      <c r="S313" s="241">
        <f ca="1">+S311-S9</f>
        <v>-282517.50699996948</v>
      </c>
    </row>
    <row r="314" spans="2:22" ht="12.75" customHeight="1" x14ac:dyDescent="0.2">
      <c r="G314" s="34"/>
      <c r="H314" s="338">
        <f t="shared" ref="H314:R314" si="64">+H9-H311</f>
        <v>0</v>
      </c>
      <c r="I314" s="338">
        <f t="shared" si="64"/>
        <v>0</v>
      </c>
      <c r="J314" s="338">
        <f t="shared" ca="1" si="64"/>
        <v>-0.34600001573562622</v>
      </c>
      <c r="K314" s="439">
        <f t="shared" ca="1" si="64"/>
        <v>-8.5776807878801264E-10</v>
      </c>
      <c r="L314" s="338">
        <f t="shared" si="64"/>
        <v>0</v>
      </c>
      <c r="M314" s="1820">
        <f t="shared" si="64"/>
        <v>0</v>
      </c>
      <c r="N314" s="338">
        <f t="shared" si="64"/>
        <v>-6.4610503613948822E-8</v>
      </c>
      <c r="O314" s="439">
        <f t="shared" si="64"/>
        <v>-1.6002824065886045E-16</v>
      </c>
      <c r="P314" s="338">
        <f t="shared" si="64"/>
        <v>0</v>
      </c>
      <c r="Q314" s="338">
        <f t="shared" ca="1" si="64"/>
        <v>0</v>
      </c>
      <c r="R314" s="439">
        <f t="shared" ca="1" si="64"/>
        <v>0</v>
      </c>
    </row>
    <row r="315" spans="2:22" ht="12.75" customHeight="1" x14ac:dyDescent="0.2">
      <c r="G315" s="34"/>
      <c r="H315" s="34"/>
    </row>
    <row r="316" spans="2:22" ht="12.75" customHeight="1" x14ac:dyDescent="0.2">
      <c r="G316" s="34"/>
      <c r="H316" s="34"/>
    </row>
    <row r="317" spans="2:22" ht="12.75" customHeight="1" x14ac:dyDescent="0.2">
      <c r="G317" s="34"/>
      <c r="H317" s="34"/>
    </row>
    <row r="318" spans="2:22" ht="12.75" customHeight="1" x14ac:dyDescent="0.2">
      <c r="G318" s="34"/>
      <c r="H318" s="34"/>
    </row>
    <row r="319" spans="2:22" ht="12.75" customHeight="1" x14ac:dyDescent="0.2">
      <c r="G319" s="34"/>
      <c r="H319" s="34"/>
      <c r="L319" s="34"/>
      <c r="M319" s="1820"/>
      <c r="N319" s="34"/>
    </row>
    <row r="320" spans="2:22" ht="12.75" customHeight="1" x14ac:dyDescent="0.2">
      <c r="G320" s="34"/>
      <c r="H320" s="34"/>
      <c r="N320" s="439"/>
    </row>
    <row r="321" spans="7:8" ht="12.75" customHeight="1" x14ac:dyDescent="0.2">
      <c r="G321" s="34"/>
      <c r="H321" s="34"/>
    </row>
    <row r="322" spans="7:8" ht="12.75" customHeight="1" x14ac:dyDescent="0.2">
      <c r="G322" s="34"/>
      <c r="H322" s="34"/>
    </row>
    <row r="323" spans="7:8" ht="12.75" customHeight="1" x14ac:dyDescent="0.2">
      <c r="G323" s="34"/>
      <c r="H323" s="34"/>
    </row>
    <row r="324" spans="7:8" ht="12.75" customHeight="1" x14ac:dyDescent="0.2">
      <c r="G324" s="34"/>
      <c r="H324" s="34"/>
    </row>
    <row r="325" spans="7:8" ht="12.75" customHeight="1" x14ac:dyDescent="0.2">
      <c r="G325" s="34"/>
      <c r="H325" s="34"/>
    </row>
    <row r="326" spans="7:8" ht="12.75" customHeight="1" x14ac:dyDescent="0.2">
      <c r="G326" s="34"/>
      <c r="H326" s="34"/>
    </row>
  </sheetData>
  <autoFilter ref="A9:AX299" xr:uid="{00000000-0001-0000-0000-000000000000}"/>
  <mergeCells count="12">
    <mergeCell ref="B2:R2"/>
    <mergeCell ref="B4:R4"/>
    <mergeCell ref="P302:R302"/>
    <mergeCell ref="P5:R5"/>
    <mergeCell ref="B3:R3"/>
    <mergeCell ref="B310:R310"/>
    <mergeCell ref="B311:G311"/>
    <mergeCell ref="B301:R301"/>
    <mergeCell ref="H5:O5"/>
    <mergeCell ref="H302:O302"/>
    <mergeCell ref="B5:G7"/>
    <mergeCell ref="B302:G304"/>
  </mergeCells>
  <phoneticPr fontId="25" type="noConversion"/>
  <printOptions horizontalCentered="1"/>
  <pageMargins left="1" right="1" top="1" bottom="1" header="0.5" footer="0.5"/>
  <pageSetup paperSize="5" scale="80" orientation="landscape" r:id="rId1"/>
  <ignoredErrors>
    <ignoredError sqref="H101 H118:H120 I86:J86 H110:H111 J126:J128 H126:H133 I125:I128 H137 J119:J120 H121:I123 H65:J67 P38 P42 H38:J38 I103:I109 H77 H70:J70 H69:I69 H85 H87 J122:J123 H135 Q39:Q41 P48:Q48 Q49:Q51 Q58:Q59 Q61 P70:Q72 Q65:Q67 Q75 M300 P57 I143 H34:J36 L69:L72 M311 L74:L76 N11 L33:L42 P53:Q54 L44:L54 P62:Q62 J135 N69:N72 N74:N77 N18:N23 N26:N28 N30:N31 N33:N42 N44:N54 N57:N59 N61:N62 L30:L31 L57:L59 L61:L62 P44:P47 N65:N67 L64:L67 I64:J64 H59:J59 H57:H58 Q197 P154:Q156 L125:L134 L287:L293 Q196 L214 L91 L90 L196:L198 L155:L156 L153:L154 L299 L135:L148 N146 L278:L286 P277:Q284 P285:Q286 N81:N86 P83:Q86 P198:Q198 P196:P197 P153:Q153 N114:N120 L277 N277 L255:L261 Q254 L93:L110 L92 Q92 K311 P80:Q80 L268:L275 L262:L267 P262:Q267 L250:L252 L247 P247:Q247 N125:N128 N121 Q121 L230:L246 Q204 L253 Q299 L157:L178 P215:Q215 P52 N148 N147 L185 L207 L191:L192 P298:Q298 L295:L297 P294:Q294 L180 L179 L248 L228:L229 P228:Q228 L188 N134:N145 N133 N130:N132 N129 P220 L222 P207:Q208 P200:Q200 N13:N15 H26:H31 N217 I24:J33 J57:J58 H60:H62 J61:J62 J111 J130:J133 H146:J146 I179 N190 N187 N194:N195 N184 N181:N182 N150 N201:N203 N204 L210 N221 L226:L227 N223:N225 K9:K10 K12:K13 L14 L17:L23 L12 M9 L25:L29 N111:N113 N87:N88 L84:L88 N122:N123 L118:L123 L80:L83 N287:N293 N214 N90 N196:N198 N155:N156 N153:N154 N299 N278:N286 N255:N261 N93:N110 N92 N268:N275 N250:N252 N230:N246 N253 N157:N178 N185 N191:N192 N295:N297 N180 N179 N248 N188 N222 N226:N227 P146:Q146 P114:Q120 P125:Q128 P148:Q148 P147 P134:Q145 P133 P130:Q132 P129 P190:Q190 P187:Q187 P194:Q195 P184:Q184 P181:Q182 P150:Q150 P201:Q203 P221:Q221 P223:Q225 P111:Q113 P87:Q88 P122:Q123 P287:Q293 P214:Q214 P90:Q90 P255:Q261 P93:Q110 P268:Q275 P250:Q252 P230:Q246 P253 P157:Q178 P191:Q192 P295:Q297 P180:Q180 P248:Q248 P188:Q188 P222:Q222 P226:Q227 M10:M294 K80:K228 O10:O294" formula="1"/>
    <ignoredError sqref="B10 C229 C191:D191 C254:D254 F298 F221 C159:D159 D230:D245 C198:D199 F295:F296 D187 C184:D184 D194 D196:D197 C181:D182 D192" numberStoredAsText="1"/>
    <ignoredError sqref="I184 Q311" emptyCellReferenc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50"/>
    <pageSetUpPr fitToPage="1"/>
  </sheetPr>
  <dimension ref="A1:BY1268"/>
  <sheetViews>
    <sheetView showGridLines="0" zoomScale="70" zoomScaleNormal="70" workbookViewId="0">
      <pane xSplit="1" ySplit="9" topLeftCell="C10" activePane="bottomRight" state="frozen"/>
      <selection activeCell="H72" sqref="H72"/>
      <selection pane="topRight" activeCell="H72" sqref="H72"/>
      <selection pane="bottomLeft" activeCell="H72" sqref="H72"/>
      <selection pane="bottomRight" activeCell="J171" sqref="J171"/>
    </sheetView>
  </sheetViews>
  <sheetFormatPr baseColWidth="10" defaultColWidth="11.42578125" defaultRowHeight="12.75" x14ac:dyDescent="0.25"/>
  <cols>
    <col min="1" max="1" width="8.7109375" style="418" customWidth="1"/>
    <col min="2" max="2" width="29.7109375" style="489" hidden="1" customWidth="1"/>
    <col min="3" max="3" width="8.7109375" style="1597" customWidth="1"/>
    <col min="4" max="4" width="8.7109375" style="5" customWidth="1"/>
    <col min="5" max="5" width="7" style="1049" customWidth="1"/>
    <col min="6" max="6" width="6.42578125" style="1049" hidden="1" customWidth="1"/>
    <col min="7" max="7" width="19.5703125" style="1598" hidden="1" customWidth="1"/>
    <col min="8" max="8" width="54.5703125" style="170" customWidth="1"/>
    <col min="9" max="9" width="24.5703125" style="1599" customWidth="1"/>
    <col min="10" max="11" width="24.5703125" style="1603" customWidth="1"/>
    <col min="12" max="12" width="24.5703125" style="1604" customWidth="1"/>
    <col min="13" max="13" width="24.5703125" style="1603" hidden="1" customWidth="1"/>
    <col min="14" max="14" width="24.5703125" style="1604" hidden="1" customWidth="1"/>
    <col min="15" max="15" width="24.5703125" style="1603" hidden="1" customWidth="1"/>
    <col min="16" max="16" width="24.5703125" style="1604" hidden="1" customWidth="1"/>
    <col min="17" max="17" width="23.7109375" style="1606" customWidth="1"/>
    <col min="18" max="18" width="24.5703125" style="1599" customWidth="1"/>
    <col min="19" max="19" width="24.5703125" style="1604" customWidth="1"/>
    <col min="20" max="20" width="24" style="1605" hidden="1" customWidth="1"/>
    <col min="21" max="22" width="24" style="1606" hidden="1" customWidth="1"/>
    <col min="23" max="26" width="24" style="1599" hidden="1" customWidth="1"/>
    <col min="27" max="43" width="24" style="1607" hidden="1" customWidth="1"/>
    <col min="44" max="44" width="24" style="1338" customWidth="1"/>
    <col min="45" max="45" width="11.5703125" style="646" customWidth="1"/>
    <col min="46" max="46" width="11.5703125" style="646" hidden="1" customWidth="1"/>
    <col min="47" max="51" width="11.5703125" style="1386" customWidth="1"/>
    <col min="52" max="52" width="34.5703125" style="1387" customWidth="1"/>
    <col min="53" max="53" width="13.85546875" style="1338" customWidth="1"/>
    <col min="54" max="55" width="14.85546875" style="1338" customWidth="1"/>
    <col min="56" max="56" width="23.42578125" style="1338" customWidth="1"/>
    <col min="57" max="64" width="23.42578125" style="432" customWidth="1"/>
    <col min="65" max="65" width="23.42578125" style="399" customWidth="1"/>
    <col min="66" max="66" width="17.7109375" style="170" customWidth="1"/>
    <col min="67" max="69" width="17.28515625" style="170" customWidth="1"/>
    <col min="70" max="16384" width="11.42578125" style="170"/>
  </cols>
  <sheetData>
    <row r="1" spans="1:69" s="802" customFormat="1" ht="15" customHeight="1" thickBot="1" x14ac:dyDescent="0.3">
      <c r="A1" s="801"/>
      <c r="B1" s="899"/>
      <c r="C1" s="801"/>
      <c r="J1" s="1094"/>
      <c r="K1" s="1094"/>
      <c r="L1" s="1285"/>
      <c r="M1" s="1094"/>
      <c r="N1" s="1285"/>
      <c r="O1" s="1094"/>
      <c r="P1" s="1285"/>
      <c r="Q1" s="1090"/>
      <c r="R1" s="1090"/>
      <c r="S1" s="1311"/>
      <c r="T1" s="803"/>
      <c r="U1" s="1095"/>
      <c r="AR1" s="1338"/>
      <c r="AS1" s="646"/>
      <c r="AT1" s="646"/>
      <c r="AU1" s="1386"/>
      <c r="AV1" s="1386"/>
      <c r="AW1" s="1386"/>
      <c r="AX1" s="1386"/>
      <c r="AY1" s="1386"/>
      <c r="AZ1" s="1387"/>
      <c r="BA1" s="1338"/>
      <c r="BB1" s="1338"/>
      <c r="BC1" s="1338"/>
      <c r="BD1" s="1338"/>
      <c r="BE1" s="432"/>
      <c r="BF1" s="432"/>
      <c r="BG1" s="432"/>
      <c r="BH1" s="432"/>
      <c r="BI1" s="432"/>
      <c r="BJ1" s="432"/>
      <c r="BK1" s="432"/>
      <c r="BL1" s="432"/>
    </row>
    <row r="2" spans="1:69" s="489" customFormat="1" ht="27" customHeight="1" thickBot="1" x14ac:dyDescent="0.3">
      <c r="A2" s="418"/>
      <c r="C2" s="1975" t="s">
        <v>980</v>
      </c>
      <c r="D2" s="1970"/>
      <c r="E2" s="1970"/>
      <c r="F2" s="1970"/>
      <c r="G2" s="1970"/>
      <c r="H2" s="1970"/>
      <c r="I2" s="1970"/>
      <c r="J2" s="1970"/>
      <c r="K2" s="1970"/>
      <c r="L2" s="1970"/>
      <c r="M2" s="1970"/>
      <c r="N2" s="1970"/>
      <c r="O2" s="1970"/>
      <c r="P2" s="1970"/>
      <c r="Q2" s="1970"/>
      <c r="R2" s="1970"/>
      <c r="S2" s="1971"/>
      <c r="T2" s="875"/>
      <c r="U2" s="875"/>
      <c r="V2" s="875"/>
      <c r="W2" s="875"/>
      <c r="X2" s="875"/>
      <c r="Y2" s="875"/>
      <c r="Z2" s="875"/>
      <c r="AA2" s="875"/>
      <c r="AB2" s="875"/>
      <c r="AC2" s="875"/>
      <c r="AD2" s="875"/>
      <c r="AE2" s="875"/>
      <c r="AF2" s="875"/>
      <c r="AG2" s="875"/>
      <c r="AH2" s="875"/>
      <c r="AI2" s="875"/>
      <c r="AJ2" s="875"/>
      <c r="AK2" s="875"/>
      <c r="AL2" s="875"/>
      <c r="AM2" s="1970"/>
      <c r="AN2" s="1970"/>
      <c r="AO2" s="1970"/>
      <c r="AP2" s="1970"/>
      <c r="AQ2" s="1971"/>
      <c r="AR2" s="1338"/>
      <c r="AS2" s="646"/>
      <c r="AT2" s="646"/>
      <c r="AU2" s="1386"/>
      <c r="AV2" s="1386"/>
      <c r="AW2" s="1386"/>
      <c r="AX2" s="1386"/>
      <c r="AY2" s="1386"/>
      <c r="AZ2" s="1387"/>
      <c r="BA2" s="1338"/>
      <c r="BB2" s="1338"/>
      <c r="BC2" s="1338"/>
      <c r="BD2" s="1338"/>
      <c r="BE2" s="432"/>
      <c r="BF2" s="432"/>
      <c r="BG2" s="432"/>
      <c r="BH2" s="432"/>
      <c r="BI2" s="432"/>
      <c r="BJ2" s="432"/>
      <c r="BK2" s="432"/>
      <c r="BL2" s="432"/>
      <c r="BM2" s="488"/>
    </row>
    <row r="3" spans="1:69" s="418" customFormat="1" ht="27" hidden="1" customHeight="1" x14ac:dyDescent="0.25">
      <c r="B3" s="489"/>
      <c r="C3" s="490"/>
      <c r="D3" s="1330"/>
      <c r="E3" s="1332"/>
      <c r="F3" s="1332"/>
      <c r="G3" s="1331"/>
      <c r="H3" s="1333"/>
      <c r="I3" s="1334"/>
      <c r="J3" s="1309"/>
      <c r="K3" s="1309"/>
      <c r="L3" s="1286"/>
      <c r="M3" s="1309"/>
      <c r="N3" s="1286"/>
      <c r="O3" s="1309"/>
      <c r="P3" s="1286"/>
      <c r="Q3" s="492"/>
      <c r="R3" s="1334"/>
      <c r="S3" s="1312"/>
      <c r="T3" s="491" t="s">
        <v>266</v>
      </c>
      <c r="U3" s="493" t="s">
        <v>126</v>
      </c>
      <c r="V3" s="491" t="s">
        <v>266</v>
      </c>
      <c r="W3" s="493" t="s">
        <v>126</v>
      </c>
      <c r="X3" s="491" t="s">
        <v>266</v>
      </c>
      <c r="Y3" s="493" t="s">
        <v>126</v>
      </c>
      <c r="Z3" s="491" t="s">
        <v>266</v>
      </c>
      <c r="AA3" s="493" t="s">
        <v>126</v>
      </c>
      <c r="AB3" s="491" t="s">
        <v>266</v>
      </c>
      <c r="AC3" s="493" t="s">
        <v>126</v>
      </c>
      <c r="AD3" s="491" t="s">
        <v>266</v>
      </c>
      <c r="AE3" s="493" t="s">
        <v>126</v>
      </c>
      <c r="AF3" s="491" t="s">
        <v>266</v>
      </c>
      <c r="AG3" s="493" t="s">
        <v>126</v>
      </c>
      <c r="AH3" s="491" t="s">
        <v>266</v>
      </c>
      <c r="AI3" s="493" t="s">
        <v>126</v>
      </c>
      <c r="AJ3" s="491" t="s">
        <v>266</v>
      </c>
      <c r="AK3" s="493" t="s">
        <v>126</v>
      </c>
      <c r="AL3" s="491" t="s">
        <v>266</v>
      </c>
      <c r="AM3" s="493" t="s">
        <v>126</v>
      </c>
      <c r="AN3" s="491" t="s">
        <v>266</v>
      </c>
      <c r="AO3" s="493" t="s">
        <v>126</v>
      </c>
      <c r="AP3" s="491" t="s">
        <v>266</v>
      </c>
      <c r="AQ3" s="493" t="s">
        <v>126</v>
      </c>
      <c r="AR3" s="1338"/>
      <c r="AS3" s="646"/>
      <c r="AT3" s="646"/>
      <c r="AU3" s="1386"/>
      <c r="AV3" s="1386"/>
      <c r="AW3" s="1386"/>
      <c r="AX3" s="1386"/>
      <c r="AY3" s="1386"/>
      <c r="AZ3" s="1387"/>
      <c r="BA3" s="1338"/>
      <c r="BB3" s="1338"/>
      <c r="BC3" s="1338"/>
      <c r="BD3" s="1338"/>
      <c r="BE3" s="432"/>
      <c r="BF3" s="432"/>
      <c r="BG3" s="432"/>
      <c r="BH3" s="432"/>
      <c r="BI3" s="432"/>
      <c r="BJ3" s="432"/>
      <c r="BK3" s="432"/>
      <c r="BL3" s="432"/>
      <c r="BM3" s="494"/>
    </row>
    <row r="4" spans="1:69" s="418" customFormat="1" ht="27" hidden="1" customHeight="1" x14ac:dyDescent="0.25">
      <c r="B4" s="489"/>
      <c r="C4" s="490"/>
      <c r="D4" s="1330"/>
      <c r="E4" s="1332"/>
      <c r="F4" s="1332"/>
      <c r="G4" s="1331"/>
      <c r="H4" s="1333"/>
      <c r="I4" s="1334"/>
      <c r="J4" s="1309"/>
      <c r="K4" s="1309"/>
      <c r="L4" s="1286"/>
      <c r="M4" s="1309"/>
      <c r="N4" s="1286"/>
      <c r="O4" s="1309"/>
      <c r="P4" s="1286"/>
      <c r="Q4" s="492"/>
      <c r="R4" s="1334"/>
      <c r="S4" s="1312"/>
      <c r="T4" s="491"/>
      <c r="U4" s="492"/>
      <c r="V4" s="492"/>
      <c r="W4" s="1335"/>
      <c r="X4" s="1335"/>
      <c r="Y4" s="1335"/>
      <c r="Z4" s="1335"/>
      <c r="AA4" s="1336"/>
      <c r="AB4" s="1336"/>
      <c r="AC4" s="1336"/>
      <c r="AD4" s="1336"/>
      <c r="AE4" s="1336"/>
      <c r="AF4" s="1336"/>
      <c r="AG4" s="1336"/>
      <c r="AH4" s="1336"/>
      <c r="AI4" s="1336"/>
      <c r="AJ4" s="1336"/>
      <c r="AK4" s="1336"/>
      <c r="AL4" s="1336"/>
      <c r="AM4" s="1336"/>
      <c r="AN4" s="1336"/>
      <c r="AO4" s="1336"/>
      <c r="AP4" s="1336"/>
      <c r="AQ4" s="1337"/>
      <c r="AR4" s="1338"/>
      <c r="AS4" s="646"/>
      <c r="AT4" s="646"/>
      <c r="AU4" s="1386"/>
      <c r="AV4" s="1386"/>
      <c r="AW4" s="1386"/>
      <c r="AX4" s="1386"/>
      <c r="AY4" s="1386"/>
      <c r="AZ4" s="1387"/>
      <c r="BA4" s="1338"/>
      <c r="BB4" s="1338"/>
      <c r="BC4" s="1338"/>
      <c r="BD4" s="1338"/>
      <c r="BE4" s="432"/>
      <c r="BF4" s="432"/>
      <c r="BG4" s="432"/>
      <c r="BH4" s="432"/>
      <c r="BI4" s="432"/>
      <c r="BJ4" s="432"/>
      <c r="BK4" s="432"/>
      <c r="BL4" s="432"/>
      <c r="BM4" s="494"/>
    </row>
    <row r="5" spans="1:69" s="489" customFormat="1" ht="27" customHeight="1" thickBot="1" x14ac:dyDescent="0.3">
      <c r="A5" s="418"/>
      <c r="C5" s="1976" t="s">
        <v>979</v>
      </c>
      <c r="D5" s="1977"/>
      <c r="E5" s="1977"/>
      <c r="F5" s="1977"/>
      <c r="G5" s="1977"/>
      <c r="H5" s="1977"/>
      <c r="I5" s="1977"/>
      <c r="J5" s="1977"/>
      <c r="K5" s="1977"/>
      <c r="L5" s="1977"/>
      <c r="M5" s="1977"/>
      <c r="N5" s="1977"/>
      <c r="O5" s="1977"/>
      <c r="P5" s="1977"/>
      <c r="Q5" s="1977"/>
      <c r="R5" s="1977"/>
      <c r="S5" s="1978"/>
      <c r="T5" s="874"/>
      <c r="U5" s="874"/>
      <c r="V5" s="874"/>
      <c r="W5" s="874"/>
      <c r="X5" s="874"/>
      <c r="Y5" s="874"/>
      <c r="Z5" s="874"/>
      <c r="AA5" s="874"/>
      <c r="AB5" s="874"/>
      <c r="AC5" s="874"/>
      <c r="AD5" s="874"/>
      <c r="AE5" s="874"/>
      <c r="AF5" s="874"/>
      <c r="AG5" s="874"/>
      <c r="AH5" s="874"/>
      <c r="AI5" s="874"/>
      <c r="AJ5" s="874"/>
      <c r="AK5" s="874"/>
      <c r="AL5" s="874"/>
      <c r="AM5" s="874"/>
      <c r="AN5" s="1972"/>
      <c r="AO5" s="1973"/>
      <c r="AP5" s="1968"/>
      <c r="AQ5" s="1969"/>
      <c r="AR5" s="1338"/>
      <c r="AS5" s="646"/>
      <c r="AT5" s="646"/>
      <c r="AU5" s="1386"/>
      <c r="AV5" s="1386"/>
      <c r="AW5" s="1386"/>
      <c r="AX5" s="1386"/>
      <c r="AY5" s="1386"/>
      <c r="AZ5" s="1387"/>
      <c r="BA5" s="1338"/>
      <c r="BB5" s="1338"/>
      <c r="BC5" s="1338"/>
      <c r="BD5" s="1338"/>
      <c r="BE5" s="432"/>
      <c r="BF5" s="432"/>
      <c r="BG5" s="432"/>
      <c r="BH5" s="432"/>
      <c r="BI5" s="432"/>
      <c r="BJ5" s="432"/>
      <c r="BK5" s="432"/>
      <c r="BL5" s="432"/>
      <c r="BM5" s="488"/>
    </row>
    <row r="6" spans="1:69" ht="27" customHeight="1" thickBot="1" x14ac:dyDescent="0.3">
      <c r="C6" s="1980" t="s">
        <v>276</v>
      </c>
      <c r="D6" s="1981"/>
      <c r="E6" s="1981"/>
      <c r="F6" s="1981"/>
      <c r="G6" s="1981"/>
      <c r="H6" s="1981"/>
      <c r="I6" s="1986" t="s">
        <v>940</v>
      </c>
      <c r="J6" s="1987"/>
      <c r="K6" s="1987"/>
      <c r="L6" s="1987"/>
      <c r="M6" s="1987"/>
      <c r="N6" s="1987"/>
      <c r="O6" s="1987"/>
      <c r="P6" s="1988"/>
      <c r="Q6" s="1989" t="s">
        <v>805</v>
      </c>
      <c r="R6" s="1990"/>
      <c r="S6" s="1991"/>
      <c r="T6" s="1979"/>
      <c r="U6" s="1965"/>
      <c r="V6" s="1965"/>
      <c r="W6" s="1965"/>
      <c r="X6" s="1965"/>
      <c r="Y6" s="1965"/>
      <c r="Z6" s="1974"/>
      <c r="AA6" s="1979"/>
      <c r="AB6" s="1965"/>
      <c r="AC6" s="1965"/>
      <c r="AD6" s="1965"/>
      <c r="AE6" s="1974"/>
      <c r="AF6" s="1965"/>
      <c r="AG6" s="1974"/>
      <c r="AH6" s="1965"/>
      <c r="AI6" s="1974"/>
      <c r="AJ6" s="1965"/>
      <c r="AK6" s="1965"/>
      <c r="AL6" s="1965"/>
      <c r="AM6" s="1974"/>
      <c r="AN6" s="1965"/>
      <c r="AO6" s="1974"/>
      <c r="AP6" s="1966"/>
      <c r="AQ6" s="1967"/>
    </row>
    <row r="7" spans="1:69" ht="27" customHeight="1" thickBot="1" x14ac:dyDescent="0.3">
      <c r="C7" s="1982"/>
      <c r="D7" s="1983"/>
      <c r="E7" s="1983"/>
      <c r="F7" s="1983"/>
      <c r="G7" s="1983"/>
      <c r="H7" s="1983"/>
      <c r="I7" s="481" t="s">
        <v>129</v>
      </c>
      <c r="J7" s="999" t="s">
        <v>130</v>
      </c>
      <c r="K7" s="1000" t="s">
        <v>131</v>
      </c>
      <c r="L7" s="1287" t="s">
        <v>132</v>
      </c>
      <c r="M7" s="999" t="s">
        <v>712</v>
      </c>
      <c r="N7" s="1301" t="s">
        <v>714</v>
      </c>
      <c r="O7" s="1001" t="s">
        <v>713</v>
      </c>
      <c r="P7" s="1306" t="s">
        <v>715</v>
      </c>
      <c r="Q7" s="764" t="s">
        <v>129</v>
      </c>
      <c r="R7" s="765" t="s">
        <v>130</v>
      </c>
      <c r="S7" s="1313" t="s">
        <v>133</v>
      </c>
      <c r="T7" s="1979" t="s">
        <v>0</v>
      </c>
      <c r="U7" s="1965"/>
      <c r="V7" s="1965" t="s">
        <v>136</v>
      </c>
      <c r="W7" s="1965"/>
      <c r="X7" s="1965" t="s">
        <v>6</v>
      </c>
      <c r="Y7" s="1965"/>
      <c r="Z7" s="1965" t="s">
        <v>7</v>
      </c>
      <c r="AA7" s="1965"/>
      <c r="AB7" s="1965" t="s">
        <v>8</v>
      </c>
      <c r="AC7" s="1965"/>
      <c r="AD7" s="1965" t="s">
        <v>9</v>
      </c>
      <c r="AE7" s="1974"/>
      <c r="AF7" s="1965" t="s">
        <v>79</v>
      </c>
      <c r="AG7" s="1974"/>
      <c r="AH7" s="1965" t="s">
        <v>10</v>
      </c>
      <c r="AI7" s="1974"/>
      <c r="AJ7" s="1965" t="s">
        <v>11</v>
      </c>
      <c r="AK7" s="1974"/>
      <c r="AL7" s="1965" t="s">
        <v>12</v>
      </c>
      <c r="AM7" s="1974"/>
      <c r="AN7" s="1965" t="s">
        <v>13</v>
      </c>
      <c r="AO7" s="1974"/>
      <c r="AP7" s="1966" t="s">
        <v>14</v>
      </c>
      <c r="AQ7" s="1967"/>
    </row>
    <row r="8" spans="1:69" s="22" customFormat="1" ht="57" customHeight="1" thickBot="1" x14ac:dyDescent="0.3">
      <c r="A8" s="794"/>
      <c r="B8" s="900"/>
      <c r="C8" s="1984"/>
      <c r="D8" s="1985"/>
      <c r="E8" s="1985"/>
      <c r="F8" s="1985"/>
      <c r="G8" s="1985"/>
      <c r="H8" s="1985"/>
      <c r="I8" s="761" t="s">
        <v>938</v>
      </c>
      <c r="J8" s="1002" t="s">
        <v>939</v>
      </c>
      <c r="K8" s="1003" t="s">
        <v>1074</v>
      </c>
      <c r="L8" s="1288" t="s">
        <v>1075</v>
      </c>
      <c r="M8" s="1004" t="s">
        <v>727</v>
      </c>
      <c r="N8" s="1302" t="s">
        <v>726</v>
      </c>
      <c r="O8" s="1005" t="s">
        <v>724</v>
      </c>
      <c r="P8" s="1307" t="s">
        <v>725</v>
      </c>
      <c r="Q8" s="762" t="s">
        <v>1076</v>
      </c>
      <c r="R8" s="763" t="s">
        <v>1077</v>
      </c>
      <c r="S8" s="1314" t="s">
        <v>1078</v>
      </c>
      <c r="T8" s="756" t="s">
        <v>941</v>
      </c>
      <c r="U8" s="745" t="s">
        <v>847</v>
      </c>
      <c r="V8" s="745" t="s">
        <v>941</v>
      </c>
      <c r="W8" s="745" t="s">
        <v>847</v>
      </c>
      <c r="X8" s="745" t="s">
        <v>941</v>
      </c>
      <c r="Y8" s="745" t="s">
        <v>847</v>
      </c>
      <c r="Z8" s="745" t="s">
        <v>941</v>
      </c>
      <c r="AA8" s="745" t="s">
        <v>847</v>
      </c>
      <c r="AB8" s="745" t="s">
        <v>941</v>
      </c>
      <c r="AC8" s="745" t="s">
        <v>847</v>
      </c>
      <c r="AD8" s="745" t="s">
        <v>941</v>
      </c>
      <c r="AE8" s="753" t="s">
        <v>847</v>
      </c>
      <c r="AF8" s="745" t="s">
        <v>941</v>
      </c>
      <c r="AG8" s="753" t="s">
        <v>847</v>
      </c>
      <c r="AH8" s="745" t="s">
        <v>941</v>
      </c>
      <c r="AI8" s="753" t="s">
        <v>847</v>
      </c>
      <c r="AJ8" s="745" t="s">
        <v>941</v>
      </c>
      <c r="AK8" s="745" t="s">
        <v>847</v>
      </c>
      <c r="AL8" s="745" t="s">
        <v>941</v>
      </c>
      <c r="AM8" s="753" t="s">
        <v>847</v>
      </c>
      <c r="AN8" s="745" t="s">
        <v>941</v>
      </c>
      <c r="AO8" s="753" t="s">
        <v>847</v>
      </c>
      <c r="AP8" s="337" t="s">
        <v>941</v>
      </c>
      <c r="AQ8" s="541" t="s">
        <v>847</v>
      </c>
      <c r="AR8" s="1338"/>
      <c r="AS8" s="646"/>
      <c r="AT8" s="646"/>
      <c r="AU8" s="1386"/>
      <c r="AV8" s="1386"/>
      <c r="AW8" s="1386"/>
      <c r="AX8" s="1386"/>
      <c r="AY8" s="1386"/>
      <c r="AZ8" s="1387"/>
      <c r="BA8" s="1338"/>
      <c r="BB8" s="1338"/>
      <c r="BC8" s="433"/>
      <c r="BD8" s="433"/>
      <c r="BE8" s="399"/>
      <c r="BF8" s="399"/>
      <c r="BG8" s="399"/>
      <c r="BH8" s="1091"/>
      <c r="BI8" s="1091"/>
      <c r="BJ8" s="1091"/>
      <c r="BK8" s="1091"/>
      <c r="BL8" s="432"/>
      <c r="BM8" s="399"/>
    </row>
    <row r="9" spans="1:69" ht="36" customHeight="1" x14ac:dyDescent="0.25">
      <c r="B9" s="901" t="s">
        <v>339</v>
      </c>
      <c r="C9" s="166" t="s">
        <v>978</v>
      </c>
      <c r="D9" s="167" t="s">
        <v>92</v>
      </c>
      <c r="E9" s="263" t="s">
        <v>93</v>
      </c>
      <c r="F9" s="263" t="s">
        <v>94</v>
      </c>
      <c r="G9" s="168"/>
      <c r="H9" s="1389" t="s">
        <v>82</v>
      </c>
      <c r="I9" s="1390">
        <f>+I10+I80+I150+I177+I184+I198+I146+I195</f>
        <v>229312051.09999999</v>
      </c>
      <c r="J9" s="877">
        <f>+J10+J80+J150+J177+J184+J198+J146+J195</f>
        <v>51140364.100000001</v>
      </c>
      <c r="K9" s="877">
        <f ca="1">+K10+K80+K150+K177+K184+K198+K146+K195</f>
        <v>50620194.956</v>
      </c>
      <c r="L9" s="1289">
        <f t="shared" ref="L9:L40" ca="1" si="0">IFERROR(K9/J9,0)</f>
        <v>0.98982859912802224</v>
      </c>
      <c r="M9" s="877">
        <f>+M10+M80+M150+M177+M184+M198+M146+M195</f>
        <v>50655709.897</v>
      </c>
      <c r="N9" s="1289">
        <f t="shared" ref="N9:N40" si="1">+IFERROR(M9/J9,0%)</f>
        <v>0.99052305920129335</v>
      </c>
      <c r="O9" s="1006">
        <f>+O10+O80+O146+O150+O177+O184+O198+O203+O195</f>
        <v>484654.20300000056</v>
      </c>
      <c r="P9" s="1308">
        <f>+IFERROR(O9/J9,0)</f>
        <v>9.476940798706604E-3</v>
      </c>
      <c r="Q9" s="759">
        <f>+Q10+Q80+Q146+Q150+Q177+Q184+Q198+Q203</f>
        <v>45867223.529999986</v>
      </c>
      <c r="R9" s="760">
        <f ca="1">+R10+R80+R146+R150+R177+R184+R198</f>
        <v>44613288.692459986</v>
      </c>
      <c r="S9" s="1315">
        <f ca="1">IFERROR(R9/Q9,"0.00"%)</f>
        <v>0.97266163632686753</v>
      </c>
      <c r="T9" s="758">
        <f>+T10+T80+T146+T150+T177+T184+T195+T198+T203</f>
        <v>3438786.8309999998</v>
      </c>
      <c r="U9" s="746">
        <f>+U10+U80+U150+U198</f>
        <v>2444048.1047249995</v>
      </c>
      <c r="V9" s="746">
        <f>+V10+V80+V146+V150+V177+V184+V198+V203</f>
        <v>1473988.5689999999</v>
      </c>
      <c r="W9" s="746">
        <f>+W10+W80+W146+W150+W177+W184+W198+W203</f>
        <v>1370238.9032699997</v>
      </c>
      <c r="X9" s="746">
        <f t="shared" ref="X9:AE9" si="2">+X10+X80+X150+X177+X184+X198</f>
        <v>10534650.613</v>
      </c>
      <c r="Y9" s="746">
        <f t="shared" si="2"/>
        <v>9742998.6710099988</v>
      </c>
      <c r="Z9" s="746">
        <f t="shared" si="2"/>
        <v>1638310.1770000004</v>
      </c>
      <c r="AA9" s="746">
        <f t="shared" si="2"/>
        <v>2839236.6888899999</v>
      </c>
      <c r="AB9" s="746">
        <f t="shared" si="2"/>
        <v>1717240.5799999998</v>
      </c>
      <c r="AC9" s="746">
        <f t="shared" si="2"/>
        <v>1564654.3268850001</v>
      </c>
      <c r="AD9" s="746">
        <f t="shared" si="2"/>
        <v>3070895.4870000002</v>
      </c>
      <c r="AE9" s="754">
        <f t="shared" si="2"/>
        <v>2674666.7736749994</v>
      </c>
      <c r="AF9" s="746">
        <f>+AF10+AF80+AF150+AF177+AF184+AF198+AF146</f>
        <v>3078617.6100000003</v>
      </c>
      <c r="AG9" s="754">
        <f>+AG10+AG80+AG150+AG177+AG184+AG198</f>
        <v>2586385.9373849998</v>
      </c>
      <c r="AH9" s="746">
        <f>+AH10+AH80+AH150+AH177+AH184+AH198</f>
        <v>2150047.8030000003</v>
      </c>
      <c r="AI9" s="754">
        <f>+AI10+AI80+AI150+AI177+AI184+AI198</f>
        <v>1993278.19689</v>
      </c>
      <c r="AJ9" s="746">
        <f>+AJ10+AJ80+AJ150+AJ177+AJ184+AJ198</f>
        <v>8172325.824</v>
      </c>
      <c r="AK9" s="746">
        <f>+AK10+AK80+AK150+AK177+AK184+AK198</f>
        <v>9870072.8059799988</v>
      </c>
      <c r="AL9" s="746">
        <f>AL10+AL80+AL146+AL150+AL177+AL184+AL195+AL198+AL203</f>
        <v>1677670.1090000002</v>
      </c>
      <c r="AM9" s="754">
        <f>+AM10+AM80+AM150+AM177+AM184+AM198</f>
        <v>2880886.9994999999</v>
      </c>
      <c r="AN9" s="746">
        <f>+AN10+AN80+AN150+AN177+AN184+AN198</f>
        <v>2037625.429</v>
      </c>
      <c r="AO9" s="746">
        <f>+AO10+AO80+AO150+AO177+AO184+AO198</f>
        <v>1890837.0940049998</v>
      </c>
      <c r="AP9" s="1096">
        <f>+AP10+AP80+AP150+AP177+AP184+AP198+AP146+AP195</f>
        <v>4799375.3400000008</v>
      </c>
      <c r="AQ9" s="1096">
        <f>+AQ10+AQ80+AQ150+AQ177+AQ184+AQ198+AQ146+AQ195</f>
        <v>4527186.4402649999</v>
      </c>
      <c r="AR9" s="646"/>
      <c r="AZ9" s="1386"/>
      <c r="BA9" s="646"/>
      <c r="BB9" s="646"/>
      <c r="BC9" s="435"/>
      <c r="BD9" s="433"/>
      <c r="BE9" s="399"/>
      <c r="BF9" s="399"/>
      <c r="BG9" s="399"/>
      <c r="BH9" s="399"/>
      <c r="BN9" s="392"/>
      <c r="BO9" s="297"/>
      <c r="BP9" s="297"/>
      <c r="BQ9" s="297"/>
    </row>
    <row r="10" spans="1:69" ht="15" customHeight="1" x14ac:dyDescent="0.25">
      <c r="B10" s="901" t="s">
        <v>462</v>
      </c>
      <c r="C10" s="175" t="s">
        <v>153</v>
      </c>
      <c r="D10" s="62"/>
      <c r="E10" s="60"/>
      <c r="F10" s="60"/>
      <c r="G10" s="184"/>
      <c r="H10" s="1392" t="s">
        <v>16</v>
      </c>
      <c r="I10" s="385">
        <f>+'P01 2024'!H3</f>
        <v>19060021</v>
      </c>
      <c r="J10" s="1393">
        <f>+'P01 2024'!FR3</f>
        <v>20131855</v>
      </c>
      <c r="K10" s="1393">
        <f ca="1">+K11+K42+K73</f>
        <v>19587000.349000003</v>
      </c>
      <c r="L10" s="1290">
        <f t="shared" ca="1" si="0"/>
        <v>0.97293569564255267</v>
      </c>
      <c r="M10" s="1393">
        <f>+'P01 2024'!FT3</f>
        <v>19587000.348999999</v>
      </c>
      <c r="N10" s="1290">
        <f t="shared" si="1"/>
        <v>0.97293569564255256</v>
      </c>
      <c r="O10" s="1393">
        <f t="shared" ref="O10:O41" si="3">J10-M10</f>
        <v>544854.65100000054</v>
      </c>
      <c r="P10" s="1394">
        <f t="shared" ref="P10:P72" si="4">+IFERROR(O10/J10,0)</f>
        <v>2.7064304357447465E-2</v>
      </c>
      <c r="Q10" s="1395">
        <f>+'P01 2023'!GA3</f>
        <v>19883636.504999999</v>
      </c>
      <c r="R10" s="1396">
        <f ca="1">+R11+R42+R73</f>
        <v>19097810.873369996</v>
      </c>
      <c r="S10" s="1397">
        <f ca="1">IFERROR(R10/Q10,"0.00"%)</f>
        <v>0.96047877703696716</v>
      </c>
      <c r="T10" s="1398">
        <f>+'P01 2024'!K3</f>
        <v>1271754.44</v>
      </c>
      <c r="U10" s="171">
        <f>+U11+U42+U73</f>
        <v>1232652.7794149998</v>
      </c>
      <c r="V10" s="171">
        <f>+'P01 2024'!Q3</f>
        <v>1289694.69</v>
      </c>
      <c r="W10" s="171">
        <f>+W11+W42+W73</f>
        <v>1269193.1552999998</v>
      </c>
      <c r="X10" s="171">
        <f>+'P01 2024'!AE3</f>
        <v>2224450.5929999999</v>
      </c>
      <c r="Y10" s="171">
        <f>+Y11+Y42+Y73</f>
        <v>2142217.4065199997</v>
      </c>
      <c r="Z10" s="171">
        <f>+'P01 2024'!AT3</f>
        <v>1325958.8700000001</v>
      </c>
      <c r="AA10" s="171">
        <f>+AA11+AA42+AA73</f>
        <v>1275895.9105199999</v>
      </c>
      <c r="AB10" s="171">
        <f>+'P01 2024'!BI3</f>
        <v>1314037.568</v>
      </c>
      <c r="AC10" s="171">
        <f>+AC11+AC42+AC73</f>
        <v>1267843.63536</v>
      </c>
      <c r="AD10" s="171">
        <f>+'P01 2024'!BX3</f>
        <v>2268204.696</v>
      </c>
      <c r="AE10" s="609">
        <f>+AE11+AE42+AE73</f>
        <v>2147930.6665499997</v>
      </c>
      <c r="AF10" s="171">
        <f>+'P01 2024'!CM3</f>
        <v>1318116.5109999999</v>
      </c>
      <c r="AG10" s="609">
        <f>+AG11+AG42+AG73</f>
        <v>1277843.3986049998</v>
      </c>
      <c r="AH10" s="171">
        <f>+'P01 2024'!DB3</f>
        <v>1314059.5290000001</v>
      </c>
      <c r="AI10" s="609">
        <f>+'P01 2023'!DF3</f>
        <v>1276429.3650449999</v>
      </c>
      <c r="AJ10" s="171">
        <f>+'P01 2024'!DR3</f>
        <v>2273246.202</v>
      </c>
      <c r="AK10" s="171">
        <f>+'P01 2023'!DX3</f>
        <v>2178517.3136100001</v>
      </c>
      <c r="AL10" s="171">
        <f>'P01 2024'!EG3</f>
        <v>1298474.094</v>
      </c>
      <c r="AM10" s="609">
        <f>+'P01 2023'!EN3</f>
        <v>1272034.7788500001</v>
      </c>
      <c r="AN10" s="171">
        <f>+'P01 2024'!ET3</f>
        <v>1304211.0560000001</v>
      </c>
      <c r="AO10" s="171">
        <f>+'P01 2023'!FD3</f>
        <v>1375976.7321299999</v>
      </c>
      <c r="AP10" s="171">
        <f>+'P01 2024'!FL3</f>
        <v>2384792.1</v>
      </c>
      <c r="AQ10" s="604">
        <f>+'P01 2023'!FS3</f>
        <v>2379089.8114649998</v>
      </c>
      <c r="AR10" s="1399"/>
      <c r="AV10" s="1381"/>
      <c r="AW10" s="1381"/>
      <c r="AX10" s="1381"/>
      <c r="AY10" s="1381"/>
      <c r="AZ10" s="1400"/>
      <c r="BA10" s="1399"/>
      <c r="BB10" s="1399"/>
      <c r="BC10" s="435"/>
      <c r="BD10" s="1092"/>
      <c r="BG10" s="399"/>
      <c r="BH10" s="399"/>
      <c r="BN10" s="392"/>
      <c r="BO10" s="297"/>
      <c r="BP10" s="400"/>
      <c r="BQ10" s="400"/>
    </row>
    <row r="11" spans="1:69" ht="15" hidden="1" customHeight="1" x14ac:dyDescent="0.25">
      <c r="B11" s="901" t="s">
        <v>461</v>
      </c>
      <c r="C11" s="175"/>
      <c r="D11" s="62" t="s">
        <v>155</v>
      </c>
      <c r="E11" s="60"/>
      <c r="F11" s="60"/>
      <c r="G11" s="184"/>
      <c r="H11" s="1392" t="s">
        <v>17</v>
      </c>
      <c r="I11" s="385">
        <f>+'P01 2024'!H4</f>
        <v>980243.5</v>
      </c>
      <c r="J11" s="1393">
        <f>+'P01 2024'!FR4</f>
        <v>886446.18</v>
      </c>
      <c r="K11" s="1393">
        <f ca="1">+K12+K26+K29+K33+K38</f>
        <v>803354.05499999993</v>
      </c>
      <c r="L11" s="1290">
        <f t="shared" ca="1" si="0"/>
        <v>0.90626376775632322</v>
      </c>
      <c r="M11" s="1393">
        <f>+'P01 2024'!FT4</f>
        <v>803354.05500000005</v>
      </c>
      <c r="N11" s="1290">
        <f t="shared" si="1"/>
        <v>0.90626376775632334</v>
      </c>
      <c r="O11" s="1393">
        <f t="shared" si="3"/>
        <v>83092.125</v>
      </c>
      <c r="P11" s="1394">
        <f t="shared" si="4"/>
        <v>9.3736232243676651E-2</v>
      </c>
      <c r="Q11" s="1395">
        <f>+'P01 2023'!GA4</f>
        <v>908724.016665</v>
      </c>
      <c r="R11" s="1396">
        <f ca="1">+R12+R26+R29+R33+R38</f>
        <v>871453.35202500003</v>
      </c>
      <c r="S11" s="1397">
        <f ca="1">IFERROR(R11/Q11,"0.00"%)</f>
        <v>0.95898571628294516</v>
      </c>
      <c r="T11" s="1398">
        <f>+'P01 2024'!K4</f>
        <v>61946.52</v>
      </c>
      <c r="U11" s="171">
        <f>+U12+U26+U29+U33+U38</f>
        <v>58274.438174999988</v>
      </c>
      <c r="V11" s="171">
        <f>+'P01 2024'!Q4</f>
        <v>60628.006000000001</v>
      </c>
      <c r="W11" s="171">
        <f>+'P01 2023'!N4</f>
        <v>62501.120459999991</v>
      </c>
      <c r="X11" s="171">
        <f>+'P01 2024'!AE4</f>
        <v>95449.534</v>
      </c>
      <c r="Y11" s="171">
        <f>+Y12+Y26+Y29+Y33+Y38</f>
        <v>93749.454404999982</v>
      </c>
      <c r="Z11" s="171">
        <f>+'P01 2024'!AT4</f>
        <v>60448.627999999997</v>
      </c>
      <c r="AA11" s="171">
        <f>+AA12+AA26+AA29+AA33+AA38</f>
        <v>60641.71811999999</v>
      </c>
      <c r="AB11" s="171">
        <f>+'P01 2024'!BI4</f>
        <v>56809.207999999999</v>
      </c>
      <c r="AC11" s="171">
        <f>+AC12+AC26+AC29+AC33+AC38</f>
        <v>60873.176204999989</v>
      </c>
      <c r="AD11" s="171">
        <f>+'P01 2024'!BX4</f>
        <v>91423.100999999995</v>
      </c>
      <c r="AE11" s="609">
        <f>+AE12+AE26+AE29+AE33+AE38</f>
        <v>93748.475294999982</v>
      </c>
      <c r="AF11" s="171">
        <f>+'P01 2024'!CM4</f>
        <v>52293.328999999998</v>
      </c>
      <c r="AG11" s="609">
        <f>+'P01 2023'!CP4</f>
        <v>60422.932574999992</v>
      </c>
      <c r="AH11" s="171">
        <f>+'P01 2024'!DB4</f>
        <v>52533.41</v>
      </c>
      <c r="AI11" s="609">
        <f>+'P01 2023'!DF4</f>
        <v>56847.724829999999</v>
      </c>
      <c r="AJ11" s="171">
        <f>+'P01 2024'!DR4</f>
        <v>82497.581999999995</v>
      </c>
      <c r="AK11" s="171">
        <f>+'P01 2023'!DX4</f>
        <v>101680.06117499998</v>
      </c>
      <c r="AL11" s="171">
        <f>+AL12+AL26+AL29+AL33+AL38</f>
        <v>52885.635000000002</v>
      </c>
      <c r="AM11" s="609">
        <f>+'P01 2023'!EN4</f>
        <v>59406.405254999998</v>
      </c>
      <c r="AN11" s="171">
        <f>+'P01 2024'!ET4</f>
        <v>52342.317000000003</v>
      </c>
      <c r="AO11" s="171">
        <f>+'P01 2023'!FD4</f>
        <v>63675.769904999994</v>
      </c>
      <c r="AP11" s="171">
        <f>+'P01 2024'!FL4</f>
        <v>84096.785000000003</v>
      </c>
      <c r="AQ11" s="604">
        <f>+'P01 2023'!FS4</f>
        <v>97446.155624999999</v>
      </c>
      <c r="AR11" s="1399"/>
      <c r="AV11" s="1381"/>
      <c r="AW11" s="1381"/>
      <c r="AX11" s="1381"/>
      <c r="AY11" s="1381"/>
      <c r="AZ11" s="1400"/>
      <c r="BA11" s="1399"/>
      <c r="BB11" s="1399"/>
      <c r="BC11" s="435"/>
      <c r="BD11" s="1092"/>
      <c r="BG11" s="399"/>
      <c r="BH11" s="399"/>
      <c r="BN11" s="392"/>
      <c r="BO11" s="297"/>
      <c r="BP11" s="400"/>
      <c r="BQ11" s="400"/>
    </row>
    <row r="12" spans="1:69" s="1401" customFormat="1" ht="15" hidden="1" customHeight="1" x14ac:dyDescent="0.25">
      <c r="A12" s="418"/>
      <c r="B12" s="901" t="s">
        <v>460</v>
      </c>
      <c r="C12" s="175"/>
      <c r="D12" s="62"/>
      <c r="E12" s="60" t="s">
        <v>154</v>
      </c>
      <c r="F12" s="60"/>
      <c r="G12" s="184"/>
      <c r="H12" s="1392" t="s">
        <v>18</v>
      </c>
      <c r="I12" s="385">
        <f>+'P01 2024'!H5</f>
        <v>689990</v>
      </c>
      <c r="J12" s="1393">
        <f>+'P01 2024'!FR5</f>
        <v>628990.02500000002</v>
      </c>
      <c r="K12" s="1393">
        <f ca="1">SUM(K13:K25)</f>
        <v>628974.6449999999</v>
      </c>
      <c r="L12" s="1290">
        <f t="shared" ca="1" si="0"/>
        <v>0.99997554810189537</v>
      </c>
      <c r="M12" s="1393">
        <f>+'P01 2024'!FT5</f>
        <v>628974.64500000002</v>
      </c>
      <c r="N12" s="1290">
        <f t="shared" si="1"/>
        <v>0.99997554810189559</v>
      </c>
      <c r="O12" s="1393">
        <f t="shared" si="3"/>
        <v>15.380000000004657</v>
      </c>
      <c r="P12" s="1394">
        <f t="shared" si="4"/>
        <v>2.4451898104432827E-5</v>
      </c>
      <c r="Q12" s="1395">
        <f>+'P01 2023'!GA5</f>
        <v>656986.65191999997</v>
      </c>
      <c r="R12" s="1396">
        <f>SUM(R13:R25)</f>
        <v>656819.43111000012</v>
      </c>
      <c r="S12" s="1397">
        <f>IFERROR(R12/Q12,"0.00"%)</f>
        <v>0.99974547304802741</v>
      </c>
      <c r="T12" s="1398">
        <f>+'P01 2024'!K5</f>
        <v>50675.288999999997</v>
      </c>
      <c r="U12" s="171">
        <f>SUM(U13:U23)</f>
        <v>45941.94638999999</v>
      </c>
      <c r="V12" s="171">
        <f>+'P01 2024'!Q5</f>
        <v>50639.978000000003</v>
      </c>
      <c r="W12" s="171">
        <f>+'P01 2023'!N5</f>
        <v>48127.866389999996</v>
      </c>
      <c r="X12" s="171">
        <f>+'P01 2024'!AE5</f>
        <v>70344.421000000002</v>
      </c>
      <c r="Y12" s="171">
        <f>SUM(Y13:Y25)</f>
        <v>65879.830349999989</v>
      </c>
      <c r="Z12" s="171">
        <f>+'P01 2024'!AT5</f>
        <v>50704.451999999997</v>
      </c>
      <c r="AA12" s="171">
        <f>SUM(AA13:AA25)</f>
        <v>48144.789674999993</v>
      </c>
      <c r="AB12" s="171">
        <f>+'P01 2024'!BI5</f>
        <v>47218.468000000001</v>
      </c>
      <c r="AC12" s="171">
        <f>SUM(AC13:AC25)</f>
        <v>48193.154189999994</v>
      </c>
      <c r="AD12" s="171">
        <f>+'P01 2024'!BX5</f>
        <v>66374.206999999995</v>
      </c>
      <c r="AE12" s="609">
        <f>SUM(AE13:AE25)</f>
        <v>65972.617064999999</v>
      </c>
      <c r="AF12" s="171">
        <f>+'P01 2024'!CM5</f>
        <v>42983.642999999996</v>
      </c>
      <c r="AG12" s="609">
        <f>+'P01 2023'!CP5</f>
        <v>48193.154189999994</v>
      </c>
      <c r="AH12" s="171">
        <f>+'P01 2024'!DB5</f>
        <v>42937.440000000002</v>
      </c>
      <c r="AI12" s="609">
        <f>+'P01 2023'!DF5</f>
        <v>47440.636739999994</v>
      </c>
      <c r="AJ12" s="171">
        <f>+'P01 2024'!DR5</f>
        <v>59826.603000000003</v>
      </c>
      <c r="AK12" s="171">
        <f>+'P01 2023'!DX5</f>
        <v>70258.706279999999</v>
      </c>
      <c r="AL12" s="171">
        <f>SUM(AL13:AL25)</f>
        <v>43180.752999999997</v>
      </c>
      <c r="AM12" s="609">
        <f>+'P01 2023'!EN5</f>
        <v>48788.927099999994</v>
      </c>
      <c r="AN12" s="171">
        <f>+'P01 2024'!ET5</f>
        <v>43020.819000000003</v>
      </c>
      <c r="AO12" s="171">
        <f>+'P01 2023'!FD5</f>
        <v>48788.927099999994</v>
      </c>
      <c r="AP12" s="171">
        <f>+'P01 2024'!FL5</f>
        <v>61068.572</v>
      </c>
      <c r="AQ12" s="604">
        <f>+'P01 2023'!FS5</f>
        <v>68902.955639999986</v>
      </c>
      <c r="AR12" s="1399"/>
      <c r="AS12" s="646"/>
      <c r="AT12" s="646"/>
      <c r="AU12" s="1386"/>
      <c r="AV12" s="1381"/>
      <c r="AW12" s="1381"/>
      <c r="AX12" s="1381"/>
      <c r="AY12" s="1381"/>
      <c r="AZ12" s="1400"/>
      <c r="BA12" s="1399"/>
      <c r="BB12" s="1399"/>
      <c r="BC12" s="435"/>
      <c r="BD12" s="1092"/>
      <c r="BE12" s="432"/>
      <c r="BF12" s="432"/>
      <c r="BG12" s="399"/>
      <c r="BH12" s="399"/>
      <c r="BI12" s="432"/>
      <c r="BJ12" s="432"/>
      <c r="BK12" s="432"/>
      <c r="BL12" s="432"/>
      <c r="BM12" s="399"/>
      <c r="BN12" s="392"/>
      <c r="BO12" s="297"/>
      <c r="BP12" s="400"/>
      <c r="BQ12" s="400"/>
    </row>
    <row r="13" spans="1:69" ht="15" hidden="1" customHeight="1" x14ac:dyDescent="0.25">
      <c r="B13" s="901" t="s">
        <v>459</v>
      </c>
      <c r="C13" s="1402"/>
      <c r="D13" s="1403"/>
      <c r="E13" s="1405"/>
      <c r="F13" s="1405">
        <v>1</v>
      </c>
      <c r="G13" s="1404" t="str">
        <f>+CONCATENATE($C$10,"",$D$11,"",$E$12,"00",F13)</f>
        <v>21.01.001.001</v>
      </c>
      <c r="H13" s="1406" t="s">
        <v>123</v>
      </c>
      <c r="I13" s="1160">
        <f>+'P01 2024'!H6</f>
        <v>154140</v>
      </c>
      <c r="J13" s="1407">
        <f>+'P01 2024'!FR6</f>
        <v>116011.474</v>
      </c>
      <c r="K13" s="1408">
        <f>SUMIF(T3:$AQ$3,"ok",T13:AQ13)</f>
        <v>116009.936</v>
      </c>
      <c r="L13" s="1291">
        <f t="shared" si="0"/>
        <v>0.99998674269064114</v>
      </c>
      <c r="M13" s="1407">
        <f>+'P01 2024'!FT6</f>
        <v>116009.936</v>
      </c>
      <c r="N13" s="1291">
        <f t="shared" si="1"/>
        <v>0.99998674269064114</v>
      </c>
      <c r="O13" s="1407">
        <f t="shared" si="3"/>
        <v>1.5380000000004657</v>
      </c>
      <c r="P13" s="1409">
        <f t="shared" si="4"/>
        <v>1.3257309358904152E-5</v>
      </c>
      <c r="Q13" s="823">
        <f>+'P01 2023'!GA6</f>
        <v>116992.94309999999</v>
      </c>
      <c r="R13" s="178">
        <f>SUMIF(U$3:$AQ$3,"SI",U13:AQ13)</f>
        <v>116992.94309999997</v>
      </c>
      <c r="S13" s="1410">
        <f>IFERROR(R13/Q13,"0,00%")</f>
        <v>0.99999999999999989</v>
      </c>
      <c r="T13" s="1411">
        <f>+'P01 2024'!K6</f>
        <v>10765.321</v>
      </c>
      <c r="U13" s="1412">
        <f>+'P01 2023'!I6</f>
        <v>9480.5875799999994</v>
      </c>
      <c r="V13" s="1412">
        <f>+'P01 2024'!Q6</f>
        <v>10765.321</v>
      </c>
      <c r="W13" s="178">
        <f>+'P01 2023'!N6</f>
        <v>9480.5875799999994</v>
      </c>
      <c r="X13" s="178">
        <f>+'P01 2024'!AE6</f>
        <v>10750.431</v>
      </c>
      <c r="Y13" s="178">
        <f>+'P01 2023'!AD6</f>
        <v>9480.5875799999994</v>
      </c>
      <c r="Z13" s="178">
        <f>+'P01 2024'!AT6</f>
        <v>10765.321</v>
      </c>
      <c r="AA13" s="178">
        <f>+'P01 2023'!AT6</f>
        <v>9480.5875799999994</v>
      </c>
      <c r="AB13" s="178">
        <f>+'P01 2024'!BI6</f>
        <v>10011.031000000001</v>
      </c>
      <c r="AC13" s="178">
        <f>+'P01 2023'!BJ6</f>
        <v>9480.5875799999994</v>
      </c>
      <c r="AD13" s="178">
        <f>+'P01 2024'!BX6</f>
        <v>10057.986999999999</v>
      </c>
      <c r="AE13" s="443">
        <f>+'P01 2023'!BZ6</f>
        <v>9480.5875799999994</v>
      </c>
      <c r="AF13" s="178">
        <f>+'P01 2024'!CM6</f>
        <v>8774.7990000000009</v>
      </c>
      <c r="AG13" s="636">
        <f>+'P01 2023'!CP6</f>
        <v>9480.5875799999994</v>
      </c>
      <c r="AH13" s="543">
        <f>+'P01 2024'!DB6</f>
        <v>8769.9689999999991</v>
      </c>
      <c r="AI13" s="443">
        <f>+'P01 2023'!DF6</f>
        <v>9771.622335</v>
      </c>
      <c r="AJ13" s="178">
        <f>+'P01 2024'!DR6</f>
        <v>8776.7340000000004</v>
      </c>
      <c r="AK13" s="178">
        <f>+'P01 2023'!DX6</f>
        <v>10383.880724999999</v>
      </c>
      <c r="AL13" s="178">
        <f>'P01 2024'!EG6</f>
        <v>8776.3889999999992</v>
      </c>
      <c r="AM13" s="611">
        <f>+'P01 2023'!EN6</f>
        <v>10077.75153</v>
      </c>
      <c r="AN13" s="191">
        <f>+'P01 2024'!ET6</f>
        <v>8776.7340000000004</v>
      </c>
      <c r="AO13" s="191">
        <f>+'P01 2023'!FD6</f>
        <v>10077.75153</v>
      </c>
      <c r="AP13" s="191">
        <f>+'P01 2024'!FL6</f>
        <v>9019.8989999999994</v>
      </c>
      <c r="AQ13" s="606">
        <f>+'P01 2023'!FS6</f>
        <v>10317.823919999999</v>
      </c>
      <c r="AR13" s="1399"/>
      <c r="AV13" s="1381"/>
      <c r="AW13" s="1381"/>
      <c r="AX13" s="1381"/>
      <c r="AY13" s="1381"/>
      <c r="AZ13" s="1400"/>
      <c r="BA13" s="1399"/>
      <c r="BB13" s="1399"/>
      <c r="BC13" s="435"/>
      <c r="BD13" s="1092"/>
      <c r="BG13" s="399"/>
      <c r="BH13" s="399"/>
      <c r="BN13" s="392"/>
      <c r="BO13" s="297"/>
      <c r="BP13" s="400"/>
      <c r="BQ13" s="400"/>
    </row>
    <row r="14" spans="1:69" ht="15" hidden="1" customHeight="1" x14ac:dyDescent="0.25">
      <c r="B14" s="901" t="s">
        <v>525</v>
      </c>
      <c r="C14" s="195"/>
      <c r="D14" s="65"/>
      <c r="E14" s="1405"/>
      <c r="F14" s="1405">
        <v>2</v>
      </c>
      <c r="G14" s="1404" t="str">
        <f>+CONCATENATE($C$10,"",$D$11,"",$E$12,"00",F14)</f>
        <v>21.01.001.002</v>
      </c>
      <c r="H14" s="1406" t="s">
        <v>19</v>
      </c>
      <c r="I14" s="1160">
        <f>+'P01 2024'!H7</f>
        <v>16600</v>
      </c>
      <c r="J14" s="1407">
        <f>+'P01 2024'!FR7</f>
        <v>16073.669</v>
      </c>
      <c r="K14" s="1408">
        <f ca="1">SUMIF(T$3:$AQ4,"ok",T14:AQ14)</f>
        <v>16072.130999999998</v>
      </c>
      <c r="L14" s="1291">
        <f t="shared" ca="1" si="0"/>
        <v>0.99990431556105819</v>
      </c>
      <c r="M14" s="1407">
        <f>+'P01 2024'!FT7</f>
        <v>16072.130999999999</v>
      </c>
      <c r="N14" s="1291">
        <f t="shared" si="1"/>
        <v>0.9999043155610583</v>
      </c>
      <c r="O14" s="1407">
        <f t="shared" si="3"/>
        <v>1.5380000000004657</v>
      </c>
      <c r="P14" s="1409">
        <f t="shared" si="4"/>
        <v>9.5684438941754093E-5</v>
      </c>
      <c r="Q14" s="823">
        <f>+'P01 2023'!GA7</f>
        <v>16726.056434999999</v>
      </c>
      <c r="R14" s="178">
        <f>SUMIF(U$3:$AQ$3,"SI",U14:AQ14)</f>
        <v>16726.056434999999</v>
      </c>
      <c r="S14" s="1410">
        <f>IFERROR(R14/Q14,"0,00%")</f>
        <v>1</v>
      </c>
      <c r="T14" s="1411">
        <f>+'P01 2024'!K7</f>
        <v>1512.568</v>
      </c>
      <c r="U14" s="1412">
        <f>+'P01 2023'!I7</f>
        <v>1304.8017299999999</v>
      </c>
      <c r="V14" s="1412">
        <f>+'P01 2024'!Q7</f>
        <v>1481.3330000000001</v>
      </c>
      <c r="W14" s="178">
        <f>+'P01 2023'!N7</f>
        <v>1304.8017299999999</v>
      </c>
      <c r="X14" s="178">
        <f>+'P01 2024'!AE7</f>
        <v>1481.3330000000001</v>
      </c>
      <c r="Y14" s="178">
        <f>+'P01 2023'!AD7</f>
        <v>1304.8017299999999</v>
      </c>
      <c r="Z14" s="178">
        <f>+'P01 2024'!AT7</f>
        <v>1523.4860000000001</v>
      </c>
      <c r="AA14" s="178">
        <f>+'P01 2023'!AT7</f>
        <v>1319.77197</v>
      </c>
      <c r="AB14" s="178">
        <f>+'P01 2024'!BI7</f>
        <v>1297.1990000000001</v>
      </c>
      <c r="AC14" s="178">
        <f>+'P01 2023'!BJ7</f>
        <v>1362.5526600000001</v>
      </c>
      <c r="AD14" s="178">
        <f>+'P01 2024'!BX7</f>
        <v>1303.6220000000001</v>
      </c>
      <c r="AE14" s="443">
        <f>+'P01 2023'!BZ7</f>
        <v>1362.5526600000001</v>
      </c>
      <c r="AF14" s="178">
        <f>+'P01 2024'!CM7</f>
        <v>1225.8820000000001</v>
      </c>
      <c r="AG14" s="636">
        <f>+'P01 2023'!CP7</f>
        <v>1362.5526600000001</v>
      </c>
      <c r="AH14" s="543">
        <f>+'P01 2024'!DB7</f>
        <v>1221.0509999999999</v>
      </c>
      <c r="AI14" s="443">
        <f>+'P01 2023'!DF7</f>
        <v>1445.6393549999998</v>
      </c>
      <c r="AJ14" s="178">
        <f>+'P01 2024'!DR7</f>
        <v>1243.5889999999999</v>
      </c>
      <c r="AK14" s="178">
        <f>+'P01 2023'!DX7</f>
        <v>1486.9679399999998</v>
      </c>
      <c r="AL14" s="178">
        <f>'P01 2024'!EG7</f>
        <v>1243.2449999999999</v>
      </c>
      <c r="AM14" s="611">
        <f>+'P01 2023'!EN7</f>
        <v>1486.9679399999998</v>
      </c>
      <c r="AN14" s="191">
        <f>+'P01 2024'!ET7</f>
        <v>1243.5889999999999</v>
      </c>
      <c r="AO14" s="191">
        <f>+'P01 2023'!FD7</f>
        <v>1486.9679399999998</v>
      </c>
      <c r="AP14" s="191">
        <f>+'P01 2024'!FL7</f>
        <v>1295.2339999999999</v>
      </c>
      <c r="AQ14" s="606">
        <f>+'P01 2023'!FS7</f>
        <v>1497.6781199999998</v>
      </c>
      <c r="AR14" s="1399"/>
      <c r="AV14" s="1381"/>
      <c r="AW14" s="1381"/>
      <c r="AX14" s="1381"/>
      <c r="AY14" s="1381"/>
      <c r="AZ14" s="1400"/>
      <c r="BA14" s="1399"/>
      <c r="BB14" s="1399"/>
      <c r="BC14" s="435"/>
      <c r="BD14" s="1092"/>
      <c r="BG14" s="399"/>
      <c r="BH14" s="399"/>
      <c r="BN14" s="392"/>
      <c r="BO14" s="297"/>
      <c r="BP14" s="400"/>
      <c r="BQ14" s="400"/>
    </row>
    <row r="15" spans="1:69" ht="15" hidden="1" customHeight="1" x14ac:dyDescent="0.25">
      <c r="B15" s="901" t="s">
        <v>458</v>
      </c>
      <c r="C15" s="195"/>
      <c r="D15" s="65"/>
      <c r="E15" s="1405"/>
      <c r="F15" s="1405">
        <v>3</v>
      </c>
      <c r="G15" s="1404" t="str">
        <f>+CONCATENATE($C$10,"",$D$11,"",$E$12,"00",F15)</f>
        <v>21.01.001.003</v>
      </c>
      <c r="H15" s="1406" t="s">
        <v>20</v>
      </c>
      <c r="I15" s="1160">
        <f>+'P01 2024'!H8</f>
        <v>88270</v>
      </c>
      <c r="J15" s="1407">
        <f>+'P01 2024'!FR8</f>
        <v>85149.134999999995</v>
      </c>
      <c r="K15" s="1408">
        <f ca="1">SUMIF(T$3:$AQ5,"ok",T15:AQ15)</f>
        <v>85147.596999999994</v>
      </c>
      <c r="L15" s="1291">
        <f t="shared" ca="1" si="0"/>
        <v>0.99998193757341158</v>
      </c>
      <c r="M15" s="1407">
        <f>+'P01 2024'!FT8</f>
        <v>85147.596999999994</v>
      </c>
      <c r="N15" s="1291">
        <f t="shared" si="1"/>
        <v>0.99998193757341158</v>
      </c>
      <c r="O15" s="1407">
        <f t="shared" si="3"/>
        <v>1.5380000000004657</v>
      </c>
      <c r="P15" s="1409">
        <f t="shared" si="4"/>
        <v>1.8062426588367171E-5</v>
      </c>
      <c r="Q15" s="823">
        <f>+'P01 2023'!GA8</f>
        <v>88954.247654999999</v>
      </c>
      <c r="R15" s="178">
        <f>SUMIF(U$3:$AQ$3,"SI",U15:AQ15)</f>
        <v>88954.247655000014</v>
      </c>
      <c r="S15" s="1410">
        <f>IFERROR(R15/Q15,"0,00%")</f>
        <v>1.0000000000000002</v>
      </c>
      <c r="T15" s="1411">
        <f>+'P01 2024'!K8</f>
        <v>7807.2709999999997</v>
      </c>
      <c r="U15" s="1412">
        <f>+'P01 2023'!I8</f>
        <v>7198.9311149999994</v>
      </c>
      <c r="V15" s="1412">
        <f>+'P01 2024'!Q8</f>
        <v>7807.2709999999997</v>
      </c>
      <c r="W15" s="178">
        <f>+'P01 2023'!N8</f>
        <v>7198.9311149999994</v>
      </c>
      <c r="X15" s="178">
        <f>+'P01 2024'!AE8</f>
        <v>7807.2709999999997</v>
      </c>
      <c r="Y15" s="178">
        <f>+'P01 2023'!AD8</f>
        <v>7198.9311149999994</v>
      </c>
      <c r="Z15" s="178">
        <f>+'P01 2024'!AT8</f>
        <v>7807.2709999999997</v>
      </c>
      <c r="AA15" s="178">
        <f>+'P01 2023'!AT8</f>
        <v>7198.9311149999994</v>
      </c>
      <c r="AB15" s="178">
        <f>+'P01 2024'!BI8</f>
        <v>7169.7340000000004</v>
      </c>
      <c r="AC15" s="178">
        <f>+'P01 2023'!BJ8</f>
        <v>7198.9311149999994</v>
      </c>
      <c r="AD15" s="178">
        <f>+'P01 2024'!BX8</f>
        <v>7203.1030000000001</v>
      </c>
      <c r="AE15" s="443">
        <f>+'P01 2023'!BZ8</f>
        <v>7198.9311149999994</v>
      </c>
      <c r="AF15" s="178">
        <f>+'P01 2024'!CM8</f>
        <v>6560.4430000000002</v>
      </c>
      <c r="AG15" s="636">
        <f>+'P01 2023'!CP8</f>
        <v>7198.9311149999994</v>
      </c>
      <c r="AH15" s="543">
        <f>+'P01 2024'!DB8</f>
        <v>6555.6130000000003</v>
      </c>
      <c r="AI15" s="443">
        <f>+'P01 2023'!DF8</f>
        <v>7431.7605749999993</v>
      </c>
      <c r="AJ15" s="178">
        <f>+'P01 2024'!DR8</f>
        <v>6562.3779999999997</v>
      </c>
      <c r="AK15" s="178">
        <f>+'P01 2023'!DX8</f>
        <v>7921.5691499999994</v>
      </c>
      <c r="AL15" s="178">
        <f>'P01 2024'!EG8</f>
        <v>6562.0330000000004</v>
      </c>
      <c r="AM15" s="611">
        <f>+'P01 2023'!EN8</f>
        <v>7676.6653799999995</v>
      </c>
      <c r="AN15" s="191">
        <f>+'P01 2024'!ET8</f>
        <v>6562.3779999999997</v>
      </c>
      <c r="AO15" s="191">
        <f>+'P01 2023'!FD8</f>
        <v>7676.6653799999995</v>
      </c>
      <c r="AP15" s="191">
        <f>+'P01 2024'!FL8</f>
        <v>6742.8310000000001</v>
      </c>
      <c r="AQ15" s="606">
        <f>+'P01 2023'!FS8</f>
        <v>7855.0693649999994</v>
      </c>
      <c r="AR15" s="1399"/>
      <c r="AV15" s="1381"/>
      <c r="AW15" s="1381"/>
      <c r="AX15" s="1381"/>
      <c r="AY15" s="1381"/>
      <c r="AZ15" s="1400"/>
      <c r="BA15" s="1399"/>
      <c r="BB15" s="1399"/>
      <c r="BC15" s="435"/>
      <c r="BD15" s="1092"/>
      <c r="BG15" s="399"/>
      <c r="BH15" s="399"/>
      <c r="BN15" s="392"/>
      <c r="BO15" s="297"/>
      <c r="BP15" s="400"/>
      <c r="BQ15" s="400"/>
    </row>
    <row r="16" spans="1:69" ht="15" hidden="1" customHeight="1" x14ac:dyDescent="0.25">
      <c r="B16" s="901" t="s">
        <v>1057</v>
      </c>
      <c r="C16" s="195"/>
      <c r="D16" s="65"/>
      <c r="E16" s="1405"/>
      <c r="F16" s="1405">
        <v>4</v>
      </c>
      <c r="G16" s="1404" t="str">
        <f>+CONCATENATE($C$10,"",$D$11,"",$E$12,"00",F16)</f>
        <v>21.01.001.004</v>
      </c>
      <c r="H16" s="1406" t="s">
        <v>21</v>
      </c>
      <c r="I16" s="1160"/>
      <c r="J16" s="1407">
        <f>+'P01 2024'!FR9</f>
        <v>163.035</v>
      </c>
      <c r="K16" s="1408">
        <f ca="1">SUMIF(T$3:$AQ7,"ok",T16:AQ16)</f>
        <v>163.035</v>
      </c>
      <c r="L16" s="1291">
        <f t="shared" ca="1" si="0"/>
        <v>1</v>
      </c>
      <c r="M16" s="1407">
        <f>'P01 2024'!FT9</f>
        <v>163.035</v>
      </c>
      <c r="N16" s="1291">
        <f t="shared" si="1"/>
        <v>1</v>
      </c>
      <c r="O16" s="1407">
        <f t="shared" si="3"/>
        <v>0</v>
      </c>
      <c r="P16" s="1409">
        <f t="shared" si="4"/>
        <v>0</v>
      </c>
      <c r="Q16" s="823">
        <v>0</v>
      </c>
      <c r="R16" s="178">
        <v>0</v>
      </c>
      <c r="S16" s="1410">
        <v>0</v>
      </c>
      <c r="T16" s="1411"/>
      <c r="U16" s="1412"/>
      <c r="V16" s="1412"/>
      <c r="W16" s="178"/>
      <c r="X16" s="178"/>
      <c r="Y16" s="178"/>
      <c r="Z16" s="178"/>
      <c r="AA16" s="178"/>
      <c r="AB16" s="178"/>
      <c r="AC16" s="178"/>
      <c r="AD16" s="178"/>
      <c r="AE16" s="443"/>
      <c r="AF16" s="178"/>
      <c r="AG16" s="636"/>
      <c r="AH16" s="543"/>
      <c r="AI16" s="443"/>
      <c r="AJ16" s="178"/>
      <c r="AK16" s="178"/>
      <c r="AL16" s="178">
        <f>'P01 2024'!EG9</f>
        <v>163.035</v>
      </c>
      <c r="AM16" s="611">
        <v>0</v>
      </c>
      <c r="AN16" s="191">
        <v>0</v>
      </c>
      <c r="AO16" s="191"/>
      <c r="AP16" s="191">
        <v>0</v>
      </c>
      <c r="AQ16" s="606">
        <v>0</v>
      </c>
      <c r="AR16" s="1399"/>
      <c r="AV16" s="1381"/>
      <c r="AW16" s="1381"/>
      <c r="AX16" s="1381"/>
      <c r="AY16" s="1381"/>
      <c r="AZ16" s="1400"/>
      <c r="BA16" s="1399"/>
      <c r="BB16" s="1399"/>
      <c r="BC16" s="435"/>
      <c r="BD16" s="1092"/>
      <c r="BG16" s="399"/>
      <c r="BH16" s="399"/>
      <c r="BN16" s="392"/>
      <c r="BO16" s="297"/>
      <c r="BP16" s="400"/>
      <c r="BQ16" s="400"/>
    </row>
    <row r="17" spans="1:69" ht="15" hidden="1" customHeight="1" x14ac:dyDescent="0.25">
      <c r="B17" s="901" t="s">
        <v>526</v>
      </c>
      <c r="C17" s="195"/>
      <c r="D17" s="65"/>
      <c r="E17" s="1405"/>
      <c r="F17" s="1405">
        <v>7</v>
      </c>
      <c r="G17" s="1404" t="str">
        <f>+CONCATENATE($C$10,"",$D$11,"",$E$12,"00",F17)</f>
        <v>21.01.001.007</v>
      </c>
      <c r="H17" s="1406" t="s">
        <v>128</v>
      </c>
      <c r="I17" s="1160">
        <f>+'P01 2024'!H9</f>
        <v>9630</v>
      </c>
      <c r="J17" s="1407">
        <f>+'P01 2024'!FR10</f>
        <v>9786.4390000000003</v>
      </c>
      <c r="K17" s="1408">
        <f ca="1">SUMIF(T$3:$AQ7,"ok",T17:AQ17)</f>
        <v>9784.9009999999998</v>
      </c>
      <c r="L17" s="1291">
        <f t="shared" ca="1" si="0"/>
        <v>0.99984284375552734</v>
      </c>
      <c r="M17" s="1407">
        <f>+'P01 2024'!FT10</f>
        <v>9784.9009999999998</v>
      </c>
      <c r="N17" s="1291">
        <f t="shared" si="1"/>
        <v>0.99984284375552734</v>
      </c>
      <c r="O17" s="1407">
        <f t="shared" si="3"/>
        <v>1.5380000000004657</v>
      </c>
      <c r="P17" s="1409">
        <f t="shared" si="4"/>
        <v>1.5715624447262846E-4</v>
      </c>
      <c r="Q17" s="823">
        <f>+'P01 2023'!GA9</f>
        <v>9702.5081399999999</v>
      </c>
      <c r="R17" s="178">
        <f>SUMIF(U$3:$AQ$3,"SI",U17:AQ17)</f>
        <v>9702.5081399999981</v>
      </c>
      <c r="S17" s="1410">
        <f t="shared" ref="S17:S48" si="5">IFERROR(R17/Q17,"0,00%")</f>
        <v>0.99999999999999978</v>
      </c>
      <c r="T17" s="1411">
        <f>+'P01 2024'!K9</f>
        <v>811.88199999999995</v>
      </c>
      <c r="U17" s="1412">
        <f>+'P01 2023'!I9</f>
        <v>805.65538499999991</v>
      </c>
      <c r="V17" s="1412">
        <f>+'P01 2024'!Q9</f>
        <v>811.88199999999995</v>
      </c>
      <c r="W17" s="178">
        <f>+'P01 2023'!N9</f>
        <v>805.65538499999991</v>
      </c>
      <c r="X17" s="178">
        <f>+'P01 2024'!AE9</f>
        <v>811.88199999999995</v>
      </c>
      <c r="Y17" s="178">
        <f>+'P01 2023'!AD9</f>
        <v>805.65538499999991</v>
      </c>
      <c r="Z17" s="178">
        <f>+'P01 2024'!AT9</f>
        <v>811.88199999999995</v>
      </c>
      <c r="AA17" s="178">
        <f>+'P01 2023'!AT9</f>
        <v>805.65538499999991</v>
      </c>
      <c r="AB17" s="178">
        <f>+'P01 2024'!BI9</f>
        <v>811.88199999999995</v>
      </c>
      <c r="AC17" s="178">
        <f>+'P01 2023'!BJ9</f>
        <v>805.65538499999991</v>
      </c>
      <c r="AD17" s="178">
        <f>+'P01 2024'!BX9</f>
        <v>815.94200000000001</v>
      </c>
      <c r="AE17" s="443">
        <f>+'P01 2023'!BZ9</f>
        <v>805.65538499999991</v>
      </c>
      <c r="AF17" s="178">
        <f>+'P01 2024'!CM9</f>
        <v>814.00800000000004</v>
      </c>
      <c r="AG17" s="636">
        <f>+'P01 2023'!CP9</f>
        <v>805.65538499999991</v>
      </c>
      <c r="AH17" s="543">
        <f>+'P01 2024'!DB9</f>
        <v>809.17700000000002</v>
      </c>
      <c r="AI17" s="443">
        <f>+'P01 2023'!DF9</f>
        <v>805.65538499999991</v>
      </c>
      <c r="AJ17" s="178">
        <f>+'P01 2024'!DR9</f>
        <v>815.94200000000001</v>
      </c>
      <c r="AK17" s="178">
        <f>+'P01 2023'!DX9</f>
        <v>805.65538499999991</v>
      </c>
      <c r="AL17" s="178">
        <f>'P01 2024'!EG10</f>
        <v>815.59799999999996</v>
      </c>
      <c r="AM17" s="611">
        <f>+'P01 2023'!EN9</f>
        <v>805.65538499999991</v>
      </c>
      <c r="AN17" s="191">
        <f>+'P01 2024'!ET9</f>
        <v>815.94200000000001</v>
      </c>
      <c r="AO17" s="191">
        <f>+'P01 2023'!FD9</f>
        <v>805.65538499999991</v>
      </c>
      <c r="AP17" s="191">
        <f>+'P01 2024'!FL9</f>
        <v>838.88199999999995</v>
      </c>
      <c r="AQ17" s="606">
        <f>+'P01 2023'!FS9</f>
        <v>840.29890499999999</v>
      </c>
      <c r="AR17" s="1399"/>
      <c r="AV17" s="1381"/>
      <c r="AW17" s="1381"/>
      <c r="AX17" s="1381"/>
      <c r="AY17" s="1381"/>
      <c r="AZ17" s="1400"/>
      <c r="BA17" s="1399"/>
      <c r="BB17" s="1399"/>
      <c r="BC17" s="435"/>
      <c r="BD17" s="1092"/>
      <c r="BG17" s="399"/>
      <c r="BH17" s="399"/>
      <c r="BN17" s="392"/>
      <c r="BO17" s="297"/>
      <c r="BP17" s="400"/>
      <c r="BQ17" s="400"/>
    </row>
    <row r="18" spans="1:69" ht="15" hidden="1" customHeight="1" x14ac:dyDescent="0.25">
      <c r="B18" s="901" t="s">
        <v>527</v>
      </c>
      <c r="C18" s="195"/>
      <c r="D18" s="65"/>
      <c r="E18" s="1405"/>
      <c r="F18" s="1405">
        <v>12</v>
      </c>
      <c r="G18" s="1404" t="str">
        <f t="shared" ref="G18:G25" si="6">+CONCATENATE($C$10,"",$D$11,"",$E$12,"0",F18)</f>
        <v>21.01.001.012</v>
      </c>
      <c r="H18" s="1406" t="s">
        <v>22</v>
      </c>
      <c r="I18" s="1160">
        <f>+'P01 2024'!H10</f>
        <v>2200</v>
      </c>
      <c r="J18" s="1407">
        <f>+'P01 2024'!FR11</f>
        <v>2224.8789999999999</v>
      </c>
      <c r="K18" s="1408">
        <f ca="1">SUMIF(T$3:$AQ8,"ok",T18:AQ18)</f>
        <v>2223.3410000000003</v>
      </c>
      <c r="L18" s="1291">
        <f t="shared" ca="1" si="0"/>
        <v>0.99930872645209046</v>
      </c>
      <c r="M18" s="1407">
        <f>+'P01 2024'!FT11</f>
        <v>2223.3409999999999</v>
      </c>
      <c r="N18" s="1291">
        <f t="shared" si="1"/>
        <v>0.99930872645209023</v>
      </c>
      <c r="O18" s="1407">
        <f t="shared" si="3"/>
        <v>1.5380000000000109</v>
      </c>
      <c r="P18" s="1409">
        <f t="shared" si="4"/>
        <v>6.9127354790980136E-4</v>
      </c>
      <c r="Q18" s="823">
        <f>+'P01 2023'!GA10</f>
        <v>2212.9438500000001</v>
      </c>
      <c r="R18" s="178">
        <f>SUMIF(U$3:$AQ$3,"SI",U18:AQ18)</f>
        <v>2212.9438500000001</v>
      </c>
      <c r="S18" s="1410">
        <f t="shared" si="5"/>
        <v>1</v>
      </c>
      <c r="T18" s="1411">
        <f>+'P01 2024'!K10</f>
        <v>185.98500000000001</v>
      </c>
      <c r="U18" s="1413">
        <f>+'P01 2023'!I10</f>
        <v>183.67731000000001</v>
      </c>
      <c r="V18" s="1412">
        <f>+'P01 2024'!Q10</f>
        <v>185.98500000000001</v>
      </c>
      <c r="W18" s="178">
        <f>+'P01 2023'!N10</f>
        <v>183.67731000000001</v>
      </c>
      <c r="X18" s="178">
        <f>+'P01 2024'!AE10</f>
        <v>185.98500000000001</v>
      </c>
      <c r="Y18" s="178">
        <f>+'P01 2023'!AD10</f>
        <v>183.67731000000001</v>
      </c>
      <c r="Z18" s="178">
        <f>+'P01 2024'!AT10</f>
        <v>185.98500000000001</v>
      </c>
      <c r="AA18" s="178">
        <f>+'P01 2023'!AT10</f>
        <v>183.67731000000001</v>
      </c>
      <c r="AB18" s="178">
        <f>+'P01 2024'!BI10</f>
        <v>185.98500000000001</v>
      </c>
      <c r="AC18" s="178">
        <f>+'P01 2023'!BJ10</f>
        <v>183.67731000000001</v>
      </c>
      <c r="AD18" s="178">
        <f>+'P01 2024'!BX10</f>
        <v>185.98500000000001</v>
      </c>
      <c r="AE18" s="443">
        <f>+'P01 2023'!BZ10</f>
        <v>183.67731000000001</v>
      </c>
      <c r="AF18" s="178">
        <f>+'P01 2024'!CM10</f>
        <v>184.05099999999999</v>
      </c>
      <c r="AG18" s="636">
        <f>+'P01 2023'!CP10</f>
        <v>183.67731000000001</v>
      </c>
      <c r="AH18" s="543">
        <f>+'P01 2024'!DB10</f>
        <v>181.322</v>
      </c>
      <c r="AI18" s="443">
        <f>+'P01 2023'!DF10</f>
        <v>91.838655000000003</v>
      </c>
      <c r="AJ18" s="178">
        <f>+'P01 2024'!DR10</f>
        <v>185.98500000000001</v>
      </c>
      <c r="AK18" s="178">
        <f>+'P01 2023'!DX10</f>
        <v>275.51596499999999</v>
      </c>
      <c r="AL18" s="178">
        <f>'P01 2024'!EG11</f>
        <v>185.64099999999999</v>
      </c>
      <c r="AM18" s="611">
        <f>+'P01 2023'!EN10</f>
        <v>183.67731000000001</v>
      </c>
      <c r="AN18" s="191">
        <f>+'P01 2024'!ET10</f>
        <v>185.98500000000001</v>
      </c>
      <c r="AO18" s="191">
        <f>+'P01 2023'!FD10</f>
        <v>183.67731000000001</v>
      </c>
      <c r="AP18" s="191">
        <f>+'P01 2024'!FL10</f>
        <v>184.447</v>
      </c>
      <c r="AQ18" s="606">
        <f>+'P01 2023'!FS10</f>
        <v>192.49343999999999</v>
      </c>
      <c r="AR18" s="1399"/>
      <c r="AV18" s="1381"/>
      <c r="AW18" s="1381"/>
      <c r="AX18" s="1381"/>
      <c r="AY18" s="1381"/>
      <c r="AZ18" s="1400"/>
      <c r="BA18" s="1399"/>
      <c r="BB18" s="1399"/>
      <c r="BC18" s="435"/>
      <c r="BD18" s="1092"/>
      <c r="BG18" s="399"/>
      <c r="BH18" s="399"/>
      <c r="BN18" s="392"/>
      <c r="BO18" s="297"/>
      <c r="BP18" s="400"/>
      <c r="BQ18" s="400"/>
    </row>
    <row r="19" spans="1:69" ht="15" hidden="1" customHeight="1" x14ac:dyDescent="0.25">
      <c r="B19" s="901" t="s">
        <v>528</v>
      </c>
      <c r="C19" s="195"/>
      <c r="D19" s="65"/>
      <c r="E19" s="1405"/>
      <c r="F19" s="1405">
        <v>13</v>
      </c>
      <c r="G19" s="1404" t="str">
        <f t="shared" si="6"/>
        <v>21.01.001.013</v>
      </c>
      <c r="H19" s="1406" t="s">
        <v>23</v>
      </c>
      <c r="I19" s="1160">
        <f>+'P01 2024'!H11</f>
        <v>51980</v>
      </c>
      <c r="J19" s="1407">
        <f>+'P01 2024'!FR12</f>
        <v>53254.192000000003</v>
      </c>
      <c r="K19" s="1408">
        <f ca="1">SUMIF(T$3:$AQ9,"ok",T19:AQ19)</f>
        <v>53252.654000000002</v>
      </c>
      <c r="L19" s="1291">
        <f t="shared" ca="1" si="0"/>
        <v>0.99997111964444041</v>
      </c>
      <c r="M19" s="1407">
        <f>+'P01 2024'!FT12</f>
        <v>53252.654000000002</v>
      </c>
      <c r="N19" s="1291">
        <f t="shared" si="1"/>
        <v>0.99997111964444041</v>
      </c>
      <c r="O19" s="1407">
        <f t="shared" si="3"/>
        <v>1.5380000000004657</v>
      </c>
      <c r="P19" s="1409">
        <f t="shared" si="4"/>
        <v>2.8880355559623656E-5</v>
      </c>
      <c r="Q19" s="823">
        <f>+'P01 2023'!GA11</f>
        <v>52379.526329999993</v>
      </c>
      <c r="R19" s="178">
        <f>SUMIF(U$3:$AQ$3,"SI",U19:AQ19)</f>
        <v>52379.526329999993</v>
      </c>
      <c r="S19" s="1410">
        <f t="shared" si="5"/>
        <v>1</v>
      </c>
      <c r="T19" s="1411">
        <f>+'P01 2024'!K11</f>
        <v>3852.3229999999999</v>
      </c>
      <c r="U19" s="1412">
        <f>+'P01 2023'!I11</f>
        <v>3804.5357999999997</v>
      </c>
      <c r="V19" s="1412">
        <f>+'P01 2024'!Q11</f>
        <v>3852.3229999999999</v>
      </c>
      <c r="W19" s="178">
        <f>+'P01 2023'!N11</f>
        <v>3804.5357999999997</v>
      </c>
      <c r="X19" s="178">
        <f>+'P01 2024'!AE11</f>
        <v>5573.3180000000002</v>
      </c>
      <c r="Y19" s="178">
        <f>+'P01 2023'!AD11</f>
        <v>5504.1755399999993</v>
      </c>
      <c r="Z19" s="178">
        <f>+'P01 2024'!AT11</f>
        <v>3869.143</v>
      </c>
      <c r="AA19" s="178">
        <f>+'P01 2023'!AT11</f>
        <v>3804.5357999999997</v>
      </c>
      <c r="AB19" s="178">
        <f>+'P01 2024'!BI11</f>
        <v>3869.143</v>
      </c>
      <c r="AC19" s="178">
        <f>+'P01 2023'!BJ11</f>
        <v>3804.5357999999997</v>
      </c>
      <c r="AD19" s="178">
        <f>+'P01 2024'!BX11</f>
        <v>5590.1379999999999</v>
      </c>
      <c r="AE19" s="443">
        <f>+'P01 2023'!BZ11</f>
        <v>5504.1755399999993</v>
      </c>
      <c r="AF19" s="178">
        <f>+'P01 2024'!CM11</f>
        <v>3867.2089999999998</v>
      </c>
      <c r="AG19" s="636">
        <f>+'P01 2023'!CP11</f>
        <v>3804.5357999999997</v>
      </c>
      <c r="AH19" s="543">
        <f>+'P01 2024'!DB11</f>
        <v>3862.3780000000002</v>
      </c>
      <c r="AI19" s="443">
        <f>+'P01 2023'!DF11</f>
        <v>1902.2668649999998</v>
      </c>
      <c r="AJ19" s="178">
        <f>+'P01 2024'!DR11</f>
        <v>5590.1379999999999</v>
      </c>
      <c r="AK19" s="178">
        <f>+'P01 2023'!DX11</f>
        <v>7123.170149999999</v>
      </c>
      <c r="AL19" s="178">
        <f>'P01 2024'!EG12</f>
        <v>3868.7979999999998</v>
      </c>
      <c r="AM19" s="611">
        <f>+'P01 2023'!EN11</f>
        <v>3804.5357999999997</v>
      </c>
      <c r="AN19" s="191">
        <f>+'P01 2024'!ET11</f>
        <v>3869.143</v>
      </c>
      <c r="AO19" s="191">
        <f>+'P01 2023'!FD11</f>
        <v>3804.5357999999997</v>
      </c>
      <c r="AP19" s="191">
        <f>+'P01 2024'!FL11</f>
        <v>5588.6</v>
      </c>
      <c r="AQ19" s="606">
        <f>+'P01 2023'!FS11</f>
        <v>5713.9876350000004</v>
      </c>
      <c r="AR19" s="1399"/>
      <c r="AV19" s="1381"/>
      <c r="AW19" s="1381"/>
      <c r="AX19" s="1381"/>
      <c r="AY19" s="1381"/>
      <c r="AZ19" s="1400"/>
      <c r="BA19" s="1399"/>
      <c r="BB19" s="1399"/>
      <c r="BC19" s="435"/>
      <c r="BD19" s="1092"/>
      <c r="BG19" s="399"/>
      <c r="BH19" s="399"/>
      <c r="BN19" s="392"/>
      <c r="BO19" s="297"/>
      <c r="BP19" s="400"/>
      <c r="BQ19" s="400"/>
    </row>
    <row r="20" spans="1:69" ht="15" hidden="1" customHeight="1" x14ac:dyDescent="0.25">
      <c r="B20" s="901" t="s">
        <v>529</v>
      </c>
      <c r="C20" s="195"/>
      <c r="D20" s="65"/>
      <c r="E20" s="1405"/>
      <c r="F20" s="1405">
        <v>14</v>
      </c>
      <c r="G20" s="1404" t="str">
        <f t="shared" si="6"/>
        <v>21.01.001.014</v>
      </c>
      <c r="H20" s="1406" t="s">
        <v>24</v>
      </c>
      <c r="I20" s="1160">
        <f>+'P01 2024'!H12</f>
        <v>79670</v>
      </c>
      <c r="J20" s="1407">
        <f>+'P01 2024'!FR13</f>
        <v>78237.198999999993</v>
      </c>
      <c r="K20" s="1408">
        <f ca="1">SUMIF(T$3:$AQ10,"ok",T20:AQ20)</f>
        <v>78235.661000000007</v>
      </c>
      <c r="L20" s="1291">
        <f t="shared" ca="1" si="0"/>
        <v>0.99998034183202311</v>
      </c>
      <c r="M20" s="1407">
        <f>+'P01 2024'!FT13</f>
        <v>78235.660999999993</v>
      </c>
      <c r="N20" s="1291">
        <f t="shared" si="1"/>
        <v>0.99998034183202289</v>
      </c>
      <c r="O20" s="1407">
        <f t="shared" si="3"/>
        <v>1.5380000000004657</v>
      </c>
      <c r="P20" s="1409">
        <f t="shared" si="4"/>
        <v>1.9658167977108508E-5</v>
      </c>
      <c r="Q20" s="823">
        <f>+'P01 2023'!GA12</f>
        <v>80287.572689999986</v>
      </c>
      <c r="R20" s="178">
        <f>SUMIF(U$3:$AQ$3,"SI",U20:AQ20)</f>
        <v>80287.572689999986</v>
      </c>
      <c r="S20" s="1410">
        <f t="shared" si="5"/>
        <v>1</v>
      </c>
      <c r="T20" s="1411">
        <f>+'P01 2024'!K12</f>
        <v>6970.8940000000002</v>
      </c>
      <c r="U20" s="1412">
        <f>+'P01 2023'!I12</f>
        <v>6295.4402849999997</v>
      </c>
      <c r="V20" s="1412">
        <f>+'P01 2024'!Q12</f>
        <v>6966.8180000000002</v>
      </c>
      <c r="W20" s="178">
        <f>+'P01 2023'!N12</f>
        <v>6295.4402849999997</v>
      </c>
      <c r="X20" s="178">
        <f>+'P01 2024'!AE12</f>
        <v>7796.0720000000001</v>
      </c>
      <c r="Y20" s="178">
        <f>+'P01 2023'!AD12</f>
        <v>6888.6960749999989</v>
      </c>
      <c r="Z20" s="178">
        <f>+'P01 2024'!AT12</f>
        <v>6972.3190000000004</v>
      </c>
      <c r="AA20" s="178">
        <f>+'P01 2023'!AT12</f>
        <v>6297.3933299999999</v>
      </c>
      <c r="AB20" s="178">
        <f>+'P01 2024'!BI12</f>
        <v>6397.1610000000001</v>
      </c>
      <c r="AC20" s="178">
        <f>+'P01 2023'!BJ12</f>
        <v>6302.9771549999987</v>
      </c>
      <c r="AD20" s="178">
        <f>+'P01 2024'!BX12</f>
        <v>7273.0820000000003</v>
      </c>
      <c r="AE20" s="443">
        <f>+'P01 2023'!BZ12</f>
        <v>6923.731859999999</v>
      </c>
      <c r="AF20" s="178">
        <f>+'P01 2024'!CM12</f>
        <v>5715.2280000000001</v>
      </c>
      <c r="AG20" s="636">
        <f>+'P01 2023'!CP12</f>
        <v>6302.9771549999987</v>
      </c>
      <c r="AH20" s="543">
        <f>+'P01 2024'!DB12</f>
        <v>5710.3980000000001</v>
      </c>
      <c r="AI20" s="443">
        <f>+'P01 2023'!DF12</f>
        <v>6520.894335</v>
      </c>
      <c r="AJ20" s="178">
        <f>+'P01 2024'!DR12</f>
        <v>6402.7169999999996</v>
      </c>
      <c r="AK20" s="178">
        <f>+'P01 2023'!DX12</f>
        <v>7518.1033799999996</v>
      </c>
      <c r="AL20" s="178">
        <f>'P01 2024'!EG13</f>
        <v>5718.8760000000002</v>
      </c>
      <c r="AM20" s="611">
        <f>+'P01 2023'!EN12</f>
        <v>6708.2148449999995</v>
      </c>
      <c r="AN20" s="191">
        <f>+'P01 2024'!ET12</f>
        <v>5719.2209999999995</v>
      </c>
      <c r="AO20" s="191">
        <f>+'P01 2023'!FD12</f>
        <v>6708.2148449999995</v>
      </c>
      <c r="AP20" s="191">
        <f>+'P01 2024'!FL12</f>
        <v>6592.875</v>
      </c>
      <c r="AQ20" s="606">
        <f>+'P01 2023'!FS12</f>
        <v>7525.4891399999997</v>
      </c>
      <c r="AR20" s="1399"/>
      <c r="AV20" s="1381"/>
      <c r="AW20" s="1381"/>
      <c r="AX20" s="1381"/>
      <c r="AY20" s="1381"/>
      <c r="AZ20" s="1400"/>
      <c r="BA20" s="1399"/>
      <c r="BB20" s="1399"/>
      <c r="BC20" s="435"/>
      <c r="BD20" s="1092"/>
      <c r="BG20" s="399"/>
      <c r="BH20" s="399"/>
      <c r="BN20" s="392"/>
      <c r="BO20" s="297"/>
      <c r="BP20" s="400"/>
      <c r="BQ20" s="400"/>
    </row>
    <row r="21" spans="1:69" ht="15" hidden="1" customHeight="1" x14ac:dyDescent="0.25">
      <c r="B21" s="901" t="s">
        <v>530</v>
      </c>
      <c r="C21" s="195"/>
      <c r="D21" s="65"/>
      <c r="E21" s="1405"/>
      <c r="F21" s="1405">
        <v>15</v>
      </c>
      <c r="G21" s="1404" t="str">
        <f t="shared" si="6"/>
        <v>21.01.001.015</v>
      </c>
      <c r="H21" s="1406" t="s">
        <v>25</v>
      </c>
      <c r="I21" s="1160">
        <f>+'P01 2024'!H13</f>
        <v>195840</v>
      </c>
      <c r="J21" s="1407">
        <f>+'P01 2024'!FR14</f>
        <v>193572.617</v>
      </c>
      <c r="K21" s="1408">
        <f ca="1">SUMIF(T$3:$AQ11,"ok",T21:AQ21)</f>
        <v>193571.079</v>
      </c>
      <c r="L21" s="1291">
        <f t="shared" ca="1" si="0"/>
        <v>0.99999205466132635</v>
      </c>
      <c r="M21" s="1407">
        <f>+'P01 2024'!FT14</f>
        <v>193571.079</v>
      </c>
      <c r="N21" s="1291">
        <f t="shared" si="1"/>
        <v>0.99999205466132635</v>
      </c>
      <c r="O21" s="1407">
        <f t="shared" si="3"/>
        <v>1.5380000000004657</v>
      </c>
      <c r="P21" s="1409">
        <f t="shared" si="4"/>
        <v>7.9453386736020913E-6</v>
      </c>
      <c r="Q21" s="823">
        <f>+'P01 2023'!GA13</f>
        <v>197359.63532999999</v>
      </c>
      <c r="R21" s="178">
        <f>SUMIF(U$3:$AQ$3,"SI",U21:AQ21)</f>
        <v>197359.63532999996</v>
      </c>
      <c r="S21" s="1410">
        <f t="shared" si="5"/>
        <v>0.99999999999999989</v>
      </c>
      <c r="T21" s="1411">
        <f>+'P01 2024'!K13</f>
        <v>17770.876</v>
      </c>
      <c r="U21" s="1412">
        <f>+'P01 2023'!I13</f>
        <v>15983.951084999999</v>
      </c>
      <c r="V21" s="1412">
        <f>+'P01 2024'!Q13</f>
        <v>17770.876</v>
      </c>
      <c r="W21" s="178">
        <f>+'P01 2023'!N13</f>
        <v>15983.951084999999</v>
      </c>
      <c r="X21" s="178">
        <f>+'P01 2024'!AE13</f>
        <v>17770.876</v>
      </c>
      <c r="Y21" s="178">
        <f>+'P01 2023'!AD13</f>
        <v>15983.951084999999</v>
      </c>
      <c r="Z21" s="178">
        <f>+'P01 2024'!AT13</f>
        <v>17770.876</v>
      </c>
      <c r="AA21" s="178">
        <f>+'P01 2023'!AT13</f>
        <v>15983.951084999999</v>
      </c>
      <c r="AB21" s="178">
        <f>+'P01 2024'!BI13</f>
        <v>16478.164000000001</v>
      </c>
      <c r="AC21" s="178">
        <f>+'P01 2023'!BJ13</f>
        <v>15983.951084999999</v>
      </c>
      <c r="AD21" s="178">
        <f>+'P01 2024'!BX13</f>
        <v>16552.856</v>
      </c>
      <c r="AE21" s="443">
        <f>+'P01 2023'!BZ13</f>
        <v>15983.951084999999</v>
      </c>
      <c r="AF21" s="178">
        <f>+'P01 2024'!CM13</f>
        <v>14842.731</v>
      </c>
      <c r="AG21" s="636">
        <f>+'P01 2023'!CP13</f>
        <v>15983.951084999999</v>
      </c>
      <c r="AH21" s="543">
        <f>+'P01 2024'!DB13</f>
        <v>14837.901</v>
      </c>
      <c r="AI21" s="443">
        <f>+'P01 2023'!DF13</f>
        <v>16307.815005</v>
      </c>
      <c r="AJ21" s="178">
        <f>+'P01 2024'!DR13</f>
        <v>14844.665999999999</v>
      </c>
      <c r="AK21" s="178">
        <f>+'P01 2023'!DX13</f>
        <v>17828.653319999998</v>
      </c>
      <c r="AL21" s="178">
        <f>'P01 2024'!EG14</f>
        <v>14844.321</v>
      </c>
      <c r="AM21" s="611">
        <f>+'P01 2023'!EN13</f>
        <v>17068.234679999998</v>
      </c>
      <c r="AN21" s="191">
        <f>+'P01 2024'!ET13</f>
        <v>14844.665999999999</v>
      </c>
      <c r="AO21" s="191">
        <f>+'P01 2023'!FD13</f>
        <v>17068.234679999998</v>
      </c>
      <c r="AP21" s="191">
        <f>+'P01 2024'!FL13</f>
        <v>15242.27</v>
      </c>
      <c r="AQ21" s="606">
        <f>+'P01 2023'!FS13</f>
        <v>17199.04005</v>
      </c>
      <c r="AR21" s="1399"/>
      <c r="AV21" s="1381"/>
      <c r="AW21" s="1381"/>
      <c r="AX21" s="1381"/>
      <c r="AY21" s="1381"/>
      <c r="AZ21" s="1400"/>
      <c r="BA21" s="1399"/>
      <c r="BB21" s="1399"/>
      <c r="BC21" s="435"/>
      <c r="BD21" s="1092"/>
      <c r="BG21" s="399"/>
      <c r="BH21" s="399"/>
      <c r="BN21" s="392"/>
      <c r="BO21" s="297"/>
      <c r="BP21" s="400"/>
      <c r="BQ21" s="400"/>
    </row>
    <row r="22" spans="1:69" ht="15" hidden="1" customHeight="1" x14ac:dyDescent="0.25">
      <c r="B22" s="901" t="s">
        <v>531</v>
      </c>
      <c r="C22" s="195"/>
      <c r="D22" s="65"/>
      <c r="E22" s="1405"/>
      <c r="F22" s="1405">
        <v>22</v>
      </c>
      <c r="G22" s="1404" t="str">
        <f t="shared" si="6"/>
        <v>21.01.001.022</v>
      </c>
      <c r="H22" s="1406" t="s">
        <v>26</v>
      </c>
      <c r="I22" s="1160">
        <f>+'P01 2024'!H14</f>
        <v>63130</v>
      </c>
      <c r="J22" s="1407">
        <f>+'P01 2024'!FR15</f>
        <v>62483.360999999997</v>
      </c>
      <c r="K22" s="1408">
        <f ca="1">SUMIF(T$3:$AQ12,"ok",T22:AQ22)</f>
        <v>62481.822999999997</v>
      </c>
      <c r="L22" s="1291">
        <f t="shared" ca="1" si="0"/>
        <v>0.99997538544701525</v>
      </c>
      <c r="M22" s="1407">
        <f>+'P01 2024'!FT15</f>
        <v>62481.822999999997</v>
      </c>
      <c r="N22" s="1291">
        <f t="shared" si="1"/>
        <v>0.99997538544701525</v>
      </c>
      <c r="O22" s="1407">
        <f t="shared" si="3"/>
        <v>1.5380000000004657</v>
      </c>
      <c r="P22" s="1409">
        <f t="shared" si="4"/>
        <v>2.4614552984761265E-5</v>
      </c>
      <c r="Q22" s="823">
        <f>+'P01 2023'!GA14</f>
        <v>63617.09161499999</v>
      </c>
      <c r="R22" s="178">
        <f>SUMIF(U$3:$AQ$3,"SI",U22:AQ22)</f>
        <v>63617.091614999998</v>
      </c>
      <c r="S22" s="1410">
        <f t="shared" si="5"/>
        <v>1.0000000000000002</v>
      </c>
      <c r="T22" s="1411">
        <f>+'P01 2024'!K14</f>
        <v>0</v>
      </c>
      <c r="U22" s="1412">
        <f>+'P01 2023'!I14</f>
        <v>0</v>
      </c>
      <c r="V22" s="1412">
        <v>0</v>
      </c>
      <c r="W22" s="178">
        <v>0</v>
      </c>
      <c r="X22" s="178">
        <f>+'P01 2024'!AE14</f>
        <v>17169.083999999999</v>
      </c>
      <c r="Y22" s="178">
        <f>+'P01 2023'!AD14</f>
        <v>15459.068429999999</v>
      </c>
      <c r="Z22" s="178">
        <v>0</v>
      </c>
      <c r="AA22" s="178">
        <f>+'P01 2023'!AT14</f>
        <v>0</v>
      </c>
      <c r="AB22" s="178">
        <v>0</v>
      </c>
      <c r="AC22" s="178">
        <v>0</v>
      </c>
      <c r="AD22" s="178">
        <f>+'P01 2024'!BX14</f>
        <v>16388.330999999998</v>
      </c>
      <c r="AE22" s="443">
        <f>+'P01 2023'!BZ14</f>
        <v>15459.068429999999</v>
      </c>
      <c r="AF22" s="178">
        <f>+'P01 2024'!CM14</f>
        <v>-1.9350000000000001</v>
      </c>
      <c r="AG22" s="636">
        <f>+'P01 2023'!CP14</f>
        <v>0</v>
      </c>
      <c r="AH22" s="543">
        <f>+'P01 2024'!DB14</f>
        <v>-6.7649999999999997</v>
      </c>
      <c r="AI22" s="443">
        <v>0</v>
      </c>
      <c r="AJ22" s="178">
        <f>+'P01 2024'!DR14</f>
        <v>14401.293</v>
      </c>
      <c r="AK22" s="178">
        <f>+'P01 2023'!DX14</f>
        <v>15937.966034999999</v>
      </c>
      <c r="AL22" s="178">
        <v>0</v>
      </c>
      <c r="AM22" s="611">
        <f>+'P01 2023'!EN14</f>
        <v>0</v>
      </c>
      <c r="AN22" s="191">
        <v>0</v>
      </c>
      <c r="AO22" s="191">
        <v>0</v>
      </c>
      <c r="AP22" s="191">
        <f>+'P01 2024'!FL14</f>
        <v>14531.815000000001</v>
      </c>
      <c r="AQ22" s="606">
        <f>+'P01 2023'!FS14</f>
        <v>16760.988719999998</v>
      </c>
      <c r="AR22" s="1399"/>
      <c r="AV22" s="1381"/>
      <c r="AW22" s="1381"/>
      <c r="AX22" s="1381"/>
      <c r="AY22" s="1381"/>
      <c r="AZ22" s="1400"/>
      <c r="BA22" s="1399"/>
      <c r="BB22" s="1399"/>
      <c r="BC22" s="435"/>
      <c r="BD22" s="1092"/>
      <c r="BG22" s="399"/>
      <c r="BH22" s="399"/>
      <c r="BN22" s="392"/>
      <c r="BO22" s="297"/>
      <c r="BP22" s="400"/>
      <c r="BQ22" s="400"/>
    </row>
    <row r="23" spans="1:69" ht="15" hidden="1" customHeight="1" x14ac:dyDescent="0.25">
      <c r="B23" s="901" t="s">
        <v>532</v>
      </c>
      <c r="C23" s="195"/>
      <c r="D23" s="65"/>
      <c r="E23" s="1405"/>
      <c r="F23" s="1405">
        <v>39</v>
      </c>
      <c r="G23" s="1404" t="str">
        <f t="shared" si="6"/>
        <v>21.01.001.039</v>
      </c>
      <c r="H23" s="1406" t="s">
        <v>27</v>
      </c>
      <c r="I23" s="1160">
        <f>+'P01 2024'!H15</f>
        <v>11180</v>
      </c>
      <c r="J23" s="1407">
        <f>+'P01 2024'!FR16</f>
        <v>12034.025</v>
      </c>
      <c r="K23" s="1408">
        <f ca="1">SUMIF(T$3:$AQ14,"ok",T23:AQ23)</f>
        <v>12032.487000000001</v>
      </c>
      <c r="L23" s="1291">
        <f t="shared" ca="1" si="0"/>
        <v>0.99987219571174246</v>
      </c>
      <c r="M23" s="1407">
        <f>+'P01 2024'!FT16</f>
        <v>12032.486999999999</v>
      </c>
      <c r="N23" s="1291">
        <f t="shared" si="1"/>
        <v>0.99987219571174224</v>
      </c>
      <c r="O23" s="1407">
        <f t="shared" si="3"/>
        <v>1.5380000000004657</v>
      </c>
      <c r="P23" s="1409">
        <f t="shared" si="4"/>
        <v>1.2780428825770809E-4</v>
      </c>
      <c r="Q23" s="823">
        <f>+'P01 2023'!GA15</f>
        <v>11266.766774999998</v>
      </c>
      <c r="R23" s="178">
        <f>SUMIF(U$3:$AQ$3,"SI",U23:AQ23)</f>
        <v>11099.545964999999</v>
      </c>
      <c r="S23" s="1410">
        <f t="shared" si="5"/>
        <v>0.98515804814820096</v>
      </c>
      <c r="T23" s="1411">
        <f>+'P01 2024'!K15</f>
        <v>998.16899999999998</v>
      </c>
      <c r="U23" s="1412">
        <f>+'P01 2023'!I15</f>
        <v>884.36609999999996</v>
      </c>
      <c r="V23" s="1412">
        <f>+'P01 2024'!Q14</f>
        <v>998.16899999999998</v>
      </c>
      <c r="W23" s="178">
        <f>+'P01 2023'!N14</f>
        <v>884.36609999999996</v>
      </c>
      <c r="X23" s="178">
        <f>+'P01 2024'!AE15</f>
        <v>998.16899999999998</v>
      </c>
      <c r="Y23" s="178">
        <f>+'P01 2023'!AD15</f>
        <v>884.36609999999996</v>
      </c>
      <c r="Z23" s="178">
        <f>+'P01 2024'!AT14</f>
        <v>998.16899999999998</v>
      </c>
      <c r="AA23" s="178">
        <f>+'P01 2023'!AT15</f>
        <v>884.36609999999996</v>
      </c>
      <c r="AB23" s="178">
        <f>+'P01 2024'!BI14</f>
        <v>998.16899999999998</v>
      </c>
      <c r="AC23" s="178">
        <f>+'P01 2023'!BJ14</f>
        <v>884.36609999999996</v>
      </c>
      <c r="AD23" s="178">
        <f>+'P01 2024'!BX15</f>
        <v>1003.1609999999999</v>
      </c>
      <c r="AE23" s="443">
        <f>+'P01 2023'!BZ15</f>
        <v>884.36609999999996</v>
      </c>
      <c r="AF23" s="178">
        <f>+'P01 2024'!CM15</f>
        <v>1001.227</v>
      </c>
      <c r="AG23" s="636">
        <f>+'P01 2023'!CP15</f>
        <v>884.36609999999996</v>
      </c>
      <c r="AH23" s="543">
        <f>+'P01 2024'!DB15</f>
        <v>996.39599999999996</v>
      </c>
      <c r="AI23" s="443">
        <f>+'P01 2023'!DF14</f>
        <v>977.22422999999992</v>
      </c>
      <c r="AJ23" s="178">
        <f>+'P01 2024'!DR15</f>
        <v>1003.1609999999999</v>
      </c>
      <c r="AK23" s="178">
        <f>+'P01 2023'!DX15</f>
        <v>977.22422999999992</v>
      </c>
      <c r="AL23" s="178">
        <f>'P01 2024'!EG15</f>
        <v>1002.817</v>
      </c>
      <c r="AM23" s="611">
        <f>+'P01 2023'!EN15</f>
        <v>977.22422999999992</v>
      </c>
      <c r="AN23" s="191">
        <f>+'P01 2024'!ET14</f>
        <v>1003.1609999999999</v>
      </c>
      <c r="AO23" s="191">
        <f>+'P01 2023'!FD14</f>
        <v>977.22422999999992</v>
      </c>
      <c r="AP23" s="191">
        <f>+'P01 2024'!FL15</f>
        <v>1031.7190000000001</v>
      </c>
      <c r="AQ23" s="606">
        <f>+'P01 2023'!FS15</f>
        <v>1000.0863449999999</v>
      </c>
      <c r="AR23" s="1399"/>
      <c r="AV23" s="1381"/>
      <c r="AW23" s="1381"/>
      <c r="AX23" s="1381"/>
      <c r="AY23" s="1381"/>
      <c r="AZ23" s="1400"/>
      <c r="BA23" s="1399"/>
      <c r="BB23" s="1399"/>
      <c r="BC23" s="435"/>
      <c r="BD23" s="1092"/>
      <c r="BG23" s="399"/>
      <c r="BH23" s="399"/>
      <c r="BN23" s="392"/>
      <c r="BO23" s="297"/>
      <c r="BP23" s="400"/>
      <c r="BQ23" s="400"/>
    </row>
    <row r="24" spans="1:69" ht="15" hidden="1" customHeight="1" x14ac:dyDescent="0.25">
      <c r="B24" s="901" t="s">
        <v>848</v>
      </c>
      <c r="C24" s="195"/>
      <c r="D24" s="65"/>
      <c r="E24" s="1405"/>
      <c r="F24" s="1405">
        <v>998</v>
      </c>
      <c r="G24" s="1404" t="str">
        <f t="shared" si="6"/>
        <v>21.01.001.0998</v>
      </c>
      <c r="H24" s="1406" t="s">
        <v>855</v>
      </c>
      <c r="I24" s="1160">
        <f>+'P01 2024'!H16</f>
        <v>17350</v>
      </c>
      <c r="J24" s="1408">
        <v>0</v>
      </c>
      <c r="K24" s="1408">
        <f ca="1">SUMIF(T$3:$AQ15,"ok",T24:AQ24)</f>
        <v>0</v>
      </c>
      <c r="L24" s="1292">
        <f t="shared" ca="1" si="0"/>
        <v>0</v>
      </c>
      <c r="M24" s="1414">
        <v>0</v>
      </c>
      <c r="N24" s="1292">
        <f t="shared" si="1"/>
        <v>0</v>
      </c>
      <c r="O24" s="1414">
        <f t="shared" si="3"/>
        <v>0</v>
      </c>
      <c r="P24" s="1409">
        <f t="shared" si="4"/>
        <v>0</v>
      </c>
      <c r="Q24" s="823">
        <f>+'P01 2023'!GA16</f>
        <v>17487.359999999997</v>
      </c>
      <c r="R24" s="178">
        <f>SUMIF(U$3:$AQ$3,"SI",U24:AQ24)</f>
        <v>17487.359999999997</v>
      </c>
      <c r="S24" s="1410">
        <f t="shared" si="5"/>
        <v>1</v>
      </c>
      <c r="T24" s="1411">
        <f>+'P01 2024'!K16</f>
        <v>0</v>
      </c>
      <c r="U24" s="1412">
        <f>+'P01 2023'!I16</f>
        <v>2185.9199999999996</v>
      </c>
      <c r="V24" s="1412">
        <v>0</v>
      </c>
      <c r="W24" s="178">
        <f>+'P01 2023'!N15</f>
        <v>2185.9199999999996</v>
      </c>
      <c r="X24" s="178">
        <v>0</v>
      </c>
      <c r="Y24" s="178">
        <f>+'P01 2023'!AD16</f>
        <v>2185.9199999999996</v>
      </c>
      <c r="Z24" s="178">
        <v>0</v>
      </c>
      <c r="AA24" s="178">
        <f>+'P01 2023'!AT16</f>
        <v>2185.9199999999996</v>
      </c>
      <c r="AB24" s="178">
        <v>0</v>
      </c>
      <c r="AC24" s="178">
        <f>+'P01 2023'!BJ15</f>
        <v>2185.9199999999996</v>
      </c>
      <c r="AD24" s="178">
        <v>0</v>
      </c>
      <c r="AE24" s="443">
        <f>+'P01 2023'!BZ16</f>
        <v>2185.9199999999996</v>
      </c>
      <c r="AF24" s="178">
        <v>0</v>
      </c>
      <c r="AG24" s="636">
        <f>+'P01 2023'!CP16</f>
        <v>2185.9199999999996</v>
      </c>
      <c r="AH24" s="543">
        <v>0</v>
      </c>
      <c r="AI24" s="443">
        <f>+'P01 2023'!DF15</f>
        <v>2185.9199999999996</v>
      </c>
      <c r="AJ24" s="178">
        <v>0</v>
      </c>
      <c r="AK24" s="178">
        <f>+'P01 2023'!DX16</f>
        <v>0</v>
      </c>
      <c r="AL24" s="178">
        <v>0</v>
      </c>
      <c r="AM24" s="611">
        <v>0</v>
      </c>
      <c r="AN24" s="191">
        <v>0</v>
      </c>
      <c r="AO24" s="191">
        <v>0</v>
      </c>
      <c r="AP24" s="191">
        <v>0</v>
      </c>
      <c r="AQ24" s="606">
        <f>+'P01 2023'!FS16</f>
        <v>0</v>
      </c>
      <c r="AR24" s="1399"/>
      <c r="AV24" s="1381"/>
      <c r="AW24" s="1381"/>
      <c r="AX24" s="1381"/>
      <c r="AY24" s="1381"/>
      <c r="AZ24" s="1400"/>
      <c r="BA24" s="1399"/>
      <c r="BB24" s="1399"/>
      <c r="BC24" s="435"/>
      <c r="BD24" s="1092"/>
      <c r="BG24" s="399"/>
      <c r="BH24" s="399"/>
      <c r="BN24" s="392"/>
      <c r="BO24" s="297"/>
      <c r="BP24" s="400"/>
      <c r="BQ24" s="400"/>
    </row>
    <row r="25" spans="1:69" ht="15" hidden="1" customHeight="1" x14ac:dyDescent="0.25">
      <c r="B25" s="901" t="s">
        <v>791</v>
      </c>
      <c r="C25" s="195"/>
      <c r="D25" s="65"/>
      <c r="E25" s="1405"/>
      <c r="F25" s="1405">
        <v>999</v>
      </c>
      <c r="G25" s="1404" t="str">
        <f t="shared" si="6"/>
        <v>21.01.001.0999</v>
      </c>
      <c r="H25" s="1406" t="s">
        <v>795</v>
      </c>
      <c r="I25" s="1415">
        <v>0</v>
      </c>
      <c r="J25" s="1414">
        <v>0</v>
      </c>
      <c r="K25" s="1408">
        <f ca="1">SUMIF(T$3:$AQ17,"ok",T25:AQ25)</f>
        <v>0</v>
      </c>
      <c r="L25" s="1300">
        <f t="shared" ca="1" si="0"/>
        <v>0</v>
      </c>
      <c r="M25" s="1408">
        <v>0</v>
      </c>
      <c r="N25" s="1300">
        <f t="shared" si="1"/>
        <v>0</v>
      </c>
      <c r="O25" s="1408">
        <f t="shared" si="3"/>
        <v>0</v>
      </c>
      <c r="P25" s="1409">
        <f t="shared" si="4"/>
        <v>0</v>
      </c>
      <c r="Q25" s="823">
        <f>+'P01 2023'!GA17</f>
        <v>0</v>
      </c>
      <c r="R25" s="178">
        <f>SUMIF(U$3:$AQ$3,"SI",U25:AQ25)</f>
        <v>0</v>
      </c>
      <c r="S25" s="1410" t="str">
        <f t="shared" si="5"/>
        <v>0,00%</v>
      </c>
      <c r="T25" s="1411">
        <v>0</v>
      </c>
      <c r="U25" s="1412">
        <f>+'P01 2023'!I17</f>
        <v>0</v>
      </c>
      <c r="V25" s="1412">
        <v>0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8">
        <v>0</v>
      </c>
      <c r="AC25" s="178">
        <v>0</v>
      </c>
      <c r="AD25" s="178">
        <v>0</v>
      </c>
      <c r="AE25" s="443">
        <v>0</v>
      </c>
      <c r="AF25" s="178">
        <v>0</v>
      </c>
      <c r="AG25" s="636">
        <v>0</v>
      </c>
      <c r="AH25" s="543">
        <v>0</v>
      </c>
      <c r="AI25" s="443">
        <v>0</v>
      </c>
      <c r="AJ25" s="178">
        <v>0</v>
      </c>
      <c r="AK25" s="178">
        <v>0</v>
      </c>
      <c r="AL25" s="178">
        <v>0</v>
      </c>
      <c r="AM25" s="611">
        <v>0</v>
      </c>
      <c r="AN25" s="191">
        <v>0</v>
      </c>
      <c r="AO25" s="191">
        <v>0</v>
      </c>
      <c r="AP25" s="191">
        <v>0</v>
      </c>
      <c r="AQ25" s="419">
        <v>0</v>
      </c>
      <c r="AR25" s="1399"/>
      <c r="AV25" s="1381"/>
      <c r="AW25" s="1381"/>
      <c r="AX25" s="1381"/>
      <c r="AY25" s="1381"/>
      <c r="AZ25" s="1400"/>
      <c r="BA25" s="1399"/>
      <c r="BB25" s="1399"/>
      <c r="BC25" s="435"/>
      <c r="BD25" s="1092"/>
      <c r="BG25" s="399"/>
      <c r="BH25" s="399"/>
      <c r="BN25" s="392"/>
      <c r="BO25" s="297"/>
      <c r="BP25" s="400"/>
      <c r="BQ25" s="400"/>
    </row>
    <row r="26" spans="1:69" s="1401" customFormat="1" ht="15" hidden="1" customHeight="1" x14ac:dyDescent="0.25">
      <c r="A26" s="418"/>
      <c r="B26" s="901" t="s">
        <v>345</v>
      </c>
      <c r="C26" s="175"/>
      <c r="D26" s="62"/>
      <c r="E26" s="60" t="s">
        <v>156</v>
      </c>
      <c r="F26" s="60"/>
      <c r="G26" s="184"/>
      <c r="H26" s="1392" t="s">
        <v>28</v>
      </c>
      <c r="I26" s="385">
        <f>+'P01 2024'!H17</f>
        <v>21740</v>
      </c>
      <c r="J26" s="1393">
        <f>+'P01 2024'!FR17</f>
        <v>19540.34</v>
      </c>
      <c r="K26" s="1393">
        <f ca="1">SUMIF(T$3:$AQ18,"ok",T26:AQ26)</f>
        <v>19538.802</v>
      </c>
      <c r="L26" s="1290">
        <f t="shared" ca="1" si="0"/>
        <v>0.99992129103178351</v>
      </c>
      <c r="M26" s="1393">
        <f>+'P01 2024'!FT17</f>
        <v>19538.802</v>
      </c>
      <c r="N26" s="1290">
        <f t="shared" si="1"/>
        <v>0.99992129103178351</v>
      </c>
      <c r="O26" s="1393">
        <f t="shared" si="3"/>
        <v>1.5380000000004657</v>
      </c>
      <c r="P26" s="1394">
        <f t="shared" si="4"/>
        <v>7.8708968216544123E-5</v>
      </c>
      <c r="Q26" s="1395">
        <f>+'P01 2023'!GA18</f>
        <v>21901.359689999997</v>
      </c>
      <c r="R26" s="171">
        <f>SUMIF(U$3:$AQ$3,"SI",U26:AQ26)</f>
        <v>21901.359690000001</v>
      </c>
      <c r="S26" s="1397">
        <f t="shared" si="5"/>
        <v>1.0000000000000002</v>
      </c>
      <c r="T26" s="1398">
        <f>+'P01 2024'!K17</f>
        <v>1583.356</v>
      </c>
      <c r="U26" s="171">
        <f>+'P01 2023'!I18</f>
        <v>1576.260495</v>
      </c>
      <c r="V26" s="171">
        <f>+'P01 2024'!Q15</f>
        <v>1818.1510000000001</v>
      </c>
      <c r="W26" s="171">
        <f>+'P01 2023'!N16</f>
        <v>1715.17302</v>
      </c>
      <c r="X26" s="171">
        <f>+'P01 2024'!AE16</f>
        <v>1718.2729999999999</v>
      </c>
      <c r="Y26" s="171">
        <f>SUM(Y27:Y28)</f>
        <v>2060.5856399999998</v>
      </c>
      <c r="Z26" s="171">
        <f>+'P01 2024'!AT15</f>
        <v>1656.3009999999999</v>
      </c>
      <c r="AA26" s="171">
        <f>SUM(AA27:AA28)</f>
        <v>1615.5584099999999</v>
      </c>
      <c r="AB26" s="171">
        <f>+'P01 2024'!BI15</f>
        <v>1584.867</v>
      </c>
      <c r="AC26" s="171">
        <f>SUM(AC27:AC28)</f>
        <v>1753.9016849999998</v>
      </c>
      <c r="AD26" s="171">
        <f>+'P01 2024'!BX16</f>
        <v>1819.8219999999999</v>
      </c>
      <c r="AE26" s="609">
        <f>SUM(AE27:AE28)</f>
        <v>2103.4501649999997</v>
      </c>
      <c r="AF26" s="171">
        <f>+'P01 2024'!CM16</f>
        <v>1556.0809999999999</v>
      </c>
      <c r="AG26" s="609">
        <f>+'P01 2023'!CP17</f>
        <v>1705.9294349999998</v>
      </c>
      <c r="AH26" s="171">
        <f>+'P01 2024'!DB16</f>
        <v>1527.261</v>
      </c>
      <c r="AI26" s="609">
        <f>+'P01 2023'!DF16</f>
        <v>1781.7669899999999</v>
      </c>
      <c r="AJ26" s="171">
        <f>+'P01 2024'!DR16</f>
        <v>1750.7360000000001</v>
      </c>
      <c r="AK26" s="171">
        <f>+'P01 2023'!DX17</f>
        <v>2153.0276999999996</v>
      </c>
      <c r="AL26" s="171">
        <f>SUM(AL27:AL28)</f>
        <v>1432.355</v>
      </c>
      <c r="AM26" s="609">
        <f>+'P01 2023'!EN16</f>
        <v>1678.4822699999997</v>
      </c>
      <c r="AN26" s="171">
        <f>+'P01 2024'!ET15</f>
        <v>1439.53</v>
      </c>
      <c r="AO26" s="171">
        <f>+'P01 2023'!FD15</f>
        <v>1686.5221499999998</v>
      </c>
      <c r="AP26" s="171">
        <f>+'P01 2024'!FL16</f>
        <v>1652.069</v>
      </c>
      <c r="AQ26" s="604">
        <f>+'P01 2023'!FS17</f>
        <v>2070.7017299999998</v>
      </c>
      <c r="AR26" s="1399"/>
      <c r="AS26" s="646"/>
      <c r="AT26" s="646"/>
      <c r="AU26" s="1386"/>
      <c r="AV26" s="1381"/>
      <c r="AW26" s="1381"/>
      <c r="AX26" s="1381"/>
      <c r="AY26" s="1381"/>
      <c r="AZ26" s="1400"/>
      <c r="BA26" s="1399"/>
      <c r="BB26" s="1399"/>
      <c r="BC26" s="435"/>
      <c r="BD26" s="1092"/>
      <c r="BE26" s="432"/>
      <c r="BF26" s="432"/>
      <c r="BG26" s="399"/>
      <c r="BH26" s="399"/>
      <c r="BI26" s="432"/>
      <c r="BJ26" s="432"/>
      <c r="BK26" s="432"/>
      <c r="BL26" s="432"/>
      <c r="BM26" s="399"/>
      <c r="BN26" s="392"/>
      <c r="BO26" s="297"/>
      <c r="BP26" s="400"/>
      <c r="BQ26" s="400"/>
    </row>
    <row r="27" spans="1:69" ht="15" hidden="1" customHeight="1" x14ac:dyDescent="0.25">
      <c r="B27" s="901" t="s">
        <v>533</v>
      </c>
      <c r="C27" s="195"/>
      <c r="D27" s="65"/>
      <c r="E27" s="1405"/>
      <c r="F27" s="1405">
        <v>1</v>
      </c>
      <c r="G27" s="1404" t="str">
        <f>+CONCATENATE($C$10,"",$D$11,"",$E$26,"00",F27)</f>
        <v>21.01.002.001</v>
      </c>
      <c r="H27" s="1406" t="s">
        <v>29</v>
      </c>
      <c r="I27" s="1160">
        <f>+'P01 2024'!H18</f>
        <v>1570</v>
      </c>
      <c r="J27" s="1407">
        <f>+'P01 2024'!FR18</f>
        <v>1667.615</v>
      </c>
      <c r="K27" s="1408">
        <f ca="1">SUMIF(T$3:$AQ19,"ok",T27:AQ27)</f>
        <v>1667.615</v>
      </c>
      <c r="L27" s="1293">
        <f t="shared" ca="1" si="0"/>
        <v>1</v>
      </c>
      <c r="M27" s="1407">
        <f>+'P01 2024'!FT18</f>
        <v>1667.615</v>
      </c>
      <c r="N27" s="1293">
        <f t="shared" si="1"/>
        <v>1</v>
      </c>
      <c r="O27" s="1408">
        <f t="shared" si="3"/>
        <v>0</v>
      </c>
      <c r="P27" s="1409">
        <f t="shared" si="4"/>
        <v>0</v>
      </c>
      <c r="Q27" s="823">
        <f>+'P01 2023'!GA19</f>
        <v>1579.2133499999998</v>
      </c>
      <c r="R27" s="178">
        <f>SUMIF(U$3:$AQ$3,"SI",U27:AQ27)</f>
        <v>1579.21335</v>
      </c>
      <c r="S27" s="1410">
        <f t="shared" si="5"/>
        <v>1.0000000000000002</v>
      </c>
      <c r="T27" s="1411">
        <f>+'P01 2024'!K18</f>
        <v>0</v>
      </c>
      <c r="U27" s="1412">
        <f>+'P01 2023'!I19</f>
        <v>0</v>
      </c>
      <c r="V27" s="1412">
        <f>+'P01 2024'!Q16</f>
        <v>348.024</v>
      </c>
      <c r="W27" s="178">
        <f>+'P01 2023'!N17</f>
        <v>130.51349999999999</v>
      </c>
      <c r="X27" s="178">
        <v>0</v>
      </c>
      <c r="Y27" s="178">
        <f>+'P01 2023'!AD18</f>
        <v>261.02699999999999</v>
      </c>
      <c r="Z27" s="178">
        <f>+'P01 2024'!AT16</f>
        <v>174.012</v>
      </c>
      <c r="AA27" s="178">
        <v>0</v>
      </c>
      <c r="AB27" s="178">
        <f>+'P01 2024'!BI16</f>
        <v>174.012</v>
      </c>
      <c r="AC27" s="178">
        <f>+'P01 2023'!BJ17</f>
        <v>130.51349999999999</v>
      </c>
      <c r="AD27" s="178">
        <f>+'P01 2024'!BX17</f>
        <v>159.511</v>
      </c>
      <c r="AE27" s="443">
        <f>+'P01 2023'!BZ18</f>
        <v>261.02699999999999</v>
      </c>
      <c r="AF27" s="178">
        <f>+'P01 2024'!CM17</f>
        <v>159.511</v>
      </c>
      <c r="AG27" s="636">
        <v>0</v>
      </c>
      <c r="AH27" s="543">
        <f>+'P01 2024'!DB17</f>
        <v>130.50899999999999</v>
      </c>
      <c r="AI27" s="443">
        <f>+'P01 2023'!DF17</f>
        <v>130.51349999999999</v>
      </c>
      <c r="AJ27" s="178">
        <f>+'P01 2024'!DR17</f>
        <v>130.50899999999999</v>
      </c>
      <c r="AK27" s="178">
        <f>+'P01 2023'!DX18</f>
        <v>130.51349999999999</v>
      </c>
      <c r="AL27" s="178">
        <f>'P01 2024'!EG17</f>
        <v>130.50899999999999</v>
      </c>
      <c r="AM27" s="1416">
        <f>+'P01 2023'!EN17</f>
        <v>130.51349999999999</v>
      </c>
      <c r="AN27" s="191">
        <f>+'P01 2024'!ET16</f>
        <v>130.50899999999999</v>
      </c>
      <c r="AO27" s="191">
        <f>+'P01 2023'!FD16</f>
        <v>130.51349999999999</v>
      </c>
      <c r="AP27" s="191">
        <f>+'P01 2024'!FL17</f>
        <v>130.50899999999999</v>
      </c>
      <c r="AQ27" s="606">
        <f>+'P01 2023'!FS18</f>
        <v>274.07835</v>
      </c>
      <c r="AR27" s="1399"/>
      <c r="AV27" s="1381"/>
      <c r="AW27" s="1381"/>
      <c r="AX27" s="1381"/>
      <c r="AY27" s="1381"/>
      <c r="AZ27" s="1400"/>
      <c r="BA27" s="1399"/>
      <c r="BB27" s="1399"/>
      <c r="BC27" s="435"/>
      <c r="BD27" s="1092"/>
      <c r="BG27" s="399"/>
      <c r="BH27" s="399"/>
      <c r="BN27" s="392"/>
      <c r="BO27" s="297"/>
      <c r="BP27" s="400"/>
      <c r="BQ27" s="400"/>
    </row>
    <row r="28" spans="1:69" ht="15" hidden="1" customHeight="1" x14ac:dyDescent="0.25">
      <c r="B28" s="901" t="s">
        <v>534</v>
      </c>
      <c r="C28" s="195"/>
      <c r="D28" s="65"/>
      <c r="E28" s="1405"/>
      <c r="F28" s="1405">
        <v>2</v>
      </c>
      <c r="G28" s="1404" t="str">
        <f>+CONCATENATE($C$10,"",$D$11,"",$E$26,"00",F28)</f>
        <v>21.01.002.002</v>
      </c>
      <c r="H28" s="1406" t="s">
        <v>30</v>
      </c>
      <c r="I28" s="1160">
        <f>+'P01 2024'!H19</f>
        <v>20170</v>
      </c>
      <c r="J28" s="1407">
        <f>+'P01 2024'!FR19</f>
        <v>17872.724999999999</v>
      </c>
      <c r="K28" s="1408">
        <f ca="1">SUMIF(T$3:$AQ20,"ok",T28:AQ28)</f>
        <v>17871.187000000002</v>
      </c>
      <c r="L28" s="1293">
        <f t="shared" ca="1" si="0"/>
        <v>0.99991394708976966</v>
      </c>
      <c r="M28" s="1407">
        <f>+'P01 2024'!FT19</f>
        <v>17871.187000000002</v>
      </c>
      <c r="N28" s="1293">
        <f t="shared" si="1"/>
        <v>0.99991394708976966</v>
      </c>
      <c r="O28" s="1408">
        <f t="shared" si="3"/>
        <v>1.5379999999968277</v>
      </c>
      <c r="P28" s="1409">
        <f t="shared" si="4"/>
        <v>8.6052910230355345E-5</v>
      </c>
      <c r="Q28" s="823">
        <f>+'P01 2023'!GA20</f>
        <v>20322.146339999996</v>
      </c>
      <c r="R28" s="178">
        <f>SUMIF(U$3:$AQ$3,"SI",U28:AQ28)</f>
        <v>20322.146339999999</v>
      </c>
      <c r="S28" s="1410">
        <f t="shared" si="5"/>
        <v>1.0000000000000002</v>
      </c>
      <c r="T28" s="1411">
        <f>+'P01 2024'!K19</f>
        <v>1583.356</v>
      </c>
      <c r="U28" s="1412">
        <f>+'P01 2023'!I20</f>
        <v>1576.260495</v>
      </c>
      <c r="V28" s="1412">
        <f>+'P01 2024'!Q17</f>
        <v>1470.127</v>
      </c>
      <c r="W28" s="178">
        <f>+'P01 2023'!N18</f>
        <v>1584.6595199999997</v>
      </c>
      <c r="X28" s="178">
        <f>+'P01 2024'!AE17</f>
        <v>1718.2729999999999</v>
      </c>
      <c r="Y28" s="178">
        <f>+'P01 2023'!AD19</f>
        <v>1799.5586399999997</v>
      </c>
      <c r="Z28" s="178">
        <f>+'P01 2024'!AT17</f>
        <v>1482.289</v>
      </c>
      <c r="AA28" s="178">
        <f>+'P01 2023'!AT18</f>
        <v>1615.5584099999999</v>
      </c>
      <c r="AB28" s="178">
        <f>+'P01 2024'!BI17</f>
        <v>1410.855</v>
      </c>
      <c r="AC28" s="178">
        <f>+'P01 2023'!BJ18</f>
        <v>1623.3881849999998</v>
      </c>
      <c r="AD28" s="178">
        <f>+'P01 2024'!BX18</f>
        <v>1660.3109999999999</v>
      </c>
      <c r="AE28" s="443">
        <f>+'P01 2023'!BZ19</f>
        <v>1842.4231649999997</v>
      </c>
      <c r="AF28" s="178">
        <f>+'P01 2024'!CM18</f>
        <v>1396.57</v>
      </c>
      <c r="AG28" s="636">
        <f>+'P01 2023'!CP18</f>
        <v>1705.9294349999998</v>
      </c>
      <c r="AH28" s="543">
        <f>+'P01 2024'!DB18</f>
        <v>1396.752</v>
      </c>
      <c r="AI28" s="443">
        <f>+'P01 2023'!DF18</f>
        <v>1651.2534899999998</v>
      </c>
      <c r="AJ28" s="178">
        <f>+'P01 2024'!DR18</f>
        <v>1620.2270000000001</v>
      </c>
      <c r="AK28" s="178">
        <f>+'P01 2023'!DX19</f>
        <v>2022.5141999999996</v>
      </c>
      <c r="AL28" s="178">
        <f>+'P01 2024'!EG18</f>
        <v>1301.846</v>
      </c>
      <c r="AM28" s="1416">
        <f>+'P01 2023'!EN18</f>
        <v>1547.9687699999999</v>
      </c>
      <c r="AN28" s="191">
        <f>+'P01 2024'!ET17</f>
        <v>1309.021</v>
      </c>
      <c r="AO28" s="191">
        <f>+'P01 2023'!FD17</f>
        <v>1556.00865</v>
      </c>
      <c r="AP28" s="191">
        <f>+'P01 2024'!FL18</f>
        <v>1521.56</v>
      </c>
      <c r="AQ28" s="606">
        <f>+'P01 2023'!FS19</f>
        <v>1796.6233799999998</v>
      </c>
      <c r="AR28" s="1399"/>
      <c r="AV28" s="1381"/>
      <c r="AW28" s="1381"/>
      <c r="AX28" s="1381"/>
      <c r="AY28" s="1381"/>
      <c r="AZ28" s="1400"/>
      <c r="BA28" s="1399"/>
      <c r="BB28" s="1399"/>
      <c r="BC28" s="435"/>
      <c r="BD28" s="1092"/>
      <c r="BG28" s="399"/>
      <c r="BH28" s="399"/>
      <c r="BN28" s="392"/>
      <c r="BO28" s="297"/>
      <c r="BP28" s="400"/>
      <c r="BQ28" s="400"/>
    </row>
    <row r="29" spans="1:69" s="1401" customFormat="1" ht="15" hidden="1" customHeight="1" x14ac:dyDescent="0.25">
      <c r="A29" s="418"/>
      <c r="B29" s="901" t="s">
        <v>535</v>
      </c>
      <c r="C29" s="175"/>
      <c r="D29" s="62"/>
      <c r="E29" s="1418" t="s">
        <v>157</v>
      </c>
      <c r="F29" s="1418"/>
      <c r="G29" s="1417"/>
      <c r="H29" s="1419" t="s">
        <v>31</v>
      </c>
      <c r="I29" s="385">
        <f>+'P01 2024'!H20</f>
        <v>58750</v>
      </c>
      <c r="J29" s="1393">
        <f>+'P01 2024'!FR20</f>
        <v>56619.78</v>
      </c>
      <c r="K29" s="1393">
        <f ca="1">SUMIF(T$3:$AQ21,"ok",T29:AQ29)</f>
        <v>56616.703999999998</v>
      </c>
      <c r="L29" s="1294">
        <f t="shared" ca="1" si="0"/>
        <v>0.99994567269600831</v>
      </c>
      <c r="M29" s="1393">
        <f>+'P01 2024'!FT20</f>
        <v>56616.703999999998</v>
      </c>
      <c r="N29" s="1294">
        <f t="shared" si="1"/>
        <v>0.99994567269600831</v>
      </c>
      <c r="O29" s="1393">
        <f t="shared" si="3"/>
        <v>3.0760000000009313</v>
      </c>
      <c r="P29" s="1394">
        <f t="shared" si="4"/>
        <v>5.4327303991660359E-5</v>
      </c>
      <c r="Q29" s="1395">
        <f>+'P01 2023'!GA21</f>
        <v>59208.661259999993</v>
      </c>
      <c r="R29" s="171">
        <f>SUMIF(U$3:$AQ$3,"SI",U29:AQ29)</f>
        <v>59208.661259999993</v>
      </c>
      <c r="S29" s="1397">
        <f t="shared" si="5"/>
        <v>1</v>
      </c>
      <c r="T29" s="1398">
        <f>+'P01 2024'!K20</f>
        <v>0</v>
      </c>
      <c r="U29" s="171">
        <f>+'P01 2023'!I21</f>
        <v>0</v>
      </c>
      <c r="V29" s="171">
        <v>0</v>
      </c>
      <c r="W29" s="422">
        <v>0</v>
      </c>
      <c r="X29" s="171">
        <f>+'P01 2024'!AE18</f>
        <v>15773.07</v>
      </c>
      <c r="Y29" s="171">
        <f>SUM(Y30:Y32)</f>
        <v>14814.408329999998</v>
      </c>
      <c r="Z29" s="171">
        <v>0</v>
      </c>
      <c r="AA29" s="422">
        <f>SUM(AA30:AA31)</f>
        <v>0</v>
      </c>
      <c r="AB29" s="171">
        <v>0</v>
      </c>
      <c r="AC29" s="422">
        <f>SUM(AC30:AC31)</f>
        <v>0</v>
      </c>
      <c r="AD29" s="171">
        <f>+'P01 2024'!BX19</f>
        <v>14959.285</v>
      </c>
      <c r="AE29" s="609">
        <f>+'P01 2023'!BZ20</f>
        <v>14814.408329999998</v>
      </c>
      <c r="AF29" s="171">
        <f>+'P01 2024'!CM19</f>
        <v>-3.8690000000000002</v>
      </c>
      <c r="AG29" s="609">
        <v>0</v>
      </c>
      <c r="AH29" s="171">
        <f>+'P01 2024'!DB19</f>
        <v>-13.53</v>
      </c>
      <c r="AI29" s="609">
        <v>0</v>
      </c>
      <c r="AJ29" s="171">
        <f>+'P01 2024'!DR19</f>
        <v>12889.161</v>
      </c>
      <c r="AK29" s="171">
        <f>+'P01 2023'!DX20</f>
        <v>14928.756164999999</v>
      </c>
      <c r="AL29" s="171">
        <f>SUM(AL30:AL32)</f>
        <v>0</v>
      </c>
      <c r="AM29" s="609">
        <f>+'P01 2023'!EN19</f>
        <v>0</v>
      </c>
      <c r="AN29" s="171">
        <v>0</v>
      </c>
      <c r="AO29" s="422">
        <v>0</v>
      </c>
      <c r="AP29" s="171">
        <f>+'P01 2024'!FL19</f>
        <v>13012.587</v>
      </c>
      <c r="AQ29" s="604">
        <f>+'P01 2023'!FS20</f>
        <v>14651.088434999998</v>
      </c>
      <c r="AR29" s="1399"/>
      <c r="AS29" s="646"/>
      <c r="AT29" s="646"/>
      <c r="AU29" s="1386"/>
      <c r="AV29" s="1381"/>
      <c r="AW29" s="1381"/>
      <c r="AX29" s="1381"/>
      <c r="AY29" s="1381"/>
      <c r="AZ29" s="1400"/>
      <c r="BA29" s="1399"/>
      <c r="BB29" s="1399"/>
      <c r="BC29" s="435"/>
      <c r="BD29" s="1092"/>
      <c r="BE29" s="432"/>
      <c r="BF29" s="432"/>
      <c r="BG29" s="399"/>
      <c r="BH29" s="399"/>
      <c r="BI29" s="432"/>
      <c r="BJ29" s="432"/>
      <c r="BK29" s="432"/>
      <c r="BL29" s="432"/>
      <c r="BM29" s="399"/>
      <c r="BN29" s="392"/>
      <c r="BO29" s="297"/>
      <c r="BP29" s="400"/>
      <c r="BQ29" s="400"/>
    </row>
    <row r="30" spans="1:69" ht="15" hidden="1" customHeight="1" x14ac:dyDescent="0.25">
      <c r="B30" s="901" t="s">
        <v>536</v>
      </c>
      <c r="C30" s="195"/>
      <c r="D30" s="65"/>
      <c r="E30" s="1405"/>
      <c r="F30" s="1405">
        <v>1</v>
      </c>
      <c r="G30" s="1404" t="str">
        <f>+CONCATENATE($C$10,"",$D$11,"",$E$29,"00",F30)</f>
        <v>21.01.003.001</v>
      </c>
      <c r="H30" s="1406" t="s">
        <v>32</v>
      </c>
      <c r="I30" s="1160">
        <f>+'P01 2024'!H21</f>
        <v>30600</v>
      </c>
      <c r="J30" s="1407">
        <f>+'P01 2024'!FR21</f>
        <v>30187.928</v>
      </c>
      <c r="K30" s="1408">
        <f ca="1">SUMIF(T$3:$AQ22,"ok",T30:AQ30)</f>
        <v>30186.390000000003</v>
      </c>
      <c r="L30" s="1293">
        <f t="shared" ca="1" si="0"/>
        <v>0.99994905248217114</v>
      </c>
      <c r="M30" s="1407">
        <f>+'P01 2024'!FT21</f>
        <v>30186.39</v>
      </c>
      <c r="N30" s="1293">
        <f t="shared" si="1"/>
        <v>0.99994905248217103</v>
      </c>
      <c r="O30" s="1408">
        <f t="shared" si="3"/>
        <v>1.5380000000004657</v>
      </c>
      <c r="P30" s="1409">
        <f t="shared" si="4"/>
        <v>5.09475178289966E-5</v>
      </c>
      <c r="Q30" s="823">
        <f>+'P01 2023'!GA22</f>
        <v>30839.359904999998</v>
      </c>
      <c r="R30" s="178">
        <f>SUMIF(U$3:$AQ$3,"SI",U30:AQ30)</f>
        <v>30839.359904999998</v>
      </c>
      <c r="S30" s="1410">
        <f t="shared" si="5"/>
        <v>1</v>
      </c>
      <c r="T30" s="1411">
        <f>+'P01 2024'!K21</f>
        <v>0</v>
      </c>
      <c r="U30" s="1412">
        <f>+'P01 2023'!I22</f>
        <v>0</v>
      </c>
      <c r="V30" s="1412">
        <v>0</v>
      </c>
      <c r="W30" s="178">
        <v>0</v>
      </c>
      <c r="X30" s="178">
        <f>+'P01 2024'!AE19</f>
        <v>8332.5030000000006</v>
      </c>
      <c r="Y30" s="178">
        <f>+'P01 2023'!AD21</f>
        <v>7470.633104999999</v>
      </c>
      <c r="Z30" s="178">
        <v>0</v>
      </c>
      <c r="AA30" s="178">
        <v>0</v>
      </c>
      <c r="AB30" s="178">
        <v>0</v>
      </c>
      <c r="AC30" s="178">
        <v>0</v>
      </c>
      <c r="AD30" s="178">
        <f>+'P01 2024'!BX20</f>
        <v>7936.9189999999999</v>
      </c>
      <c r="AE30" s="443">
        <f>+'P01 2023'!BZ21</f>
        <v>7470.633104999999</v>
      </c>
      <c r="AF30" s="178">
        <f>+'P01 2024'!CM20</f>
        <v>-1.9350000000000001</v>
      </c>
      <c r="AG30" s="636">
        <v>0</v>
      </c>
      <c r="AH30" s="543">
        <f>+'P01 2024'!DB20</f>
        <v>-6.7649999999999997</v>
      </c>
      <c r="AI30" s="443">
        <v>0</v>
      </c>
      <c r="AJ30" s="178">
        <f>+'P01 2024'!DR20</f>
        <v>6930.1469999999999</v>
      </c>
      <c r="AK30" s="178">
        <f>+'P01 2023'!DX21</f>
        <v>7773.6055499999993</v>
      </c>
      <c r="AL30" s="178">
        <v>0</v>
      </c>
      <c r="AM30" s="611">
        <f>+'P01 2023'!EN20</f>
        <v>0</v>
      </c>
      <c r="AN30" s="191">
        <v>0</v>
      </c>
      <c r="AO30" s="191">
        <v>0</v>
      </c>
      <c r="AP30" s="191">
        <f>+'P01 2024'!FL20</f>
        <v>6995.5209999999997</v>
      </c>
      <c r="AQ30" s="606">
        <f>+'P01 2023'!FS21</f>
        <v>8124.4881449999993</v>
      </c>
      <c r="AR30" s="1399"/>
      <c r="AV30" s="1381"/>
      <c r="AW30" s="1381"/>
      <c r="AX30" s="1381"/>
      <c r="AY30" s="1381"/>
      <c r="AZ30" s="1400"/>
      <c r="BA30" s="1399"/>
      <c r="BB30" s="1399"/>
      <c r="BC30" s="435"/>
      <c r="BD30" s="1092"/>
      <c r="BG30" s="399"/>
      <c r="BH30" s="399"/>
      <c r="BN30" s="392"/>
      <c r="BO30" s="297"/>
      <c r="BP30" s="400"/>
      <c r="BQ30" s="400"/>
    </row>
    <row r="31" spans="1:69" ht="15" hidden="1" customHeight="1" x14ac:dyDescent="0.25">
      <c r="B31" s="901" t="s">
        <v>346</v>
      </c>
      <c r="C31" s="195"/>
      <c r="D31" s="65"/>
      <c r="E31" s="1405"/>
      <c r="F31" s="1405">
        <v>2</v>
      </c>
      <c r="G31" s="1404" t="str">
        <f>+CONCATENATE($C$10,"",$D$11,"",$E$29,"00",F31)</f>
        <v>21.01.003.002</v>
      </c>
      <c r="H31" s="1406" t="s">
        <v>33</v>
      </c>
      <c r="I31" s="1160">
        <f>+'P01 2024'!H22</f>
        <v>28150</v>
      </c>
      <c r="J31" s="1407">
        <f>+'P01 2024'!FR22</f>
        <v>26431.851999999999</v>
      </c>
      <c r="K31" s="1408">
        <f ca="1">SUMIF(T$3:$AQ23,"ok",T31:AQ31)</f>
        <v>26430.314000000002</v>
      </c>
      <c r="L31" s="1293">
        <f t="shared" ca="1" si="0"/>
        <v>0.99994181262818826</v>
      </c>
      <c r="M31" s="1407">
        <f>+'P01 2024'!FT22</f>
        <v>26430.313999999998</v>
      </c>
      <c r="N31" s="1293">
        <f t="shared" si="1"/>
        <v>0.99994181262818815</v>
      </c>
      <c r="O31" s="1408">
        <f t="shared" si="3"/>
        <v>1.5380000000004657</v>
      </c>
      <c r="P31" s="1409">
        <f t="shared" si="4"/>
        <v>5.8187371811875522E-5</v>
      </c>
      <c r="Q31" s="823">
        <f>+'P01 2023'!GA23</f>
        <v>28369.301355</v>
      </c>
      <c r="R31" s="178">
        <f>SUMIF(U$3:$AQ$3,"SI",U31:AQ31)</f>
        <v>28369.301354999996</v>
      </c>
      <c r="S31" s="1410">
        <f t="shared" si="5"/>
        <v>0.99999999999999989</v>
      </c>
      <c r="T31" s="1411">
        <f>+'P01 2024'!K22</f>
        <v>0</v>
      </c>
      <c r="U31" s="1412">
        <f>+'P01 2023'!I23</f>
        <v>0</v>
      </c>
      <c r="V31" s="1412">
        <v>0</v>
      </c>
      <c r="W31" s="178">
        <v>0</v>
      </c>
      <c r="X31" s="178">
        <f>+'P01 2024'!AE20</f>
        <v>7440.567</v>
      </c>
      <c r="Y31" s="178">
        <f>+'P01 2023'!AD22</f>
        <v>7343.7752249999994</v>
      </c>
      <c r="Z31" s="178">
        <v>0</v>
      </c>
      <c r="AA31" s="178">
        <v>0</v>
      </c>
      <c r="AB31" s="178">
        <v>0</v>
      </c>
      <c r="AC31" s="178">
        <v>0</v>
      </c>
      <c r="AD31" s="178">
        <f>+'P01 2024'!BX21</f>
        <v>7022.366</v>
      </c>
      <c r="AE31" s="443">
        <f>+'P01 2023'!BZ22</f>
        <v>7343.7752249999994</v>
      </c>
      <c r="AF31" s="178">
        <f>+'P01 2024'!CM21</f>
        <v>-1.9339999999999999</v>
      </c>
      <c r="AG31" s="636">
        <v>0</v>
      </c>
      <c r="AH31" s="543">
        <f>+'P01 2024'!DB21</f>
        <v>-6.7649999999999997</v>
      </c>
      <c r="AI31" s="443">
        <v>0</v>
      </c>
      <c r="AJ31" s="178">
        <f>+'P01 2024'!DR21</f>
        <v>5959.0140000000001</v>
      </c>
      <c r="AK31" s="178">
        <f>+'P01 2023'!DX22</f>
        <v>7155.1506149999996</v>
      </c>
      <c r="AL31" s="178">
        <v>0</v>
      </c>
      <c r="AM31" s="611">
        <f>+'P01 2023'!EN21</f>
        <v>0</v>
      </c>
      <c r="AN31" s="191">
        <v>0</v>
      </c>
      <c r="AO31" s="191">
        <v>0</v>
      </c>
      <c r="AP31" s="191">
        <f>+'P01 2024'!FL21</f>
        <v>6017.0659999999998</v>
      </c>
      <c r="AQ31" s="606">
        <f>+'P01 2023'!FS22</f>
        <v>6526.6002899999994</v>
      </c>
      <c r="AR31" s="1399"/>
      <c r="AV31" s="1381"/>
      <c r="AW31" s="1381"/>
      <c r="AX31" s="1381"/>
      <c r="AY31" s="1381"/>
      <c r="AZ31" s="1400"/>
      <c r="BA31" s="1399"/>
      <c r="BB31" s="1399"/>
      <c r="BC31" s="435"/>
      <c r="BD31" s="1092"/>
      <c r="BG31" s="399"/>
      <c r="BH31" s="399"/>
      <c r="BN31" s="392"/>
      <c r="BO31" s="297"/>
      <c r="BP31" s="400"/>
      <c r="BQ31" s="400"/>
    </row>
    <row r="32" spans="1:69" ht="15" hidden="1" customHeight="1" x14ac:dyDescent="0.25">
      <c r="B32" s="901" t="s">
        <v>1031</v>
      </c>
      <c r="C32" s="195"/>
      <c r="D32" s="65"/>
      <c r="E32" s="1405"/>
      <c r="F32" s="1405">
        <v>3</v>
      </c>
      <c r="G32" s="1404" t="str">
        <f>+CONCATENATE($C$10,"",$D$11,"",$E$29,"00",F32)</f>
        <v>21.01.003.003</v>
      </c>
      <c r="H32" s="1406" t="s">
        <v>796</v>
      </c>
      <c r="I32" s="1415">
        <v>0</v>
      </c>
      <c r="J32" s="1414">
        <v>0</v>
      </c>
      <c r="K32" s="1408">
        <f ca="1">SUMIF(T$3:$AQ24,"ok",T32:AQ32)</f>
        <v>0</v>
      </c>
      <c r="L32" s="1300">
        <f t="shared" ca="1" si="0"/>
        <v>0</v>
      </c>
      <c r="M32" s="1408">
        <v>0</v>
      </c>
      <c r="N32" s="1300">
        <f t="shared" si="1"/>
        <v>0</v>
      </c>
      <c r="O32" s="1408">
        <f t="shared" si="3"/>
        <v>0</v>
      </c>
      <c r="P32" s="1409">
        <f t="shared" si="4"/>
        <v>0</v>
      </c>
      <c r="Q32" s="823">
        <v>0</v>
      </c>
      <c r="R32" s="1420">
        <f ca="1">SUMIF(U$3:$AQ23,"SI",U32:AQ32)</f>
        <v>0</v>
      </c>
      <c r="S32" s="1410" t="str">
        <f t="shared" ca="1" si="5"/>
        <v>0,00%</v>
      </c>
      <c r="T32" s="1411">
        <v>0</v>
      </c>
      <c r="U32" s="1412">
        <v>0</v>
      </c>
      <c r="V32" s="1412">
        <v>0</v>
      </c>
      <c r="W32" s="178">
        <v>0</v>
      </c>
      <c r="X32" s="178">
        <v>0</v>
      </c>
      <c r="Y32" s="178">
        <v>0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443">
        <v>0</v>
      </c>
      <c r="AF32" s="178">
        <v>0</v>
      </c>
      <c r="AG32" s="636">
        <v>0</v>
      </c>
      <c r="AH32" s="543">
        <v>0</v>
      </c>
      <c r="AI32" s="443">
        <v>0</v>
      </c>
      <c r="AJ32" s="178">
        <v>0</v>
      </c>
      <c r="AK32" s="178">
        <v>0</v>
      </c>
      <c r="AL32" s="178">
        <v>0</v>
      </c>
      <c r="AM32" s="611">
        <v>0</v>
      </c>
      <c r="AN32" s="191">
        <v>0</v>
      </c>
      <c r="AO32" s="191">
        <v>0</v>
      </c>
      <c r="AP32" s="191">
        <v>0</v>
      </c>
      <c r="AQ32" s="419">
        <v>0</v>
      </c>
      <c r="AR32" s="1399"/>
      <c r="AV32" s="1381"/>
      <c r="AW32" s="1381"/>
      <c r="AX32" s="1381"/>
      <c r="AY32" s="1381"/>
      <c r="AZ32" s="1400"/>
      <c r="BA32" s="1399"/>
      <c r="BB32" s="1399"/>
      <c r="BC32" s="435"/>
      <c r="BD32" s="1092"/>
      <c r="BG32" s="399"/>
      <c r="BH32" s="399"/>
      <c r="BN32" s="392"/>
      <c r="BO32" s="297"/>
      <c r="BP32" s="400"/>
      <c r="BQ32" s="400"/>
    </row>
    <row r="33" spans="1:69" s="1401" customFormat="1" ht="15" hidden="1" customHeight="1" x14ac:dyDescent="0.25">
      <c r="A33" s="418"/>
      <c r="B33" s="901" t="s">
        <v>347</v>
      </c>
      <c r="C33" s="175"/>
      <c r="D33" s="62"/>
      <c r="E33" s="60" t="s">
        <v>158</v>
      </c>
      <c r="F33" s="60"/>
      <c r="G33" s="184"/>
      <c r="H33" s="1392" t="s">
        <v>34</v>
      </c>
      <c r="I33" s="385">
        <f>+'P01 2024'!H23</f>
        <v>208653.5</v>
      </c>
      <c r="J33" s="1393">
        <f>+'P01 2024'!FR23</f>
        <v>180085.484</v>
      </c>
      <c r="K33" s="1393">
        <f ca="1">SUMIF(T$3:$AQ25,"ok",T33:AQ33)</f>
        <v>97014.89</v>
      </c>
      <c r="L33" s="1290">
        <f t="shared" ca="1" si="0"/>
        <v>0.53871576900667906</v>
      </c>
      <c r="M33" s="1393">
        <f>+'P01 2024'!FT23</f>
        <v>97014.89</v>
      </c>
      <c r="N33" s="1290">
        <f t="shared" si="1"/>
        <v>0.53871576900667906</v>
      </c>
      <c r="O33" s="1393">
        <f t="shared" si="3"/>
        <v>83070.593999999997</v>
      </c>
      <c r="P33" s="1394">
        <f t="shared" si="4"/>
        <v>0.46128423099332094</v>
      </c>
      <c r="Q33" s="173">
        <f>+'P01 2023'!GA24</f>
        <v>169134.091335</v>
      </c>
      <c r="R33" s="1396">
        <f ca="1">SUM(R34:R37)</f>
        <v>132030.64750499997</v>
      </c>
      <c r="S33" s="1397">
        <f t="shared" ca="1" si="5"/>
        <v>0.78062705432632096</v>
      </c>
      <c r="T33" s="1398">
        <f>+'P01 2024'!K23</f>
        <v>9687.875</v>
      </c>
      <c r="U33" s="1421">
        <f>+'P01 2023'!I24</f>
        <v>10756.23129</v>
      </c>
      <c r="V33" s="1421">
        <f>+'P01 2024'!Q18</f>
        <v>8169.8770000000004</v>
      </c>
      <c r="W33" s="171">
        <f>+'P01 2023'!N19</f>
        <v>12658.081049999999</v>
      </c>
      <c r="X33" s="171">
        <f>+'P01 2024'!AE21</f>
        <v>7448.2579999999998</v>
      </c>
      <c r="Y33" s="171">
        <f>SUM(Y34:Y37)</f>
        <v>10831.170464999999</v>
      </c>
      <c r="Z33" s="171">
        <f>+'P01 2024'!AT18</f>
        <v>8087.875</v>
      </c>
      <c r="AA33" s="171">
        <f>SUM(AA34:AA36)</f>
        <v>10881.370035</v>
      </c>
      <c r="AB33" s="171">
        <f>+'P01 2024'!BI18</f>
        <v>8005.8729999999996</v>
      </c>
      <c r="AC33" s="171">
        <f>SUM(AC34:AC37)</f>
        <v>10926.12033</v>
      </c>
      <c r="AD33" s="171">
        <f>+'P01 2024'!BX22</f>
        <v>8104.2749999999996</v>
      </c>
      <c r="AE33" s="609">
        <f>+'P01 2023'!BZ23</f>
        <v>10694.540114999998</v>
      </c>
      <c r="AF33" s="171">
        <f>+'P01 2024'!CM22</f>
        <v>7759.4080000000004</v>
      </c>
      <c r="AG33" s="609">
        <f>+'P01 2023'!CP22</f>
        <v>10523.848949999998</v>
      </c>
      <c r="AH33" s="171">
        <f>+'P01 2024'!DB22</f>
        <v>8084.8</v>
      </c>
      <c r="AI33" s="609">
        <f>+'P01 2023'!DF19</f>
        <v>7625.3210999999992</v>
      </c>
      <c r="AJ33" s="171">
        <f>+'P01 2024'!DR22</f>
        <v>7827.8469999999998</v>
      </c>
      <c r="AK33" s="171">
        <f>+'P01 2023'!DX23</f>
        <v>14138.857619999999</v>
      </c>
      <c r="AL33" s="171">
        <f>SUM(AL34:AL37)</f>
        <v>8272.527</v>
      </c>
      <c r="AM33" s="609">
        <f>+'P01 2023'!EN22</f>
        <v>8938.9958849999985</v>
      </c>
      <c r="AN33" s="171">
        <f>+'P01 2024'!ET18</f>
        <v>7881.9679999999998</v>
      </c>
      <c r="AO33" s="171">
        <f>+'P01 2023'!FD18</f>
        <v>13200.320655</v>
      </c>
      <c r="AP33" s="171">
        <f>+'P01 2024'!FL22</f>
        <v>7684.3069999999998</v>
      </c>
      <c r="AQ33" s="604">
        <f>+'P01 2023'!FS23</f>
        <v>10855.790009999999</v>
      </c>
      <c r="AR33" s="1399"/>
      <c r="AS33" s="646"/>
      <c r="AT33" s="646"/>
      <c r="AU33" s="1386"/>
      <c r="AV33" s="1381"/>
      <c r="AW33" s="1381"/>
      <c r="AX33" s="1381"/>
      <c r="AY33" s="1381"/>
      <c r="AZ33" s="1400"/>
      <c r="BA33" s="1399"/>
      <c r="BB33" s="1399"/>
      <c r="BC33" s="435"/>
      <c r="BD33" s="1092"/>
      <c r="BE33" s="432"/>
      <c r="BF33" s="432"/>
      <c r="BG33" s="399"/>
      <c r="BH33" s="399"/>
      <c r="BI33" s="432"/>
      <c r="BJ33" s="432"/>
      <c r="BK33" s="432"/>
      <c r="BL33" s="432"/>
      <c r="BM33" s="399"/>
      <c r="BN33" s="392"/>
      <c r="BO33" s="297"/>
      <c r="BP33" s="400"/>
      <c r="BQ33" s="400"/>
    </row>
    <row r="34" spans="1:69" ht="15" hidden="1" customHeight="1" x14ac:dyDescent="0.25">
      <c r="B34" s="901" t="s">
        <v>537</v>
      </c>
      <c r="C34" s="195"/>
      <c r="D34" s="65"/>
      <c r="E34" s="1405"/>
      <c r="F34" s="1405">
        <v>4</v>
      </c>
      <c r="G34" s="1404" t="str">
        <f>+CONCATENATE($C$10,"",$D$11,"",$E$33,"00",F34)</f>
        <v>21.01.004.004</v>
      </c>
      <c r="H34" s="1406" t="s">
        <v>35</v>
      </c>
      <c r="I34" s="1160">
        <f>+'P01 2024'!H24</f>
        <v>203143.5</v>
      </c>
      <c r="J34" s="1407">
        <f>+'P01 2024'!FR24</f>
        <v>169031.554</v>
      </c>
      <c r="K34" s="1408">
        <f ca="1">SUMIF(T$3:$AQ26,"ok",T34:AQ34)</f>
        <v>89787.677999999971</v>
      </c>
      <c r="L34" s="1293">
        <f t="shared" ca="1" si="0"/>
        <v>0.53118885719999931</v>
      </c>
      <c r="M34" s="1407">
        <f>+'P01 2024'!FT24</f>
        <v>89787.678</v>
      </c>
      <c r="N34" s="1293">
        <f t="shared" si="1"/>
        <v>0.53118885719999942</v>
      </c>
      <c r="O34" s="1408">
        <f t="shared" si="3"/>
        <v>79243.876000000004</v>
      </c>
      <c r="P34" s="1409">
        <f t="shared" si="4"/>
        <v>0.46881114280000052</v>
      </c>
      <c r="Q34" s="823">
        <f>+'P01 2023'!GA25</f>
        <v>157032.12509999998</v>
      </c>
      <c r="R34" s="1420">
        <f ca="1">SUMIF(U$3:$AQ23,"SI",U34:AQ34)</f>
        <v>121641.99128999999</v>
      </c>
      <c r="S34" s="1410">
        <f t="shared" ca="1" si="5"/>
        <v>0.77463124957735163</v>
      </c>
      <c r="T34" s="1411">
        <f>+'P01 2024'!K24</f>
        <v>8949.8549999999996</v>
      </c>
      <c r="U34" s="1422">
        <f>+'P01 2023'!I25</f>
        <v>10235.448269999999</v>
      </c>
      <c r="V34" s="1412">
        <f>+'P01 2024'!Q19</f>
        <v>7349.8549999999996</v>
      </c>
      <c r="W34" s="178">
        <f>+'P01 2023'!N20</f>
        <v>10235.448269999999</v>
      </c>
      <c r="X34" s="178">
        <f>+'P01 2024'!AE22</f>
        <v>7349.8549999999996</v>
      </c>
      <c r="Y34" s="178">
        <f>+'P01 2023'!AD24</f>
        <v>10235.448269999999</v>
      </c>
      <c r="Z34" s="178">
        <f>+'P01 2024'!AT19</f>
        <v>7349.8549999999996</v>
      </c>
      <c r="AA34" s="178">
        <f>+'P01 2023'!AT23</f>
        <v>10235.448269999999</v>
      </c>
      <c r="AB34" s="178">
        <f>+'P01 2024'!BI19</f>
        <v>7349.8549999999996</v>
      </c>
      <c r="AC34" s="178">
        <f>+'P01 2023'!BJ20</f>
        <v>10235.448269999999</v>
      </c>
      <c r="AD34" s="178">
        <f>+'P01 2024'!BX23</f>
        <v>7349.8549999999996</v>
      </c>
      <c r="AE34" s="443">
        <f>+'P01 2023'!BZ24</f>
        <v>10235.448269999999</v>
      </c>
      <c r="AF34" s="178">
        <f>+'P01 2024'!CM23</f>
        <v>7347.9210000000003</v>
      </c>
      <c r="AG34" s="636">
        <f>+'P01 2023'!CP23</f>
        <v>10235.448269999999</v>
      </c>
      <c r="AH34" s="543">
        <f>+'P01 2024'!DB23</f>
        <v>7343.09</v>
      </c>
      <c r="AI34" s="443">
        <f>+'P01 2023'!DF20</f>
        <v>7405.8058799999999</v>
      </c>
      <c r="AJ34" s="178">
        <f>+'P01 2024'!DR23</f>
        <v>7349.8549999999996</v>
      </c>
      <c r="AK34" s="178">
        <f>+'P01 2023'!DX24</f>
        <v>13585.525919999998</v>
      </c>
      <c r="AL34" s="178">
        <f>'P01 2024'!EG20</f>
        <v>7349.51</v>
      </c>
      <c r="AM34" s="611">
        <f>+'P01 2023'!EN23</f>
        <v>7620.7629599999991</v>
      </c>
      <c r="AN34" s="191">
        <f>+'P01 2024'!ET19</f>
        <v>7349.8549999999996</v>
      </c>
      <c r="AO34" s="191">
        <f>+'P01 2023'!FD19</f>
        <v>12012.284519999999</v>
      </c>
      <c r="AP34" s="191">
        <f>+'P01 2024'!FL23</f>
        <v>7348.317</v>
      </c>
      <c r="AQ34" s="606">
        <f>+'P01 2023'!FS24</f>
        <v>9369.4741199999989</v>
      </c>
      <c r="AR34" s="1399"/>
      <c r="AV34" s="1381"/>
      <c r="AW34" s="1381"/>
      <c r="AX34" s="1381"/>
      <c r="AY34" s="1381"/>
      <c r="AZ34" s="1400"/>
      <c r="BA34" s="1399"/>
      <c r="BB34" s="1399"/>
      <c r="BC34" s="435"/>
      <c r="BD34" s="1092"/>
      <c r="BG34" s="399"/>
      <c r="BH34" s="399"/>
      <c r="BN34" s="392"/>
      <c r="BO34" s="297"/>
      <c r="BP34" s="400"/>
      <c r="BQ34" s="400"/>
    </row>
    <row r="35" spans="1:69" ht="15" hidden="1" customHeight="1" x14ac:dyDescent="0.25">
      <c r="B35" s="901" t="s">
        <v>538</v>
      </c>
      <c r="C35" s="195"/>
      <c r="D35" s="65"/>
      <c r="E35" s="1405"/>
      <c r="F35" s="1405">
        <v>5</v>
      </c>
      <c r="G35" s="1404" t="str">
        <f>+CONCATENATE($C$10,"",$D$11,"",$E$33,"00",F35)</f>
        <v>21.01.004.005</v>
      </c>
      <c r="H35" s="1406" t="s">
        <v>342</v>
      </c>
      <c r="I35" s="1160">
        <f>+'P01 2024'!H25</f>
        <v>600</v>
      </c>
      <c r="J35" s="1407">
        <f>+'P01 2024'!FR25</f>
        <v>600</v>
      </c>
      <c r="K35" s="1408">
        <f ca="1">SUMIF(T$3:$AQ27,"ok",T35:AQ35)</f>
        <v>138.19999999999999</v>
      </c>
      <c r="L35" s="1293">
        <f t="shared" ca="1" si="0"/>
        <v>0.23033333333333331</v>
      </c>
      <c r="M35" s="1407">
        <f>+'P01 2024'!FT25</f>
        <v>138.19999999999999</v>
      </c>
      <c r="N35" s="1293">
        <f t="shared" si="1"/>
        <v>0.23033333333333331</v>
      </c>
      <c r="O35" s="1408">
        <f t="shared" si="3"/>
        <v>461.8</v>
      </c>
      <c r="P35" s="1409">
        <f t="shared" si="4"/>
        <v>0.76966666666666672</v>
      </c>
      <c r="Q35" s="823">
        <f>+'P01 2023'!GA26</f>
        <v>583.63132499999995</v>
      </c>
      <c r="R35" s="1420">
        <f ca="1">SUMIF(U$3:$AQ25,"SI",U35:AQ35)</f>
        <v>583.63132499999995</v>
      </c>
      <c r="S35" s="1410">
        <f t="shared" ca="1" si="5"/>
        <v>1</v>
      </c>
      <c r="T35" s="1411">
        <f>+'P01 2024'!K25</f>
        <v>0</v>
      </c>
      <c r="U35" s="1422">
        <f>+'P01 2023'!I26</f>
        <v>0</v>
      </c>
      <c r="V35" s="1422">
        <v>0</v>
      </c>
      <c r="W35" s="178">
        <f>+'P01 2023'!N21</f>
        <v>30.278924999999997</v>
      </c>
      <c r="X35" s="178">
        <v>0</v>
      </c>
      <c r="Y35" s="178">
        <f>+'P01 2023'!AD25</f>
        <v>42.390494999999994</v>
      </c>
      <c r="Z35" s="178">
        <v>0</v>
      </c>
      <c r="AA35" s="178">
        <f>+'P01 2023'!AT24</f>
        <v>157.68949499999999</v>
      </c>
      <c r="AB35" s="178">
        <v>0</v>
      </c>
      <c r="AC35" s="178">
        <f>+'P01 2023'!BJ21</f>
        <v>121.11362999999999</v>
      </c>
      <c r="AD35" s="178">
        <v>0</v>
      </c>
      <c r="AE35" s="443">
        <f>+'P01 2023'!BZ25</f>
        <v>84.780989999999989</v>
      </c>
      <c r="AF35" s="178"/>
      <c r="AG35" s="636">
        <f>+'P01 2023'!CP24</f>
        <v>60.557849999999995</v>
      </c>
      <c r="AH35" s="543">
        <v>0</v>
      </c>
      <c r="AI35" s="443">
        <f>+'P01 2023'!DF21</f>
        <v>24.223139999999997</v>
      </c>
      <c r="AJ35" s="178">
        <v>0</v>
      </c>
      <c r="AK35" s="178">
        <f>+'P01 2023'!DX25</f>
        <v>0</v>
      </c>
      <c r="AL35" s="178">
        <v>0</v>
      </c>
      <c r="AM35" s="611">
        <f>+'P01 2023'!EN24</f>
        <v>0</v>
      </c>
      <c r="AN35" s="191">
        <v>0</v>
      </c>
      <c r="AO35" s="1423">
        <v>0</v>
      </c>
      <c r="AP35" s="191">
        <f>+'P01 2024'!FL24</f>
        <v>138.19999999999999</v>
      </c>
      <c r="AQ35" s="606">
        <f>+'P01 2023'!FS25</f>
        <v>62.596799999999995</v>
      </c>
      <c r="AR35" s="1399"/>
      <c r="AV35" s="1381"/>
      <c r="AW35" s="1381"/>
      <c r="AX35" s="1381"/>
      <c r="AY35" s="1381"/>
      <c r="AZ35" s="1400"/>
      <c r="BA35" s="1399"/>
      <c r="BB35" s="1399"/>
      <c r="BC35" s="435"/>
      <c r="BD35" s="1092"/>
      <c r="BG35" s="399"/>
      <c r="BH35" s="399"/>
      <c r="BN35" s="392"/>
      <c r="BO35" s="297"/>
      <c r="BP35" s="400"/>
      <c r="BQ35" s="400"/>
    </row>
    <row r="36" spans="1:69" ht="15" hidden="1" customHeight="1" collapsed="1" x14ac:dyDescent="0.25">
      <c r="B36" s="901" t="s">
        <v>589</v>
      </c>
      <c r="C36" s="195"/>
      <c r="D36" s="65"/>
      <c r="E36" s="1405"/>
      <c r="F36" s="1405">
        <v>6</v>
      </c>
      <c r="G36" s="1404" t="str">
        <f>+CONCATENATE($C$10,"",$D$11,"",$E$33,"00",F36)</f>
        <v>21.01.004.006</v>
      </c>
      <c r="H36" s="1406" t="s">
        <v>37</v>
      </c>
      <c r="I36" s="1160">
        <f>+'P01 2024'!H26</f>
        <v>2910</v>
      </c>
      <c r="J36" s="1407">
        <f>+'P01 2024'!FR26</f>
        <v>8453.93</v>
      </c>
      <c r="K36" s="1408">
        <f ca="1">SUMIF(T$3:$AQ28,"ok",T36:AQ36)</f>
        <v>7089.0120000000006</v>
      </c>
      <c r="L36" s="1293">
        <f t="shared" ca="1" si="0"/>
        <v>0.83854633288896407</v>
      </c>
      <c r="M36" s="1407">
        <f>+'P01 2024'!FT26</f>
        <v>7089.0119999999997</v>
      </c>
      <c r="N36" s="1293">
        <f t="shared" si="1"/>
        <v>0.83854633288896396</v>
      </c>
      <c r="O36" s="1408">
        <f t="shared" si="3"/>
        <v>1364.9180000000006</v>
      </c>
      <c r="P36" s="1409">
        <f t="shared" si="4"/>
        <v>0.16145366711103598</v>
      </c>
      <c r="Q36" s="823">
        <f>+'P01 2023'!GA27</f>
        <v>8930.8349099999978</v>
      </c>
      <c r="R36" s="1420">
        <f ca="1">SUMIF(U$3:$AQ26,"SI",U36:AQ36)</f>
        <v>8930.8349099999996</v>
      </c>
      <c r="S36" s="1410">
        <f t="shared" ca="1" si="5"/>
        <v>1.0000000000000002</v>
      </c>
      <c r="T36" s="1411">
        <f>+'P01 2024'!K26</f>
        <v>738.02</v>
      </c>
      <c r="U36" s="1422">
        <f>+'P01 2023'!I27</f>
        <v>520.78301999999996</v>
      </c>
      <c r="V36" s="1422">
        <f>+'P01 2024'!Q20</f>
        <v>820.02200000000005</v>
      </c>
      <c r="W36" s="178">
        <f>+'P01 2023'!N22</f>
        <v>2392.3538549999998</v>
      </c>
      <c r="X36" s="178">
        <f>+'P01 2024'!AE23</f>
        <v>98.403000000000006</v>
      </c>
      <c r="Y36" s="178">
        <f>+'P01 2023'!AD26</f>
        <v>553.33169999999996</v>
      </c>
      <c r="Z36" s="178">
        <f>+'P01 2024'!AT20</f>
        <v>738.02</v>
      </c>
      <c r="AA36" s="178">
        <f>+'P01 2023'!AT25</f>
        <v>488.23226999999991</v>
      </c>
      <c r="AB36" s="178">
        <f>+'P01 2024'!BI20</f>
        <v>656.01800000000003</v>
      </c>
      <c r="AC36" s="178">
        <f>+'P01 2023'!BJ22</f>
        <v>390.58622999999994</v>
      </c>
      <c r="AD36" s="178">
        <f>+'P01 2024'!BX24</f>
        <v>754.42</v>
      </c>
      <c r="AE36" s="443">
        <f>+'P01 2023'!BZ26</f>
        <v>374.310855</v>
      </c>
      <c r="AF36" s="178">
        <f>+'P01 2024'!CM24</f>
        <v>411.48700000000002</v>
      </c>
      <c r="AG36" s="636">
        <f>+'P01 2023'!CP25</f>
        <v>227.84282999999999</v>
      </c>
      <c r="AH36" s="543">
        <f>+'P01 2024'!DB24</f>
        <v>741.71</v>
      </c>
      <c r="AI36" s="443">
        <f>+'P01 2023'!DF22</f>
        <v>195.29207999999997</v>
      </c>
      <c r="AJ36" s="178">
        <f>+'P01 2024'!DR24</f>
        <v>477.99200000000002</v>
      </c>
      <c r="AK36" s="178">
        <f>+'P01 2023'!DX26</f>
        <v>553.33169999999996</v>
      </c>
      <c r="AL36" s="178">
        <f>'P01 2024'!EG21</f>
        <v>923.01700000000005</v>
      </c>
      <c r="AM36" s="611">
        <f>+'P01 2023'!EN25</f>
        <v>1318.2329249999998</v>
      </c>
      <c r="AN36" s="191">
        <f>+'P01 2024'!ET20</f>
        <v>532.11300000000006</v>
      </c>
      <c r="AO36" s="191">
        <f>+'P01 2023'!FD20</f>
        <v>1188.0361350000001</v>
      </c>
      <c r="AP36" s="191">
        <f>+'P01 2024'!FL25</f>
        <v>197.79</v>
      </c>
      <c r="AQ36" s="606">
        <f>+'P01 2023'!FS26</f>
        <v>728.50130999999988</v>
      </c>
      <c r="AR36" s="1399"/>
      <c r="AV36" s="1381"/>
      <c r="AW36" s="1381"/>
      <c r="AX36" s="1381"/>
      <c r="AY36" s="1381"/>
      <c r="AZ36" s="1400"/>
      <c r="BA36" s="1399"/>
      <c r="BB36" s="1399"/>
      <c r="BC36" s="435"/>
      <c r="BD36" s="1092"/>
      <c r="BG36" s="399"/>
      <c r="BH36" s="399"/>
      <c r="BN36" s="392"/>
      <c r="BO36" s="297"/>
      <c r="BP36" s="400"/>
      <c r="BQ36" s="400"/>
    </row>
    <row r="37" spans="1:69" ht="15" hidden="1" customHeight="1" x14ac:dyDescent="0.25">
      <c r="B37" s="901" t="s">
        <v>539</v>
      </c>
      <c r="C37" s="195"/>
      <c r="D37" s="65"/>
      <c r="E37" s="1405"/>
      <c r="F37" s="1405">
        <v>7</v>
      </c>
      <c r="G37" s="1404" t="s">
        <v>204</v>
      </c>
      <c r="H37" s="1406" t="s">
        <v>38</v>
      </c>
      <c r="I37" s="1160">
        <f>+'P01 2024'!H27</f>
        <v>2000</v>
      </c>
      <c r="J37" s="1407">
        <f>+'P01 2024'!FR27</f>
        <v>2000</v>
      </c>
      <c r="K37" s="1408">
        <f ca="1">SUMIF(T$3:$AQ29,"ok",T37:AQ37)</f>
        <v>0</v>
      </c>
      <c r="L37" s="1293">
        <f t="shared" ca="1" si="0"/>
        <v>0</v>
      </c>
      <c r="M37" s="1407">
        <f>+'P01 2024'!FT27</f>
        <v>0</v>
      </c>
      <c r="N37" s="1293">
        <f t="shared" si="1"/>
        <v>0</v>
      </c>
      <c r="O37" s="1408">
        <f t="shared" si="3"/>
        <v>2000</v>
      </c>
      <c r="P37" s="1409">
        <f t="shared" si="4"/>
        <v>1</v>
      </c>
      <c r="Q37" s="823">
        <f>+'P01 2023'!GA28</f>
        <v>2587.5</v>
      </c>
      <c r="R37" s="1420">
        <f ca="1">SUMIF(U$3:$AQ27,"SI",U37:AQ37)</f>
        <v>874.18997999999988</v>
      </c>
      <c r="S37" s="1410">
        <f t="shared" ca="1" si="5"/>
        <v>0.33785119999999996</v>
      </c>
      <c r="T37" s="1411">
        <f>+'P01 2024'!K27</f>
        <v>0</v>
      </c>
      <c r="U37" s="1422">
        <f>+'P01 2023'!I28</f>
        <v>0</v>
      </c>
      <c r="V37" s="1422">
        <v>0</v>
      </c>
      <c r="W37" s="178">
        <v>0</v>
      </c>
      <c r="X37" s="178">
        <v>0</v>
      </c>
      <c r="Y37" s="178">
        <v>0</v>
      </c>
      <c r="Z37" s="178">
        <v>0</v>
      </c>
      <c r="AA37" s="178">
        <v>0</v>
      </c>
      <c r="AB37" s="178">
        <v>0</v>
      </c>
      <c r="AC37" s="178">
        <f>+'P01 2023'!BJ23</f>
        <v>178.97219999999999</v>
      </c>
      <c r="AD37" s="178">
        <v>0</v>
      </c>
      <c r="AE37" s="443">
        <v>0</v>
      </c>
      <c r="AF37" s="178">
        <v>0</v>
      </c>
      <c r="AG37" s="636">
        <v>0</v>
      </c>
      <c r="AH37" s="543">
        <v>0</v>
      </c>
      <c r="AI37" s="443">
        <v>0</v>
      </c>
      <c r="AJ37" s="178">
        <v>0</v>
      </c>
      <c r="AK37" s="178">
        <v>0</v>
      </c>
      <c r="AL37" s="178">
        <v>0</v>
      </c>
      <c r="AM37" s="611">
        <v>0</v>
      </c>
      <c r="AN37" s="191">
        <v>0</v>
      </c>
      <c r="AO37" s="191">
        <v>0</v>
      </c>
      <c r="AP37" s="191">
        <v>0</v>
      </c>
      <c r="AQ37" s="606">
        <f>+'P01 2023'!FS27</f>
        <v>695.21777999999995</v>
      </c>
      <c r="AR37" s="1399"/>
      <c r="AV37" s="1381"/>
      <c r="AW37" s="1381"/>
      <c r="AX37" s="1381"/>
      <c r="AY37" s="1381"/>
      <c r="AZ37" s="1400"/>
      <c r="BA37" s="1399"/>
      <c r="BB37" s="1399"/>
      <c r="BC37" s="435"/>
      <c r="BD37" s="1092"/>
      <c r="BG37" s="399"/>
      <c r="BH37" s="399"/>
      <c r="BN37" s="392"/>
      <c r="BO37" s="297"/>
      <c r="BP37" s="400"/>
      <c r="BQ37" s="400"/>
    </row>
    <row r="38" spans="1:69" s="1401" customFormat="1" ht="15" hidden="1" customHeight="1" x14ac:dyDescent="0.25">
      <c r="A38" s="418"/>
      <c r="B38" s="901" t="s">
        <v>348</v>
      </c>
      <c r="C38" s="175"/>
      <c r="D38" s="62"/>
      <c r="E38" s="60" t="s">
        <v>159</v>
      </c>
      <c r="F38" s="60"/>
      <c r="G38" s="184"/>
      <c r="H38" s="1392" t="s">
        <v>1056</v>
      </c>
      <c r="I38" s="385">
        <f>+'P01 2024'!H28</f>
        <v>1110</v>
      </c>
      <c r="J38" s="1393">
        <f>+'P01 2024'!FR28</f>
        <v>1210.5509999999999</v>
      </c>
      <c r="K38" s="1393">
        <f ca="1">SUMIF(T$3:$AQ30,"ok",T38:AQ38)</f>
        <v>1209.0140000000001</v>
      </c>
      <c r="L38" s="1290">
        <f t="shared" ca="1" si="0"/>
        <v>0.9987303302380488</v>
      </c>
      <c r="M38" s="1393">
        <f>+'P01 2024'!FT28</f>
        <v>1209.0139999999999</v>
      </c>
      <c r="N38" s="1290">
        <f t="shared" si="1"/>
        <v>0.99873033023804858</v>
      </c>
      <c r="O38" s="1393">
        <f t="shared" si="3"/>
        <v>1.5370000000000346</v>
      </c>
      <c r="P38" s="1394">
        <f t="shared" si="4"/>
        <v>1.2696697619514045E-3</v>
      </c>
      <c r="Q38" s="173">
        <f>+'P01 2023'!GA29</f>
        <v>1493.2524599999999</v>
      </c>
      <c r="R38" s="171">
        <f ca="1">SUM(R39:R41)</f>
        <v>1493.2524599999997</v>
      </c>
      <c r="S38" s="1397">
        <f t="shared" ca="1" si="5"/>
        <v>0.99999999999999989</v>
      </c>
      <c r="T38" s="1398">
        <f>+'P01 2024'!K28</f>
        <v>0</v>
      </c>
      <c r="U38" s="171">
        <f>SUM(U39:U41)</f>
        <v>0</v>
      </c>
      <c r="V38" s="1421">
        <v>0</v>
      </c>
      <c r="W38" s="171">
        <v>0</v>
      </c>
      <c r="X38" s="171">
        <f>+'P01 2024'!AE24</f>
        <v>165.512</v>
      </c>
      <c r="Y38" s="422">
        <f>SUM(Y39:Y41)</f>
        <v>163.45961999999997</v>
      </c>
      <c r="Z38" s="422">
        <v>0</v>
      </c>
      <c r="AA38" s="422">
        <f>SUM(AA39:AA41)</f>
        <v>0</v>
      </c>
      <c r="AB38" s="422">
        <v>0</v>
      </c>
      <c r="AC38" s="422">
        <v>0</v>
      </c>
      <c r="AD38" s="422">
        <f>+'P01 2024'!BX25</f>
        <v>165.512</v>
      </c>
      <c r="AE38" s="672">
        <f>+'P01 2023'!BZ27</f>
        <v>163.45961999999997</v>
      </c>
      <c r="AF38" s="422">
        <f>+'P01 2024'!CM25</f>
        <v>-1.9339999999999999</v>
      </c>
      <c r="AG38" s="609">
        <f>+'P01 2023'!CP26</f>
        <v>0</v>
      </c>
      <c r="AH38" s="171">
        <f>+'P01 2024'!DB25</f>
        <v>-2.5609999999999999</v>
      </c>
      <c r="AI38" s="672">
        <v>0</v>
      </c>
      <c r="AJ38" s="422">
        <f>+'P01 2024'!DR25</f>
        <v>203.23500000000001</v>
      </c>
      <c r="AK38" s="422">
        <f>+'P01 2023'!DX27</f>
        <v>200.71340999999998</v>
      </c>
      <c r="AL38" s="422">
        <f>SUM(AL39:AL41)</f>
        <v>0</v>
      </c>
      <c r="AM38" s="672">
        <f>+'P01 2023'!EN26</f>
        <v>0</v>
      </c>
      <c r="AN38" s="422">
        <v>0</v>
      </c>
      <c r="AO38" s="171">
        <v>0</v>
      </c>
      <c r="AP38" s="171">
        <f>+'P01 2024'!FL26</f>
        <v>679.25</v>
      </c>
      <c r="AQ38" s="604">
        <f>+'P01 2023'!FS28</f>
        <v>965.61980999999992</v>
      </c>
      <c r="AR38" s="1399"/>
      <c r="AS38" s="646"/>
      <c r="AT38" s="646"/>
      <c r="AU38" s="1386"/>
      <c r="AV38" s="1381"/>
      <c r="AW38" s="1381"/>
      <c r="AX38" s="1381"/>
      <c r="AY38" s="1381"/>
      <c r="AZ38" s="1400"/>
      <c r="BA38" s="1399"/>
      <c r="BB38" s="1399"/>
      <c r="BC38" s="435"/>
      <c r="BD38" s="1092"/>
      <c r="BE38" s="432"/>
      <c r="BF38" s="432"/>
      <c r="BG38" s="399"/>
      <c r="BH38" s="399"/>
      <c r="BI38" s="432"/>
      <c r="BJ38" s="432"/>
      <c r="BK38" s="432"/>
      <c r="BL38" s="432"/>
      <c r="BM38" s="399"/>
      <c r="BN38" s="392"/>
      <c r="BO38" s="297"/>
      <c r="BP38" s="400"/>
      <c r="BQ38" s="400"/>
    </row>
    <row r="39" spans="1:69" ht="15" hidden="1" customHeight="1" x14ac:dyDescent="0.25">
      <c r="B39" s="901" t="s">
        <v>349</v>
      </c>
      <c r="C39" s="195"/>
      <c r="D39" s="65"/>
      <c r="E39" s="1405"/>
      <c r="F39" s="1405">
        <v>1</v>
      </c>
      <c r="G39" s="1404" t="str">
        <f>+CONCATENATE($C$10,"",$D$11,"",$E$38,"00",F39)</f>
        <v>21.01.005.001</v>
      </c>
      <c r="H39" s="1406" t="s">
        <v>95</v>
      </c>
      <c r="I39" s="1160">
        <f>+'P01 2024'!H29</f>
        <v>10</v>
      </c>
      <c r="J39" s="1407">
        <f>+'P01 2024'!FR29</f>
        <v>344.95400000000001</v>
      </c>
      <c r="K39" s="1408">
        <f ca="1">SUMIF(T$3:$AQ31,"ok",T39:AQ39)</f>
        <v>343.41700000000003</v>
      </c>
      <c r="L39" s="1293">
        <f t="shared" ca="1" si="0"/>
        <v>0.99554433344735827</v>
      </c>
      <c r="M39" s="1407">
        <f>+'P01 2024'!FT29</f>
        <v>343.41699999999997</v>
      </c>
      <c r="N39" s="1293">
        <f t="shared" si="1"/>
        <v>0.99554433344735804</v>
      </c>
      <c r="O39" s="1408">
        <f t="shared" si="3"/>
        <v>1.5370000000000346</v>
      </c>
      <c r="P39" s="1409">
        <f t="shared" si="4"/>
        <v>4.4556665526419015E-3</v>
      </c>
      <c r="Q39" s="823">
        <f>+'P01 2023'!GA30</f>
        <v>377.66321999999997</v>
      </c>
      <c r="R39" s="1420">
        <f ca="1">SUMIF(U$3:$AQ29,"SI",U39:AQ39)</f>
        <v>377.66321999999997</v>
      </c>
      <c r="S39" s="1410">
        <f t="shared" ca="1" si="5"/>
        <v>1</v>
      </c>
      <c r="T39" s="1411">
        <f>+'P01 2024'!K29</f>
        <v>0</v>
      </c>
      <c r="U39" s="1422">
        <f>+'P01 2023'!I30</f>
        <v>0</v>
      </c>
      <c r="V39" s="1422">
        <v>0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443">
        <v>0</v>
      </c>
      <c r="AF39" s="178">
        <v>0</v>
      </c>
      <c r="AG39" s="636">
        <v>0</v>
      </c>
      <c r="AH39" s="543">
        <v>0</v>
      </c>
      <c r="AI39" s="443">
        <v>0</v>
      </c>
      <c r="AJ39" s="178">
        <f>+'P01 2024'!DR26</f>
        <v>203.23500000000001</v>
      </c>
      <c r="AK39" s="178">
        <f>+'P01 2023'!DX28</f>
        <v>200.71340999999998</v>
      </c>
      <c r="AL39" s="178">
        <v>0</v>
      </c>
      <c r="AM39" s="611">
        <f>+'P01 2023'!EN27</f>
        <v>0</v>
      </c>
      <c r="AN39" s="191">
        <v>0</v>
      </c>
      <c r="AO39" s="1423">
        <v>0</v>
      </c>
      <c r="AP39" s="191">
        <f>+'P01 2024'!FL27</f>
        <v>140.18199999999999</v>
      </c>
      <c r="AQ39" s="606">
        <f>+'P01 2023'!FS29</f>
        <v>176.94980999999999</v>
      </c>
      <c r="AR39" s="1399"/>
      <c r="AV39" s="1381"/>
      <c r="AW39" s="1381"/>
      <c r="AX39" s="1381"/>
      <c r="AY39" s="1381"/>
      <c r="AZ39" s="1400"/>
      <c r="BA39" s="1399"/>
      <c r="BB39" s="1399"/>
      <c r="BC39" s="435"/>
      <c r="BD39" s="1092"/>
      <c r="BG39" s="399"/>
      <c r="BH39" s="399"/>
      <c r="BN39" s="392"/>
      <c r="BO39" s="297"/>
      <c r="BP39" s="400"/>
      <c r="BQ39" s="400"/>
    </row>
    <row r="40" spans="1:69" ht="15" hidden="1" customHeight="1" x14ac:dyDescent="0.25">
      <c r="B40" s="901" t="s">
        <v>463</v>
      </c>
      <c r="C40" s="195"/>
      <c r="D40" s="65"/>
      <c r="E40" s="1405"/>
      <c r="F40" s="1405">
        <v>2</v>
      </c>
      <c r="G40" s="1404" t="str">
        <f>+CONCATENATE($C$10,"",$D$11,"",$E$38,"00",F40)</f>
        <v>21.01.005.002</v>
      </c>
      <c r="H40" s="1406" t="s">
        <v>96</v>
      </c>
      <c r="I40" s="1160">
        <f>+'P01 2024'!H30</f>
        <v>320</v>
      </c>
      <c r="J40" s="1407">
        <f>+'P01 2024'!FR30</f>
        <v>326.529</v>
      </c>
      <c r="K40" s="1408">
        <f ca="1">SUMIF(T$3:$AQ32,"ok",T40:AQ40)</f>
        <v>326.529</v>
      </c>
      <c r="L40" s="1293">
        <f t="shared" ca="1" si="0"/>
        <v>1</v>
      </c>
      <c r="M40" s="1407">
        <f>+'P01 2024'!FT30</f>
        <v>326.529</v>
      </c>
      <c r="N40" s="1293">
        <f t="shared" si="1"/>
        <v>1</v>
      </c>
      <c r="O40" s="1408">
        <f t="shared" si="3"/>
        <v>0</v>
      </c>
      <c r="P40" s="1409">
        <f t="shared" si="4"/>
        <v>0</v>
      </c>
      <c r="Q40" s="823">
        <f>+'P01 2023'!GA31</f>
        <v>326.91923999999995</v>
      </c>
      <c r="R40" s="1420">
        <f ca="1">SUMIF(U$3:$AQ30,"SI",U40:AQ40)</f>
        <v>326.91923999999995</v>
      </c>
      <c r="S40" s="1410">
        <f t="shared" ca="1" si="5"/>
        <v>1</v>
      </c>
      <c r="T40" s="1411">
        <f>+'P01 2024'!K30</f>
        <v>0</v>
      </c>
      <c r="U40" s="1422">
        <f>+'P01 2023'!I31</f>
        <v>0</v>
      </c>
      <c r="V40" s="1422">
        <v>0</v>
      </c>
      <c r="W40" s="178">
        <v>0</v>
      </c>
      <c r="X40" s="178">
        <f>+'P01 2024'!AE25</f>
        <v>165.512</v>
      </c>
      <c r="Y40" s="178">
        <f>+'P01 2023'!AD28</f>
        <v>163.45961999999997</v>
      </c>
      <c r="Z40" s="178">
        <v>0</v>
      </c>
      <c r="AA40" s="178">
        <f>+'P01 2023'!AT27</f>
        <v>0</v>
      </c>
      <c r="AB40" s="178">
        <v>0</v>
      </c>
      <c r="AC40" s="1423">
        <v>0</v>
      </c>
      <c r="AD40" s="1423">
        <f>+'P01 2024'!BX26</f>
        <v>165.512</v>
      </c>
      <c r="AE40" s="443">
        <f>+'P01 2023'!BZ28</f>
        <v>163.45961999999997</v>
      </c>
      <c r="AF40" s="178">
        <f>+'P01 2024'!CM26</f>
        <v>-1.9339999999999999</v>
      </c>
      <c r="AG40" s="636">
        <v>0</v>
      </c>
      <c r="AH40" s="543">
        <f>+'P01 2024'!DB26</f>
        <v>-2.5609999999999999</v>
      </c>
      <c r="AI40" s="443">
        <v>0</v>
      </c>
      <c r="AJ40" s="178">
        <v>0</v>
      </c>
      <c r="AK40" s="178">
        <v>0</v>
      </c>
      <c r="AL40" s="178">
        <v>0</v>
      </c>
      <c r="AM40" s="611">
        <v>0</v>
      </c>
      <c r="AN40" s="191">
        <v>0</v>
      </c>
      <c r="AO40" s="1423">
        <v>0</v>
      </c>
      <c r="AP40" s="191">
        <v>0</v>
      </c>
      <c r="AQ40" s="606">
        <f>+'P01 2023'!FS30</f>
        <v>0</v>
      </c>
      <c r="AR40" s="1399"/>
      <c r="AV40" s="1381"/>
      <c r="AW40" s="1381"/>
      <c r="AX40" s="1381"/>
      <c r="AY40" s="1381"/>
      <c r="AZ40" s="1400"/>
      <c r="BA40" s="1399"/>
      <c r="BB40" s="1399"/>
      <c r="BC40" s="435"/>
      <c r="BD40" s="1092"/>
      <c r="BG40" s="399"/>
      <c r="BH40" s="399"/>
      <c r="BN40" s="392"/>
      <c r="BO40" s="297"/>
      <c r="BP40" s="400"/>
      <c r="BQ40" s="400"/>
    </row>
    <row r="41" spans="1:69" ht="15" hidden="1" customHeight="1" x14ac:dyDescent="0.25">
      <c r="B41" s="901" t="s">
        <v>350</v>
      </c>
      <c r="C41" s="195"/>
      <c r="D41" s="65"/>
      <c r="E41" s="1405"/>
      <c r="F41" s="1405">
        <v>3</v>
      </c>
      <c r="G41" s="1404" t="str">
        <f>+CONCATENATE($C$10,"",$D$11,"",$E$38,"00",F41)</f>
        <v>21.01.005.003</v>
      </c>
      <c r="H41" s="1406" t="s">
        <v>97</v>
      </c>
      <c r="I41" s="1160">
        <f>+'P01 2024'!H31</f>
        <v>780</v>
      </c>
      <c r="J41" s="1407">
        <f>+'P01 2024'!FR31</f>
        <v>539.06799999999998</v>
      </c>
      <c r="K41" s="1408">
        <f ca="1">SUMIF(T$3:$AQ33,"ok",T41:AQ41)</f>
        <v>539.06799999999998</v>
      </c>
      <c r="L41" s="1293">
        <f t="shared" ref="L41:L72" ca="1" si="7">IFERROR(K41/J41,0)</f>
        <v>1</v>
      </c>
      <c r="M41" s="1407">
        <f>+'P01 2024'!FT31</f>
        <v>539.06799999999998</v>
      </c>
      <c r="N41" s="1293">
        <f t="shared" ref="N41:N72" si="8">+IFERROR(M41/J41,0%)</f>
        <v>1</v>
      </c>
      <c r="O41" s="1408">
        <f t="shared" si="3"/>
        <v>0</v>
      </c>
      <c r="P41" s="1409">
        <f t="shared" si="4"/>
        <v>0</v>
      </c>
      <c r="Q41" s="823">
        <f>+'P01 2023'!GA32</f>
        <v>788.67</v>
      </c>
      <c r="R41" s="1420">
        <f ca="1">SUMIF(U$3:$AQ31,"SI",U41:AQ41)</f>
        <v>788.67</v>
      </c>
      <c r="S41" s="1410">
        <f t="shared" ca="1" si="5"/>
        <v>1</v>
      </c>
      <c r="T41" s="1411">
        <f>+'P01 2024'!K31</f>
        <v>0</v>
      </c>
      <c r="U41" s="1422">
        <f>+'P01 2023'!I32</f>
        <v>0</v>
      </c>
      <c r="V41" s="1422">
        <v>0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423">
        <v>0</v>
      </c>
      <c r="AD41" s="1423">
        <v>0</v>
      </c>
      <c r="AE41" s="443">
        <v>0</v>
      </c>
      <c r="AF41" s="178">
        <v>0</v>
      </c>
      <c r="AG41" s="636">
        <v>0</v>
      </c>
      <c r="AH41" s="543">
        <v>0</v>
      </c>
      <c r="AI41" s="443">
        <v>0</v>
      </c>
      <c r="AJ41" s="178">
        <v>0</v>
      </c>
      <c r="AK41" s="178">
        <v>0</v>
      </c>
      <c r="AL41" s="178">
        <v>0</v>
      </c>
      <c r="AM41" s="611">
        <v>0</v>
      </c>
      <c r="AN41" s="191">
        <v>0</v>
      </c>
      <c r="AO41" s="1423">
        <v>0</v>
      </c>
      <c r="AP41" s="191">
        <f>+'P01 2024'!FL28</f>
        <v>539.06799999999998</v>
      </c>
      <c r="AQ41" s="606">
        <f>+'P01 2023'!FS31</f>
        <v>788.67</v>
      </c>
      <c r="AR41" s="1399"/>
      <c r="AV41" s="1381"/>
      <c r="AW41" s="1381"/>
      <c r="AX41" s="1381"/>
      <c r="AY41" s="1381"/>
      <c r="AZ41" s="1400"/>
      <c r="BA41" s="1399"/>
      <c r="BB41" s="1399"/>
      <c r="BC41" s="435"/>
      <c r="BD41" s="1092"/>
      <c r="BG41" s="399"/>
      <c r="BH41" s="399"/>
      <c r="BN41" s="392"/>
      <c r="BO41" s="297"/>
      <c r="BP41" s="400"/>
      <c r="BQ41" s="400"/>
    </row>
    <row r="42" spans="1:69" s="1401" customFormat="1" ht="15" hidden="1" customHeight="1" x14ac:dyDescent="0.25">
      <c r="A42" s="418"/>
      <c r="B42" s="901" t="s">
        <v>351</v>
      </c>
      <c r="C42" s="175"/>
      <c r="D42" s="62" t="s">
        <v>160</v>
      </c>
      <c r="E42" s="60"/>
      <c r="F42" s="60"/>
      <c r="G42" s="184"/>
      <c r="H42" s="1392" t="s">
        <v>39</v>
      </c>
      <c r="I42" s="385">
        <f>+'P01 2024'!H32</f>
        <v>17005520.5</v>
      </c>
      <c r="J42" s="1393">
        <f>+'P01 2024'!FR32</f>
        <v>18111575.655000001</v>
      </c>
      <c r="K42" s="1393">
        <f ca="1">SUMIF(T$3:$AQ34,"ok",T42:AQ42)</f>
        <v>17698427.836000003</v>
      </c>
      <c r="L42" s="1290">
        <f t="shared" ca="1" si="7"/>
        <v>0.97718874233419106</v>
      </c>
      <c r="M42" s="1393">
        <f>+'P01 2024'!FT32</f>
        <v>17698427.835999999</v>
      </c>
      <c r="N42" s="1290">
        <f t="shared" si="8"/>
        <v>0.97718874233419084</v>
      </c>
      <c r="O42" s="1393">
        <f t="shared" ref="O42:O73" si="9">J42-M42</f>
        <v>413147.819000002</v>
      </c>
      <c r="P42" s="1394">
        <f t="shared" si="4"/>
        <v>2.2811257665809197E-2</v>
      </c>
      <c r="Q42" s="173">
        <f>+'P01 2023'!GA33</f>
        <v>17362559.036564998</v>
      </c>
      <c r="R42" s="171">
        <f ca="1">SUMIF(U$3:$AQ34,"SI",U42:AQ42)</f>
        <v>16988725.682954997</v>
      </c>
      <c r="S42" s="1397">
        <f t="shared" ca="1" si="5"/>
        <v>0.97846899452881797</v>
      </c>
      <c r="T42" s="1398">
        <f>+'P01 2024'!K32</f>
        <v>1121309.7590000001</v>
      </c>
      <c r="U42" s="172">
        <f>+U43+U57+U60+U64+U69</f>
        <v>1083548.1064049997</v>
      </c>
      <c r="V42" s="172">
        <f>+'P01 2024'!Q21</f>
        <v>1136207.264</v>
      </c>
      <c r="W42" s="172">
        <f>+'P01 2023'!N23</f>
        <v>1107928.8003149999</v>
      </c>
      <c r="X42" s="171">
        <f>+'P01 2024'!AE26</f>
        <v>2030654.4650000001</v>
      </c>
      <c r="Y42" s="176">
        <f>+'P01 2023'!AD29</f>
        <v>1946790.8158499999</v>
      </c>
      <c r="Z42" s="176">
        <f>+'P01 2024'!AT21</f>
        <v>1165209.57</v>
      </c>
      <c r="AA42" s="176">
        <f>+AA43+AA57+AA60+AA64+AA69</f>
        <v>1114127.3221649998</v>
      </c>
      <c r="AB42" s="176">
        <f>+'P01 2024'!BI21</f>
        <v>1156670.301</v>
      </c>
      <c r="AC42" s="176">
        <f>+AC43+AC57+AC60+AC64+AC69</f>
        <v>1097252.25471</v>
      </c>
      <c r="AD42" s="176">
        <f>+'P01 2024'!BX27</f>
        <v>2080437.6</v>
      </c>
      <c r="AE42" s="1424">
        <f>+'P01 2023'!BZ29</f>
        <v>1952132.2355699998</v>
      </c>
      <c r="AF42" s="176">
        <f>+'P01 2024'!CM27</f>
        <v>1178338.578</v>
      </c>
      <c r="AG42" s="609">
        <f>+'P01 2023'!CP28</f>
        <v>1105546.3317449999</v>
      </c>
      <c r="AH42" s="171">
        <f>+'P01 2024'!DB27</f>
        <v>1179380.537</v>
      </c>
      <c r="AI42" s="1424">
        <f>+'P01 2023'!DF23</f>
        <v>1124057.31813</v>
      </c>
      <c r="AJ42" s="176">
        <f>+'P01 2024'!DR27</f>
        <v>2109184.6069999998</v>
      </c>
      <c r="AK42" s="176">
        <f>+'P01 2023'!DX29</f>
        <v>1983437.5928399998</v>
      </c>
      <c r="AL42" s="176">
        <f>AL43+AL57+AL60+AL64+AL69</f>
        <v>1166134.736</v>
      </c>
      <c r="AM42" s="1424">
        <f>+'P01 2023'!EN28</f>
        <v>1112721.08733</v>
      </c>
      <c r="AN42" s="176">
        <f>+'P01 2024'!ET21</f>
        <v>1172015.9080000001</v>
      </c>
      <c r="AO42" s="176">
        <f>+'P01 2023'!FD22</f>
        <v>1204986.0215699999</v>
      </c>
      <c r="AP42" s="171">
        <f>+'P01 2024'!FL29</f>
        <v>2202884.5109999999</v>
      </c>
      <c r="AQ42" s="604">
        <f>+'P01 2023'!FS32</f>
        <v>2156197.796325</v>
      </c>
      <c r="AR42" s="1399"/>
      <c r="AS42" s="646"/>
      <c r="AT42" s="646"/>
      <c r="AU42" s="1386"/>
      <c r="AV42" s="1381"/>
      <c r="AW42" s="1381"/>
      <c r="AX42" s="1381"/>
      <c r="AY42" s="1381"/>
      <c r="AZ42" s="1400"/>
      <c r="BA42" s="1399"/>
      <c r="BB42" s="1399"/>
      <c r="BC42" s="435"/>
      <c r="BD42" s="1092"/>
      <c r="BE42" s="432"/>
      <c r="BF42" s="432"/>
      <c r="BG42" s="399"/>
      <c r="BH42" s="399"/>
      <c r="BI42" s="432"/>
      <c r="BJ42" s="432"/>
      <c r="BK42" s="432"/>
      <c r="BL42" s="432"/>
      <c r="BM42" s="399"/>
      <c r="BN42" s="392"/>
      <c r="BO42" s="297"/>
      <c r="BP42" s="400"/>
      <c r="BQ42" s="400"/>
    </row>
    <row r="43" spans="1:69" s="1401" customFormat="1" ht="15" hidden="1" customHeight="1" x14ac:dyDescent="0.25">
      <c r="A43" s="418"/>
      <c r="B43" s="901" t="s">
        <v>352</v>
      </c>
      <c r="C43" s="175"/>
      <c r="D43" s="62"/>
      <c r="E43" s="60" t="s">
        <v>154</v>
      </c>
      <c r="F43" s="60"/>
      <c r="G43" s="184"/>
      <c r="H43" s="1392" t="s">
        <v>18</v>
      </c>
      <c r="I43" s="385">
        <f>+'P01 2024'!H33</f>
        <v>14581439.994000001</v>
      </c>
      <c r="J43" s="1393">
        <f>+'P01 2024'!FR33</f>
        <v>15374928.512</v>
      </c>
      <c r="K43" s="1393">
        <f ca="1">SUMIF(T$3:$AQ35,"ok",T43:AQ43)</f>
        <v>15005106.897</v>
      </c>
      <c r="L43" s="1290">
        <f t="shared" ca="1" si="7"/>
        <v>0.97594644978600342</v>
      </c>
      <c r="M43" s="1393">
        <f>+'P01 2024'!FT33</f>
        <v>15005106.897</v>
      </c>
      <c r="N43" s="1290">
        <f t="shared" si="8"/>
        <v>0.97594644978600342</v>
      </c>
      <c r="O43" s="1393">
        <f t="shared" si="9"/>
        <v>369821.61500000022</v>
      </c>
      <c r="P43" s="1394">
        <f t="shared" si="4"/>
        <v>2.4053550213996612E-2</v>
      </c>
      <c r="Q43" s="173">
        <f>+'P01 2023'!GA34</f>
        <v>14754991.546799999</v>
      </c>
      <c r="R43" s="171">
        <f ca="1">SUM(R44:R56)</f>
        <v>14387576.618385</v>
      </c>
      <c r="S43" s="1397">
        <f t="shared" ca="1" si="5"/>
        <v>0.97509894009429765</v>
      </c>
      <c r="T43" s="1398">
        <f>+'P01 2024'!K33</f>
        <v>1055400.7439999999</v>
      </c>
      <c r="U43" s="172">
        <f>SUM(U44:U56)</f>
        <v>1018684.3283099998</v>
      </c>
      <c r="V43" s="172">
        <f>+'P01 2024'!Q22</f>
        <v>1058999.5660000001</v>
      </c>
      <c r="W43" s="172">
        <f>+'P01 2023'!N24</f>
        <v>1022768.360685</v>
      </c>
      <c r="X43" s="171">
        <f>+'P01 2024'!AE27</f>
        <v>1550516.9990000001</v>
      </c>
      <c r="Y43" s="176">
        <f>+'P01 2023'!AD30</f>
        <v>1482949.20888</v>
      </c>
      <c r="Z43" s="176">
        <f>+'P01 2024'!AT22</f>
        <v>1083092.5220000001</v>
      </c>
      <c r="AA43" s="176">
        <f>SUM(AA44:AA56)</f>
        <v>1033069.2602849999</v>
      </c>
      <c r="AB43" s="176">
        <f>+'P01 2024'!BI22</f>
        <v>1079853.571</v>
      </c>
      <c r="AC43" s="176">
        <f>SUM(AC44:AC56)</f>
        <v>1018470.1754249999</v>
      </c>
      <c r="AD43" s="176">
        <f>+'P01 2024'!BX28</f>
        <v>1584988.48</v>
      </c>
      <c r="AE43" s="1424">
        <f>+'P01 2023'!BZ30</f>
        <v>1488362.80743</v>
      </c>
      <c r="AF43" s="176">
        <f>+'P01 2024'!CM28</f>
        <v>1093977.6640000001</v>
      </c>
      <c r="AG43" s="609">
        <f>+'P01 2023'!CP29</f>
        <v>1029091.8556799999</v>
      </c>
      <c r="AH43" s="171">
        <f>+'P01 2024'!DB28</f>
        <v>1091330.69</v>
      </c>
      <c r="AI43" s="1424">
        <f>+'P01 2023'!DF24</f>
        <v>1041912.902655</v>
      </c>
      <c r="AJ43" s="176">
        <f>+'P01 2024'!DR28</f>
        <v>1598754.25</v>
      </c>
      <c r="AK43" s="176">
        <f>+'P01 2023'!DX30</f>
        <v>1506240.5166449999</v>
      </c>
      <c r="AL43" s="176">
        <f>SUM(AL44:AL56)</f>
        <v>1089682.3609999998</v>
      </c>
      <c r="AM43" s="1424">
        <f>+'P01 2023'!EN29</f>
        <v>1031806.106955</v>
      </c>
      <c r="AN43" s="176">
        <f>+'P01 2024'!ET22</f>
        <v>1090253.0989999999</v>
      </c>
      <c r="AO43" s="176">
        <f>+'P01 2023'!FD23</f>
        <v>1118919.0109499998</v>
      </c>
      <c r="AP43" s="171">
        <f>+'P01 2024'!FL30</f>
        <v>1628256.9509999999</v>
      </c>
      <c r="AQ43" s="604">
        <f>+'P01 2023'!FS33</f>
        <v>1595302.084485</v>
      </c>
      <c r="AR43" s="1399"/>
      <c r="AS43" s="646"/>
      <c r="AT43" s="646"/>
      <c r="AU43" s="1386"/>
      <c r="AV43" s="1381"/>
      <c r="AW43" s="1381"/>
      <c r="AX43" s="1381"/>
      <c r="AY43" s="1381"/>
      <c r="AZ43" s="1400"/>
      <c r="BA43" s="1399"/>
      <c r="BB43" s="1399"/>
      <c r="BC43" s="435"/>
      <c r="BD43" s="1092"/>
      <c r="BE43" s="432"/>
      <c r="BF43" s="432"/>
      <c r="BG43" s="399"/>
      <c r="BH43" s="399"/>
      <c r="BI43" s="432"/>
      <c r="BJ43" s="432"/>
      <c r="BK43" s="432"/>
      <c r="BL43" s="432"/>
      <c r="BM43" s="399"/>
      <c r="BN43" s="392"/>
      <c r="BO43" s="297"/>
      <c r="BP43" s="400"/>
      <c r="BQ43" s="400"/>
    </row>
    <row r="44" spans="1:69" ht="15" hidden="1" customHeight="1" x14ac:dyDescent="0.25">
      <c r="B44" s="901" t="s">
        <v>353</v>
      </c>
      <c r="C44" s="195"/>
      <c r="D44" s="65"/>
      <c r="E44" s="1405"/>
      <c r="F44" s="1405">
        <v>1</v>
      </c>
      <c r="G44" s="1404" t="str">
        <f t="shared" ref="G44:G49" si="10">+CONCATENATE($C$10,"",$D$42,"",$E$43,"00",F44)</f>
        <v>21.02.001.001</v>
      </c>
      <c r="H44" s="1406" t="s">
        <v>591</v>
      </c>
      <c r="I44" s="1160">
        <f>+'P01 2024'!H34</f>
        <v>3314312.128</v>
      </c>
      <c r="J44" s="1407">
        <f>+'P01 2024'!FR34</f>
        <v>3479080.4939999999</v>
      </c>
      <c r="K44" s="1408">
        <f ca="1">SUMIF(T$3:$AQ36,"ok",T44:AQ44)</f>
        <v>3111828.4709999994</v>
      </c>
      <c r="L44" s="1293">
        <f t="shared" ca="1" si="7"/>
        <v>0.89443991777903353</v>
      </c>
      <c r="M44" s="1407">
        <f>+'P01 2024'!FT34</f>
        <v>3111828.4709999999</v>
      </c>
      <c r="N44" s="1293">
        <f t="shared" si="8"/>
        <v>0.89443991777903376</v>
      </c>
      <c r="O44" s="1408">
        <f t="shared" si="9"/>
        <v>367252.02300000004</v>
      </c>
      <c r="P44" s="1409">
        <f t="shared" si="4"/>
        <v>0.1055600822209663</v>
      </c>
      <c r="Q44" s="823">
        <f>+'P01 2023'!GA35</f>
        <v>3349757.9850749997</v>
      </c>
      <c r="R44" s="1420">
        <f ca="1">SUMIF(U$3:$AQ36,"SI",U44:AQ44)</f>
        <v>2982343.0566599998</v>
      </c>
      <c r="S44" s="1410">
        <f t="shared" ca="1" si="5"/>
        <v>0.89031597803422391</v>
      </c>
      <c r="T44" s="1411">
        <f>+'P01 2024'!K34</f>
        <v>252675.13500000001</v>
      </c>
      <c r="U44" s="1422">
        <f>+'P01 2023'!I35</f>
        <v>242313.02837999997</v>
      </c>
      <c r="V44" s="1412">
        <f>+'P01 2024'!Q23</f>
        <v>253519.78400000001</v>
      </c>
      <c r="W44" s="178">
        <f>+'P01 2023'!N25</f>
        <v>243040.38187499999</v>
      </c>
      <c r="X44" s="178">
        <f>+'P01 2024'!AE28</f>
        <v>254715.76199999999</v>
      </c>
      <c r="Y44" s="178">
        <f>+'P01 2023'!AD31</f>
        <v>243694.22449499997</v>
      </c>
      <c r="Z44" s="178">
        <f>+'P01 2024'!AT23</f>
        <v>258085.28599999999</v>
      </c>
      <c r="AA44" s="178">
        <f>+'P01 2023'!AT30</f>
        <v>245438.44789499999</v>
      </c>
      <c r="AB44" s="178">
        <f>+'P01 2024'!BI23</f>
        <v>258233.33</v>
      </c>
      <c r="AC44" s="178">
        <f>+'P01 2023'!BJ26</f>
        <v>242448.42190499997</v>
      </c>
      <c r="AD44" s="178">
        <f>+'P01 2024'!BX29</f>
        <v>261152.524</v>
      </c>
      <c r="AE44" s="443">
        <f>+'P01 2023'!BZ31</f>
        <v>243940.41580499997</v>
      </c>
      <c r="AF44" s="178">
        <f>+'P01 2024'!CM29</f>
        <v>261775.83</v>
      </c>
      <c r="AG44" s="636">
        <f>+'P01 2023'!CP30</f>
        <v>244440.11587499999</v>
      </c>
      <c r="AH44" s="543">
        <f>+'P01 2024'!DB29</f>
        <v>260736.66399999999</v>
      </c>
      <c r="AI44" s="1425">
        <f>+'P01 2023'!DF25</f>
        <v>247240.64474999998</v>
      </c>
      <c r="AJ44" s="178">
        <f>+'P01 2024'!DR29</f>
        <v>261049.96799999999</v>
      </c>
      <c r="AK44" s="178">
        <f>+'P01 2023'!DX31</f>
        <v>249814.01182499999</v>
      </c>
      <c r="AL44" s="178">
        <f>'P01 2024'!EG24</f>
        <v>261037.18599999999</v>
      </c>
      <c r="AM44" s="611">
        <f>+'P01 2023'!EN30</f>
        <v>247870.30355999997</v>
      </c>
      <c r="AN44" s="191">
        <f>+'P01 2024'!ET23</f>
        <v>261171.514</v>
      </c>
      <c r="AO44" s="191">
        <f>+'P01 2023'!FD24</f>
        <v>265496.75513999996</v>
      </c>
      <c r="AP44" s="1423">
        <f>+'P01 2024'!FL31</f>
        <v>267675.48800000001</v>
      </c>
      <c r="AQ44" s="606">
        <f>+'P01 2023'!FS34</f>
        <v>266606.30515500001</v>
      </c>
      <c r="AR44" s="1399"/>
      <c r="AV44" s="1381"/>
      <c r="AW44" s="1381"/>
      <c r="AX44" s="1381"/>
      <c r="AY44" s="1381"/>
      <c r="AZ44" s="1400"/>
      <c r="BA44" s="1399"/>
      <c r="BB44" s="1399"/>
      <c r="BC44" s="435"/>
      <c r="BD44" s="1092"/>
      <c r="BG44" s="399"/>
      <c r="BH44" s="399"/>
      <c r="BN44" s="392"/>
      <c r="BO44" s="297"/>
      <c r="BP44" s="400"/>
      <c r="BQ44" s="400"/>
    </row>
    <row r="45" spans="1:69" ht="15" hidden="1" customHeight="1" x14ac:dyDescent="0.25">
      <c r="B45" s="901" t="s">
        <v>540</v>
      </c>
      <c r="C45" s="195"/>
      <c r="D45" s="65"/>
      <c r="E45" s="1405"/>
      <c r="F45" s="1405">
        <v>2</v>
      </c>
      <c r="G45" s="1404" t="str">
        <f t="shared" si="10"/>
        <v>21.02.001.002</v>
      </c>
      <c r="H45" s="1406" t="s">
        <v>19</v>
      </c>
      <c r="I45" s="1160">
        <f>+'P01 2024'!H35</f>
        <v>131240</v>
      </c>
      <c r="J45" s="1407">
        <f>+'P01 2024'!FR35</f>
        <v>144871.696</v>
      </c>
      <c r="K45" s="1408">
        <f ca="1">SUMIF(T$3:$AQ37,"ok",T45:AQ45)</f>
        <v>144870.15899999999</v>
      </c>
      <c r="L45" s="1293">
        <f t="shared" ca="1" si="7"/>
        <v>0.99998939061222825</v>
      </c>
      <c r="M45" s="1407">
        <f>+'P01 2024'!FT35</f>
        <v>144870.15900000001</v>
      </c>
      <c r="N45" s="1293">
        <f t="shared" si="8"/>
        <v>0.99998939061222847</v>
      </c>
      <c r="O45" s="1408">
        <f t="shared" si="9"/>
        <v>1.536999999982072</v>
      </c>
      <c r="P45" s="1409">
        <f t="shared" si="4"/>
        <v>1.0609387771522133E-5</v>
      </c>
      <c r="Q45" s="823">
        <f>+'P01 2023'!GA36</f>
        <v>132252.83923499999</v>
      </c>
      <c r="R45" s="1420">
        <f ca="1">SUMIF(U$3:$AQ37,"SI",U45:AQ45)</f>
        <v>132252.83923500002</v>
      </c>
      <c r="S45" s="1410">
        <f t="shared" ca="1" si="5"/>
        <v>1.0000000000000002</v>
      </c>
      <c r="T45" s="1411">
        <f>+'P01 2024'!K35</f>
        <v>12136.781999999999</v>
      </c>
      <c r="U45" s="1422">
        <f>+'P01 2023'!I36</f>
        <v>10128.437549999999</v>
      </c>
      <c r="V45" s="1412">
        <f>+'P01 2024'!Q24</f>
        <v>12204.662</v>
      </c>
      <c r="W45" s="178">
        <f>+'P01 2023'!N26</f>
        <v>10340.264789999997</v>
      </c>
      <c r="X45" s="178">
        <f>+'P01 2024'!AE29</f>
        <v>12171.579</v>
      </c>
      <c r="Y45" s="178">
        <f>+'P01 2023'!AD32</f>
        <v>10540.837439999999</v>
      </c>
      <c r="Z45" s="178">
        <f>+'P01 2024'!AT24</f>
        <v>11949.147000000001</v>
      </c>
      <c r="AA45" s="178">
        <f>+'P01 2023'!AT31</f>
        <v>10653.454754999999</v>
      </c>
      <c r="AB45" s="178">
        <f>+'P01 2024'!BI24</f>
        <v>11728.101000000001</v>
      </c>
      <c r="AC45" s="178">
        <f>+'P01 2023'!BJ27</f>
        <v>10746.416385</v>
      </c>
      <c r="AD45" s="178">
        <f>+'P01 2024'!BX30</f>
        <v>11855.183000000001</v>
      </c>
      <c r="AE45" s="443">
        <f>+'P01 2023'!BZ32</f>
        <v>10989.49338</v>
      </c>
      <c r="AF45" s="178">
        <f>+'P01 2024'!CM30</f>
        <v>11823.294</v>
      </c>
      <c r="AG45" s="636">
        <f>+'P01 2023'!CP31</f>
        <v>11010.856814999999</v>
      </c>
      <c r="AH45" s="543">
        <f>+'P01 2024'!DB30</f>
        <v>11908.945</v>
      </c>
      <c r="AI45" s="1425">
        <f>+'P01 2023'!DF26</f>
        <v>11098.244969999998</v>
      </c>
      <c r="AJ45" s="178">
        <f>+'P01 2024'!DR30</f>
        <v>12064.635</v>
      </c>
      <c r="AK45" s="178">
        <f>+'P01 2023'!DX32</f>
        <v>11203.093575000001</v>
      </c>
      <c r="AL45" s="178">
        <f>'P01 2024'!EG25</f>
        <v>12102.164000000001</v>
      </c>
      <c r="AM45" s="611">
        <f>+'P01 2023'!EN31</f>
        <v>11363.238089999999</v>
      </c>
      <c r="AN45" s="191">
        <f>+'P01 2024'!ET24</f>
        <v>12244.607</v>
      </c>
      <c r="AO45" s="191">
        <f>+'P01 2023'!FD25</f>
        <v>11929.075695</v>
      </c>
      <c r="AP45" s="1423">
        <f>+'P01 2024'!FL32</f>
        <v>12681.06</v>
      </c>
      <c r="AQ45" s="606">
        <f>+'P01 2023'!FS35</f>
        <v>12249.425789999999</v>
      </c>
      <c r="AR45" s="1399"/>
      <c r="AV45" s="1381"/>
      <c r="AW45" s="1381"/>
      <c r="AX45" s="1381"/>
      <c r="AY45" s="1381"/>
      <c r="AZ45" s="1400"/>
      <c r="BA45" s="1399"/>
      <c r="BB45" s="1399"/>
      <c r="BC45" s="435"/>
      <c r="BD45" s="1092"/>
      <c r="BG45" s="399"/>
      <c r="BH45" s="399"/>
      <c r="BN45" s="392"/>
      <c r="BO45" s="297"/>
      <c r="BP45" s="400"/>
      <c r="BQ45" s="400"/>
    </row>
    <row r="46" spans="1:69" ht="15" hidden="1" customHeight="1" x14ac:dyDescent="0.25">
      <c r="B46" s="901" t="s">
        <v>354</v>
      </c>
      <c r="C46" s="195"/>
      <c r="D46" s="65"/>
      <c r="E46" s="1405"/>
      <c r="F46" s="1405">
        <v>3</v>
      </c>
      <c r="G46" s="1404" t="str">
        <f t="shared" si="10"/>
        <v>21.02.001.003</v>
      </c>
      <c r="H46" s="1406" t="s">
        <v>20</v>
      </c>
      <c r="I46" s="1160">
        <f>+'P01 2024'!H36</f>
        <v>2083110</v>
      </c>
      <c r="J46" s="1407">
        <f>+'P01 2024'!FR36</f>
        <v>2214371.923</v>
      </c>
      <c r="K46" s="1408">
        <f ca="1">SUMIF(T$3:$AQ38,"ok",T46:AQ46)</f>
        <v>2213984.4750000001</v>
      </c>
      <c r="L46" s="1293">
        <f t="shared" ca="1" si="7"/>
        <v>0.99982503029596093</v>
      </c>
      <c r="M46" s="1407">
        <f>+'P01 2024'!FT36</f>
        <v>2213984.4750000001</v>
      </c>
      <c r="N46" s="1293">
        <f t="shared" si="8"/>
        <v>0.99982503029596093</v>
      </c>
      <c r="O46" s="1408">
        <f t="shared" si="9"/>
        <v>387.44799999985844</v>
      </c>
      <c r="P46" s="1409">
        <f t="shared" si="4"/>
        <v>1.7496970403912515E-4</v>
      </c>
      <c r="Q46" s="823">
        <f>+'P01 2023'!GA37</f>
        <v>2099243.6186399995</v>
      </c>
      <c r="R46" s="1420">
        <f ca="1">SUMIF(U$3:$AQ38,"SI",U46:AQ46)</f>
        <v>2099243.61864</v>
      </c>
      <c r="S46" s="1410">
        <f t="shared" ca="1" si="5"/>
        <v>1.0000000000000002</v>
      </c>
      <c r="T46" s="1411">
        <f>+'P01 2024'!K36</f>
        <v>179189.35</v>
      </c>
      <c r="U46" s="1422">
        <f>+'P01 2023'!I37</f>
        <v>169687.98089999997</v>
      </c>
      <c r="V46" s="1412">
        <f>+'P01 2024'!Q25</f>
        <v>179838.81</v>
      </c>
      <c r="W46" s="178">
        <f>+'P01 2023'!N27</f>
        <v>170516.42491499998</v>
      </c>
      <c r="X46" s="178">
        <f>+'P01 2024'!AE30</f>
        <v>180662.82500000001</v>
      </c>
      <c r="Y46" s="178">
        <f>+'P01 2023'!AD33</f>
        <v>170999.27000999998</v>
      </c>
      <c r="Z46" s="178">
        <f>+'P01 2024'!AT25</f>
        <v>184523.508</v>
      </c>
      <c r="AA46" s="178">
        <f>+'P01 2023'!AT32</f>
        <v>172278.50723999998</v>
      </c>
      <c r="AB46" s="178">
        <f>+'P01 2024'!BI25</f>
        <v>184016.93799999999</v>
      </c>
      <c r="AC46" s="178">
        <f>+'P01 2023'!BJ28</f>
        <v>169894.08976499998</v>
      </c>
      <c r="AD46" s="178">
        <f>+'P01 2024'!BX31</f>
        <v>185908.38699999999</v>
      </c>
      <c r="AE46" s="443">
        <f>+'P01 2023'!BZ33</f>
        <v>171500.63539499999</v>
      </c>
      <c r="AF46" s="178">
        <f>+'P01 2024'!CM31</f>
        <v>186248.31899999999</v>
      </c>
      <c r="AG46" s="636">
        <f>+'P01 2023'!CP32</f>
        <v>171894.546045</v>
      </c>
      <c r="AH46" s="543">
        <f>+'P01 2024'!DB31</f>
        <v>185857.97500000001</v>
      </c>
      <c r="AI46" s="1425">
        <f>+'P01 2023'!DF27</f>
        <v>174094.72420499998</v>
      </c>
      <c r="AJ46" s="178">
        <f>+'P01 2024'!DR31</f>
        <v>186622.986</v>
      </c>
      <c r="AK46" s="178">
        <f>+'P01 2023'!DX33</f>
        <v>176232.38629499997</v>
      </c>
      <c r="AL46" s="178">
        <f>'P01 2024'!EG26</f>
        <v>184979.38800000001</v>
      </c>
      <c r="AM46" s="611">
        <f>+'P01 2023'!EN32</f>
        <v>174641.81278499999</v>
      </c>
      <c r="AN46" s="191">
        <f>+'P01 2024'!ET25</f>
        <v>185524.48000000001</v>
      </c>
      <c r="AO46" s="191">
        <f>+'P01 2023'!FD26</f>
        <v>188725.35172499999</v>
      </c>
      <c r="AP46" s="1423">
        <f>+'P01 2024'!FL33</f>
        <v>190611.50899999999</v>
      </c>
      <c r="AQ46" s="606">
        <f>+'P01 2023'!FS36</f>
        <v>188777.88935999997</v>
      </c>
      <c r="AR46" s="1399"/>
      <c r="AV46" s="1381"/>
      <c r="AW46" s="1381"/>
      <c r="AX46" s="1381"/>
      <c r="AY46" s="1381"/>
      <c r="AZ46" s="1400"/>
      <c r="BA46" s="1399"/>
      <c r="BB46" s="1399"/>
      <c r="BC46" s="435"/>
      <c r="BD46" s="1092"/>
      <c r="BG46" s="399"/>
      <c r="BH46" s="399"/>
      <c r="BN46" s="392"/>
      <c r="BO46" s="297"/>
      <c r="BP46" s="400"/>
      <c r="BQ46" s="400"/>
    </row>
    <row r="47" spans="1:69" ht="15" hidden="1" customHeight="1" x14ac:dyDescent="0.25">
      <c r="B47" s="901" t="s">
        <v>355</v>
      </c>
      <c r="C47" s="195"/>
      <c r="D47" s="65"/>
      <c r="E47" s="1405"/>
      <c r="F47" s="1405">
        <v>4</v>
      </c>
      <c r="G47" s="1404" t="str">
        <f t="shared" si="10"/>
        <v>21.02.001.004</v>
      </c>
      <c r="H47" s="1406" t="s">
        <v>21</v>
      </c>
      <c r="I47" s="1160">
        <f>+'P01 2024'!H37</f>
        <v>277100</v>
      </c>
      <c r="J47" s="1407">
        <f>+'P01 2024'!FR37</f>
        <v>289402.63799999998</v>
      </c>
      <c r="K47" s="1408">
        <f ca="1">SUMIF(T$3:$AQ39,"ok",T47:AQ47)</f>
        <v>289401.09999999998</v>
      </c>
      <c r="L47" s="1293">
        <f t="shared" ca="1" si="7"/>
        <v>0.99999468560476634</v>
      </c>
      <c r="M47" s="1407">
        <f>+'P01 2024'!FT37</f>
        <v>289401.09999999998</v>
      </c>
      <c r="N47" s="1293">
        <f t="shared" si="8"/>
        <v>0.99999468560476634</v>
      </c>
      <c r="O47" s="1408">
        <f t="shared" si="9"/>
        <v>1.5380000000004657</v>
      </c>
      <c r="P47" s="1409">
        <f t="shared" si="4"/>
        <v>5.3143952336760173E-6</v>
      </c>
      <c r="Q47" s="823">
        <f>+'P01 2023'!GA38</f>
        <v>279244.39621499996</v>
      </c>
      <c r="R47" s="1420">
        <f ca="1">SUMIF(U$3:$AQ39,"SI",U47:AQ47)</f>
        <v>279244.39621499996</v>
      </c>
      <c r="S47" s="1410">
        <f t="shared" ca="1" si="5"/>
        <v>1</v>
      </c>
      <c r="T47" s="1411">
        <f>+'P01 2024'!K37</f>
        <v>23731.03</v>
      </c>
      <c r="U47" s="1422">
        <f>+'P01 2023'!I38</f>
        <v>23395.598504999998</v>
      </c>
      <c r="V47" s="1412">
        <f>+'P01 2024'!Q26</f>
        <v>23731.03</v>
      </c>
      <c r="W47" s="178">
        <f>+'P01 2023'!N28</f>
        <v>23395.598504999998</v>
      </c>
      <c r="X47" s="178">
        <f>+'P01 2024'!AE31</f>
        <v>23828.206999999999</v>
      </c>
      <c r="Y47" s="178">
        <f>+'P01 2023'!AD34</f>
        <v>23415.06582</v>
      </c>
      <c r="Z47" s="178">
        <f>+'P01 2024'!AT26</f>
        <v>24479.553</v>
      </c>
      <c r="AA47" s="178">
        <f>+'P01 2023'!AT33</f>
        <v>23395.598504999998</v>
      </c>
      <c r="AB47" s="178">
        <f>+'P01 2024'!BI26</f>
        <v>24161.956999999999</v>
      </c>
      <c r="AC47" s="178">
        <f>+'P01 2023'!BJ29</f>
        <v>22355.145089999998</v>
      </c>
      <c r="AD47" s="178">
        <f>+'P01 2024'!BX32</f>
        <v>24531.343000000001</v>
      </c>
      <c r="AE47" s="443">
        <f>+'P01 2023'!BZ34</f>
        <v>22725.032354999999</v>
      </c>
      <c r="AF47" s="178">
        <f>+'P01 2024'!CM32</f>
        <v>24189.52</v>
      </c>
      <c r="AG47" s="636">
        <f>+'P01 2023'!CP33</f>
        <v>22744.499670000001</v>
      </c>
      <c r="AH47" s="543">
        <f>+'P01 2024'!DB32</f>
        <v>24184.69</v>
      </c>
      <c r="AI47" s="1425">
        <f>+'P01 2023'!DF28</f>
        <v>23153.321564999998</v>
      </c>
      <c r="AJ47" s="178">
        <f>+'P01 2024'!DR32</f>
        <v>24209.991999999998</v>
      </c>
      <c r="AK47" s="178">
        <f>+'P01 2023'!DX34</f>
        <v>23153.323635000001</v>
      </c>
      <c r="AL47" s="178">
        <f>'P01 2024'!EG27</f>
        <v>24711.469000000001</v>
      </c>
      <c r="AM47" s="611">
        <f>+'P01 2023'!EN33</f>
        <v>23420.342249999998</v>
      </c>
      <c r="AN47" s="191">
        <f>+'P01 2024'!ET26</f>
        <v>23620.608</v>
      </c>
      <c r="AO47" s="191">
        <f>+'P01 2023'!FD27</f>
        <v>23448.184784999998</v>
      </c>
      <c r="AP47" s="1423">
        <f>+'P01 2024'!FL34</f>
        <v>24021.701000000001</v>
      </c>
      <c r="AQ47" s="606">
        <f>+'P01 2023'!FS37</f>
        <v>24642.685529999999</v>
      </c>
      <c r="AR47" s="1399"/>
      <c r="AV47" s="1381"/>
      <c r="AW47" s="1381"/>
      <c r="AX47" s="1381"/>
      <c r="AY47" s="1381"/>
      <c r="AZ47" s="1400"/>
      <c r="BA47" s="1399"/>
      <c r="BB47" s="1399"/>
      <c r="BC47" s="435"/>
      <c r="BD47" s="1092"/>
      <c r="BG47" s="399"/>
      <c r="BH47" s="399"/>
      <c r="BN47" s="392"/>
      <c r="BO47" s="297"/>
      <c r="BP47" s="400"/>
      <c r="BQ47" s="400"/>
    </row>
    <row r="48" spans="1:69" ht="15" hidden="1" customHeight="1" x14ac:dyDescent="0.25">
      <c r="B48" s="901" t="s">
        <v>541</v>
      </c>
      <c r="C48" s="195"/>
      <c r="D48" s="65"/>
      <c r="E48" s="1405"/>
      <c r="F48" s="1405">
        <v>6</v>
      </c>
      <c r="G48" s="1404" t="str">
        <f t="shared" si="10"/>
        <v>21.02.001.006</v>
      </c>
      <c r="H48" s="1406" t="s">
        <v>99</v>
      </c>
      <c r="I48" s="1415">
        <v>0</v>
      </c>
      <c r="J48" s="1407">
        <v>0</v>
      </c>
      <c r="K48" s="1408">
        <f ca="1">SUMIF(T$3:$AQ40,"ok",T48:AQ48)</f>
        <v>0</v>
      </c>
      <c r="L48" s="1300">
        <f t="shared" ca="1" si="7"/>
        <v>0</v>
      </c>
      <c r="M48" s="1407"/>
      <c r="N48" s="1300">
        <f t="shared" si="8"/>
        <v>0</v>
      </c>
      <c r="O48" s="1426">
        <f t="shared" si="9"/>
        <v>0</v>
      </c>
      <c r="P48" s="1409">
        <f t="shared" si="4"/>
        <v>0</v>
      </c>
      <c r="Q48" s="823">
        <f>+'P01 2023'!GA39</f>
        <v>0</v>
      </c>
      <c r="R48" s="1427">
        <f ca="1">SUMIF(U$3:$AQ40,"SI",U48:AQ48)</f>
        <v>0</v>
      </c>
      <c r="S48" s="1410" t="str">
        <f t="shared" ca="1" si="5"/>
        <v>0,00%</v>
      </c>
      <c r="T48" s="1411">
        <v>0</v>
      </c>
      <c r="U48" s="1422">
        <f>+'P01 2023'!I39</f>
        <v>0</v>
      </c>
      <c r="V48" s="1412">
        <v>0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443">
        <v>0</v>
      </c>
      <c r="AF48" s="178">
        <v>0</v>
      </c>
      <c r="AG48" s="636">
        <v>0</v>
      </c>
      <c r="AH48" s="543">
        <v>0</v>
      </c>
      <c r="AI48" s="443">
        <v>0</v>
      </c>
      <c r="AJ48" s="178">
        <v>0</v>
      </c>
      <c r="AK48" s="178">
        <v>0</v>
      </c>
      <c r="AL48" s="178">
        <v>0</v>
      </c>
      <c r="AM48" s="611">
        <v>0</v>
      </c>
      <c r="AN48" s="191">
        <v>0</v>
      </c>
      <c r="AO48" s="191">
        <v>0</v>
      </c>
      <c r="AP48" s="191">
        <v>0</v>
      </c>
      <c r="AQ48" s="606">
        <f>+'P01 2023'!FS38</f>
        <v>0</v>
      </c>
      <c r="AR48" s="1399"/>
      <c r="AV48" s="1381"/>
      <c r="AW48" s="1381"/>
      <c r="AX48" s="1381"/>
      <c r="AY48" s="1381"/>
      <c r="AZ48" s="1400"/>
      <c r="BA48" s="1399"/>
      <c r="BB48" s="1399"/>
      <c r="BC48" s="435"/>
      <c r="BD48" s="1092"/>
      <c r="BG48" s="399"/>
      <c r="BH48" s="399"/>
      <c r="BN48" s="392"/>
      <c r="BO48" s="297"/>
      <c r="BP48" s="400"/>
      <c r="BQ48" s="400"/>
    </row>
    <row r="49" spans="1:69" ht="15" hidden="1" customHeight="1" x14ac:dyDescent="0.25">
      <c r="B49" s="901" t="s">
        <v>542</v>
      </c>
      <c r="C49" s="195"/>
      <c r="D49" s="65"/>
      <c r="E49" s="1405"/>
      <c r="F49" s="1405">
        <v>7</v>
      </c>
      <c r="G49" s="1404" t="str">
        <f t="shared" si="10"/>
        <v>21.02.001.007</v>
      </c>
      <c r="H49" s="1406" t="s">
        <v>100</v>
      </c>
      <c r="I49" s="1415">
        <f>+'P01 2024'!H38</f>
        <v>141610</v>
      </c>
      <c r="J49" s="1407">
        <f>+'P01 2024'!FR38</f>
        <v>149822.50099999999</v>
      </c>
      <c r="K49" s="1428">
        <f ca="1">SUMIF(T$3:$AQ41,"ok",T49:AQ49)</f>
        <v>149820.96299999999</v>
      </c>
      <c r="L49" s="1376">
        <f t="shared" ca="1" si="7"/>
        <v>0.99998973451924955</v>
      </c>
      <c r="M49" s="1407">
        <f>+'P01 2024'!FT38</f>
        <v>149820.96299999999</v>
      </c>
      <c r="N49" s="1293">
        <f t="shared" si="8"/>
        <v>0.99998973451924955</v>
      </c>
      <c r="O49" s="1408">
        <f t="shared" si="9"/>
        <v>1.5380000000004657</v>
      </c>
      <c r="P49" s="1409">
        <f t="shared" si="4"/>
        <v>1.0265480750454605E-5</v>
      </c>
      <c r="Q49" s="823">
        <f>+'P01 2023'!GA40</f>
        <v>142709.15029499997</v>
      </c>
      <c r="R49" s="1420">
        <f ca="1">SUMIF(U$3:$AQ41,"SI",U49:AQ49)</f>
        <v>142709.150295</v>
      </c>
      <c r="S49" s="1410">
        <f t="shared" ref="S49:S81" ca="1" si="11">IFERROR(R49/Q49,"0,00%")</f>
        <v>1.0000000000000002</v>
      </c>
      <c r="T49" s="1411">
        <f>+'P01 2024'!K38</f>
        <v>12751.709000000001</v>
      </c>
      <c r="U49" s="1422">
        <f>+'P01 2023'!I40</f>
        <v>11215.66779</v>
      </c>
      <c r="V49" s="1412">
        <f>+'P01 2024'!Q27</f>
        <v>13047.712</v>
      </c>
      <c r="W49" s="178">
        <f>+'P01 2023'!N29</f>
        <v>11215.66779</v>
      </c>
      <c r="X49" s="178">
        <f>+'P01 2024'!AE32</f>
        <v>11786.941999999999</v>
      </c>
      <c r="Y49" s="178">
        <f>+'P01 2023'!AD35</f>
        <v>11215.66779</v>
      </c>
      <c r="Z49" s="178">
        <f>+'P01 2024'!AT27</f>
        <v>11786.941999999999</v>
      </c>
      <c r="AA49" s="178">
        <f>+'P01 2023'!AT34</f>
        <v>11215.66779</v>
      </c>
      <c r="AB49" s="178">
        <f>+'P01 2024'!BI27</f>
        <v>11786.941999999999</v>
      </c>
      <c r="AC49" s="178">
        <f>+'P01 2023'!BJ30</f>
        <v>10537.988084999999</v>
      </c>
      <c r="AD49" s="178">
        <f>+'P01 2024'!BX33</f>
        <v>11845.880999999999</v>
      </c>
      <c r="AE49" s="443">
        <f>+'P01 2023'!BZ35</f>
        <v>12021.323175</v>
      </c>
      <c r="AF49" s="178">
        <f>+'P01 2024'!CM33</f>
        <v>11843.946</v>
      </c>
      <c r="AG49" s="636">
        <f>+'P01 2023'!CP34</f>
        <v>12021.323175</v>
      </c>
      <c r="AH49" s="543">
        <f>+'P01 2024'!DB33</f>
        <v>11839.116</v>
      </c>
      <c r="AI49" s="1429">
        <f>+'P01 2023'!DF29</f>
        <v>11895.2757</v>
      </c>
      <c r="AJ49" s="178">
        <f>+'P01 2024'!DR33</f>
        <v>15704.370999999999</v>
      </c>
      <c r="AK49" s="178">
        <f>+'P01 2023'!DX35</f>
        <v>13254.133409999999</v>
      </c>
      <c r="AL49" s="178">
        <f>'P01 2024'!EG28</f>
        <v>12370.507</v>
      </c>
      <c r="AM49" s="611">
        <f>+'P01 2023'!EN34</f>
        <v>12574.704554999998</v>
      </c>
      <c r="AN49" s="191">
        <f>+'P01 2024'!ET27</f>
        <v>12316.456</v>
      </c>
      <c r="AO49" s="191">
        <f>+'P01 2023'!FD28</f>
        <v>12574.704554999998</v>
      </c>
      <c r="AP49" s="191">
        <f>+'P01 2024'!FL35</f>
        <v>12740.439</v>
      </c>
      <c r="AQ49" s="606">
        <f>+'P01 2023'!FS39</f>
        <v>12967.026479999999</v>
      </c>
      <c r="AR49" s="1399"/>
      <c r="AV49" s="1381"/>
      <c r="AW49" s="1381"/>
      <c r="AX49" s="1381"/>
      <c r="AY49" s="1381"/>
      <c r="AZ49" s="1400"/>
      <c r="BA49" s="1399"/>
      <c r="BB49" s="1399"/>
      <c r="BC49" s="435"/>
      <c r="BD49" s="1092"/>
      <c r="BG49" s="399"/>
      <c r="BH49" s="399"/>
      <c r="BN49" s="392"/>
      <c r="BO49" s="297"/>
      <c r="BP49" s="400"/>
      <c r="BQ49" s="400"/>
    </row>
    <row r="50" spans="1:69" ht="15" hidden="1" customHeight="1" x14ac:dyDescent="0.25">
      <c r="B50" s="901" t="s">
        <v>543</v>
      </c>
      <c r="C50" s="195"/>
      <c r="D50" s="65"/>
      <c r="E50" s="1405"/>
      <c r="F50" s="1405">
        <v>13</v>
      </c>
      <c r="G50" s="1404" t="str">
        <f t="shared" ref="G50:G56" si="12">+CONCATENATE($C$10,"",$D$42,"",$E$43,"0",F50)</f>
        <v>21.02.001.013</v>
      </c>
      <c r="H50" s="1406" t="s">
        <v>24</v>
      </c>
      <c r="I50" s="1415">
        <f>+'P01 2024'!H39</f>
        <v>2325100</v>
      </c>
      <c r="J50" s="1407">
        <f>+'P01 2024'!FR39</f>
        <v>2483922.1260000002</v>
      </c>
      <c r="K50" s="1428">
        <f ca="1">SUMIF(T$3:$AQ42,"ok",T50:AQ50)</f>
        <v>2483422.747</v>
      </c>
      <c r="L50" s="1376">
        <f t="shared" ca="1" si="7"/>
        <v>0.99979895545243824</v>
      </c>
      <c r="M50" s="1407">
        <f>+'P01 2024'!FT39</f>
        <v>2483422.747</v>
      </c>
      <c r="N50" s="1293">
        <f t="shared" si="8"/>
        <v>0.99979895545243824</v>
      </c>
      <c r="O50" s="1408">
        <f t="shared" si="9"/>
        <v>499.37900000018999</v>
      </c>
      <c r="P50" s="1409">
        <f t="shared" si="4"/>
        <v>2.0104454756170965E-4</v>
      </c>
      <c r="Q50" s="823">
        <f>+'P01 2023'!GA41</f>
        <v>2343098.0362949995</v>
      </c>
      <c r="R50" s="1420">
        <f ca="1">SUMIF(U$3:$AQ42,"SI",U50:AQ50)</f>
        <v>2343098.036295</v>
      </c>
      <c r="S50" s="1410">
        <f t="shared" ca="1" si="11"/>
        <v>1.0000000000000002</v>
      </c>
      <c r="T50" s="1411">
        <f>+'P01 2024'!K39</f>
        <v>171187.598</v>
      </c>
      <c r="U50" s="1422">
        <f>+'P01 2023'!I41</f>
        <v>163073.20274999997</v>
      </c>
      <c r="V50" s="1422">
        <f>+'P01 2024'!Q28</f>
        <v>171732.46799999999</v>
      </c>
      <c r="W50" s="178">
        <f>+'P01 2023'!N30</f>
        <v>163735.87495499998</v>
      </c>
      <c r="X50" s="178">
        <f>+'P01 2024'!AE33</f>
        <v>262203.43800000002</v>
      </c>
      <c r="Y50" s="178">
        <f>+'P01 2023'!AD36</f>
        <v>242639.51809499998</v>
      </c>
      <c r="Z50" s="178">
        <f>+'P01 2024'!AT28</f>
        <v>175870.465</v>
      </c>
      <c r="AA50" s="178">
        <f>+'P01 2023'!AT35</f>
        <v>165383.98928999997</v>
      </c>
      <c r="AB50" s="178">
        <f>+'P01 2024'!BI28</f>
        <v>175271.28099999999</v>
      </c>
      <c r="AC50" s="178">
        <f>+'P01 2023'!BJ31</f>
        <v>163329.85997999998</v>
      </c>
      <c r="AD50" s="178">
        <f>+'P01 2024'!BX34</f>
        <v>265862.66100000002</v>
      </c>
      <c r="AE50" s="443">
        <f>+'P01 2023'!BZ36</f>
        <v>247237.74468</v>
      </c>
      <c r="AF50" s="178">
        <f>+'P01 2024'!CM34</f>
        <v>177494.43900000001</v>
      </c>
      <c r="AG50" s="636">
        <f>+'P01 2023'!CP35</f>
        <v>165018.03605999998</v>
      </c>
      <c r="AH50" s="543">
        <f>+'P01 2024'!DB34</f>
        <v>177118.81099999999</v>
      </c>
      <c r="AI50" s="1429">
        <f>+'P01 2023'!DF30</f>
        <v>166790.38972499999</v>
      </c>
      <c r="AJ50" s="178">
        <f>+'P01 2024'!DR34</f>
        <v>272583.56699999998</v>
      </c>
      <c r="AK50" s="178">
        <f>+'P01 2023'!DX36</f>
        <v>251963.28247499999</v>
      </c>
      <c r="AL50" s="178">
        <f>'P01 2024'!EG29</f>
        <v>176622.46900000001</v>
      </c>
      <c r="AM50" s="611">
        <f>+'P01 2023'!EN35</f>
        <v>167227.41226499996</v>
      </c>
      <c r="AN50" s="191">
        <f>+'P01 2024'!ET28</f>
        <v>176857.49400000001</v>
      </c>
      <c r="AO50" s="191">
        <f>+'P01 2023'!FD29</f>
        <v>179045.36414999998</v>
      </c>
      <c r="AP50" s="191">
        <f>+'P01 2024'!FL36</f>
        <v>280618.05599999998</v>
      </c>
      <c r="AQ50" s="606">
        <f>+'P01 2023'!FS40</f>
        <v>267653.36186999996</v>
      </c>
      <c r="AR50" s="1399"/>
      <c r="AV50" s="1381"/>
      <c r="AW50" s="1381"/>
      <c r="AX50" s="1381"/>
      <c r="AY50" s="1381"/>
      <c r="AZ50" s="1400"/>
      <c r="BA50" s="1399"/>
      <c r="BB50" s="1399"/>
      <c r="BC50" s="435"/>
      <c r="BD50" s="1092"/>
      <c r="BG50" s="399"/>
      <c r="BH50" s="399"/>
      <c r="BN50" s="392"/>
      <c r="BO50" s="297"/>
      <c r="BP50" s="400"/>
      <c r="BQ50" s="400"/>
    </row>
    <row r="51" spans="1:69" ht="15" hidden="1" customHeight="1" x14ac:dyDescent="0.25">
      <c r="B51" s="901" t="s">
        <v>544</v>
      </c>
      <c r="C51" s="195"/>
      <c r="D51" s="65"/>
      <c r="E51" s="1405"/>
      <c r="F51" s="1405">
        <v>14</v>
      </c>
      <c r="G51" s="1404" t="str">
        <f t="shared" si="12"/>
        <v>21.02.001.014</v>
      </c>
      <c r="H51" s="1406" t="s">
        <v>25</v>
      </c>
      <c r="I51" s="1415">
        <f>+'P01 2024'!H40</f>
        <v>4714310</v>
      </c>
      <c r="J51" s="1407">
        <f>+'P01 2024'!FR40</f>
        <v>4986993.8190000001</v>
      </c>
      <c r="K51" s="1428">
        <f ca="1">SUMIF(T$3:$AQ43,"ok",T51:AQ51)</f>
        <v>4985975.2149999999</v>
      </c>
      <c r="L51" s="1376">
        <f t="shared" ca="1" si="7"/>
        <v>0.99979574789202275</v>
      </c>
      <c r="M51" s="1407">
        <f>+'P01 2024'!FT40</f>
        <v>4985975.2149999999</v>
      </c>
      <c r="N51" s="1293">
        <f t="shared" si="8"/>
        <v>0.99979574789202275</v>
      </c>
      <c r="O51" s="1430">
        <f t="shared" si="9"/>
        <v>1018.6040000002831</v>
      </c>
      <c r="P51" s="1409">
        <f t="shared" si="4"/>
        <v>2.0425210797725337E-4</v>
      </c>
      <c r="Q51" s="823">
        <f>+'P01 2023'!GA42</f>
        <v>4750813.7690849993</v>
      </c>
      <c r="R51" s="1420">
        <f ca="1">SUMIF(U$3:$AQ43,"SI",U51:AQ51)</f>
        <v>4750813.7690850003</v>
      </c>
      <c r="S51" s="1410">
        <f t="shared" ca="1" si="11"/>
        <v>1.0000000000000002</v>
      </c>
      <c r="T51" s="1411">
        <f>+'P01 2024'!K40</f>
        <v>403381.27399999998</v>
      </c>
      <c r="U51" s="1422">
        <f>+'P01 2023'!I42</f>
        <v>385481.652435</v>
      </c>
      <c r="V51" s="1422">
        <f>+'P01 2024'!Q29</f>
        <v>404577.234</v>
      </c>
      <c r="W51" s="178">
        <f>+'P01 2023'!N31</f>
        <v>386989.65985499998</v>
      </c>
      <c r="X51" s="178">
        <f>+'P01 2024'!AE34</f>
        <v>407783.24599999998</v>
      </c>
      <c r="Y51" s="178">
        <f>+'P01 2023'!AD37</f>
        <v>388115.53492499993</v>
      </c>
      <c r="Z51" s="178">
        <f>+'P01 2024'!AT29</f>
        <v>414978.39500000002</v>
      </c>
      <c r="AA51" s="178">
        <f>+'P01 2023'!AT36</f>
        <v>391041.59480999998</v>
      </c>
      <c r="AB51" s="178">
        <f>+'P01 2024'!BI29</f>
        <v>414307.15600000002</v>
      </c>
      <c r="AC51" s="178">
        <f>+'P01 2023'!BJ32</f>
        <v>386370.62221499998</v>
      </c>
      <c r="AD51" s="178">
        <f>+'P01 2024'!BX35</f>
        <v>418920.60800000001</v>
      </c>
      <c r="AE51" s="443">
        <f>+'P01 2023'!BZ37</f>
        <v>387963.63211499993</v>
      </c>
      <c r="AF51" s="178">
        <f>+'P01 2024'!CM35</f>
        <v>419834.64500000002</v>
      </c>
      <c r="AG51" s="636">
        <f>+'P01 2023'!CP36</f>
        <v>388846.95803999994</v>
      </c>
      <c r="AH51" s="543">
        <f>+'P01 2024'!DB35</f>
        <v>419355.17800000001</v>
      </c>
      <c r="AI51" s="1429">
        <f>+'P01 2023'!DF31</f>
        <v>394078.48973999993</v>
      </c>
      <c r="AJ51" s="178">
        <f>+'P01 2024'!DR35</f>
        <v>417825.99300000002</v>
      </c>
      <c r="AK51" s="178">
        <f>+'P01 2023'!DX37</f>
        <v>397362.42468</v>
      </c>
      <c r="AL51" s="178">
        <f>'P01 2024'!EG30</f>
        <v>417336.84899999999</v>
      </c>
      <c r="AM51" s="443">
        <f>+'P01 2023'!EN36</f>
        <v>394570.65604499995</v>
      </c>
      <c r="AN51" s="191">
        <f>+'P01 2024'!ET29</f>
        <v>418168.33500000002</v>
      </c>
      <c r="AO51" s="191">
        <f>+'P01 2023'!FD30</f>
        <v>425970.52433999995</v>
      </c>
      <c r="AP51" s="191">
        <f>+'P01 2024'!FL37</f>
        <v>429506.30200000003</v>
      </c>
      <c r="AQ51" s="606">
        <f>+'P01 2023'!FS41</f>
        <v>424022.01988499996</v>
      </c>
      <c r="AR51" s="1399"/>
      <c r="AV51" s="1381"/>
      <c r="AW51" s="1381"/>
      <c r="AX51" s="1381"/>
      <c r="AY51" s="1381"/>
      <c r="AZ51" s="1400"/>
      <c r="BA51" s="1399"/>
      <c r="BB51" s="1399"/>
      <c r="BC51" s="435"/>
      <c r="BD51" s="1092"/>
      <c r="BG51" s="399"/>
      <c r="BH51" s="399"/>
      <c r="BN51" s="392"/>
      <c r="BO51" s="297"/>
      <c r="BP51" s="400"/>
      <c r="BQ51" s="400"/>
    </row>
    <row r="52" spans="1:69" ht="15" hidden="1" customHeight="1" x14ac:dyDescent="0.25">
      <c r="B52" s="901" t="s">
        <v>545</v>
      </c>
      <c r="C52" s="195"/>
      <c r="D52" s="65"/>
      <c r="E52" s="1405"/>
      <c r="F52" s="1405">
        <v>21</v>
      </c>
      <c r="G52" s="1404" t="str">
        <f t="shared" si="12"/>
        <v>21.02.001.021</v>
      </c>
      <c r="H52" s="1406" t="s">
        <v>26</v>
      </c>
      <c r="I52" s="1415">
        <f>+'P01 2024'!H41</f>
        <v>1484240</v>
      </c>
      <c r="J52" s="1407">
        <f>+'P01 2024'!FR41</f>
        <v>1570241.26</v>
      </c>
      <c r="K52" s="1428">
        <f ca="1">SUMIF(T$3:$AQ44,"ok",T52:AQ52)</f>
        <v>1569584.7860000001</v>
      </c>
      <c r="L52" s="1376">
        <f t="shared" ca="1" si="7"/>
        <v>0.99958192793889522</v>
      </c>
      <c r="M52" s="1407">
        <f>+'P01 2024'!FT41</f>
        <v>1569584.7860000001</v>
      </c>
      <c r="N52" s="1293">
        <f t="shared" si="8"/>
        <v>0.99958192793889522</v>
      </c>
      <c r="O52" s="1430">
        <f t="shared" si="9"/>
        <v>656.47399999992922</v>
      </c>
      <c r="P52" s="1409">
        <f t="shared" si="4"/>
        <v>4.1807206110475609E-4</v>
      </c>
      <c r="Q52" s="823">
        <f>+'P01 2023'!GA43</f>
        <v>1495734.2026649998</v>
      </c>
      <c r="R52" s="1420">
        <f ca="1">SUMIF(U$3:$AQ44,"SI",U52:AQ52)</f>
        <v>1495734.202665</v>
      </c>
      <c r="S52" s="1410">
        <f t="shared" ca="1" si="11"/>
        <v>1.0000000000000002</v>
      </c>
      <c r="T52" s="1411">
        <f>+'P01 2024'!K41</f>
        <v>0</v>
      </c>
      <c r="U52" s="1422">
        <f>+'P01 2023'!I43</f>
        <v>0</v>
      </c>
      <c r="V52" s="1422">
        <v>0</v>
      </c>
      <c r="W52" s="178">
        <v>0</v>
      </c>
      <c r="X52" s="178">
        <f>+'P01 2024'!AE35</f>
        <v>383909.92700000003</v>
      </c>
      <c r="Y52" s="178">
        <f>+'P01 2023'!AD38</f>
        <v>365624.84106000001</v>
      </c>
      <c r="Z52" s="178">
        <f>+'P01 2024'!AT30</f>
        <v>1071.3599999999999</v>
      </c>
      <c r="AA52" s="178">
        <f>+'P01 2023'!AT37</f>
        <v>0</v>
      </c>
      <c r="AB52" s="178">
        <v>0</v>
      </c>
      <c r="AC52" s="178">
        <v>0</v>
      </c>
      <c r="AD52" s="178">
        <f>+'P01 2024'!BX36</f>
        <v>391388.18800000002</v>
      </c>
      <c r="AE52" s="443">
        <f>+'P01 2023'!BZ38</f>
        <v>366283.44985500001</v>
      </c>
      <c r="AF52" s="178">
        <f>+'P01 2024'!CM36</f>
        <v>421.935</v>
      </c>
      <c r="AG52" s="636">
        <f>+'P01 2023'!CP44</f>
        <v>0</v>
      </c>
      <c r="AH52" s="543">
        <f>+'P01 2024'!DB36</f>
        <v>-6.7649999999999997</v>
      </c>
      <c r="AI52" s="443">
        <v>0</v>
      </c>
      <c r="AJ52" s="178">
        <f>+'P01 2024'!DR36</f>
        <v>395310.93800000002</v>
      </c>
      <c r="AK52" s="178">
        <f>+'P01 2023'!DX38</f>
        <v>370608.63516000001</v>
      </c>
      <c r="AL52" s="178">
        <f>'P01 2024'!EG31</f>
        <v>173.06800000000001</v>
      </c>
      <c r="AM52" s="443">
        <f>+'P01 2023'!EN37</f>
        <v>137.637405</v>
      </c>
      <c r="AN52" s="178">
        <v>0</v>
      </c>
      <c r="AO52" s="191">
        <f>+'P01 2023'!FD31</f>
        <v>7630.4505599999993</v>
      </c>
      <c r="AP52" s="191">
        <f>+'P01 2024'!FL38</f>
        <v>397316.13500000001</v>
      </c>
      <c r="AQ52" s="606">
        <f>+'P01 2023'!FS42</f>
        <v>385449.18862499995</v>
      </c>
      <c r="AR52" s="1399"/>
      <c r="AV52" s="1381"/>
      <c r="AW52" s="1381"/>
      <c r="AX52" s="1381"/>
      <c r="AY52" s="1381"/>
      <c r="AZ52" s="1400"/>
      <c r="BA52" s="1399"/>
      <c r="BB52" s="1399"/>
      <c r="BC52" s="435"/>
      <c r="BD52" s="1092"/>
      <c r="BG52" s="399"/>
      <c r="BH52" s="399"/>
      <c r="BN52" s="392"/>
      <c r="BO52" s="297"/>
      <c r="BP52" s="400"/>
      <c r="BQ52" s="400"/>
    </row>
    <row r="53" spans="1:69" s="169" customFormat="1" ht="15" hidden="1" customHeight="1" x14ac:dyDescent="0.25">
      <c r="A53" s="418"/>
      <c r="B53" s="901" t="s">
        <v>546</v>
      </c>
      <c r="C53" s="195"/>
      <c r="D53" s="65"/>
      <c r="E53" s="427"/>
      <c r="F53" s="427">
        <v>37</v>
      </c>
      <c r="G53" s="193" t="str">
        <f t="shared" si="12"/>
        <v>21.02.001.037</v>
      </c>
      <c r="H53" s="1431" t="s">
        <v>40</v>
      </c>
      <c r="I53" s="1160">
        <v>0</v>
      </c>
      <c r="J53" s="1407">
        <f>+'P01 2024'!FR42</f>
        <v>52034.044999999998</v>
      </c>
      <c r="K53" s="1428">
        <f ca="1">SUMIF(T$3:$AQ45,"ok",T53:AQ53)</f>
        <v>52032.508000000002</v>
      </c>
      <c r="L53" s="1061">
        <f t="shared" ca="1" si="7"/>
        <v>0.99997046164679304</v>
      </c>
      <c r="M53" s="1407">
        <f>+'P01 2024'!FT42</f>
        <v>52032.508000000002</v>
      </c>
      <c r="N53" s="1291">
        <f t="shared" si="8"/>
        <v>0.99997046164679304</v>
      </c>
      <c r="O53" s="1407">
        <f t="shared" si="9"/>
        <v>1.536999999996624</v>
      </c>
      <c r="P53" s="1409">
        <f t="shared" si="4"/>
        <v>2.9538353206955638E-5</v>
      </c>
      <c r="Q53" s="821">
        <f>+'P01 2023'!GA44</f>
        <v>51211.217294999995</v>
      </c>
      <c r="R53" s="1053">
        <f ca="1">SUMIF(U$3:$AQ45,"SI",U53:AQ53)</f>
        <v>51211.217294999995</v>
      </c>
      <c r="S53" s="1432">
        <f t="shared" ca="1" si="11"/>
        <v>1</v>
      </c>
      <c r="T53" s="1433">
        <v>0</v>
      </c>
      <c r="U53" s="1422">
        <f>+'P01 2023'!I44</f>
        <v>0</v>
      </c>
      <c r="V53" s="1422">
        <v>0</v>
      </c>
      <c r="W53" s="191">
        <v>0</v>
      </c>
      <c r="X53" s="191">
        <f>+'P01 2024'!AE36</f>
        <v>13107.207</v>
      </c>
      <c r="Y53" s="191">
        <f>+'P01 2023'!AD39</f>
        <v>13005.817244999998</v>
      </c>
      <c r="Z53" s="191">
        <v>0</v>
      </c>
      <c r="AA53" s="191">
        <f>+'P01 2023'!AT38</f>
        <v>0</v>
      </c>
      <c r="AB53" s="191">
        <v>0</v>
      </c>
      <c r="AC53" s="191">
        <v>0</v>
      </c>
      <c r="AD53" s="178">
        <f>+'P01 2024'!BX37</f>
        <v>13174.1</v>
      </c>
      <c r="AE53" s="611">
        <f>+'P01 2023'!BZ39</f>
        <v>12621.99267</v>
      </c>
      <c r="AF53" s="178">
        <f>+'P01 2024'!CM37</f>
        <v>-1.9350000000000001</v>
      </c>
      <c r="AG53" s="636">
        <v>0</v>
      </c>
      <c r="AH53" s="543">
        <f>+'P01 2024'!DB37</f>
        <v>-6.7640000000000002</v>
      </c>
      <c r="AI53" s="611">
        <v>0</v>
      </c>
      <c r="AJ53" s="178">
        <f>+'P01 2024'!DR37</f>
        <v>13032.195</v>
      </c>
      <c r="AK53" s="191">
        <f>+'P01 2023'!DX39</f>
        <v>12649.22559</v>
      </c>
      <c r="AL53" s="191">
        <v>0</v>
      </c>
      <c r="AM53" s="611">
        <f>+'P01 2023'!EN38</f>
        <v>0</v>
      </c>
      <c r="AN53" s="191">
        <v>0</v>
      </c>
      <c r="AO53" s="191">
        <v>0</v>
      </c>
      <c r="AP53" s="191">
        <f>+'P01 2024'!FL39</f>
        <v>12727.705</v>
      </c>
      <c r="AQ53" s="606">
        <f>+'P01 2023'!FS43</f>
        <v>12934.181789999999</v>
      </c>
      <c r="AR53" s="1399"/>
      <c r="AS53" s="646"/>
      <c r="AT53" s="646"/>
      <c r="AU53" s="1386"/>
      <c r="AV53" s="1381"/>
      <c r="AW53" s="1381"/>
      <c r="AX53" s="1381"/>
      <c r="AY53" s="1381"/>
      <c r="AZ53" s="1400"/>
      <c r="BA53" s="1399"/>
      <c r="BB53" s="1399"/>
      <c r="BC53" s="435"/>
      <c r="BD53" s="1092"/>
      <c r="BE53" s="432"/>
      <c r="BF53" s="432"/>
      <c r="BG53" s="399"/>
      <c r="BH53" s="399"/>
      <c r="BI53" s="432"/>
      <c r="BJ53" s="432"/>
      <c r="BK53" s="432"/>
      <c r="BL53" s="432"/>
      <c r="BM53" s="446"/>
      <c r="BN53" s="447"/>
      <c r="BO53" s="401"/>
      <c r="BP53" s="448"/>
      <c r="BQ53" s="448"/>
    </row>
    <row r="54" spans="1:69" ht="15" hidden="1" customHeight="1" x14ac:dyDescent="0.25">
      <c r="B54" s="901" t="s">
        <v>547</v>
      </c>
      <c r="C54" s="195"/>
      <c r="D54" s="65"/>
      <c r="E54" s="1405"/>
      <c r="F54" s="1405">
        <v>38</v>
      </c>
      <c r="G54" s="1404" t="str">
        <f t="shared" si="12"/>
        <v>21.02.001.038</v>
      </c>
      <c r="H54" s="1406" t="s">
        <v>101</v>
      </c>
      <c r="I54" s="1415">
        <f>+'P01 2024'!H42</f>
        <v>347.86599999999999</v>
      </c>
      <c r="J54" s="1407">
        <f>+'P01 2024'!FR43</f>
        <v>4188.01</v>
      </c>
      <c r="K54" s="1428">
        <f ca="1">SUMIF(T$3:$AQ46,"ok",T54:AQ54)</f>
        <v>4186.473</v>
      </c>
      <c r="L54" s="1376">
        <f t="shared" ca="1" si="7"/>
        <v>0.99963299992120358</v>
      </c>
      <c r="M54" s="1407">
        <f>+'P01 2024'!FT43</f>
        <v>4186.473</v>
      </c>
      <c r="N54" s="1293">
        <f t="shared" si="8"/>
        <v>0.99963299992120358</v>
      </c>
      <c r="O54" s="1430">
        <f t="shared" si="9"/>
        <v>1.5370000000002619</v>
      </c>
      <c r="P54" s="1409">
        <f t="shared" si="4"/>
        <v>3.6700007879643599E-4</v>
      </c>
      <c r="Q54" s="823">
        <f>+'P01 2023'!GA45</f>
        <v>0</v>
      </c>
      <c r="R54" s="1420">
        <f ca="1">SUMIF(U$3:$AQ46,"SI",U54:AQ54)</f>
        <v>0</v>
      </c>
      <c r="S54" s="1410" t="str">
        <f t="shared" ca="1" si="11"/>
        <v>0,00%</v>
      </c>
      <c r="T54" s="1411">
        <f>+'P01 2024'!K42</f>
        <v>347.86599999999999</v>
      </c>
      <c r="U54" s="1422">
        <f>+'P01 2023'!I45</f>
        <v>0</v>
      </c>
      <c r="V54" s="1422">
        <f>+'P01 2024'!Q30</f>
        <v>347.86599999999999</v>
      </c>
      <c r="W54" s="178">
        <v>0</v>
      </c>
      <c r="X54" s="178">
        <f>+'P01 2024'!AE37</f>
        <v>347.86599999999999</v>
      </c>
      <c r="Y54" s="178">
        <v>0</v>
      </c>
      <c r="Z54" s="178">
        <f>+'P01 2024'!AT31</f>
        <v>347.86599999999999</v>
      </c>
      <c r="AA54" s="178">
        <v>0</v>
      </c>
      <c r="AB54" s="178">
        <f>+'P01 2024'!BI30</f>
        <v>347.86599999999999</v>
      </c>
      <c r="AC54" s="178">
        <v>0</v>
      </c>
      <c r="AD54" s="178">
        <f>+'P01 2024'!BX38</f>
        <v>349.60500000000002</v>
      </c>
      <c r="AE54" s="443">
        <v>0</v>
      </c>
      <c r="AF54" s="178">
        <f>+'P01 2024'!CM38</f>
        <v>347.67099999999999</v>
      </c>
      <c r="AG54" s="636">
        <v>0</v>
      </c>
      <c r="AH54" s="543">
        <f>+'P01 2024'!DB38</f>
        <v>342.84</v>
      </c>
      <c r="AI54" s="443">
        <v>0</v>
      </c>
      <c r="AJ54" s="1434">
        <f>+'P01 2024'!DR38</f>
        <v>349.60500000000002</v>
      </c>
      <c r="AK54" s="178">
        <v>0</v>
      </c>
      <c r="AL54" s="178">
        <f>'P01 2024'!EG32</f>
        <v>349.26100000000002</v>
      </c>
      <c r="AM54" s="611">
        <v>0</v>
      </c>
      <c r="AN54" s="191">
        <f>+'P01 2024'!ET30</f>
        <v>349.60500000000002</v>
      </c>
      <c r="AO54" s="191">
        <v>0</v>
      </c>
      <c r="AP54" s="191">
        <f>+'P01 2024'!FL40</f>
        <v>358.55599999999998</v>
      </c>
      <c r="AQ54" s="606">
        <f>+'P01 2023'!FS44</f>
        <v>0</v>
      </c>
      <c r="AR54" s="1399"/>
      <c r="AV54" s="1381"/>
      <c r="AW54" s="1381"/>
      <c r="AX54" s="1381"/>
      <c r="AY54" s="1381"/>
      <c r="AZ54" s="1400"/>
      <c r="BA54" s="1399"/>
      <c r="BB54" s="1399"/>
      <c r="BC54" s="435"/>
      <c r="BD54" s="1092"/>
      <c r="BG54" s="399"/>
      <c r="BH54" s="399"/>
      <c r="BN54" s="392"/>
      <c r="BO54" s="297"/>
      <c r="BP54" s="400"/>
      <c r="BQ54" s="400"/>
    </row>
    <row r="55" spans="1:69" ht="15" hidden="1" customHeight="1" x14ac:dyDescent="0.25">
      <c r="B55" s="901" t="s">
        <v>849</v>
      </c>
      <c r="C55" s="195"/>
      <c r="D55" s="65"/>
      <c r="E55" s="1405"/>
      <c r="F55" s="1405">
        <v>998</v>
      </c>
      <c r="G55" s="1404" t="str">
        <f t="shared" si="12"/>
        <v>21.02.001.0998</v>
      </c>
      <c r="H55" s="1406" t="s">
        <v>855</v>
      </c>
      <c r="I55" s="1415">
        <f>+'P01 2024'!H43</f>
        <v>110070</v>
      </c>
      <c r="J55" s="1407">
        <v>0</v>
      </c>
      <c r="K55" s="1408">
        <f ca="1">SUMIF(T$3:$AQ47,"ok",T55:AQ55)</f>
        <v>0</v>
      </c>
      <c r="L55" s="1293">
        <f t="shared" ca="1" si="7"/>
        <v>0</v>
      </c>
      <c r="M55" s="1407">
        <v>0</v>
      </c>
      <c r="N55" s="1293">
        <f t="shared" si="8"/>
        <v>0</v>
      </c>
      <c r="O55" s="1430">
        <f t="shared" si="9"/>
        <v>0</v>
      </c>
      <c r="P55" s="1409">
        <f t="shared" si="4"/>
        <v>0</v>
      </c>
      <c r="Q55" s="823">
        <f>+'P01 2023'!GA46</f>
        <v>110926.33199999999</v>
      </c>
      <c r="R55" s="1420">
        <f ca="1">SUMIF(U$3:$AQ47,"SI",U55:AQ55)</f>
        <v>110926.33200000001</v>
      </c>
      <c r="S55" s="1410">
        <f t="shared" ca="1" si="11"/>
        <v>1.0000000000000002</v>
      </c>
      <c r="T55" s="1411">
        <f>+'P01 2024'!K43</f>
        <v>0</v>
      </c>
      <c r="U55" s="1422">
        <f>+'P01 2023'!I46</f>
        <v>13388.759999999998</v>
      </c>
      <c r="V55" s="1422">
        <v>0</v>
      </c>
      <c r="W55" s="178">
        <f>+'P01 2023'!N32</f>
        <v>13534.487999999998</v>
      </c>
      <c r="X55" s="178">
        <v>0</v>
      </c>
      <c r="Y55" s="178">
        <f>+'P01 2023'!AD40</f>
        <v>13698.431999999999</v>
      </c>
      <c r="Z55" s="178">
        <v>0</v>
      </c>
      <c r="AA55" s="178">
        <f>+'P01 2023'!AT39</f>
        <v>13661.999999999998</v>
      </c>
      <c r="AB55" s="178">
        <v>0</v>
      </c>
      <c r="AC55" s="178">
        <f>+'P01 2023'!BJ33</f>
        <v>12787.632</v>
      </c>
      <c r="AD55" s="178">
        <v>0</v>
      </c>
      <c r="AE55" s="443">
        <f>+'P01 2023'!BZ40</f>
        <v>13079.087999999998</v>
      </c>
      <c r="AF55" s="178">
        <v>0</v>
      </c>
      <c r="AG55" s="636">
        <f>+'P01 2023'!CP39</f>
        <v>13115.519999999999</v>
      </c>
      <c r="AH55" s="543">
        <v>0</v>
      </c>
      <c r="AI55" s="443">
        <f>+'P01 2023'!DF32</f>
        <v>13561.812</v>
      </c>
      <c r="AJ55" s="178">
        <v>0</v>
      </c>
      <c r="AK55" s="178">
        <v>0</v>
      </c>
      <c r="AL55" s="178">
        <v>0</v>
      </c>
      <c r="AM55" s="611">
        <v>0</v>
      </c>
      <c r="AN55" s="191">
        <v>0</v>
      </c>
      <c r="AO55" s="191">
        <f>+'P01 2023'!FD32</f>
        <v>4098.5999999999995</v>
      </c>
      <c r="AP55" s="191">
        <v>0</v>
      </c>
      <c r="AQ55" s="606">
        <f>+'P01 2023'!FS45</f>
        <v>0</v>
      </c>
      <c r="AR55" s="1399"/>
      <c r="AV55" s="1381"/>
      <c r="AW55" s="1381"/>
      <c r="AX55" s="1381"/>
      <c r="AY55" s="1381"/>
      <c r="AZ55" s="1400"/>
      <c r="BA55" s="1399"/>
      <c r="BB55" s="1399"/>
      <c r="BC55" s="435"/>
      <c r="BD55" s="1092"/>
      <c r="BG55" s="399"/>
      <c r="BH55" s="399"/>
      <c r="BN55" s="392"/>
      <c r="BO55" s="297"/>
      <c r="BP55" s="400"/>
      <c r="BQ55" s="400"/>
    </row>
    <row r="56" spans="1:69" ht="15" hidden="1" customHeight="1" x14ac:dyDescent="0.25">
      <c r="B56" s="901" t="s">
        <v>792</v>
      </c>
      <c r="C56" s="195"/>
      <c r="D56" s="65"/>
      <c r="E56" s="1405"/>
      <c r="F56" s="1405">
        <v>999</v>
      </c>
      <c r="G56" s="1404" t="str">
        <f t="shared" si="12"/>
        <v>21.02.001.0999</v>
      </c>
      <c r="H56" s="1406" t="s">
        <v>795</v>
      </c>
      <c r="I56" s="1415">
        <v>0</v>
      </c>
      <c r="J56" s="1407">
        <v>0</v>
      </c>
      <c r="K56" s="1057">
        <f ca="1">SUMIF(T$3:$AQ48,"ok",T56:AQ56)</f>
        <v>0</v>
      </c>
      <c r="L56" s="1293">
        <f t="shared" ca="1" si="7"/>
        <v>0</v>
      </c>
      <c r="M56" s="1407">
        <v>0</v>
      </c>
      <c r="N56" s="1293">
        <f t="shared" si="8"/>
        <v>0</v>
      </c>
      <c r="O56" s="1430">
        <f t="shared" si="9"/>
        <v>0</v>
      </c>
      <c r="P56" s="1409">
        <f t="shared" si="4"/>
        <v>0</v>
      </c>
      <c r="Q56" s="823">
        <f>+'P01 2023'!GA47</f>
        <v>0</v>
      </c>
      <c r="R56" s="1420">
        <f ca="1">SUMIF(U$3:$AQ48,"SI",U56:AQ56)</f>
        <v>0</v>
      </c>
      <c r="S56" s="1410" t="str">
        <f t="shared" ca="1" si="11"/>
        <v>0,00%</v>
      </c>
      <c r="T56" s="1411"/>
      <c r="U56" s="1422">
        <f>+'P01 2023'!I47</f>
        <v>0</v>
      </c>
      <c r="V56" s="1422">
        <v>0</v>
      </c>
      <c r="W56" s="178">
        <v>0</v>
      </c>
      <c r="X56" s="178">
        <v>0</v>
      </c>
      <c r="Y56" s="178">
        <v>0</v>
      </c>
      <c r="Z56" s="178">
        <v>0</v>
      </c>
      <c r="AA56" s="178">
        <v>0</v>
      </c>
      <c r="AB56" s="178">
        <v>0</v>
      </c>
      <c r="AC56" s="178">
        <v>0</v>
      </c>
      <c r="AD56" s="178">
        <v>0</v>
      </c>
      <c r="AE56" s="443">
        <v>0</v>
      </c>
      <c r="AF56" s="178">
        <v>0</v>
      </c>
      <c r="AG56" s="611">
        <v>0</v>
      </c>
      <c r="AH56" s="191">
        <v>0</v>
      </c>
      <c r="AI56" s="443">
        <v>0</v>
      </c>
      <c r="AJ56" s="178">
        <v>0</v>
      </c>
      <c r="AK56" s="178">
        <v>0</v>
      </c>
      <c r="AL56" s="178">
        <v>0</v>
      </c>
      <c r="AM56" s="611">
        <v>0</v>
      </c>
      <c r="AN56" s="191">
        <v>0</v>
      </c>
      <c r="AO56" s="178">
        <v>0</v>
      </c>
      <c r="AP56" s="178">
        <v>0</v>
      </c>
      <c r="AQ56" s="419">
        <v>0</v>
      </c>
      <c r="AR56" s="1399"/>
      <c r="AV56" s="1381"/>
      <c r="AW56" s="1381"/>
      <c r="AX56" s="1381"/>
      <c r="AY56" s="1381"/>
      <c r="AZ56" s="1400"/>
      <c r="BA56" s="1399"/>
      <c r="BB56" s="1399"/>
      <c r="BC56" s="435"/>
      <c r="BD56" s="1092"/>
      <c r="BG56" s="399"/>
      <c r="BH56" s="399"/>
      <c r="BN56" s="392"/>
      <c r="BO56" s="297"/>
      <c r="BP56" s="400"/>
      <c r="BQ56" s="400"/>
    </row>
    <row r="57" spans="1:69" s="1401" customFormat="1" ht="15" hidden="1" customHeight="1" x14ac:dyDescent="0.25">
      <c r="A57" s="418"/>
      <c r="B57" s="901" t="s">
        <v>356</v>
      </c>
      <c r="C57" s="175"/>
      <c r="D57" s="62"/>
      <c r="E57" s="1418" t="s">
        <v>156</v>
      </c>
      <c r="F57" s="1418"/>
      <c r="G57" s="1417"/>
      <c r="H57" s="1419" t="s">
        <v>28</v>
      </c>
      <c r="I57" s="385">
        <f>+'P01 2024'!H44</f>
        <v>578580</v>
      </c>
      <c r="J57" s="1435">
        <f>+'P01 2024'!FR44</f>
        <v>611430.83900000004</v>
      </c>
      <c r="K57" s="1393">
        <f ca="1">SUMIF(T$3:$AQ49,"ok",T57:AQ57)</f>
        <v>611340.54200000002</v>
      </c>
      <c r="L57" s="1294">
        <f t="shared" ca="1" si="7"/>
        <v>0.99985231853835221</v>
      </c>
      <c r="M57" s="1435">
        <f>+'P01 2024'!FT44</f>
        <v>611340.54200000002</v>
      </c>
      <c r="N57" s="1294">
        <f t="shared" si="8"/>
        <v>0.99985231853835221</v>
      </c>
      <c r="O57" s="1435">
        <f t="shared" si="9"/>
        <v>90.297000000020489</v>
      </c>
      <c r="P57" s="1394">
        <f t="shared" si="4"/>
        <v>1.4768146164773427E-4</v>
      </c>
      <c r="Q57" s="173">
        <f>+'P01 2023'!GA48</f>
        <v>583058.02504500002</v>
      </c>
      <c r="R57" s="171">
        <f ca="1">SUMIF(U$3:$AQ49,"SI",U57:AQ57)</f>
        <v>583044.97369499994</v>
      </c>
      <c r="S57" s="1397">
        <f t="shared" ca="1" si="11"/>
        <v>0.99997761569271071</v>
      </c>
      <c r="T57" s="1398">
        <f>+'P01 2024'!K44</f>
        <v>38501.917000000001</v>
      </c>
      <c r="U57" s="171">
        <f>+'P01 2023'!I48</f>
        <v>37814.783804999999</v>
      </c>
      <c r="V57" s="171">
        <f>+'P01 2024'!Q31</f>
        <v>46826.887999999999</v>
      </c>
      <c r="W57" s="1436">
        <f>+'P01 2023'!N33</f>
        <v>41461.128134999999</v>
      </c>
      <c r="X57" s="171">
        <f>+'P01 2024'!AE38</f>
        <v>55811.707000000002</v>
      </c>
      <c r="Y57" s="176">
        <f>SUM(Y58:Y59)</f>
        <v>60605.887454999996</v>
      </c>
      <c r="Z57" s="176">
        <f>+'P01 2024'!AT32</f>
        <v>43653.207999999999</v>
      </c>
      <c r="AA57" s="461">
        <f>SUM(AA58:AA59)</f>
        <v>39054.800745</v>
      </c>
      <c r="AB57" s="461">
        <f>+'P01 2024'!BI31</f>
        <v>43619.569000000003</v>
      </c>
      <c r="AC57" s="461">
        <f>SUM(AC58:AC59)</f>
        <v>42098.478029999998</v>
      </c>
      <c r="AD57" s="461">
        <f>+'P01 2024'!BX39</f>
        <v>61646.347999999998</v>
      </c>
      <c r="AE57" s="1424">
        <f>+'P01 2023'!BZ41</f>
        <v>62364.248954999995</v>
      </c>
      <c r="AF57" s="176">
        <f>+'P01 2024'!CM39</f>
        <v>49530.737999999998</v>
      </c>
      <c r="AG57" s="609">
        <f>+'P01 2023'!CP40</f>
        <v>41599.001519999991</v>
      </c>
      <c r="AH57" s="171">
        <f>+'P01 2024'!DB39</f>
        <v>49496.77</v>
      </c>
      <c r="AI57" s="464">
        <f>+'P01 2023'!DF33</f>
        <v>45171.091845000003</v>
      </c>
      <c r="AJ57" s="461">
        <f>+'P01 2024'!DR39</f>
        <v>69934.89</v>
      </c>
      <c r="AK57" s="461">
        <f>+'P01 2023'!DX41</f>
        <v>63239.266935</v>
      </c>
      <c r="AL57" s="461">
        <f>SUM(AL58:AL59)</f>
        <v>44273.945</v>
      </c>
      <c r="AM57" s="464">
        <f>+'P01 2023'!EN39</f>
        <v>41350.264110000004</v>
      </c>
      <c r="AN57" s="461">
        <f>+'P01 2024'!ET31</f>
        <v>44389.373</v>
      </c>
      <c r="AO57" s="461">
        <f>+'P01 2023'!FD33</f>
        <v>44345.866679999999</v>
      </c>
      <c r="AP57" s="461">
        <f>+'P01 2024'!FL41</f>
        <v>63655.188999999998</v>
      </c>
      <c r="AQ57" s="1437">
        <f>+'P01 2023'!FS46</f>
        <v>63940.155479999994</v>
      </c>
      <c r="AR57" s="1399"/>
      <c r="AS57" s="646"/>
      <c r="AT57" s="646"/>
      <c r="AU57" s="1386"/>
      <c r="AV57" s="1381"/>
      <c r="AW57" s="1381"/>
      <c r="AX57" s="1381"/>
      <c r="AY57" s="1381"/>
      <c r="AZ57" s="1400"/>
      <c r="BA57" s="1399"/>
      <c r="BB57" s="1399"/>
      <c r="BC57" s="435"/>
      <c r="BD57" s="1092"/>
      <c r="BE57" s="432"/>
      <c r="BF57" s="432"/>
      <c r="BG57" s="399"/>
      <c r="BH57" s="399"/>
      <c r="BI57" s="432"/>
      <c r="BJ57" s="432"/>
      <c r="BK57" s="432"/>
      <c r="BL57" s="432"/>
      <c r="BM57" s="399"/>
      <c r="BN57" s="392"/>
      <c r="BO57" s="297"/>
      <c r="BP57" s="400"/>
      <c r="BQ57" s="400"/>
    </row>
    <row r="58" spans="1:69" ht="15" hidden="1" customHeight="1" x14ac:dyDescent="0.25">
      <c r="B58" s="901" t="s">
        <v>548</v>
      </c>
      <c r="C58" s="195"/>
      <c r="D58" s="65"/>
      <c r="E58" s="1405"/>
      <c r="F58" s="1405">
        <v>1</v>
      </c>
      <c r="G58" s="1404" t="str">
        <f>+CONCATENATE($C$10,"",$D$42,"",$E$57,"00",F58)</f>
        <v>21.02.002.001</v>
      </c>
      <c r="H58" s="1406" t="s">
        <v>29</v>
      </c>
      <c r="I58" s="1160">
        <f>+'P01 2024'!H45</f>
        <v>42160</v>
      </c>
      <c r="J58" s="1407">
        <f>+'P01 2024'!FR45</f>
        <v>45228.618999999999</v>
      </c>
      <c r="K58" s="1408">
        <f ca="1">SUMIF(T$3:$AQ50,"ok",T58:AQ58)</f>
        <v>45228.618999999992</v>
      </c>
      <c r="L58" s="1293">
        <f t="shared" ca="1" si="7"/>
        <v>0.99999999999999989</v>
      </c>
      <c r="M58" s="1407">
        <f>+'P01 2024'!FT45</f>
        <v>45228.618999999999</v>
      </c>
      <c r="N58" s="1293">
        <f t="shared" si="8"/>
        <v>1</v>
      </c>
      <c r="O58" s="1430">
        <f t="shared" si="9"/>
        <v>0</v>
      </c>
      <c r="P58" s="1409">
        <f t="shared" si="4"/>
        <v>0</v>
      </c>
      <c r="Q58" s="823">
        <f>+'P01 2023'!GA49</f>
        <v>42482.144249999998</v>
      </c>
      <c r="R58" s="1420">
        <f ca="1">SUMIF(U$3:$AQ50,"SI",U58:AQ58)</f>
        <v>42469.092899999996</v>
      </c>
      <c r="S58" s="1410">
        <f t="shared" ca="1" si="11"/>
        <v>0.99969278033794162</v>
      </c>
      <c r="T58" s="1411">
        <f>+'P01 2024'!K45</f>
        <v>0</v>
      </c>
      <c r="U58" s="1422">
        <f>+'P01 2023'!I49</f>
        <v>0</v>
      </c>
      <c r="V58" s="1412">
        <f>+'P01 2024'!Q32</f>
        <v>8019.0529999999999</v>
      </c>
      <c r="W58" s="178">
        <f>+'P01 2023'!N34</f>
        <v>3406.4023499999998</v>
      </c>
      <c r="X58" s="178">
        <v>0</v>
      </c>
      <c r="Y58" s="178">
        <f>+'P01 2023'!AD42</f>
        <v>6969.4208999999992</v>
      </c>
      <c r="Z58" s="178">
        <f>+'P01 2024'!AT33</f>
        <v>4089.2820000000002</v>
      </c>
      <c r="AA58" s="178">
        <v>0</v>
      </c>
      <c r="AB58" s="178">
        <f>+'P01 2024'!BI32</f>
        <v>4089.2820000000002</v>
      </c>
      <c r="AC58" s="178">
        <f>+'P01 2023'!BJ35</f>
        <v>3523.8644999999997</v>
      </c>
      <c r="AD58" s="178">
        <f>+'P01 2024'!BX40</f>
        <v>4060.28</v>
      </c>
      <c r="AE58" s="443">
        <f>+'P01 2023'!BZ42</f>
        <v>7099.9343999999992</v>
      </c>
      <c r="AF58" s="178">
        <f>+'P01 2024'!CM40</f>
        <v>4132.7849999999999</v>
      </c>
      <c r="AG58" s="636">
        <v>0</v>
      </c>
      <c r="AH58" s="543">
        <f>+'P01 2024'!DB40</f>
        <v>4132.7849999999999</v>
      </c>
      <c r="AI58" s="443">
        <f>+'P01 2023'!DF34</f>
        <v>3576.0698999999995</v>
      </c>
      <c r="AJ58" s="178">
        <f>+'P01 2024'!DR40</f>
        <v>4118.2839999999997</v>
      </c>
      <c r="AK58" s="178">
        <f>+'P01 2023'!DX42</f>
        <v>3563.0185499999998</v>
      </c>
      <c r="AL58" s="178">
        <f>'P01 2024'!EG34</f>
        <v>4176.2879999999996</v>
      </c>
      <c r="AM58" s="443">
        <f>+'P01 2023'!EN40</f>
        <v>3589.1212499999997</v>
      </c>
      <c r="AN58" s="191">
        <f>+'P01 2024'!ET32</f>
        <v>4190.7889999999998</v>
      </c>
      <c r="AO58" s="1423">
        <f>+'P01 2023'!FD34</f>
        <v>3589.1212499999997</v>
      </c>
      <c r="AP58" s="191">
        <f>+'P01 2024'!FL42</f>
        <v>4219.7910000000002</v>
      </c>
      <c r="AQ58" s="419">
        <f>+'P01 2023'!FS47</f>
        <v>7152.139799999999</v>
      </c>
      <c r="AR58" s="1399"/>
      <c r="AV58" s="1381"/>
      <c r="AW58" s="1381"/>
      <c r="AX58" s="1381"/>
      <c r="AY58" s="1381"/>
      <c r="AZ58" s="1400"/>
      <c r="BA58" s="1399"/>
      <c r="BB58" s="1399"/>
      <c r="BC58" s="435"/>
      <c r="BD58" s="1092"/>
      <c r="BG58" s="399"/>
      <c r="BH58" s="399"/>
      <c r="BN58" s="392"/>
      <c r="BO58" s="297"/>
      <c r="BP58" s="400"/>
      <c r="BQ58" s="400"/>
    </row>
    <row r="59" spans="1:69" ht="15" hidden="1" customHeight="1" x14ac:dyDescent="0.25">
      <c r="B59" s="901" t="s">
        <v>549</v>
      </c>
      <c r="C59" s="195"/>
      <c r="D59" s="65"/>
      <c r="E59" s="1405"/>
      <c r="F59" s="1405">
        <v>2</v>
      </c>
      <c r="G59" s="1404" t="str">
        <f>+CONCATENATE($C$10,"",$D$42,"",$E$57,"00",F59)</f>
        <v>21.02.002.002</v>
      </c>
      <c r="H59" s="1406" t="s">
        <v>30</v>
      </c>
      <c r="I59" s="1160">
        <f>+'P01 2024'!H46</f>
        <v>536420</v>
      </c>
      <c r="J59" s="1407">
        <f>+'P01 2024'!FR46</f>
        <v>566202.22</v>
      </c>
      <c r="K59" s="1408">
        <f ca="1">SUMIF(T$3:$AQ51,"ok",T59:AQ59)</f>
        <v>566111.92300000007</v>
      </c>
      <c r="L59" s="1293">
        <f t="shared" ca="1" si="7"/>
        <v>0.9998405216426034</v>
      </c>
      <c r="M59" s="1407">
        <f>+'P01 2024'!FT46</f>
        <v>566111.92299999995</v>
      </c>
      <c r="N59" s="1293">
        <f t="shared" si="8"/>
        <v>0.99984052164260317</v>
      </c>
      <c r="O59" s="1430">
        <f t="shared" si="9"/>
        <v>90.297000000020489</v>
      </c>
      <c r="P59" s="1409">
        <f t="shared" si="4"/>
        <v>1.5947835739679809E-4</v>
      </c>
      <c r="Q59" s="823">
        <f>+'P01 2023'!GA50</f>
        <v>540575.880795</v>
      </c>
      <c r="R59" s="1420">
        <f ca="1">SUMIF(U$3:$AQ51,"SI",U59:AQ59)</f>
        <v>540575.880795</v>
      </c>
      <c r="S59" s="1410">
        <f t="shared" ca="1" si="11"/>
        <v>1</v>
      </c>
      <c r="T59" s="1411">
        <f>+'P01 2024'!K46</f>
        <v>38501.917000000001</v>
      </c>
      <c r="U59" s="1422">
        <f>+'P01 2023'!I50</f>
        <v>37814.783804999999</v>
      </c>
      <c r="V59" s="1412">
        <f>+'P01 2024'!Q33</f>
        <v>38807.834999999999</v>
      </c>
      <c r="W59" s="178">
        <f>+'P01 2023'!N35</f>
        <v>38054.725785000002</v>
      </c>
      <c r="X59" s="178">
        <f>+'P01 2024'!AE39</f>
        <v>55811.707000000002</v>
      </c>
      <c r="Y59" s="178">
        <f>+'P01 2023'!AD43</f>
        <v>53636.466554999999</v>
      </c>
      <c r="Z59" s="178">
        <f>+'P01 2024'!AT34</f>
        <v>39563.925999999999</v>
      </c>
      <c r="AA59" s="178">
        <f>+'P01 2023'!AT41</f>
        <v>39054.800745</v>
      </c>
      <c r="AB59" s="178">
        <f>+'P01 2024'!BI33</f>
        <v>39530.286999999997</v>
      </c>
      <c r="AC59" s="178">
        <f>+'P01 2023'!BJ36</f>
        <v>38574.613530000002</v>
      </c>
      <c r="AD59" s="178">
        <f>+'P01 2024'!BX41</f>
        <v>57586.067999999999</v>
      </c>
      <c r="AE59" s="443">
        <f>+'P01 2023'!BZ43</f>
        <v>55264.314554999997</v>
      </c>
      <c r="AF59" s="178">
        <f>+'P01 2024'!CM41</f>
        <v>45397.953000000001</v>
      </c>
      <c r="AG59" s="636">
        <f>+'P01 2023'!CP41</f>
        <v>41599.001519999991</v>
      </c>
      <c r="AH59" s="543">
        <f>+'P01 2024'!DB41</f>
        <v>45363.985000000001</v>
      </c>
      <c r="AI59" s="443">
        <f>+'P01 2023'!DF35</f>
        <v>41595.021945</v>
      </c>
      <c r="AJ59" s="178">
        <f>+'P01 2024'!DR41</f>
        <v>65816.606</v>
      </c>
      <c r="AK59" s="178">
        <f>+'P01 2023'!DX43</f>
        <v>59676.248384999999</v>
      </c>
      <c r="AL59" s="178">
        <f>'P01 2024'!EG35</f>
        <v>40097.656999999999</v>
      </c>
      <c r="AM59" s="443">
        <f>+'P01 2023'!EN41</f>
        <v>37761.14286</v>
      </c>
      <c r="AN59" s="191">
        <f>+'P01 2024'!ET33</f>
        <v>40198.584000000003</v>
      </c>
      <c r="AO59" s="1423">
        <f>+'P01 2023'!FD35</f>
        <v>40756.745429999995</v>
      </c>
      <c r="AP59" s="191">
        <f>+'P01 2024'!FL43</f>
        <v>59435.398000000001</v>
      </c>
      <c r="AQ59" s="419">
        <f>+'P01 2023'!FS48</f>
        <v>56788.015679999997</v>
      </c>
      <c r="AR59" s="1399"/>
      <c r="AV59" s="1381"/>
      <c r="AW59" s="1381"/>
      <c r="AX59" s="1381"/>
      <c r="AY59" s="1381"/>
      <c r="AZ59" s="1400"/>
      <c r="BA59" s="1399"/>
      <c r="BB59" s="1399"/>
      <c r="BC59" s="435"/>
      <c r="BD59" s="1092"/>
      <c r="BG59" s="399"/>
      <c r="BH59" s="399"/>
      <c r="BN59" s="392"/>
      <c r="BO59" s="297"/>
      <c r="BP59" s="400"/>
      <c r="BQ59" s="400"/>
    </row>
    <row r="60" spans="1:69" s="1401" customFormat="1" ht="15" hidden="1" customHeight="1" x14ac:dyDescent="0.25">
      <c r="A60" s="418"/>
      <c r="B60" s="901" t="s">
        <v>550</v>
      </c>
      <c r="C60" s="175"/>
      <c r="D60" s="62"/>
      <c r="E60" s="1418" t="s">
        <v>157</v>
      </c>
      <c r="F60" s="1418"/>
      <c r="G60" s="1417"/>
      <c r="H60" s="1419" t="s">
        <v>31</v>
      </c>
      <c r="I60" s="385">
        <f>+'P01 2024'!H47</f>
        <v>1425280</v>
      </c>
      <c r="J60" s="1435">
        <f>+'P01 2024'!FR47</f>
        <v>1544745.5889999999</v>
      </c>
      <c r="K60" s="1393">
        <f ca="1">SUMIF(T$3:$AQ52,"ok",T60:AQ60)</f>
        <v>1544362.4060000002</v>
      </c>
      <c r="L60" s="1294">
        <f t="shared" ca="1" si="7"/>
        <v>0.99975194426659741</v>
      </c>
      <c r="M60" s="1435">
        <f>+'P01 2024'!FT47</f>
        <v>1544362.406</v>
      </c>
      <c r="N60" s="1294">
        <f t="shared" si="8"/>
        <v>0.9997519442665973</v>
      </c>
      <c r="O60" s="1435">
        <f t="shared" si="9"/>
        <v>383.18299999996088</v>
      </c>
      <c r="P60" s="1394">
        <f t="shared" si="4"/>
        <v>2.4805573340268711E-4</v>
      </c>
      <c r="Q60" s="173">
        <f>+'P01 2023'!GA51</f>
        <v>1436310.1558349999</v>
      </c>
      <c r="R60" s="171">
        <f ca="1">SUMIF(U$3:$AQ52,"SI",U60:AQ60)</f>
        <v>1436310.1558349999</v>
      </c>
      <c r="S60" s="1397">
        <f t="shared" ca="1" si="11"/>
        <v>1</v>
      </c>
      <c r="T60" s="1398">
        <f>+'P01 2024'!K47</f>
        <v>0</v>
      </c>
      <c r="U60" s="171">
        <f>+'P01 2023'!I51</f>
        <v>0</v>
      </c>
      <c r="V60" s="171">
        <v>0</v>
      </c>
      <c r="W60" s="422">
        <v>0</v>
      </c>
      <c r="X60" s="171">
        <f>+'P01 2024'!AE40</f>
        <v>383516.02399999998</v>
      </c>
      <c r="Y60" s="176">
        <f>SUM(Y61:Y63)</f>
        <v>355303.34081999998</v>
      </c>
      <c r="Z60" s="176">
        <f>+'P01 2024'!AT35</f>
        <v>1060.306</v>
      </c>
      <c r="AA60" s="422">
        <f>SUM(AA61:AA63)</f>
        <v>0</v>
      </c>
      <c r="AB60" s="422">
        <v>0</v>
      </c>
      <c r="AC60" s="422">
        <f>SUM(AC61:AC63)</f>
        <v>0</v>
      </c>
      <c r="AD60" s="461">
        <f>+'P01 2024'!BX42</f>
        <v>385775.022</v>
      </c>
      <c r="AE60" s="1424">
        <f>+'P01 2023'!BZ44</f>
        <v>353148.31039499998</v>
      </c>
      <c r="AF60" s="176">
        <f>+'P01 2024'!CM42</f>
        <v>436.95499999999998</v>
      </c>
      <c r="AG60" s="609">
        <v>0</v>
      </c>
      <c r="AH60" s="171">
        <f>+'P01 2024'!DB42</f>
        <v>-13.53</v>
      </c>
      <c r="AI60" s="464">
        <v>0</v>
      </c>
      <c r="AJ60" s="461">
        <f>+'P01 2024'!DR42</f>
        <v>386347.43900000001</v>
      </c>
      <c r="AK60" s="461">
        <f>+'P01 2023'!DX44</f>
        <v>354279.95144999993</v>
      </c>
      <c r="AL60" s="461">
        <f>SUM(AL61:AL63)</f>
        <v>109.22499999999999</v>
      </c>
      <c r="AM60" s="464">
        <f>+'P01 2023'!EN42</f>
        <v>69.736229999999992</v>
      </c>
      <c r="AN60" s="461">
        <v>0</v>
      </c>
      <c r="AO60" s="461">
        <f>+'P01 2023'!FD36</f>
        <v>7935.6596399999999</v>
      </c>
      <c r="AP60" s="461">
        <f>+'P01 2024'!FL44</f>
        <v>387130.96500000003</v>
      </c>
      <c r="AQ60" s="1437">
        <f>+'P01 2023'!FS49</f>
        <v>365573.15730000002</v>
      </c>
      <c r="AR60" s="1399"/>
      <c r="AS60" s="646"/>
      <c r="AT60" s="646"/>
      <c r="AU60" s="1386"/>
      <c r="AV60" s="1381"/>
      <c r="AW60" s="1381"/>
      <c r="AX60" s="1381"/>
      <c r="AY60" s="1381"/>
      <c r="AZ60" s="1400"/>
      <c r="BA60" s="1399"/>
      <c r="BB60" s="1399"/>
      <c r="BC60" s="435"/>
      <c r="BD60" s="1092"/>
      <c r="BE60" s="432"/>
      <c r="BF60" s="432"/>
      <c r="BG60" s="399"/>
      <c r="BH60" s="399"/>
      <c r="BI60" s="432"/>
      <c r="BJ60" s="432"/>
      <c r="BK60" s="432"/>
      <c r="BL60" s="432"/>
      <c r="BM60" s="399"/>
      <c r="BN60" s="392"/>
      <c r="BO60" s="297"/>
      <c r="BP60" s="400"/>
      <c r="BQ60" s="400"/>
    </row>
    <row r="61" spans="1:69" ht="15" hidden="1" customHeight="1" x14ac:dyDescent="0.25">
      <c r="B61" s="901" t="s">
        <v>551</v>
      </c>
      <c r="C61" s="195"/>
      <c r="D61" s="65"/>
      <c r="E61" s="1405"/>
      <c r="F61" s="1405">
        <v>1</v>
      </c>
      <c r="G61" s="1404" t="str">
        <f>+CONCATENATE($C$10,"",$D$42,"",$E$60,"00",F61)</f>
        <v>21.02.003.001</v>
      </c>
      <c r="H61" s="1406" t="s">
        <v>32</v>
      </c>
      <c r="I61" s="1160">
        <f>+'P01 2024'!H48</f>
        <v>752020</v>
      </c>
      <c r="J61" s="1407">
        <f>+'P01 2024'!FR48</f>
        <v>795588.66299999994</v>
      </c>
      <c r="K61" s="1408">
        <f ca="1">SUMIF(T$3:$AQ53,"ok",T61:AQ61)</f>
        <v>795263.25800000003</v>
      </c>
      <c r="L61" s="1293">
        <f t="shared" ca="1" si="7"/>
        <v>0.99959098838993898</v>
      </c>
      <c r="M61" s="1407">
        <f>+'P01 2024'!FT48</f>
        <v>795263.25800000003</v>
      </c>
      <c r="N61" s="1293">
        <f t="shared" si="8"/>
        <v>0.99959098838993898</v>
      </c>
      <c r="O61" s="1430">
        <f t="shared" si="9"/>
        <v>325.40499999991152</v>
      </c>
      <c r="P61" s="1409">
        <f t="shared" si="4"/>
        <v>4.0901161006100402E-4</v>
      </c>
      <c r="Q61" s="823">
        <f>+'P01 2023'!GA52</f>
        <v>757838.20283999993</v>
      </c>
      <c r="R61" s="1420">
        <f ca="1">SUMIF(U$3:$AQ53,"SI",U61:AQ61)</f>
        <v>757838.20284000004</v>
      </c>
      <c r="S61" s="1410">
        <f t="shared" ca="1" si="11"/>
        <v>1.0000000000000002</v>
      </c>
      <c r="T61" s="1411">
        <f>+'P01 2024'!K48</f>
        <v>0</v>
      </c>
      <c r="U61" s="1422">
        <f>+'P01 2023'!I52</f>
        <v>0</v>
      </c>
      <c r="V61" s="1422">
        <v>0</v>
      </c>
      <c r="W61" s="178">
        <v>0</v>
      </c>
      <c r="X61" s="178">
        <f>+'P01 2024'!AE41</f>
        <v>194514.33300000001</v>
      </c>
      <c r="Y61" s="178">
        <f>+'P01 2023'!AD45</f>
        <v>185249.77204499999</v>
      </c>
      <c r="Z61" s="178">
        <f>+'P01 2024'!AT36</f>
        <v>542.83299999999997</v>
      </c>
      <c r="AA61" s="178">
        <v>0</v>
      </c>
      <c r="AB61" s="178">
        <v>0</v>
      </c>
      <c r="AC61" s="178">
        <v>0</v>
      </c>
      <c r="AD61" s="178">
        <f>+'P01 2024'!BX43</f>
        <v>198303.348</v>
      </c>
      <c r="AE61" s="443">
        <f>+'P01 2023'!BZ45</f>
        <v>185583.46742999999</v>
      </c>
      <c r="AF61" s="178">
        <f>+'P01 2024'!CM43</f>
        <v>212.82599999999999</v>
      </c>
      <c r="AG61" s="636">
        <v>0</v>
      </c>
      <c r="AH61" s="543">
        <f>+'P01 2024'!DB43</f>
        <v>-6.7649999999999997</v>
      </c>
      <c r="AI61" s="443">
        <v>0</v>
      </c>
      <c r="AJ61" s="178">
        <f>+'P01 2024'!DR43</f>
        <v>200290.87599999999</v>
      </c>
      <c r="AK61" s="178">
        <f>+'P01 2023'!DX45</f>
        <v>187774.96711500001</v>
      </c>
      <c r="AL61" s="178">
        <f>'P01 2024'!EG37</f>
        <v>87.686999999999998</v>
      </c>
      <c r="AM61" s="443">
        <f>+'P01 2023'!EN43</f>
        <v>69.736229999999992</v>
      </c>
      <c r="AN61" s="178">
        <v>0</v>
      </c>
      <c r="AO61" s="1423">
        <f>+'P01 2023'!FD37</f>
        <v>3866.0893199999996</v>
      </c>
      <c r="AP61" s="191">
        <f>+'P01 2024'!FL45</f>
        <v>201318.12</v>
      </c>
      <c r="AQ61" s="419">
        <f>+'P01 2023'!FS50</f>
        <v>195294.17069999999</v>
      </c>
      <c r="AR61" s="1399"/>
      <c r="AV61" s="1381"/>
      <c r="AW61" s="1381"/>
      <c r="AX61" s="1381"/>
      <c r="AY61" s="1381"/>
      <c r="AZ61" s="1400"/>
      <c r="BA61" s="1399"/>
      <c r="BB61" s="1399"/>
      <c r="BC61" s="435"/>
      <c r="BD61" s="1092"/>
      <c r="BG61" s="399"/>
      <c r="BH61" s="399"/>
      <c r="BN61" s="392"/>
      <c r="BO61" s="297"/>
      <c r="BP61" s="400"/>
      <c r="BQ61" s="400"/>
    </row>
    <row r="62" spans="1:69" ht="15" hidden="1" customHeight="1" x14ac:dyDescent="0.25">
      <c r="B62" s="901" t="s">
        <v>357</v>
      </c>
      <c r="C62" s="195"/>
      <c r="D62" s="65"/>
      <c r="E62" s="1405"/>
      <c r="F62" s="1405">
        <v>2</v>
      </c>
      <c r="G62" s="1404" t="str">
        <f>+CONCATENATE($C$10,"",$D$42,"",$E$60,"00",F62)</f>
        <v>21.02.003.002</v>
      </c>
      <c r="H62" s="1406" t="s">
        <v>33</v>
      </c>
      <c r="I62" s="1160">
        <f>+'P01 2024'!H49</f>
        <v>673260</v>
      </c>
      <c r="J62" s="1407">
        <f>+'P01 2024'!FR49</f>
        <v>749155.19200000004</v>
      </c>
      <c r="K62" s="1408">
        <f ca="1">SUMIF(T$3:$AQ54,"ok",T62:AQ62)</f>
        <v>749097.41399999999</v>
      </c>
      <c r="L62" s="1293">
        <f t="shared" ca="1" si="7"/>
        <v>0.99992287579313732</v>
      </c>
      <c r="M62" s="1407">
        <f>+'P01 2024'!FT49</f>
        <v>749097.41399999999</v>
      </c>
      <c r="N62" s="1293">
        <f t="shared" si="8"/>
        <v>0.99992287579313732</v>
      </c>
      <c r="O62" s="1430">
        <f t="shared" si="9"/>
        <v>57.77800000004936</v>
      </c>
      <c r="P62" s="1409">
        <f t="shared" si="4"/>
        <v>7.712420686266746E-5</v>
      </c>
      <c r="Q62" s="823">
        <f>+'P01 2023'!GA53</f>
        <v>678471.95299500006</v>
      </c>
      <c r="R62" s="1420">
        <f ca="1">SUMIF(U$3:$AQ54,"SI",U62:AQ62)</f>
        <v>678471.95299499994</v>
      </c>
      <c r="S62" s="1410">
        <f t="shared" ca="1" si="11"/>
        <v>0.99999999999999978</v>
      </c>
      <c r="T62" s="1411">
        <f>+'P01 2024'!K49</f>
        <v>0</v>
      </c>
      <c r="U62" s="1422">
        <f>+'P01 2023'!I53</f>
        <v>0</v>
      </c>
      <c r="V62" s="1422">
        <v>0</v>
      </c>
      <c r="W62" s="178">
        <v>0</v>
      </c>
      <c r="X62" s="178">
        <f>+'P01 2024'!AE42</f>
        <v>189001.69099999999</v>
      </c>
      <c r="Y62" s="178">
        <f>+'P01 2023'!AD46</f>
        <v>170053.56877499999</v>
      </c>
      <c r="Z62" s="178">
        <f>+'P01 2024'!AT37</f>
        <v>517.47299999999996</v>
      </c>
      <c r="AA62" s="178">
        <v>0</v>
      </c>
      <c r="AB62" s="178">
        <v>0</v>
      </c>
      <c r="AC62" s="178">
        <v>0</v>
      </c>
      <c r="AD62" s="178">
        <f>+'P01 2024'!BX44</f>
        <v>187471.674</v>
      </c>
      <c r="AE62" s="443">
        <f>+'P01 2023'!BZ46</f>
        <v>167564.84296499999</v>
      </c>
      <c r="AF62" s="178">
        <f>+'P01 2024'!CM44</f>
        <v>224.12899999999999</v>
      </c>
      <c r="AG62" s="636">
        <v>0</v>
      </c>
      <c r="AH62" s="543">
        <f>+'P01 2024'!DB44</f>
        <v>-6.7649999999999997</v>
      </c>
      <c r="AI62" s="443">
        <v>0</v>
      </c>
      <c r="AJ62" s="178">
        <f>+'P01 2024'!DR44</f>
        <v>186056.56299999999</v>
      </c>
      <c r="AK62" s="178">
        <f>+'P01 2023'!DX46</f>
        <v>166504.98433499999</v>
      </c>
      <c r="AL62" s="178">
        <f>'P01 2024'!EG38</f>
        <v>21.538</v>
      </c>
      <c r="AM62" s="443">
        <f>+'P01 2023'!EN44</f>
        <v>0</v>
      </c>
      <c r="AN62" s="178">
        <v>0</v>
      </c>
      <c r="AO62" s="1423">
        <f>+'P01 2023'!FD38</f>
        <v>4069.5703199999998</v>
      </c>
      <c r="AP62" s="191">
        <f>+'P01 2024'!FL46</f>
        <v>185811.111</v>
      </c>
      <c r="AQ62" s="419">
        <f>+'P01 2023'!FS51</f>
        <v>170278.9866</v>
      </c>
      <c r="AR62" s="1399"/>
      <c r="AV62" s="1381"/>
      <c r="AW62" s="1381"/>
      <c r="AX62" s="1381"/>
      <c r="AY62" s="1381"/>
      <c r="AZ62" s="1400"/>
      <c r="BA62" s="1399"/>
      <c r="BB62" s="1399"/>
      <c r="BC62" s="435"/>
      <c r="BD62" s="1092"/>
      <c r="BG62" s="399"/>
      <c r="BH62" s="399"/>
      <c r="BN62" s="392"/>
      <c r="BO62" s="297"/>
      <c r="BP62" s="400"/>
      <c r="BQ62" s="400"/>
    </row>
    <row r="63" spans="1:69" s="1449" customFormat="1" ht="15" hidden="1" customHeight="1" x14ac:dyDescent="0.25">
      <c r="A63" s="1438"/>
      <c r="B63" s="1439" t="s">
        <v>1032</v>
      </c>
      <c r="C63" s="1222"/>
      <c r="D63" s="1131"/>
      <c r="E63" s="1441"/>
      <c r="F63" s="1441">
        <v>3</v>
      </c>
      <c r="G63" s="1440" t="str">
        <f>+CONCATENATE($C$10,"",$D$42,"",$E$60,"00",F63)</f>
        <v>21.02.003.003</v>
      </c>
      <c r="H63" s="1442" t="s">
        <v>796</v>
      </c>
      <c r="I63" s="1129">
        <v>0</v>
      </c>
      <c r="J63" s="1443">
        <f>+'P01 2024'!FR50</f>
        <v>1.734</v>
      </c>
      <c r="K63" s="1428">
        <f ca="1">SUMIF(T$3:$AQ55,"ok",T63:AQ63)</f>
        <v>1.734</v>
      </c>
      <c r="L63" s="1376">
        <f t="shared" ca="1" si="7"/>
        <v>1</v>
      </c>
      <c r="M63" s="1443">
        <f>+'P01 2024'!FT50</f>
        <v>1.734</v>
      </c>
      <c r="N63" s="1376">
        <f t="shared" si="8"/>
        <v>1</v>
      </c>
      <c r="O63" s="1444">
        <f t="shared" si="9"/>
        <v>0</v>
      </c>
      <c r="P63" s="1445">
        <f t="shared" si="4"/>
        <v>0</v>
      </c>
      <c r="Q63" s="1225">
        <v>0</v>
      </c>
      <c r="R63" s="1427">
        <f ca="1">SUMIF(U$3:$AQ53,"SI",U63:AQ63)</f>
        <v>0</v>
      </c>
      <c r="S63" s="1446" t="str">
        <f t="shared" ca="1" si="11"/>
        <v>0,00%</v>
      </c>
      <c r="T63" s="1447">
        <v>0</v>
      </c>
      <c r="U63" s="1448">
        <v>0</v>
      </c>
      <c r="V63" s="1448">
        <v>0</v>
      </c>
      <c r="W63" s="1109">
        <v>0</v>
      </c>
      <c r="X63" s="1109">
        <v>0</v>
      </c>
      <c r="Y63" s="1109">
        <v>0</v>
      </c>
      <c r="Z63" s="1109">
        <v>0</v>
      </c>
      <c r="AA63" s="1109">
        <v>0</v>
      </c>
      <c r="AB63" s="1109">
        <v>0</v>
      </c>
      <c r="AC63" s="1109">
        <v>0</v>
      </c>
      <c r="AD63" s="1109">
        <v>0</v>
      </c>
      <c r="AE63" s="1224">
        <v>0</v>
      </c>
      <c r="AF63" s="1109"/>
      <c r="AG63" s="636">
        <v>0</v>
      </c>
      <c r="AH63" s="543">
        <v>0</v>
      </c>
      <c r="AI63" s="1224">
        <v>0</v>
      </c>
      <c r="AJ63" s="1109">
        <v>0</v>
      </c>
      <c r="AK63" s="1109">
        <v>0</v>
      </c>
      <c r="AL63" s="1109">
        <v>0</v>
      </c>
      <c r="AM63" s="636">
        <v>0</v>
      </c>
      <c r="AN63" s="543">
        <v>0</v>
      </c>
      <c r="AO63" s="543">
        <v>0</v>
      </c>
      <c r="AP63" s="543">
        <f>+'P01 2024'!FL47</f>
        <v>1.734</v>
      </c>
      <c r="AQ63" s="419">
        <v>0</v>
      </c>
      <c r="AR63" s="1399"/>
      <c r="AS63" s="646"/>
      <c r="AT63" s="646"/>
      <c r="AU63" s="1386"/>
      <c r="AV63" s="1381"/>
      <c r="AW63" s="1381"/>
      <c r="AX63" s="1381"/>
      <c r="AY63" s="1381"/>
      <c r="AZ63" s="1400"/>
      <c r="BA63" s="1399"/>
      <c r="BB63" s="1399"/>
      <c r="BC63" s="435"/>
      <c r="BD63" s="1092"/>
      <c r="BE63" s="646"/>
      <c r="BF63" s="646"/>
      <c r="BG63" s="433"/>
      <c r="BH63" s="433"/>
      <c r="BI63" s="646"/>
      <c r="BJ63" s="646"/>
      <c r="BK63" s="646"/>
      <c r="BL63" s="646"/>
      <c r="BM63" s="433"/>
      <c r="BN63" s="435"/>
      <c r="BO63" s="434"/>
      <c r="BP63" s="436"/>
      <c r="BQ63" s="436"/>
    </row>
    <row r="64" spans="1:69" s="1401" customFormat="1" ht="15" hidden="1" customHeight="1" x14ac:dyDescent="0.25">
      <c r="A64" s="418"/>
      <c r="B64" s="901" t="s">
        <v>358</v>
      </c>
      <c r="C64" s="175"/>
      <c r="D64" s="62"/>
      <c r="E64" s="1418" t="s">
        <v>158</v>
      </c>
      <c r="F64" s="1418"/>
      <c r="G64" s="1417"/>
      <c r="H64" s="1419" t="s">
        <v>34</v>
      </c>
      <c r="I64" s="385">
        <f>+'P01 2024'!H50</f>
        <v>333870.50599999999</v>
      </c>
      <c r="J64" s="1435">
        <f>+'P01 2024'!FR51</f>
        <v>452399.516</v>
      </c>
      <c r="K64" s="1393">
        <f ca="1">SUMIF(T$3:$AQ56,"ok",T64:AQ64)</f>
        <v>418262.13700000005</v>
      </c>
      <c r="L64" s="1294">
        <f t="shared" ca="1" si="7"/>
        <v>0.92454152183487315</v>
      </c>
      <c r="M64" s="1435">
        <f>+'P01 2024'!FT51</f>
        <v>418262.13699999999</v>
      </c>
      <c r="N64" s="1294">
        <f t="shared" si="8"/>
        <v>0.92454152183487304</v>
      </c>
      <c r="O64" s="1435">
        <f t="shared" si="9"/>
        <v>34137.379000000015</v>
      </c>
      <c r="P64" s="1394">
        <f t="shared" si="4"/>
        <v>7.5458478165126977E-2</v>
      </c>
      <c r="Q64" s="173">
        <f>+'P01 2023'!GA54</f>
        <v>463198.94441999996</v>
      </c>
      <c r="R64" s="422">
        <f ca="1">SUM(R65:R68)</f>
        <v>456793.57057500002</v>
      </c>
      <c r="S64" s="1397">
        <f t="shared" ca="1" si="11"/>
        <v>0.98617144118706812</v>
      </c>
      <c r="T64" s="1398">
        <f>+'P01 2024'!K50</f>
        <v>27407.098000000002</v>
      </c>
      <c r="U64" s="422">
        <f>SUM(U65:U67)</f>
        <v>27048.994289999999</v>
      </c>
      <c r="V64" s="422">
        <f>+'P01 2024'!Q34</f>
        <v>30380.81</v>
      </c>
      <c r="W64" s="422">
        <f>+'P01 2023'!N36</f>
        <v>43699.311494999994</v>
      </c>
      <c r="X64" s="171">
        <f>+'P01 2024'!AE43</f>
        <v>31954.843000000001</v>
      </c>
      <c r="Y64" s="176">
        <f>SUM(Y65:Y68)</f>
        <v>40004.587124999998</v>
      </c>
      <c r="Z64" s="176">
        <f>+'P01 2024'!AT38</f>
        <v>37403.534</v>
      </c>
      <c r="AA64" s="422">
        <f>SUM(AA65:AA68)</f>
        <v>42003.261135000001</v>
      </c>
      <c r="AB64" s="422">
        <f>+'P01 2024'!BI34</f>
        <v>33197.161</v>
      </c>
      <c r="AC64" s="422">
        <f>SUM(AC65:AC68)</f>
        <v>36683.601255000001</v>
      </c>
      <c r="AD64" s="422">
        <f>+'P01 2024'!BX45</f>
        <v>38428.053999999996</v>
      </c>
      <c r="AE64" s="1424">
        <f>+'P01 2023'!BZ47</f>
        <v>38490.156494999996</v>
      </c>
      <c r="AF64" s="176">
        <f>+'P01 2024'!CM45</f>
        <v>34395.156000000003</v>
      </c>
      <c r="AG64" s="609">
        <f>+'P01 2023'!CP45</f>
        <v>34855.474544999997</v>
      </c>
      <c r="AH64" s="171">
        <f>+'P01 2024'!DB45</f>
        <v>38573.372000000003</v>
      </c>
      <c r="AI64" s="672">
        <f>+'P01 2023'!DF36</f>
        <v>36973.323629999992</v>
      </c>
      <c r="AJ64" s="422">
        <f>+'P01 2024'!DR45</f>
        <v>31388.014999999999</v>
      </c>
      <c r="AK64" s="422">
        <f>+'P01 2023'!DX47</f>
        <v>37576.042425</v>
      </c>
      <c r="AL64" s="422">
        <f>SUM(AL65:AL68)</f>
        <v>32069.205000000002</v>
      </c>
      <c r="AM64" s="672">
        <f>+'P01 2023'!EN45</f>
        <v>39494.980034999993</v>
      </c>
      <c r="AN64" s="422">
        <f>+'P01 2024'!ET34</f>
        <v>37373.436000000002</v>
      </c>
      <c r="AO64" s="422">
        <f>+'P01 2023'!FD39</f>
        <v>33785.484299999996</v>
      </c>
      <c r="AP64" s="461">
        <f>+'P01 2024'!FL48</f>
        <v>45691.453000000001</v>
      </c>
      <c r="AQ64" s="1437">
        <f>+'P01 2023'!FS52</f>
        <v>46178.353844999998</v>
      </c>
      <c r="AR64" s="1399"/>
      <c r="AS64" s="646"/>
      <c r="AT64" s="646"/>
      <c r="AU64" s="1386"/>
      <c r="AV64" s="1381"/>
      <c r="AW64" s="1381"/>
      <c r="AX64" s="1381"/>
      <c r="AY64" s="1381"/>
      <c r="AZ64" s="1400"/>
      <c r="BA64" s="1399"/>
      <c r="BB64" s="1399"/>
      <c r="BC64" s="435"/>
      <c r="BD64" s="1092"/>
      <c r="BE64" s="432"/>
      <c r="BF64" s="432"/>
      <c r="BG64" s="399"/>
      <c r="BH64" s="399"/>
      <c r="BI64" s="432"/>
      <c r="BJ64" s="432"/>
      <c r="BK64" s="432"/>
      <c r="BL64" s="432"/>
      <c r="BM64" s="399"/>
      <c r="BN64" s="392"/>
      <c r="BO64" s="297"/>
      <c r="BP64" s="400"/>
      <c r="BQ64" s="400"/>
    </row>
    <row r="65" spans="1:69" ht="15" hidden="1" customHeight="1" x14ac:dyDescent="0.25">
      <c r="B65" s="901" t="s">
        <v>552</v>
      </c>
      <c r="C65" s="195"/>
      <c r="D65" s="65"/>
      <c r="E65" s="1405"/>
      <c r="F65" s="1405">
        <v>4</v>
      </c>
      <c r="G65" s="1404" t="str">
        <f>+CONCATENATE($C$10,"",$D$42,"",$E$64,"00",F65)</f>
        <v>21.02.004.004</v>
      </c>
      <c r="H65" s="1406" t="s">
        <v>35</v>
      </c>
      <c r="I65" s="1160">
        <f>+'P01 2024'!H51</f>
        <v>203143.5</v>
      </c>
      <c r="J65" s="1407">
        <f>+'P01 2024'!FR52</f>
        <v>241369.446</v>
      </c>
      <c r="K65" s="1407">
        <f ca="1">SUMIF(T$3:$AQ57,"ok",T65:AQ65)</f>
        <v>241367.90800000002</v>
      </c>
      <c r="L65" s="1293">
        <f t="shared" ca="1" si="7"/>
        <v>0.99999362802531366</v>
      </c>
      <c r="M65" s="1407">
        <f>+'P01 2024'!FT52</f>
        <v>241367.908</v>
      </c>
      <c r="N65" s="1293">
        <f t="shared" si="8"/>
        <v>0.99999362802531355</v>
      </c>
      <c r="O65" s="1430">
        <f t="shared" si="9"/>
        <v>1.5380000000004657</v>
      </c>
      <c r="P65" s="1409">
        <f t="shared" si="4"/>
        <v>6.3719746864748806E-6</v>
      </c>
      <c r="Q65" s="823">
        <f>+'P01 2023'!GA55</f>
        <v>251674.8849</v>
      </c>
      <c r="R65" s="1420">
        <f ca="1">SUMIF(U$3:$AQ53,"SI",U65:AQ65)</f>
        <v>251674.88489999998</v>
      </c>
      <c r="S65" s="1410">
        <f t="shared" ca="1" si="11"/>
        <v>0.99999999999999989</v>
      </c>
      <c r="T65" s="1411">
        <f>+'P01 2024'!K51</f>
        <v>18449.201000000001</v>
      </c>
      <c r="U65" s="1422">
        <f>+'P01 2023'!I55</f>
        <v>21239.668665000001</v>
      </c>
      <c r="V65" s="1412">
        <f>+'P01 2024'!Q35</f>
        <v>18449.201000000001</v>
      </c>
      <c r="W65" s="178">
        <f>+'P01 2023'!N37</f>
        <v>20703.142259999997</v>
      </c>
      <c r="X65" s="178">
        <f>+'P01 2024'!AE44</f>
        <v>19939.399000000001</v>
      </c>
      <c r="Y65" s="178">
        <f>+'P01 2023'!AD48</f>
        <v>21520.306844999999</v>
      </c>
      <c r="Z65" s="178">
        <f>+'P01 2024'!AT39</f>
        <v>18863.642</v>
      </c>
      <c r="AA65" s="178">
        <f>+'P01 2023'!AT46</f>
        <v>21520.306844999999</v>
      </c>
      <c r="AB65" s="178">
        <f>+'P01 2024'!BI35</f>
        <v>18863.642</v>
      </c>
      <c r="AC65" s="178">
        <f>+'P01 2023'!BJ38</f>
        <v>21284.043255</v>
      </c>
      <c r="AD65" s="178">
        <f>+'P01 2024'!BX46</f>
        <v>22000.018</v>
      </c>
      <c r="AE65" s="443">
        <f>+'P01 2023'!BZ48</f>
        <v>21284.043255</v>
      </c>
      <c r="AF65" s="178">
        <f>+'P01 2024'!CM46</f>
        <v>21162.489000000001</v>
      </c>
      <c r="AG65" s="636">
        <f>+'P01 2023'!CP46</f>
        <v>21284.043255</v>
      </c>
      <c r="AH65" s="543">
        <f>+'P01 2024'!DB46</f>
        <v>20950.064999999999</v>
      </c>
      <c r="AI65" s="443">
        <f>+'P01 2023'!DF37</f>
        <v>18968.473979999995</v>
      </c>
      <c r="AJ65" s="178">
        <f>+'P01 2024'!DR46</f>
        <v>20756.830000000002</v>
      </c>
      <c r="AK65" s="178">
        <f>+'P01 2023'!DX48</f>
        <v>24043.166955000001</v>
      </c>
      <c r="AL65" s="178">
        <f>'P01 2024'!EG40</f>
        <v>20933.36</v>
      </c>
      <c r="AM65" s="443">
        <f>+'P01 2023'!EN46</f>
        <v>21679.677179999999</v>
      </c>
      <c r="AN65" s="191">
        <f>+'P01 2024'!ET35</f>
        <v>20756.830000000002</v>
      </c>
      <c r="AO65" s="178">
        <f>+'P01 2023'!FD40</f>
        <v>18163.775969999999</v>
      </c>
      <c r="AP65" s="191">
        <f>+'P01 2024'!FL49</f>
        <v>20243.231</v>
      </c>
      <c r="AQ65" s="419">
        <f>+'P01 2023'!FS53</f>
        <v>19984.236434999999</v>
      </c>
      <c r="AR65" s="1399"/>
      <c r="AV65" s="1381"/>
      <c r="AW65" s="1381"/>
      <c r="AX65" s="1381"/>
      <c r="AY65" s="1381"/>
      <c r="AZ65" s="1400"/>
      <c r="BA65" s="1399"/>
      <c r="BB65" s="1399"/>
      <c r="BC65" s="435"/>
      <c r="BD65" s="1092"/>
      <c r="BG65" s="399"/>
      <c r="BH65" s="399"/>
      <c r="BN65" s="392"/>
      <c r="BO65" s="297"/>
      <c r="BP65" s="400"/>
      <c r="BQ65" s="400"/>
    </row>
    <row r="66" spans="1:69" ht="15" hidden="1" customHeight="1" x14ac:dyDescent="0.25">
      <c r="B66" s="901" t="s">
        <v>553</v>
      </c>
      <c r="C66" s="195"/>
      <c r="D66" s="65"/>
      <c r="E66" s="1405"/>
      <c r="F66" s="1405">
        <v>5</v>
      </c>
      <c r="G66" s="1404" t="str">
        <f>+CONCATENATE($C$10,"",$D$42,"",$E$64,"00",F66)</f>
        <v>21.02.004.005</v>
      </c>
      <c r="H66" s="1406" t="s">
        <v>720</v>
      </c>
      <c r="I66" s="1160">
        <f>+'P01 2024'!H52</f>
        <v>56034</v>
      </c>
      <c r="J66" s="1407">
        <f>+'P01 2024'!FR53</f>
        <v>56607</v>
      </c>
      <c r="K66" s="1407">
        <f ca="1">SUMIF(T$3:$AQ58,"ok",T66:AQ66)</f>
        <v>55479.834999999999</v>
      </c>
      <c r="L66" s="1293">
        <f t="shared" ca="1" si="7"/>
        <v>0.98008788665712721</v>
      </c>
      <c r="M66" s="1407">
        <f>+'P01 2024'!FT53</f>
        <v>55479.834999999999</v>
      </c>
      <c r="N66" s="1293">
        <f t="shared" si="8"/>
        <v>0.98008788665712721</v>
      </c>
      <c r="O66" s="1430">
        <f t="shared" si="9"/>
        <v>1127.1650000000009</v>
      </c>
      <c r="P66" s="1409">
        <f t="shared" si="4"/>
        <v>1.9912113342872805E-2</v>
      </c>
      <c r="Q66" s="823">
        <f>+'P01 2023'!GA56</f>
        <v>70511.339429999993</v>
      </c>
      <c r="R66" s="1420">
        <f ca="1">SUMIF(U$3:$AQ54,"SI",U66:AQ66)</f>
        <v>70511.339430000007</v>
      </c>
      <c r="S66" s="1410">
        <f t="shared" ca="1" si="11"/>
        <v>1.0000000000000002</v>
      </c>
      <c r="T66" s="1411">
        <f>+'P01 2024'!K52</f>
        <v>1007.707</v>
      </c>
      <c r="U66" s="1422">
        <f>+'P01 2023'!I56</f>
        <v>720.1467899999999</v>
      </c>
      <c r="V66" s="1412">
        <f>+'P01 2024'!Q36</f>
        <v>4907.1559999999999</v>
      </c>
      <c r="W66" s="178">
        <f>+'P01 2023'!N38</f>
        <v>8728.1829449999987</v>
      </c>
      <c r="X66" s="178">
        <f>+'P01 2024'!AE45</f>
        <v>3430.7890000000002</v>
      </c>
      <c r="Y66" s="178">
        <f>+'P01 2023'!AD49</f>
        <v>5879.7666899999995</v>
      </c>
      <c r="Z66" s="178">
        <f>+'P01 2024'!AT40</f>
        <v>3165.7579999999998</v>
      </c>
      <c r="AA66" s="178">
        <f>+'P01 2023'!AT47</f>
        <v>7580.4300450000001</v>
      </c>
      <c r="AB66" s="178">
        <f>+'P01 2024'!BI36</f>
        <v>3540.8229999999999</v>
      </c>
      <c r="AC66" s="178">
        <f>+'P01 2023'!BJ39</f>
        <v>5175.6416999999992</v>
      </c>
      <c r="AD66" s="178">
        <f>+'P01 2024'!BX47</f>
        <v>3300.7730000000001</v>
      </c>
      <c r="AE66" s="443">
        <f>+'P01 2023'!BZ49</f>
        <v>4474.13526</v>
      </c>
      <c r="AF66" s="178">
        <f>+'P01 2024'!CM47</f>
        <v>2863.8449999999998</v>
      </c>
      <c r="AG66" s="636">
        <f>+'P01 2023'!CP47</f>
        <v>6034.7827799999995</v>
      </c>
      <c r="AH66" s="543">
        <f>+'P01 2024'!DB47</f>
        <v>3695.9749999999999</v>
      </c>
      <c r="AI66" s="443">
        <f>+'P01 2023'!DF38</f>
        <v>4487.07276</v>
      </c>
      <c r="AJ66" s="178">
        <f>+'P01 2024'!DR47</f>
        <v>3843.7469999999998</v>
      </c>
      <c r="AK66" s="178">
        <f>+'P01 2023'!DX49</f>
        <v>4935.6510749999998</v>
      </c>
      <c r="AL66" s="178">
        <f>'P01 2024'!EG41</f>
        <v>3476.1770000000001</v>
      </c>
      <c r="AM66" s="443">
        <f>+'P01 2023'!EN47</f>
        <v>3846.2680349999996</v>
      </c>
      <c r="AN66" s="191">
        <f>+'P01 2024'!ET36</f>
        <v>6580.9070000000002</v>
      </c>
      <c r="AO66" s="178">
        <f>+'P01 2023'!FD41</f>
        <v>3489.5387249999994</v>
      </c>
      <c r="AP66" s="191">
        <f>+'P01 2024'!FL50</f>
        <v>15666.178</v>
      </c>
      <c r="AQ66" s="419">
        <f>+'P01 2023'!FS54</f>
        <v>15159.722625</v>
      </c>
      <c r="AR66" s="1399"/>
      <c r="AV66" s="1381"/>
      <c r="AW66" s="1381"/>
      <c r="AX66" s="1381"/>
      <c r="AY66" s="1381"/>
      <c r="AZ66" s="1400"/>
      <c r="BA66" s="1399"/>
      <c r="BB66" s="1399"/>
      <c r="BC66" s="435"/>
      <c r="BD66" s="1092"/>
      <c r="BG66" s="399"/>
      <c r="BH66" s="399"/>
      <c r="BN66" s="392"/>
      <c r="BO66" s="297"/>
      <c r="BP66" s="400"/>
      <c r="BQ66" s="400"/>
    </row>
    <row r="67" spans="1:69" ht="15" hidden="1" customHeight="1" x14ac:dyDescent="0.25">
      <c r="B67" s="901" t="s">
        <v>590</v>
      </c>
      <c r="C67" s="195"/>
      <c r="D67" s="65"/>
      <c r="E67" s="1405"/>
      <c r="F67" s="1405">
        <v>6</v>
      </c>
      <c r="G67" s="1404" t="str">
        <f>+CONCATENATE($C$10,"",$D$42,"",$E$64,"00",F67)</f>
        <v>21.02.004.006</v>
      </c>
      <c r="H67" s="1406" t="s">
        <v>37</v>
      </c>
      <c r="I67" s="1160">
        <f>+'P01 2024'!H53</f>
        <v>73993.005999999994</v>
      </c>
      <c r="J67" s="1407">
        <f>+'P01 2024'!FR54</f>
        <v>153723.07</v>
      </c>
      <c r="K67" s="1407">
        <f ca="1">SUMIF(T$3:$AQ59,"ok",T67:AQ67)</f>
        <v>121414.39399999997</v>
      </c>
      <c r="L67" s="1293">
        <f t="shared" ca="1" si="7"/>
        <v>0.78982545690767147</v>
      </c>
      <c r="M67" s="1407">
        <f>+'P01 2024'!FT54</f>
        <v>121414.394</v>
      </c>
      <c r="N67" s="1293">
        <f t="shared" si="8"/>
        <v>0.7898254569076717</v>
      </c>
      <c r="O67" s="1430">
        <f t="shared" si="9"/>
        <v>32308.676000000007</v>
      </c>
      <c r="P67" s="1409">
        <f t="shared" si="4"/>
        <v>0.21017454309232833</v>
      </c>
      <c r="Q67" s="823">
        <f>+'P01 2023'!GA57</f>
        <v>140495.22008999999</v>
      </c>
      <c r="R67" s="1420">
        <f ca="1">SUMIF(U$3:$AQ55,"SI",U67:AQ67)</f>
        <v>134607.34624499999</v>
      </c>
      <c r="S67" s="1410">
        <f t="shared" ca="1" si="11"/>
        <v>0.95809199885072049</v>
      </c>
      <c r="T67" s="1411">
        <f>+'P01 2024'!K53</f>
        <v>7950.19</v>
      </c>
      <c r="U67" s="1422">
        <f>+'P01 2023'!I57</f>
        <v>5089.1788349999997</v>
      </c>
      <c r="V67" s="1412">
        <f>+'P01 2024'!Q37</f>
        <v>7024.4530000000004</v>
      </c>
      <c r="W67" s="178">
        <f>+'P01 2023'!N39</f>
        <v>14267.986289999999</v>
      </c>
      <c r="X67" s="178">
        <f>+'P01 2024'!AE46</f>
        <v>8584.6550000000007</v>
      </c>
      <c r="Y67" s="178">
        <f>+'P01 2023'!AD50</f>
        <v>12604.513589999999</v>
      </c>
      <c r="Z67" s="178">
        <f>+'P01 2024'!AT41</f>
        <v>15374.134</v>
      </c>
      <c r="AA67" s="178">
        <f>+'P01 2023'!AT48</f>
        <v>12902.524244999999</v>
      </c>
      <c r="AB67" s="178">
        <f>+'P01 2024'!BI37</f>
        <v>10792.696</v>
      </c>
      <c r="AC67" s="178">
        <f>+'P01 2023'!BJ40</f>
        <v>10223.916299999999</v>
      </c>
      <c r="AD67" s="178">
        <f>+'P01 2024'!BX48</f>
        <v>13127.263000000001</v>
      </c>
      <c r="AE67" s="443">
        <f>+'P01 2023'!BZ50</f>
        <v>12731.97798</v>
      </c>
      <c r="AF67" s="178">
        <f>+'P01 2024'!CM48</f>
        <v>10368.822</v>
      </c>
      <c r="AG67" s="636">
        <f>+'P01 2023'!CP48</f>
        <v>7536.6485099999991</v>
      </c>
      <c r="AH67" s="543">
        <f>+'P01 2024'!DB48</f>
        <v>13927.332</v>
      </c>
      <c r="AI67" s="443">
        <f>+'P01 2023'!DF39</f>
        <v>13517.776889999999</v>
      </c>
      <c r="AJ67" s="178">
        <f>+'P01 2024'!DR48</f>
        <v>6787.4380000000001</v>
      </c>
      <c r="AK67" s="178">
        <f>+'P01 2023'!DX50</f>
        <v>8597.2243949999993</v>
      </c>
      <c r="AL67" s="178">
        <f>'P01 2024'!EG42</f>
        <v>7659.6679999999997</v>
      </c>
      <c r="AM67" s="443">
        <f>+'P01 2023'!EN48</f>
        <v>13969.034819999999</v>
      </c>
      <c r="AN67" s="191">
        <f>+'P01 2024'!ET37</f>
        <v>10035.699000000001</v>
      </c>
      <c r="AO67" s="178">
        <f>+'P01 2023'!FD42</f>
        <v>12132.169604999999</v>
      </c>
      <c r="AP67" s="191">
        <f>+'P01 2024'!FL51</f>
        <v>9782.0439999999999</v>
      </c>
      <c r="AQ67" s="419">
        <f>+'P01 2023'!FS55</f>
        <v>11034.394784999999</v>
      </c>
      <c r="AR67" s="1399"/>
      <c r="AV67" s="1381"/>
      <c r="AW67" s="1381"/>
      <c r="AX67" s="1381"/>
      <c r="AY67" s="1381"/>
      <c r="AZ67" s="1400"/>
      <c r="BA67" s="1399"/>
      <c r="BB67" s="1399"/>
      <c r="BC67" s="435"/>
      <c r="BD67" s="1092"/>
      <c r="BG67" s="399"/>
      <c r="BH67" s="399"/>
      <c r="BN67" s="392"/>
      <c r="BO67" s="297"/>
      <c r="BP67" s="400"/>
      <c r="BQ67" s="400"/>
    </row>
    <row r="68" spans="1:69" ht="15" hidden="1" customHeight="1" x14ac:dyDescent="0.25">
      <c r="B68" s="901" t="s">
        <v>850</v>
      </c>
      <c r="C68" s="195"/>
      <c r="D68" s="65"/>
      <c r="E68" s="1405"/>
      <c r="F68" s="1405">
        <v>7</v>
      </c>
      <c r="G68" s="1404" t="str">
        <f>+CONCATENATE($C$10,"",$D$42,"",$E$64,"00",F68)</f>
        <v>21.02.004.007</v>
      </c>
      <c r="H68" s="1406" t="s">
        <v>38</v>
      </c>
      <c r="I68" s="1160">
        <f>+'P01 2024'!H54</f>
        <v>700</v>
      </c>
      <c r="J68" s="1407">
        <f>+'P01 2024'!FR55</f>
        <v>700</v>
      </c>
      <c r="K68" s="1407">
        <f ca="1">SUMIF(T$3:$AQ60,"ok",T68:AQ68)</f>
        <v>0</v>
      </c>
      <c r="L68" s="1293">
        <f t="shared" ca="1" si="7"/>
        <v>0</v>
      </c>
      <c r="M68" s="1407">
        <f>+'P01 2024'!FT55</f>
        <v>0</v>
      </c>
      <c r="N68" s="1293">
        <f t="shared" si="8"/>
        <v>0</v>
      </c>
      <c r="O68" s="1430">
        <f t="shared" si="9"/>
        <v>700</v>
      </c>
      <c r="P68" s="1409">
        <f t="shared" si="4"/>
        <v>1</v>
      </c>
      <c r="Q68" s="1225">
        <f>+'P01 2023'!GA58</f>
        <v>517.5</v>
      </c>
      <c r="R68" s="1427">
        <f ca="1">SUMIF(U$3:$AQ56,"SI",U68:AQ68)</f>
        <v>0</v>
      </c>
      <c r="S68" s="1410">
        <f t="shared" ca="1" si="11"/>
        <v>0</v>
      </c>
      <c r="T68" s="1411">
        <f>+'P01 2024'!K54</f>
        <v>0</v>
      </c>
      <c r="U68" s="1422">
        <f>+'P01 2023'!I58</f>
        <v>0</v>
      </c>
      <c r="V68" s="1422">
        <v>0</v>
      </c>
      <c r="W68" s="178">
        <v>0</v>
      </c>
      <c r="X68" s="178">
        <v>0</v>
      </c>
      <c r="Y68" s="178">
        <v>0</v>
      </c>
      <c r="Z68" s="178">
        <v>0</v>
      </c>
      <c r="AA68" s="178">
        <v>0</v>
      </c>
      <c r="AB68" s="178">
        <v>0</v>
      </c>
      <c r="AC68" s="178">
        <v>0</v>
      </c>
      <c r="AD68" s="178">
        <v>0</v>
      </c>
      <c r="AE68" s="443">
        <v>0</v>
      </c>
      <c r="AF68" s="178">
        <v>0</v>
      </c>
      <c r="AG68" s="636">
        <v>0</v>
      </c>
      <c r="AH68" s="543">
        <v>0</v>
      </c>
      <c r="AI68" s="443">
        <v>0</v>
      </c>
      <c r="AJ68" s="178">
        <v>0</v>
      </c>
      <c r="AK68" s="178">
        <v>0</v>
      </c>
      <c r="AL68" s="178">
        <v>0</v>
      </c>
      <c r="AM68" s="611">
        <v>0</v>
      </c>
      <c r="AN68" s="191">
        <v>0</v>
      </c>
      <c r="AO68" s="191">
        <v>0</v>
      </c>
      <c r="AP68" s="191">
        <v>0</v>
      </c>
      <c r="AQ68" s="419">
        <v>0</v>
      </c>
      <c r="AR68" s="1399"/>
      <c r="AV68" s="1381"/>
      <c r="AW68" s="1381"/>
      <c r="AX68" s="1381"/>
      <c r="AY68" s="1381"/>
      <c r="AZ68" s="1400"/>
      <c r="BA68" s="1399"/>
      <c r="BB68" s="1399"/>
      <c r="BC68" s="435"/>
      <c r="BD68" s="1092"/>
      <c r="BG68" s="399"/>
      <c r="BH68" s="399"/>
      <c r="BN68" s="392"/>
      <c r="BO68" s="297"/>
      <c r="BP68" s="400"/>
      <c r="BQ68" s="400"/>
    </row>
    <row r="69" spans="1:69" s="1401" customFormat="1" ht="15" hidden="1" customHeight="1" x14ac:dyDescent="0.25">
      <c r="A69" s="418"/>
      <c r="B69" s="901" t="s">
        <v>359</v>
      </c>
      <c r="C69" s="175"/>
      <c r="D69" s="62"/>
      <c r="E69" s="1418" t="s">
        <v>159</v>
      </c>
      <c r="F69" s="1418"/>
      <c r="G69" s="1417"/>
      <c r="H69" s="1419" t="s">
        <v>1056</v>
      </c>
      <c r="I69" s="385">
        <f>+'P01 2024'!H55</f>
        <v>86350</v>
      </c>
      <c r="J69" s="1435">
        <f>+'P01 2024'!FR56</f>
        <v>128071.19899999999</v>
      </c>
      <c r="K69" s="1393">
        <f ca="1">SUMIF(T$3:$AQ61,"ok",T69:AQ69)</f>
        <v>119355.85399999999</v>
      </c>
      <c r="L69" s="1294">
        <f t="shared" ca="1" si="7"/>
        <v>0.93194921990228263</v>
      </c>
      <c r="M69" s="1435">
        <f>+'P01 2024'!FT56</f>
        <v>119355.85400000001</v>
      </c>
      <c r="N69" s="1294">
        <f t="shared" si="8"/>
        <v>0.93194921990228274</v>
      </c>
      <c r="O69" s="1435">
        <f t="shared" si="9"/>
        <v>8715.3449999999866</v>
      </c>
      <c r="P69" s="1394">
        <f t="shared" si="4"/>
        <v>6.805078009771727E-2</v>
      </c>
      <c r="Q69" s="173">
        <f>+'P01 2023'!GA59</f>
        <v>125000.36446499999</v>
      </c>
      <c r="R69" s="422">
        <f ca="1">SUM(R70:R72)</f>
        <v>125000.36446499999</v>
      </c>
      <c r="S69" s="1397">
        <f t="shared" ca="1" si="11"/>
        <v>1</v>
      </c>
      <c r="T69" s="1398">
        <f>+'P01 2024'!K55</f>
        <v>0</v>
      </c>
      <c r="U69" s="422">
        <f>+U72</f>
        <v>0</v>
      </c>
      <c r="V69" s="422">
        <v>0</v>
      </c>
      <c r="W69" s="422">
        <v>0</v>
      </c>
      <c r="X69" s="171">
        <f>+'P01 2024'!AE47</f>
        <v>8854.8919999999998</v>
      </c>
      <c r="Y69" s="176">
        <f>SUM(Y70:Y72)</f>
        <v>7927.7915699999994</v>
      </c>
      <c r="Z69" s="176">
        <v>0</v>
      </c>
      <c r="AA69" s="422">
        <f>SUM(AA70:AA72)</f>
        <v>0</v>
      </c>
      <c r="AB69" s="422">
        <v>0</v>
      </c>
      <c r="AC69" s="422">
        <v>0</v>
      </c>
      <c r="AD69" s="422">
        <f>+'P01 2024'!BX49</f>
        <v>9599.6959999999999</v>
      </c>
      <c r="AE69" s="672">
        <f>+'P01 2023'!BZ51</f>
        <v>9766.7122949999994</v>
      </c>
      <c r="AF69" s="422">
        <f>+'P01 2024'!CM49</f>
        <v>-1.9350000000000001</v>
      </c>
      <c r="AG69" s="609">
        <v>0</v>
      </c>
      <c r="AH69" s="171">
        <f>+'P01 2024'!DB49</f>
        <v>-6.7649999999999997</v>
      </c>
      <c r="AI69" s="672">
        <v>0</v>
      </c>
      <c r="AJ69" s="422">
        <f>+'P01 2024'!DR49</f>
        <v>22760.012999999999</v>
      </c>
      <c r="AK69" s="422">
        <f>+'P01 2023'!DX51</f>
        <v>22101.815384999998</v>
      </c>
      <c r="AL69" s="422">
        <f>SUM(AL70:AL72)</f>
        <v>0</v>
      </c>
      <c r="AM69" s="672">
        <f>+'P01 2023'!EN49</f>
        <v>0</v>
      </c>
      <c r="AN69" s="422">
        <v>0</v>
      </c>
      <c r="AO69" s="422">
        <v>0</v>
      </c>
      <c r="AP69" s="422">
        <f>+'P01 2024'!FL52</f>
        <v>78149.952999999994</v>
      </c>
      <c r="AQ69" s="1437">
        <f>+'P01 2023'!FS56</f>
        <v>85204.045214999991</v>
      </c>
      <c r="AR69" s="1399"/>
      <c r="AS69" s="646"/>
      <c r="AT69" s="646"/>
      <c r="AU69" s="1386"/>
      <c r="AV69" s="1381"/>
      <c r="AW69" s="1381"/>
      <c r="AX69" s="1381"/>
      <c r="AY69" s="1381"/>
      <c r="AZ69" s="1400"/>
      <c r="BA69" s="1399"/>
      <c r="BB69" s="1399"/>
      <c r="BC69" s="435"/>
      <c r="BD69" s="1092"/>
      <c r="BE69" s="432"/>
      <c r="BF69" s="432"/>
      <c r="BG69" s="399"/>
      <c r="BH69" s="399"/>
      <c r="BI69" s="432"/>
      <c r="BJ69" s="432"/>
      <c r="BK69" s="432"/>
      <c r="BL69" s="432"/>
      <c r="BM69" s="399"/>
      <c r="BN69" s="392"/>
      <c r="BO69" s="297"/>
      <c r="BP69" s="400"/>
      <c r="BQ69" s="400"/>
    </row>
    <row r="70" spans="1:69" ht="15" hidden="1" customHeight="1" x14ac:dyDescent="0.25">
      <c r="B70" s="901" t="s">
        <v>360</v>
      </c>
      <c r="C70" s="195"/>
      <c r="D70" s="65"/>
      <c r="E70" s="1405"/>
      <c r="F70" s="1405">
        <v>1</v>
      </c>
      <c r="G70" s="1404" t="str">
        <f>+CONCATENATE($C$10,"",$D$42,"",$E$69,"00",F70)</f>
        <v>21.02.005.001</v>
      </c>
      <c r="H70" s="1406" t="s">
        <v>95</v>
      </c>
      <c r="I70" s="1160">
        <f>+'P01 2024'!H56</f>
        <v>10</v>
      </c>
      <c r="J70" s="1407">
        <f>+'P01 2024'!FR57</f>
        <v>38806.478999999999</v>
      </c>
      <c r="K70" s="1407">
        <f ca="1">SUMIF(T$3:$AQ62,"ok",T70:AQ70)</f>
        <v>38804.941999999995</v>
      </c>
      <c r="L70" s="1293">
        <f t="shared" ca="1" si="7"/>
        <v>0.99996039321165919</v>
      </c>
      <c r="M70" s="1407">
        <f>+'P01 2024'!FT57</f>
        <v>38804.942000000003</v>
      </c>
      <c r="N70" s="1293">
        <f t="shared" si="8"/>
        <v>0.99996039321165942</v>
      </c>
      <c r="O70" s="1430">
        <f t="shared" si="9"/>
        <v>1.536999999996624</v>
      </c>
      <c r="P70" s="1409">
        <f t="shared" si="4"/>
        <v>3.9606788340591889E-5</v>
      </c>
      <c r="Q70" s="823">
        <f>+'P01 2023'!GA60</f>
        <v>37996.464599999992</v>
      </c>
      <c r="R70" s="1420">
        <f ca="1">SUMIF(U$3:$AQ60,"SI",U70:AQ70)</f>
        <v>37996.464599999992</v>
      </c>
      <c r="S70" s="1410">
        <f t="shared" ca="1" si="11"/>
        <v>1</v>
      </c>
      <c r="T70" s="1411">
        <f>+'P01 2024'!K56</f>
        <v>0</v>
      </c>
      <c r="U70" s="1422">
        <f>+'P01 2023'!I60</f>
        <v>0</v>
      </c>
      <c r="V70" s="1422">
        <v>0</v>
      </c>
      <c r="W70" s="178">
        <v>0</v>
      </c>
      <c r="X70" s="178">
        <v>0</v>
      </c>
      <c r="Y70" s="178">
        <v>0</v>
      </c>
      <c r="Z70" s="178">
        <v>0</v>
      </c>
      <c r="AA70" s="178">
        <v>0</v>
      </c>
      <c r="AB70" s="1423">
        <v>0</v>
      </c>
      <c r="AC70" s="178">
        <v>0</v>
      </c>
      <c r="AD70" s="178">
        <v>0</v>
      </c>
      <c r="AE70" s="443">
        <v>0</v>
      </c>
      <c r="AF70" s="178">
        <v>0</v>
      </c>
      <c r="AG70" s="636">
        <v>0</v>
      </c>
      <c r="AH70" s="543">
        <v>0</v>
      </c>
      <c r="AI70" s="443">
        <v>0</v>
      </c>
      <c r="AJ70" s="178">
        <f>+'P01 2024'!DR50</f>
        <v>22760.012999999999</v>
      </c>
      <c r="AK70" s="178">
        <f>+'P01 2023'!DX52</f>
        <v>22101.815384999998</v>
      </c>
      <c r="AL70" s="178">
        <v>0</v>
      </c>
      <c r="AM70" s="1450">
        <f>+'P01 2023'!EN50</f>
        <v>0</v>
      </c>
      <c r="AN70" s="1451">
        <v>0</v>
      </c>
      <c r="AO70" s="811">
        <v>0</v>
      </c>
      <c r="AP70" s="191">
        <f>+'P01 2024'!FL53</f>
        <v>16044.929</v>
      </c>
      <c r="AQ70" s="419">
        <f>+'P01 2023'!FS57</f>
        <v>15894.649214999998</v>
      </c>
      <c r="AR70" s="1399"/>
      <c r="AV70" s="1381"/>
      <c r="AW70" s="1381"/>
      <c r="AX70" s="1381"/>
      <c r="AY70" s="1381"/>
      <c r="AZ70" s="1400"/>
      <c r="BA70" s="1399"/>
      <c r="BB70" s="1399"/>
      <c r="BC70" s="435"/>
      <c r="BD70" s="1092"/>
      <c r="BG70" s="399"/>
      <c r="BH70" s="399"/>
      <c r="BN70" s="392"/>
      <c r="BO70" s="297"/>
      <c r="BP70" s="400"/>
      <c r="BQ70" s="400"/>
    </row>
    <row r="71" spans="1:69" ht="15" hidden="1" customHeight="1" x14ac:dyDescent="0.25">
      <c r="B71" s="901" t="s">
        <v>464</v>
      </c>
      <c r="C71" s="195"/>
      <c r="D71" s="65"/>
      <c r="E71" s="1405"/>
      <c r="F71" s="1405">
        <v>2</v>
      </c>
      <c r="G71" s="1404" t="str">
        <f>+CONCATENATE($C$10,"",$D$42,"",$E$69,"00",F71)</f>
        <v>21.02.005.002</v>
      </c>
      <c r="H71" s="1406" t="s">
        <v>96</v>
      </c>
      <c r="I71" s="1160">
        <f>+'P01 2024'!H57</f>
        <v>17560</v>
      </c>
      <c r="J71" s="1407">
        <f>+'P01 2024'!FR58</f>
        <v>27159.696</v>
      </c>
      <c r="K71" s="1407">
        <f ca="1">SUMIF(T$3:$AQ63,"ok",T71:AQ71)</f>
        <v>18445.887999999999</v>
      </c>
      <c r="L71" s="1293">
        <f t="shared" ca="1" si="7"/>
        <v>0.67916400831585155</v>
      </c>
      <c r="M71" s="1407">
        <f>+'P01 2024'!FT58</f>
        <v>18445.887999999999</v>
      </c>
      <c r="N71" s="1293">
        <f t="shared" si="8"/>
        <v>0.67916400831585155</v>
      </c>
      <c r="O71" s="1430">
        <f t="shared" si="9"/>
        <v>8713.8080000000009</v>
      </c>
      <c r="P71" s="1409">
        <f t="shared" si="4"/>
        <v>0.3208359916841485</v>
      </c>
      <c r="Q71" s="823">
        <f>+'P01 2023'!GA61</f>
        <v>17694.503864999999</v>
      </c>
      <c r="R71" s="1420">
        <f ca="1">SUMIF(U$3:$AQ61,"SI",U71:AQ71)</f>
        <v>17694.503864999999</v>
      </c>
      <c r="S71" s="1410">
        <f t="shared" ca="1" si="11"/>
        <v>1</v>
      </c>
      <c r="T71" s="1411">
        <f>+'P01 2024'!K57</f>
        <v>0</v>
      </c>
      <c r="U71" s="1422">
        <f>+'P01 2023'!I61</f>
        <v>0</v>
      </c>
      <c r="V71" s="1422">
        <v>0</v>
      </c>
      <c r="W71" s="178">
        <v>0</v>
      </c>
      <c r="X71" s="178">
        <f>+'P01 2024'!AE48</f>
        <v>8854.8919999999998</v>
      </c>
      <c r="Y71" s="178">
        <f>+'P01 2023'!AD52</f>
        <v>7927.7915699999994</v>
      </c>
      <c r="Z71" s="178">
        <v>0</v>
      </c>
      <c r="AA71" s="178">
        <f>+'P01 2023'!AT50</f>
        <v>0</v>
      </c>
      <c r="AB71" s="178">
        <v>0</v>
      </c>
      <c r="AC71" s="1423">
        <v>0</v>
      </c>
      <c r="AD71" s="1423">
        <f>+'P01 2024'!BX50</f>
        <v>9599.6959999999999</v>
      </c>
      <c r="AE71" s="443">
        <f>+'P01 2023'!BZ52</f>
        <v>9766.7122949999994</v>
      </c>
      <c r="AF71" s="178">
        <f>+'P01 2024'!CM50</f>
        <v>-1.9350000000000001</v>
      </c>
      <c r="AG71" s="636">
        <v>0</v>
      </c>
      <c r="AH71" s="543">
        <f>+'P01 2024'!DB50</f>
        <v>-6.7649999999999997</v>
      </c>
      <c r="AI71" s="443">
        <v>0</v>
      </c>
      <c r="AJ71" s="178">
        <v>0</v>
      </c>
      <c r="AK71" s="178">
        <v>0</v>
      </c>
      <c r="AL71" s="178">
        <v>0</v>
      </c>
      <c r="AM71" s="611">
        <v>0</v>
      </c>
      <c r="AN71" s="191">
        <v>0</v>
      </c>
      <c r="AO71" s="191">
        <v>0</v>
      </c>
      <c r="AP71" s="191">
        <v>0</v>
      </c>
      <c r="AQ71" s="419">
        <f>+'P01 2023'!FS58</f>
        <v>0</v>
      </c>
      <c r="AR71" s="1399"/>
      <c r="AV71" s="1381"/>
      <c r="AW71" s="1381"/>
      <c r="AX71" s="1381"/>
      <c r="AY71" s="1381"/>
      <c r="AZ71" s="1400"/>
      <c r="BA71" s="1399"/>
      <c r="BB71" s="1399"/>
      <c r="BC71" s="435"/>
      <c r="BD71" s="1092"/>
      <c r="BG71" s="399"/>
      <c r="BH71" s="399"/>
      <c r="BN71" s="392"/>
      <c r="BO71" s="297"/>
      <c r="BP71" s="400"/>
      <c r="BQ71" s="400"/>
    </row>
    <row r="72" spans="1:69" ht="15" hidden="1" customHeight="1" x14ac:dyDescent="0.25">
      <c r="B72" s="901" t="s">
        <v>361</v>
      </c>
      <c r="C72" s="195"/>
      <c r="D72" s="65"/>
      <c r="E72" s="1405"/>
      <c r="F72" s="1405">
        <v>3</v>
      </c>
      <c r="G72" s="1404" t="str">
        <f>+CONCATENATE($C$10,"",$D$42,"",$E$69,"00",F72)</f>
        <v>21.02.005.003</v>
      </c>
      <c r="H72" s="1406" t="s">
        <v>97</v>
      </c>
      <c r="I72" s="1160">
        <f>+'P01 2024'!H58</f>
        <v>68780</v>
      </c>
      <c r="J72" s="1407">
        <f>+'P01 2024'!FR59</f>
        <v>62105.023999999998</v>
      </c>
      <c r="K72" s="1407">
        <f ca="1">SUMIF(T$3:$AQ64,"ok",T72:AQ72)</f>
        <v>62105.023999999998</v>
      </c>
      <c r="L72" s="1293">
        <f t="shared" ca="1" si="7"/>
        <v>1</v>
      </c>
      <c r="M72" s="1407">
        <f>+'P01 2024'!FT59</f>
        <v>62105.023999999998</v>
      </c>
      <c r="N72" s="1293">
        <f t="shared" si="8"/>
        <v>1</v>
      </c>
      <c r="O72" s="1430">
        <f t="shared" si="9"/>
        <v>0</v>
      </c>
      <c r="P72" s="1409">
        <f t="shared" si="4"/>
        <v>0</v>
      </c>
      <c r="Q72" s="823">
        <f>+'P01 2023'!GA62</f>
        <v>69309.396000000008</v>
      </c>
      <c r="R72" s="1420">
        <f ca="1">SUMIF(U$3:$AQ62,"SI",U72:AQ72)</f>
        <v>69309.396000000008</v>
      </c>
      <c r="S72" s="1410">
        <f t="shared" ca="1" si="11"/>
        <v>1</v>
      </c>
      <c r="T72" s="1411">
        <f>+'P01 2024'!K58</f>
        <v>0</v>
      </c>
      <c r="U72" s="1422">
        <f>+'P01 2023'!I62</f>
        <v>0</v>
      </c>
      <c r="V72" s="1422">
        <v>0</v>
      </c>
      <c r="W72" s="178">
        <v>0</v>
      </c>
      <c r="X72" s="178">
        <v>0</v>
      </c>
      <c r="Y72" s="178">
        <v>0</v>
      </c>
      <c r="Z72" s="178">
        <v>0</v>
      </c>
      <c r="AA72" s="178">
        <v>0</v>
      </c>
      <c r="AB72" s="178">
        <v>0</v>
      </c>
      <c r="AC72" s="1423">
        <v>0</v>
      </c>
      <c r="AD72" s="1423">
        <v>0</v>
      </c>
      <c r="AE72" s="443">
        <v>0</v>
      </c>
      <c r="AF72" s="178">
        <v>0</v>
      </c>
      <c r="AG72" s="636">
        <f>+'P01 2023'!CP64</f>
        <v>0</v>
      </c>
      <c r="AH72" s="543">
        <v>0</v>
      </c>
      <c r="AI72" s="443">
        <v>0</v>
      </c>
      <c r="AJ72" s="178">
        <v>0</v>
      </c>
      <c r="AK72" s="178">
        <v>0</v>
      </c>
      <c r="AL72" s="178">
        <v>0</v>
      </c>
      <c r="AM72" s="611">
        <v>0</v>
      </c>
      <c r="AN72" s="191">
        <v>0</v>
      </c>
      <c r="AO72" s="191">
        <v>0</v>
      </c>
      <c r="AP72" s="191">
        <f>+'P01 2024'!FL54</f>
        <v>62105.023999999998</v>
      </c>
      <c r="AQ72" s="419">
        <f>+'P01 2023'!FS59</f>
        <v>69309.396000000008</v>
      </c>
      <c r="AR72" s="1399"/>
      <c r="AV72" s="1381"/>
      <c r="AW72" s="1381"/>
      <c r="AX72" s="1381"/>
      <c r="AY72" s="1381"/>
      <c r="AZ72" s="1400"/>
      <c r="BA72" s="1399"/>
      <c r="BB72" s="1399"/>
      <c r="BC72" s="435"/>
      <c r="BD72" s="1092"/>
      <c r="BG72" s="399"/>
      <c r="BH72" s="399"/>
      <c r="BN72" s="392"/>
      <c r="BO72" s="297"/>
      <c r="BP72" s="400"/>
      <c r="BQ72" s="400"/>
    </row>
    <row r="73" spans="1:69" s="1401" customFormat="1" ht="15" hidden="1" customHeight="1" x14ac:dyDescent="0.25">
      <c r="A73" s="418"/>
      <c r="B73" s="901" t="s">
        <v>362</v>
      </c>
      <c r="C73" s="175"/>
      <c r="D73" s="62" t="s">
        <v>161</v>
      </c>
      <c r="E73" s="1418"/>
      <c r="F73" s="1418"/>
      <c r="G73" s="1417"/>
      <c r="H73" s="1419" t="s">
        <v>102</v>
      </c>
      <c r="I73" s="385">
        <f>+'P01 2024'!H59</f>
        <v>1074257</v>
      </c>
      <c r="J73" s="1435">
        <f>+'P01 2024'!FR60</f>
        <v>1133833.165</v>
      </c>
      <c r="K73" s="1393">
        <f ca="1">SUMIF(T$3:$AQ65,"ok",T73:AQ73)</f>
        <v>1085218.4580000001</v>
      </c>
      <c r="L73" s="1294">
        <f t="shared" ref="L73:L106" ca="1" si="13">IFERROR(K73/J73,0)</f>
        <v>0.95712357999335829</v>
      </c>
      <c r="M73" s="1435">
        <f>+'P01 2024'!FT60</f>
        <v>1085218.4580000001</v>
      </c>
      <c r="N73" s="1294">
        <f t="shared" ref="N73:N106" si="14">+IFERROR(M73/J73,0%)</f>
        <v>0.95712357999335829</v>
      </c>
      <c r="O73" s="1435">
        <f t="shared" si="9"/>
        <v>48614.706999999937</v>
      </c>
      <c r="P73" s="1394">
        <f t="shared" ref="P73:P139" si="15">+IFERROR(O73/J73,0)</f>
        <v>4.2876420006641748E-2</v>
      </c>
      <c r="Q73" s="173">
        <f>+'P01 2023'!GA63</f>
        <v>1612353.4517699999</v>
      </c>
      <c r="R73" s="422">
        <f ca="1">+R74+R77+R78</f>
        <v>1237631.8383899999</v>
      </c>
      <c r="S73" s="1397">
        <f t="shared" ca="1" si="11"/>
        <v>0.76759338160709101</v>
      </c>
      <c r="T73" s="1398">
        <f>+'P01 2024'!K59</f>
        <v>88498.160999999993</v>
      </c>
      <c r="U73" s="1436">
        <f>+U74+U77</f>
        <v>90830.234834999996</v>
      </c>
      <c r="V73" s="1436">
        <f>+'P01 2024'!Q38</f>
        <v>92859.42</v>
      </c>
      <c r="W73" s="1436">
        <f>+'P01 2023'!N40</f>
        <v>98763.234524999993</v>
      </c>
      <c r="X73" s="171">
        <f>+'P01 2024'!AE49</f>
        <v>98346.593999999997</v>
      </c>
      <c r="Y73" s="176">
        <f>+Y74+Y77+Y78</f>
        <v>101677.13626499998</v>
      </c>
      <c r="Z73" s="176">
        <f>+'P01 2024'!AT42</f>
        <v>100300.67200000001</v>
      </c>
      <c r="AA73" s="461">
        <f>+AA74+AA77</f>
        <v>101126.87023499998</v>
      </c>
      <c r="AB73" s="461">
        <f>+'P01 2024'!BI38</f>
        <v>100558.05899999999</v>
      </c>
      <c r="AC73" s="461">
        <f>+AC74+AC77+AC78</f>
        <v>109718.204445</v>
      </c>
      <c r="AD73" s="461">
        <f>+'P01 2024'!BX51</f>
        <v>96343.994999999995</v>
      </c>
      <c r="AE73" s="464">
        <f>+'P01 2023'!BZ53</f>
        <v>102049.95568499999</v>
      </c>
      <c r="AF73" s="461">
        <f>+'P01 2024'!CM51</f>
        <v>87484.604000000007</v>
      </c>
      <c r="AG73" s="609">
        <f>+'P01 2023'!CP51</f>
        <v>111874.13428499999</v>
      </c>
      <c r="AH73" s="171">
        <f>+'P01 2024'!DB51</f>
        <v>82145.581999999995</v>
      </c>
      <c r="AI73" s="464">
        <f>+'P01 2023'!DF40</f>
        <v>95524.322084999993</v>
      </c>
      <c r="AJ73" s="461">
        <f>+'P01 2024'!DR51</f>
        <v>81564.013000000006</v>
      </c>
      <c r="AK73" s="461">
        <f>+'P01 2023'!DX53</f>
        <v>93399.65959499999</v>
      </c>
      <c r="AL73" s="461">
        <f>AL74+AL77</f>
        <v>79453.722999999998</v>
      </c>
      <c r="AM73" s="464">
        <f>+'P01 2023'!EN51</f>
        <v>99907.286264999988</v>
      </c>
      <c r="AN73" s="461">
        <f>+'P01 2024'!ET38</f>
        <v>79852.831000000006</v>
      </c>
      <c r="AO73" s="461">
        <f>+'P01 2023'!FD43</f>
        <v>107314.940655</v>
      </c>
      <c r="AP73" s="171">
        <f>+'P01 2024'!FL55</f>
        <v>97810.804000000004</v>
      </c>
      <c r="AQ73" s="1437">
        <f>+'P01 2023'!FS60</f>
        <v>125445.859515</v>
      </c>
      <c r="AR73" s="1399"/>
      <c r="AS73" s="646"/>
      <c r="AT73" s="646"/>
      <c r="AU73" s="1386"/>
      <c r="AV73" s="1381"/>
      <c r="AW73" s="1381"/>
      <c r="AX73" s="1381"/>
      <c r="AY73" s="1381"/>
      <c r="AZ73" s="1400"/>
      <c r="BA73" s="1399"/>
      <c r="BB73" s="1399"/>
      <c r="BC73" s="435"/>
      <c r="BD73" s="1092"/>
      <c r="BE73" s="432"/>
      <c r="BF73" s="432"/>
      <c r="BG73" s="399"/>
      <c r="BH73" s="399"/>
      <c r="BI73" s="432"/>
      <c r="BJ73" s="432"/>
      <c r="BK73" s="432"/>
      <c r="BL73" s="432"/>
      <c r="BM73" s="399"/>
      <c r="BN73" s="392"/>
      <c r="BO73" s="297"/>
      <c r="BP73" s="400"/>
      <c r="BQ73" s="400"/>
    </row>
    <row r="74" spans="1:69" s="1401" customFormat="1" ht="15" hidden="1" customHeight="1" x14ac:dyDescent="0.25">
      <c r="A74" s="418"/>
      <c r="B74" s="901" t="s">
        <v>554</v>
      </c>
      <c r="C74" s="175"/>
      <c r="D74" s="62"/>
      <c r="E74" s="1418" t="s">
        <v>154</v>
      </c>
      <c r="F74" s="1418"/>
      <c r="G74" s="1417"/>
      <c r="H74" s="1419" t="s">
        <v>41</v>
      </c>
      <c r="I74" s="385">
        <f>+'P01 2024'!H60</f>
        <v>1009080</v>
      </c>
      <c r="J74" s="1435">
        <f>+'P01 2024'!FR61</f>
        <v>1037602</v>
      </c>
      <c r="K74" s="1393">
        <f ca="1">SUMIF(T$3:$AQ66,"ok",T74:AQ74)</f>
        <v>990871.1320000001</v>
      </c>
      <c r="L74" s="1294">
        <f t="shared" ca="1" si="13"/>
        <v>0.95496262728869075</v>
      </c>
      <c r="M74" s="1435">
        <f>+'P01 2024'!FT61</f>
        <v>990871.13199999998</v>
      </c>
      <c r="N74" s="1294">
        <f t="shared" si="14"/>
        <v>0.95496262728869064</v>
      </c>
      <c r="O74" s="1435">
        <f t="shared" ref="O74:O107" si="16">J74-M74</f>
        <v>46730.868000000017</v>
      </c>
      <c r="P74" s="1394">
        <f t="shared" si="15"/>
        <v>4.5037372711309365E-2</v>
      </c>
      <c r="Q74" s="173">
        <f>+'P01 2023'!GA64</f>
        <v>1545183.585</v>
      </c>
      <c r="R74" s="422">
        <f ca="1">SUM(R75:R76)</f>
        <v>1171870.7660099999</v>
      </c>
      <c r="S74" s="1397">
        <f t="shared" ca="1" si="11"/>
        <v>0.75840228784853414</v>
      </c>
      <c r="T74" s="1398">
        <f>+'P01 2024'!K60</f>
        <v>78573.998999999996</v>
      </c>
      <c r="U74" s="1436">
        <f>SUM(U75:U76)</f>
        <v>87436.362194999994</v>
      </c>
      <c r="V74" s="1436">
        <f>+'P01 2024'!Q39</f>
        <v>83736.676000000007</v>
      </c>
      <c r="W74" s="1436">
        <f>+'P01 2023'!N41</f>
        <v>97066.298204999985</v>
      </c>
      <c r="X74" s="171">
        <f>+'P01 2024'!AE50</f>
        <v>82890.031000000003</v>
      </c>
      <c r="Y74" s="176">
        <f>SUM(Y75:Y76)</f>
        <v>100460.18326499999</v>
      </c>
      <c r="Z74" s="176">
        <f>+'P01 2024'!AT43</f>
        <v>89302.823999999993</v>
      </c>
      <c r="AA74" s="461">
        <f>SUM(AA75:AA76)</f>
        <v>101126.87023499998</v>
      </c>
      <c r="AB74" s="461">
        <f>+'P01 2024'!BI39</f>
        <v>91402.775999999998</v>
      </c>
      <c r="AC74" s="461">
        <f>SUM(AC75:AC76)</f>
        <v>109718.204445</v>
      </c>
      <c r="AD74" s="461">
        <f>+'P01 2024'!BX52</f>
        <v>83491.542000000001</v>
      </c>
      <c r="AE74" s="464">
        <f>+'P01 2023'!BZ54</f>
        <v>102049.95568499999</v>
      </c>
      <c r="AF74" s="461">
        <f>+'P01 2024'!CM52</f>
        <v>81584.712</v>
      </c>
      <c r="AG74" s="609">
        <f>+'P01 2023'!CP52</f>
        <v>107539.140285</v>
      </c>
      <c r="AH74" s="171">
        <f>+'P01 2024'!DB52</f>
        <v>78348.793999999994</v>
      </c>
      <c r="AI74" s="464">
        <f>+'P01 2023'!DF41</f>
        <v>90698.53936499999</v>
      </c>
      <c r="AJ74" s="461">
        <f>+'P01 2024'!DR52</f>
        <v>80125.384999999995</v>
      </c>
      <c r="AK74" s="461">
        <f>+'P01 2023'!DX54</f>
        <v>85191.422354999988</v>
      </c>
      <c r="AL74" s="461">
        <f>SUM(AL75:AL76)</f>
        <v>76103.906999999992</v>
      </c>
      <c r="AM74" s="464">
        <f>+'P01 2023'!EN52</f>
        <v>88498.951154999988</v>
      </c>
      <c r="AN74" s="461">
        <f>+'P01 2024'!ET39</f>
        <v>76726.013000000006</v>
      </c>
      <c r="AO74" s="461">
        <f>+'P01 2023'!FD44</f>
        <v>95586.706709999984</v>
      </c>
      <c r="AP74" s="171">
        <f>+'P01 2024'!FL56</f>
        <v>88584.472999999998</v>
      </c>
      <c r="AQ74" s="1437">
        <f>+'P01 2023'!FS61</f>
        <v>106498.13210999999</v>
      </c>
      <c r="AR74" s="1399"/>
      <c r="AS74" s="646"/>
      <c r="AT74" s="646"/>
      <c r="AU74" s="1386"/>
      <c r="AV74" s="1381"/>
      <c r="AW74" s="1381"/>
      <c r="AX74" s="1381"/>
      <c r="AY74" s="1381"/>
      <c r="AZ74" s="1400"/>
      <c r="BA74" s="1399"/>
      <c r="BB74" s="1399"/>
      <c r="BC74" s="435"/>
      <c r="BD74" s="1092"/>
      <c r="BE74" s="432"/>
      <c r="BF74" s="432"/>
      <c r="BG74" s="399"/>
      <c r="BH74" s="399"/>
      <c r="BI74" s="432"/>
      <c r="BJ74" s="432"/>
      <c r="BK74" s="432"/>
      <c r="BL74" s="432"/>
      <c r="BM74" s="399"/>
      <c r="BN74" s="392"/>
      <c r="BO74" s="297"/>
      <c r="BP74" s="400"/>
      <c r="BQ74" s="400"/>
    </row>
    <row r="75" spans="1:69" ht="15" hidden="1" customHeight="1" x14ac:dyDescent="0.25">
      <c r="B75" s="901" t="s">
        <v>555</v>
      </c>
      <c r="C75" s="195"/>
      <c r="D75" s="65"/>
      <c r="E75" s="1405"/>
      <c r="F75" s="1405">
        <v>1</v>
      </c>
      <c r="G75" s="1404" t="str">
        <f>+CONCATENATE($C$10,"",$D$73,"",$E$74,"00",F75)</f>
        <v>21.03.001.001</v>
      </c>
      <c r="H75" s="1406" t="s">
        <v>42</v>
      </c>
      <c r="I75" s="1160">
        <f>+'P01 2024'!H61</f>
        <v>984080</v>
      </c>
      <c r="J75" s="1407">
        <f>+'P01 2024'!FR62</f>
        <v>1018851.951</v>
      </c>
      <c r="K75" s="1407">
        <f ca="1">SUMIF(T$3:$AQ67,"ok",T75:AQ75)</f>
        <v>975611.03900000011</v>
      </c>
      <c r="L75" s="1293">
        <f t="shared" ca="1" si="13"/>
        <v>0.95755918025424691</v>
      </c>
      <c r="M75" s="1407">
        <f>+'P01 2024'!FT62</f>
        <v>975611.03899999999</v>
      </c>
      <c r="N75" s="1293">
        <f t="shared" si="14"/>
        <v>0.9575591802542468</v>
      </c>
      <c r="O75" s="1430">
        <f t="shared" si="16"/>
        <v>43240.912000000011</v>
      </c>
      <c r="P75" s="1409">
        <f t="shared" si="15"/>
        <v>4.2440819745753242E-2</v>
      </c>
      <c r="Q75" s="823">
        <f>+'P01 2023'!GA65</f>
        <v>1528590.7558349997</v>
      </c>
      <c r="R75" s="1420">
        <f ca="1">SUMIF(U$3:$AQ67,"SI",U75:AQ75)</f>
        <v>1157331.8043</v>
      </c>
      <c r="S75" s="1410">
        <f t="shared" ca="1" si="11"/>
        <v>0.7571233830128733</v>
      </c>
      <c r="T75" s="1411">
        <f>+'P01 2024'!K61</f>
        <v>77619.747000000003</v>
      </c>
      <c r="U75" s="1422">
        <f>+'P01 2023'!I65</f>
        <v>86769.107009999992</v>
      </c>
      <c r="V75" s="1412">
        <f>+'P01 2024'!Q40</f>
        <v>81249.198000000004</v>
      </c>
      <c r="W75" s="178">
        <f>+'P01 2023'!N42</f>
        <v>93289.421744999985</v>
      </c>
      <c r="X75" s="178">
        <f>+'P01 2024'!AE51</f>
        <v>81557.429000000004</v>
      </c>
      <c r="Y75" s="178">
        <f>+'P01 2023'!AD55</f>
        <v>98608.984334999986</v>
      </c>
      <c r="Z75" s="178">
        <f>+'P01 2024'!AT44</f>
        <v>85856.528999999995</v>
      </c>
      <c r="AA75" s="178">
        <f>+'P01 2023'!AT53</f>
        <v>98841.479489999983</v>
      </c>
      <c r="AB75" s="178">
        <f>+'P01 2024'!BI40</f>
        <v>90491.226999999999</v>
      </c>
      <c r="AC75" s="178">
        <f>+'P01 2023'!BJ43</f>
        <v>108345.99109499999</v>
      </c>
      <c r="AD75" s="178">
        <f>+'P01 2024'!BX53</f>
        <v>82042.543000000005</v>
      </c>
      <c r="AE75" s="443">
        <f>+'P01 2023'!BZ55</f>
        <v>101816.27441999999</v>
      </c>
      <c r="AF75" s="178">
        <f>+'P01 2024'!CM53</f>
        <v>80537.138000000006</v>
      </c>
      <c r="AG75" s="636">
        <f>+'P01 2023'!CP53</f>
        <v>107365.33791</v>
      </c>
      <c r="AH75" s="543">
        <f>+'P01 2024'!DB53</f>
        <v>77309.039999999994</v>
      </c>
      <c r="AI75" s="443">
        <f>+'P01 2023'!DF42</f>
        <v>90467.466299999985</v>
      </c>
      <c r="AJ75" s="178">
        <f>+'P01 2024'!DR53</f>
        <v>79602.876999999993</v>
      </c>
      <c r="AK75" s="178">
        <f>+'P01 2023'!DX55</f>
        <v>84759.836670000004</v>
      </c>
      <c r="AL75" s="178">
        <f>'P01 2024'!EG45</f>
        <v>75269.108999999997</v>
      </c>
      <c r="AM75" s="443">
        <f>+'P01 2023'!EN53</f>
        <v>86690.671604999996</v>
      </c>
      <c r="AN75" s="191">
        <f>+'P01 2024'!ET40</f>
        <v>75805.513000000006</v>
      </c>
      <c r="AO75" s="1423">
        <f>+'P01 2023'!FD45</f>
        <v>94446.049769999983</v>
      </c>
      <c r="AP75" s="191">
        <f>+'P01 2024'!FL57</f>
        <v>88270.688999999998</v>
      </c>
      <c r="AQ75" s="419">
        <f>+'P01 2023'!FS62</f>
        <v>105931.18394999999</v>
      </c>
      <c r="AR75" s="1399"/>
      <c r="AV75" s="1381"/>
      <c r="AW75" s="1381"/>
      <c r="AX75" s="1381"/>
      <c r="AY75" s="1381"/>
      <c r="AZ75" s="1400"/>
      <c r="BA75" s="1399"/>
      <c r="BB75" s="1399"/>
      <c r="BC75" s="435"/>
      <c r="BD75" s="1092"/>
      <c r="BG75" s="399"/>
      <c r="BH75" s="399"/>
      <c r="BN75" s="392"/>
      <c r="BO75" s="297"/>
      <c r="BP75" s="400"/>
      <c r="BQ75" s="400"/>
    </row>
    <row r="76" spans="1:69" ht="15" hidden="1" customHeight="1" x14ac:dyDescent="0.25">
      <c r="B76" s="901" t="s">
        <v>556</v>
      </c>
      <c r="C76" s="195"/>
      <c r="D76" s="65"/>
      <c r="E76" s="1405"/>
      <c r="F76" s="1405">
        <v>2</v>
      </c>
      <c r="G76" s="1404" t="str">
        <f>+CONCATENATE($C$10,"",$D$73,"",$E$74,"00",F76)</f>
        <v>21.03.001.002</v>
      </c>
      <c r="H76" s="1406" t="s">
        <v>43</v>
      </c>
      <c r="I76" s="1160">
        <f>+'P01 2024'!H62</f>
        <v>25000</v>
      </c>
      <c r="J76" s="1407">
        <f>+'P01 2024'!FR63</f>
        <v>18750.048999999999</v>
      </c>
      <c r="K76" s="1407">
        <f ca="1">SUMIF(T$3:$AQ68,"ok",T76:AQ76)</f>
        <v>15260.093000000001</v>
      </c>
      <c r="L76" s="1293">
        <f t="shared" ca="1" si="13"/>
        <v>0.81386949975437406</v>
      </c>
      <c r="M76" s="1407">
        <f>+'P01 2024'!FT63</f>
        <v>15260.093000000001</v>
      </c>
      <c r="N76" s="1293">
        <f t="shared" si="14"/>
        <v>0.81386949975437406</v>
      </c>
      <c r="O76" s="1430">
        <f t="shared" si="16"/>
        <v>3489.9559999999983</v>
      </c>
      <c r="P76" s="1409">
        <f t="shared" si="15"/>
        <v>0.18613050024562594</v>
      </c>
      <c r="Q76" s="823">
        <f>+'P01 2023'!GA66</f>
        <v>16592.829164999999</v>
      </c>
      <c r="R76" s="1420">
        <f ca="1">SUMIF(U$3:$AQ69,"SI",U76:AQ76)</f>
        <v>14538.961709999998</v>
      </c>
      <c r="S76" s="1410">
        <f t="shared" ca="1" si="11"/>
        <v>0.87621957445736154</v>
      </c>
      <c r="T76" s="1411">
        <f>+'P01 2024'!K62</f>
        <v>954.25199999999995</v>
      </c>
      <c r="U76" s="1422">
        <f>+'P01 2023'!I66</f>
        <v>667.25518499999998</v>
      </c>
      <c r="V76" s="1412">
        <f>+'P01 2024'!Q41</f>
        <v>2487.4780000000001</v>
      </c>
      <c r="W76" s="178">
        <f>+'P01 2023'!N43</f>
        <v>3776.8764599999995</v>
      </c>
      <c r="X76" s="178">
        <f>+'P01 2024'!AE52</f>
        <v>1332.6020000000001</v>
      </c>
      <c r="Y76" s="178">
        <f>+'P01 2023'!AD56</f>
        <v>1851.1989299999998</v>
      </c>
      <c r="Z76" s="178">
        <f>+'P01 2024'!AT45</f>
        <v>3446.2950000000001</v>
      </c>
      <c r="AA76" s="178">
        <f>+'P01 2023'!AT54</f>
        <v>2285.3907449999997</v>
      </c>
      <c r="AB76" s="178">
        <f>+'P01 2024'!BI41</f>
        <v>911.54899999999998</v>
      </c>
      <c r="AC76" s="178">
        <f>+'P01 2023'!BJ44</f>
        <v>1372.2133499999998</v>
      </c>
      <c r="AD76" s="178">
        <f>+'P01 2024'!BX54</f>
        <v>1448.999</v>
      </c>
      <c r="AE76" s="443">
        <f>+'P01 2023'!BZ56</f>
        <v>233.68126499999997</v>
      </c>
      <c r="AF76" s="178">
        <f>+'P01 2024'!CM54</f>
        <v>1047.5740000000001</v>
      </c>
      <c r="AG76" s="636">
        <f>+'P01 2023'!CP54</f>
        <v>173.80237500000001</v>
      </c>
      <c r="AH76" s="543">
        <f>+'P01 2024'!DB54</f>
        <v>1039.7539999999999</v>
      </c>
      <c r="AI76" s="443">
        <f>+'P01 2023'!DF43</f>
        <v>231.07306499999996</v>
      </c>
      <c r="AJ76" s="178">
        <f>+'P01 2024'!DR54</f>
        <v>522.50800000000004</v>
      </c>
      <c r="AK76" s="178">
        <f>+'P01 2023'!DX56</f>
        <v>431.58568499999996</v>
      </c>
      <c r="AL76" s="178">
        <f>'P01 2024'!EG46</f>
        <v>834.798</v>
      </c>
      <c r="AM76" s="443">
        <f>+'P01 2023'!EN54</f>
        <v>1808.27955</v>
      </c>
      <c r="AN76" s="191">
        <f>+'P01 2024'!ET41</f>
        <v>920.5</v>
      </c>
      <c r="AO76" s="1423">
        <f>+'P01 2023'!FD46</f>
        <v>1140.6569400000001</v>
      </c>
      <c r="AP76" s="191">
        <f>+'P01 2024'!FL58</f>
        <v>313.78399999999999</v>
      </c>
      <c r="AQ76" s="419">
        <f>+'P01 2023'!FS63</f>
        <v>566.94815999999992</v>
      </c>
      <c r="AR76" s="1399"/>
      <c r="AV76" s="1381"/>
      <c r="AW76" s="1381"/>
      <c r="AX76" s="1381"/>
      <c r="AY76" s="1381"/>
      <c r="AZ76" s="1400"/>
      <c r="BA76" s="1399"/>
      <c r="BB76" s="1399"/>
      <c r="BC76" s="435"/>
      <c r="BD76" s="1092"/>
      <c r="BG76" s="399"/>
      <c r="BH76" s="399"/>
      <c r="BN76" s="392"/>
      <c r="BO76" s="297"/>
      <c r="BP76" s="400"/>
      <c r="BQ76" s="400"/>
    </row>
    <row r="77" spans="1:69" ht="15" hidden="1" customHeight="1" x14ac:dyDescent="0.25">
      <c r="B77" s="901" t="s">
        <v>363</v>
      </c>
      <c r="C77" s="195"/>
      <c r="D77" s="65"/>
      <c r="E77" s="22"/>
      <c r="F77" s="1405">
        <v>5</v>
      </c>
      <c r="G77" s="1404" t="str">
        <f>+CONCATENATE($C$10,"",$D$73,"","00",F77)</f>
        <v>21.03.005</v>
      </c>
      <c r="H77" s="1406" t="s">
        <v>323</v>
      </c>
      <c r="I77" s="1160">
        <f>+'P01 2024'!H63</f>
        <v>65177</v>
      </c>
      <c r="J77" s="1407">
        <f>+'P01 2024'!FR64</f>
        <v>95805.864000000001</v>
      </c>
      <c r="K77" s="1407">
        <f ca="1">SUMIF(T$3:$AQ69,"ok",T77:AQ77)</f>
        <v>93922.025000000009</v>
      </c>
      <c r="L77" s="1293">
        <f t="shared" ca="1" si="13"/>
        <v>0.98033691340646967</v>
      </c>
      <c r="M77" s="1407">
        <f>+'P01 2024'!FT64</f>
        <v>93922.024999999994</v>
      </c>
      <c r="N77" s="1293">
        <f t="shared" si="14"/>
        <v>0.98033691340646945</v>
      </c>
      <c r="O77" s="1430">
        <f t="shared" si="16"/>
        <v>1883.8390000000072</v>
      </c>
      <c r="P77" s="1409">
        <f t="shared" si="15"/>
        <v>1.9663086593530509E-2</v>
      </c>
      <c r="Q77" s="823">
        <f>+'P01 2023'!GA67</f>
        <v>65658.766769999987</v>
      </c>
      <c r="R77" s="1420">
        <f ca="1">SUMIF(U$3:$AQ70,"SI",U77:AQ77)</f>
        <v>65326.372379999993</v>
      </c>
      <c r="S77" s="1410">
        <f t="shared" ca="1" si="11"/>
        <v>0.99493754746926089</v>
      </c>
      <c r="T77" s="1411">
        <f>+'P01 2024'!K63</f>
        <v>9924.1620000000003</v>
      </c>
      <c r="U77" s="1422">
        <f>+'P01 2023'!I67</f>
        <v>3393.8726399999996</v>
      </c>
      <c r="V77" s="1412">
        <f>+'P01 2024'!Q42</f>
        <v>9122.7440000000006</v>
      </c>
      <c r="W77" s="178">
        <f>+'P01 2023'!N44</f>
        <v>1696.9363199999998</v>
      </c>
      <c r="X77" s="178">
        <f>+'P01 2024'!AE53</f>
        <v>15456.563</v>
      </c>
      <c r="Y77" s="178">
        <f>+'P01 2023'!AD57</f>
        <v>1216.9529999999997</v>
      </c>
      <c r="Z77" s="178">
        <f>+'P01 2024'!AT46</f>
        <v>10997.848</v>
      </c>
      <c r="AA77" s="178">
        <f>+'P01 2023'!AT55</f>
        <v>0</v>
      </c>
      <c r="AB77" s="178">
        <f>+'P01 2024'!BI42</f>
        <v>9155.2829999999994</v>
      </c>
      <c r="AC77" s="178">
        <v>0</v>
      </c>
      <c r="AD77" s="178">
        <f>+'P01 2024'!BX55</f>
        <v>12852.453</v>
      </c>
      <c r="AE77" s="443">
        <v>0</v>
      </c>
      <c r="AF77" s="178">
        <f>+'P01 2024'!CM55</f>
        <v>5899.8919999999998</v>
      </c>
      <c r="AG77" s="636">
        <f>+'P01 2023'!CP55</f>
        <v>4334.9939999999997</v>
      </c>
      <c r="AH77" s="543">
        <f>+'P01 2024'!DB55</f>
        <v>3796.788</v>
      </c>
      <c r="AI77" s="443">
        <f>+'P01 2023'!DF44</f>
        <v>4825.7827199999992</v>
      </c>
      <c r="AJ77" s="178">
        <f>+'P01 2024'!DR55</f>
        <v>1438.6279999999999</v>
      </c>
      <c r="AK77" s="178">
        <f>+'P01 2023'!DX57</f>
        <v>7877.0372399999987</v>
      </c>
      <c r="AL77" s="178">
        <f>'P01 2024'!EG47</f>
        <v>3349.8159999999998</v>
      </c>
      <c r="AM77" s="443">
        <f>+'P01 2023'!EN55</f>
        <v>11304.83511</v>
      </c>
      <c r="AN77" s="191">
        <f>+'P01 2024'!ET42</f>
        <v>3126.8180000000002</v>
      </c>
      <c r="AO77" s="1423">
        <f>+'P01 2023'!FD47</f>
        <v>11728.233945</v>
      </c>
      <c r="AP77" s="191">
        <f>+'P01 2024'!FL59</f>
        <v>8801.0300000000007</v>
      </c>
      <c r="AQ77" s="419">
        <f>+'P01 2023'!FS64</f>
        <v>18947.727404999998</v>
      </c>
      <c r="AR77" s="1399"/>
      <c r="AV77" s="1381"/>
      <c r="AW77" s="1381"/>
      <c r="AX77" s="1381"/>
      <c r="AY77" s="1381"/>
      <c r="AZ77" s="1400"/>
      <c r="BA77" s="1399"/>
      <c r="BB77" s="1399"/>
      <c r="BC77" s="435"/>
      <c r="BD77" s="1092"/>
      <c r="BG77" s="399"/>
      <c r="BH77" s="399"/>
      <c r="BN77" s="392"/>
      <c r="BO77" s="297"/>
      <c r="BP77" s="400"/>
      <c r="BQ77" s="400"/>
    </row>
    <row r="78" spans="1:69" ht="15" hidden="1" customHeight="1" x14ac:dyDescent="0.25">
      <c r="B78" s="901" t="s">
        <v>364</v>
      </c>
      <c r="C78" s="195"/>
      <c r="D78" s="65"/>
      <c r="E78" s="1405"/>
      <c r="F78" s="1405">
        <v>7</v>
      </c>
      <c r="G78" s="1404" t="s">
        <v>769</v>
      </c>
      <c r="H78" s="1406" t="s">
        <v>309</v>
      </c>
      <c r="I78" s="1415">
        <v>0</v>
      </c>
      <c r="J78" s="1430">
        <v>0</v>
      </c>
      <c r="K78" s="1407">
        <f ca="1">SUMIF(T$3:$AQ70,"ok",T78:AQ78)</f>
        <v>0</v>
      </c>
      <c r="L78" s="1293">
        <f t="shared" ca="1" si="13"/>
        <v>0</v>
      </c>
      <c r="M78" s="1430">
        <v>0</v>
      </c>
      <c r="N78" s="1293">
        <f t="shared" si="14"/>
        <v>0</v>
      </c>
      <c r="O78" s="1430">
        <f t="shared" si="16"/>
        <v>0</v>
      </c>
      <c r="P78" s="1409">
        <f t="shared" si="15"/>
        <v>0</v>
      </c>
      <c r="Q78" s="823">
        <f>+'P01 2023'!GA68</f>
        <v>1511.1</v>
      </c>
      <c r="R78" s="1420">
        <f ca="1">SUMIF(U$3:$AQ71,"SI",U78:AQ78)</f>
        <v>434.7</v>
      </c>
      <c r="S78" s="1410">
        <f t="shared" ca="1" si="11"/>
        <v>0.28767123287671231</v>
      </c>
      <c r="T78" s="1411">
        <v>0</v>
      </c>
      <c r="U78" s="1452">
        <v>0</v>
      </c>
      <c r="V78" s="1452">
        <v>0</v>
      </c>
      <c r="W78" s="178">
        <v>0</v>
      </c>
      <c r="X78" s="178">
        <v>0</v>
      </c>
      <c r="Y78" s="178">
        <v>0</v>
      </c>
      <c r="Z78" s="178">
        <v>0</v>
      </c>
      <c r="AA78" s="178">
        <v>0</v>
      </c>
      <c r="AB78" s="178">
        <v>0</v>
      </c>
      <c r="AC78" s="178">
        <v>0</v>
      </c>
      <c r="AD78" s="178">
        <v>0</v>
      </c>
      <c r="AE78" s="443">
        <v>0</v>
      </c>
      <c r="AF78" s="178">
        <v>0</v>
      </c>
      <c r="AG78" s="636">
        <v>0</v>
      </c>
      <c r="AH78" s="543">
        <v>0</v>
      </c>
      <c r="AI78" s="443">
        <v>0</v>
      </c>
      <c r="AJ78" s="178">
        <v>0</v>
      </c>
      <c r="AK78" s="178">
        <f>+'P01 2023'!DX58</f>
        <v>331.2</v>
      </c>
      <c r="AL78" s="178">
        <v>0</v>
      </c>
      <c r="AM78" s="443">
        <f>+'P01 2023'!EN56</f>
        <v>103.49999999999999</v>
      </c>
      <c r="AN78" s="178">
        <v>0</v>
      </c>
      <c r="AO78" s="1423">
        <f>+'P01 2023'!FD48</f>
        <v>0</v>
      </c>
      <c r="AP78" s="191">
        <v>0</v>
      </c>
      <c r="AQ78" s="419">
        <f>+'P01 2023'!FS65</f>
        <v>0</v>
      </c>
      <c r="AR78" s="1399"/>
      <c r="AV78" s="1381"/>
      <c r="AW78" s="1381"/>
      <c r="AX78" s="1381"/>
      <c r="AY78" s="1381"/>
      <c r="AZ78" s="1400"/>
      <c r="BA78" s="1399"/>
      <c r="BB78" s="1399"/>
      <c r="BC78" s="435"/>
      <c r="BD78" s="1092"/>
      <c r="BG78" s="399"/>
      <c r="BH78" s="399"/>
      <c r="BN78" s="392"/>
      <c r="BO78" s="297"/>
      <c r="BP78" s="400"/>
      <c r="BQ78" s="400"/>
    </row>
    <row r="79" spans="1:69" s="1449" customFormat="1" ht="15" hidden="1" customHeight="1" x14ac:dyDescent="0.25">
      <c r="A79" s="1438"/>
      <c r="B79" s="1439" t="s">
        <v>1079</v>
      </c>
      <c r="C79" s="1222"/>
      <c r="D79" s="1131"/>
      <c r="E79" s="1441"/>
      <c r="F79" s="1441"/>
      <c r="G79" s="1440"/>
      <c r="H79" s="1442" t="s">
        <v>1083</v>
      </c>
      <c r="I79" s="1123">
        <v>0</v>
      </c>
      <c r="J79" s="1444">
        <f>+'P01 2024'!FR65</f>
        <v>425.30099999999999</v>
      </c>
      <c r="K79" s="1444">
        <f ca="1">SUMIF(T$3:$AQ70,"ok",T79:AQ79)</f>
        <v>425.30099999999999</v>
      </c>
      <c r="L79" s="1376">
        <f t="shared" ca="1" si="13"/>
        <v>1</v>
      </c>
      <c r="M79" s="1444">
        <f>+'P01 2024'!FT65</f>
        <v>425.30099999999999</v>
      </c>
      <c r="N79" s="1376">
        <f t="shared" si="14"/>
        <v>1</v>
      </c>
      <c r="O79" s="1444">
        <f t="shared" si="16"/>
        <v>0</v>
      </c>
      <c r="P79" s="1445">
        <f t="shared" si="15"/>
        <v>0</v>
      </c>
      <c r="Q79" s="1225">
        <v>0</v>
      </c>
      <c r="R79" s="1427">
        <v>0</v>
      </c>
      <c r="S79" s="1446">
        <v>0</v>
      </c>
      <c r="T79" s="1447"/>
      <c r="U79" s="1448"/>
      <c r="V79" s="1448"/>
      <c r="W79" s="1109"/>
      <c r="X79" s="1109"/>
      <c r="Y79" s="1109"/>
      <c r="Z79" s="1109"/>
      <c r="AA79" s="1109"/>
      <c r="AB79" s="1109"/>
      <c r="AC79" s="1109"/>
      <c r="AD79" s="1109"/>
      <c r="AE79" s="1224"/>
      <c r="AF79" s="1109"/>
      <c r="AG79" s="636"/>
      <c r="AH79" s="543"/>
      <c r="AI79" s="1224"/>
      <c r="AJ79" s="1109"/>
      <c r="AK79" s="1109"/>
      <c r="AL79" s="1109"/>
      <c r="AM79" s="1224"/>
      <c r="AN79" s="1109"/>
      <c r="AO79" s="1130"/>
      <c r="AP79" s="543">
        <f>+'P01 2024'!FL60</f>
        <v>425.30099999999999</v>
      </c>
      <c r="AQ79" s="419">
        <v>0</v>
      </c>
      <c r="AR79" s="1399"/>
      <c r="AS79" s="646"/>
      <c r="AT79" s="646"/>
      <c r="AU79" s="1386"/>
      <c r="AV79" s="1381"/>
      <c r="AW79" s="1381"/>
      <c r="AX79" s="1381"/>
      <c r="AY79" s="1381"/>
      <c r="AZ79" s="1400"/>
      <c r="BA79" s="1399"/>
      <c r="BB79" s="1399"/>
      <c r="BC79" s="435"/>
      <c r="BD79" s="1092"/>
      <c r="BE79" s="646"/>
      <c r="BF79" s="646"/>
      <c r="BG79" s="433"/>
      <c r="BH79" s="433"/>
      <c r="BI79" s="646"/>
      <c r="BJ79" s="646"/>
      <c r="BK79" s="646"/>
      <c r="BL79" s="646"/>
      <c r="BM79" s="433"/>
      <c r="BN79" s="435"/>
      <c r="BO79" s="434"/>
      <c r="BP79" s="436"/>
      <c r="BQ79" s="436"/>
    </row>
    <row r="80" spans="1:69" ht="15" customHeight="1" x14ac:dyDescent="0.25">
      <c r="B80" s="901" t="s">
        <v>365</v>
      </c>
      <c r="C80" s="175">
        <v>22</v>
      </c>
      <c r="D80" s="62"/>
      <c r="E80" s="1418"/>
      <c r="F80" s="1418"/>
      <c r="G80" s="1417"/>
      <c r="H80" s="1419" t="s">
        <v>15</v>
      </c>
      <c r="I80" s="1453">
        <f>+I81+I85+I87+I101+I110+I118+I121+I129+I134+I137+I142</f>
        <v>2404066</v>
      </c>
      <c r="J80" s="1435">
        <f>+'P01 2024'!FR66</f>
        <v>4415851</v>
      </c>
      <c r="K80" s="1393">
        <f ca="1">SUMIF(T$3:$AQ71,"ok",T80:AQ80)</f>
        <v>4176196.0870000003</v>
      </c>
      <c r="L80" s="1294">
        <f t="shared" ca="1" si="13"/>
        <v>0.94572848744217142</v>
      </c>
      <c r="M80" s="1435">
        <f>+'P01 2024'!FT66</f>
        <v>4204420.5149999997</v>
      </c>
      <c r="N80" s="1294">
        <f t="shared" si="14"/>
        <v>0.95212010436946348</v>
      </c>
      <c r="O80" s="1435">
        <f t="shared" si="16"/>
        <v>211430.48500000034</v>
      </c>
      <c r="P80" s="1394">
        <f t="shared" si="15"/>
        <v>4.7879895630536524E-2</v>
      </c>
      <c r="Q80" s="1454">
        <f>+'P01 2023'!GA69</f>
        <v>4120064.8649999998</v>
      </c>
      <c r="R80" s="1455">
        <f ca="1">+R81+R85+R87+R101+R110+R118+R121+R129+R134+R137+R142</f>
        <v>3690648.1529099997</v>
      </c>
      <c r="S80" s="1397">
        <f t="shared" ca="1" si="11"/>
        <v>0.89577428361919731</v>
      </c>
      <c r="T80" s="1398">
        <f>+'P01 2024'!K64</f>
        <v>48334.178999999996</v>
      </c>
      <c r="U80" s="422">
        <f>+U81+U85+U87+U101+U110+U118+U121+U129+U134+U137+U142</f>
        <v>121148.08204499999</v>
      </c>
      <c r="V80" s="422">
        <f>+'P01 2024'!Q43</f>
        <v>135483.64199999999</v>
      </c>
      <c r="W80" s="422">
        <f>+'P01 2023'!N45</f>
        <v>83995.907309999995</v>
      </c>
      <c r="X80" s="171">
        <f>+'P01 2024'!AE54</f>
        <v>336048.79</v>
      </c>
      <c r="Y80" s="422">
        <f>+'P01 2023'!AD58</f>
        <v>301256.00513999996</v>
      </c>
      <c r="Z80" s="422">
        <f>+'P01 2024'!AT47</f>
        <v>272454.29700000002</v>
      </c>
      <c r="AA80" s="422">
        <f>+AA81+AA85+AA87+AA101+AA110+AA118+AA121+AA129+AA134+AA137+AA142</f>
        <v>147890.604555</v>
      </c>
      <c r="AB80" s="422">
        <f>+'P01 2024'!BI43</f>
        <v>291375.77500000002</v>
      </c>
      <c r="AC80" s="422">
        <f>+AC81+AC85+AC87+AC101+AC110+AC118+AC121+AC129+AC134+AC137+AC142</f>
        <v>164218.33399499999</v>
      </c>
      <c r="AD80" s="422">
        <f>+'P01 2024'!BX56</f>
        <v>362576.32699999999</v>
      </c>
      <c r="AE80" s="672">
        <f>+'P01 2023'!BZ58</f>
        <v>210485.00852999999</v>
      </c>
      <c r="AF80" s="422">
        <f>+'P01 2024'!CM56</f>
        <v>519970.87099999998</v>
      </c>
      <c r="AG80" s="609">
        <f>+'P01 2023'!CP56</f>
        <v>375001.90069500002</v>
      </c>
      <c r="AH80" s="171">
        <f>+'P01 2024'!DB56</f>
        <v>316256.89799999999</v>
      </c>
      <c r="AI80" s="672">
        <f>+'P01 2023'!DF45</f>
        <v>660237.86533499998</v>
      </c>
      <c r="AJ80" s="422">
        <f>+'P01 2024'!DR56</f>
        <v>414369.51199999999</v>
      </c>
      <c r="AK80" s="461">
        <f>+'P01 2023'!DX59</f>
        <v>559011.21282000002</v>
      </c>
      <c r="AL80" s="461">
        <f>'P01 2024'!EG48</f>
        <v>321459.98700000002</v>
      </c>
      <c r="AM80" s="464">
        <f>+'P01 2023'!EN57</f>
        <v>173643.704325</v>
      </c>
      <c r="AN80" s="461">
        <f>+'P01 2024'!ET43</f>
        <v>550158.63199999998</v>
      </c>
      <c r="AO80" s="461">
        <f>+'P01 2023'!FD49</f>
        <v>424679.43014999997</v>
      </c>
      <c r="AP80" s="422">
        <f>+'P01 2024'!FL61</f>
        <v>607707.17700000003</v>
      </c>
      <c r="AQ80" s="1437">
        <f>+'P01 2023'!FS66</f>
        <v>469080.09800999996</v>
      </c>
      <c r="AR80" s="1399"/>
      <c r="AV80" s="1381"/>
      <c r="AW80" s="1381"/>
      <c r="AX80" s="1381"/>
      <c r="AY80" s="1381"/>
      <c r="AZ80" s="1400"/>
      <c r="BA80" s="1399"/>
      <c r="BB80" s="1399"/>
      <c r="BC80" s="435"/>
      <c r="BD80" s="1092"/>
      <c r="BG80" s="399"/>
      <c r="BH80" s="399"/>
      <c r="BN80" s="392"/>
      <c r="BO80" s="297"/>
      <c r="BP80" s="400"/>
      <c r="BQ80" s="400"/>
    </row>
    <row r="81" spans="1:69" s="1401" customFormat="1" ht="15" hidden="1" customHeight="1" x14ac:dyDescent="0.25">
      <c r="A81" s="418"/>
      <c r="B81" s="901" t="s">
        <v>366</v>
      </c>
      <c r="C81" s="197" t="s">
        <v>328</v>
      </c>
      <c r="D81" s="100" t="s">
        <v>162</v>
      </c>
      <c r="E81" s="1456"/>
      <c r="F81" s="1456"/>
      <c r="G81" s="1457"/>
      <c r="H81" s="1458" t="s">
        <v>44</v>
      </c>
      <c r="I81" s="1459">
        <f>+'P01 2024'!H65</f>
        <v>20565</v>
      </c>
      <c r="J81" s="1460">
        <f>+'P01 2024'!FR67</f>
        <v>28101.623</v>
      </c>
      <c r="K81" s="1393">
        <f ca="1">SUMIF(T$3:$AQ72,"ok",T81:AQ81)</f>
        <v>28101.623</v>
      </c>
      <c r="L81" s="1294">
        <f t="shared" ca="1" si="13"/>
        <v>1</v>
      </c>
      <c r="M81" s="1460">
        <f>+'P01 2024'!FT67</f>
        <v>28101.623</v>
      </c>
      <c r="N81" s="1294">
        <f t="shared" si="14"/>
        <v>1</v>
      </c>
      <c r="O81" s="1460">
        <f t="shared" si="16"/>
        <v>0</v>
      </c>
      <c r="P81" s="1394">
        <f t="shared" si="15"/>
        <v>0</v>
      </c>
      <c r="Q81" s="1454">
        <f>+'P01 2023'!GA70</f>
        <v>32055.746759999998</v>
      </c>
      <c r="R81" s="1461">
        <f ca="1">+SUM(R82:R84)</f>
        <v>32055.746759999998</v>
      </c>
      <c r="S81" s="1397">
        <f t="shared" ca="1" si="11"/>
        <v>1</v>
      </c>
      <c r="T81" s="1398">
        <f>+'P01 2024'!K65</f>
        <v>0</v>
      </c>
      <c r="U81" s="1396">
        <f>SUM(U82:U84)</f>
        <v>0</v>
      </c>
      <c r="V81" s="422">
        <f>+'P01 2024'!Q44</f>
        <v>6186.3339999999998</v>
      </c>
      <c r="W81" s="422">
        <f>+'P01 2023'!N46</f>
        <v>7289.9034750000001</v>
      </c>
      <c r="X81" s="171">
        <f>+'P01 2024'!AE55</f>
        <v>428.4</v>
      </c>
      <c r="Y81" s="422">
        <f>+'P01 2023'!AD59</f>
        <v>0</v>
      </c>
      <c r="Z81" s="422">
        <f>+'P01 2024'!AT48</f>
        <v>130.87799999999999</v>
      </c>
      <c r="AA81" s="1436">
        <f>SUM(AA82:AA84)</f>
        <v>7808.278049999999</v>
      </c>
      <c r="AB81" s="1436">
        <v>0</v>
      </c>
      <c r="AC81" s="1436">
        <f>SUM(AC82:AC84)</f>
        <v>3963.2137199999997</v>
      </c>
      <c r="AD81" s="422">
        <f>+'P01 2024'!BX57</f>
        <v>7774.1549999999997</v>
      </c>
      <c r="AE81" s="672">
        <f>+'P01 2023'!BZ59</f>
        <v>8603.6279399999985</v>
      </c>
      <c r="AF81" s="422">
        <f>+'P01 2024'!CM57</f>
        <v>4566.5060000000003</v>
      </c>
      <c r="AG81" s="609">
        <v>0</v>
      </c>
      <c r="AH81" s="171">
        <f>+'P01 2024'!DB57</f>
        <v>416.5</v>
      </c>
      <c r="AI81" s="672">
        <f>+'P01 2023'!DF46</f>
        <v>2103.5567699999997</v>
      </c>
      <c r="AJ81" s="422">
        <v>0</v>
      </c>
      <c r="AK81" s="461">
        <f>+'P01 2023'!DX60</f>
        <v>354.33328499999999</v>
      </c>
      <c r="AL81" s="461">
        <f>'P01 2024'!EG49</f>
        <v>7548.3410000000003</v>
      </c>
      <c r="AM81" s="464">
        <f>+'P01 2023'!EN58</f>
        <v>1932.8335199999999</v>
      </c>
      <c r="AN81" s="461">
        <f>+'P01 2024'!ET44</f>
        <v>1050.509</v>
      </c>
      <c r="AO81" s="461">
        <f>+'P01 2023'!FD50</f>
        <v>0</v>
      </c>
      <c r="AP81" s="461">
        <v>0</v>
      </c>
      <c r="AQ81" s="1437">
        <f>+'P01 2023'!FS67</f>
        <v>0</v>
      </c>
      <c r="AR81" s="1399"/>
      <c r="AS81" s="646"/>
      <c r="AT81" s="646"/>
      <c r="AU81" s="1386"/>
      <c r="AV81" s="1381"/>
      <c r="AW81" s="1381"/>
      <c r="AX81" s="1381"/>
      <c r="AY81" s="1381"/>
      <c r="AZ81" s="1400"/>
      <c r="BA81" s="1399"/>
      <c r="BB81" s="1399"/>
      <c r="BC81" s="435"/>
      <c r="BD81" s="1092"/>
      <c r="BE81" s="432"/>
      <c r="BF81" s="432"/>
      <c r="BG81" s="399"/>
      <c r="BH81" s="399"/>
      <c r="BI81" s="432"/>
      <c r="BJ81" s="432"/>
      <c r="BK81" s="432"/>
      <c r="BL81" s="432"/>
      <c r="BM81" s="399"/>
      <c r="BN81" s="392"/>
      <c r="BO81" s="297"/>
      <c r="BP81" s="400"/>
      <c r="BQ81" s="400"/>
    </row>
    <row r="82" spans="1:69" ht="15" hidden="1" customHeight="1" x14ac:dyDescent="0.25">
      <c r="B82" s="901" t="s">
        <v>1033</v>
      </c>
      <c r="C82" s="1462" t="s">
        <v>328</v>
      </c>
      <c r="D82" s="1463"/>
      <c r="E82" s="1465" t="s">
        <v>167</v>
      </c>
      <c r="F82" s="1465"/>
      <c r="G82" s="1466" t="s">
        <v>731</v>
      </c>
      <c r="H82" s="653" t="s">
        <v>457</v>
      </c>
      <c r="I82" s="1415">
        <v>0</v>
      </c>
      <c r="J82" s="1430">
        <v>0</v>
      </c>
      <c r="K82" s="1407">
        <f ca="1">SUMIF(T$3:$AQ73,"ok",T82:AQ82)</f>
        <v>0</v>
      </c>
      <c r="L82" s="1295">
        <f t="shared" ca="1" si="13"/>
        <v>0</v>
      </c>
      <c r="M82" s="1430">
        <v>0</v>
      </c>
      <c r="N82" s="1303">
        <f t="shared" si="14"/>
        <v>0</v>
      </c>
      <c r="O82" s="1430">
        <f t="shared" si="16"/>
        <v>0</v>
      </c>
      <c r="P82" s="1409">
        <f t="shared" si="15"/>
        <v>0</v>
      </c>
      <c r="Q82" s="823">
        <v>0</v>
      </c>
      <c r="R82" s="1420">
        <f ca="1">SUMIF(U$3:$AQ73,"SI",U82:AQ82)</f>
        <v>0</v>
      </c>
      <c r="S82" s="1410" t="str">
        <f t="shared" ref="S82:S114" ca="1" si="17">IFERROR(R82/Q82,"0,00%")</f>
        <v>0,00%</v>
      </c>
      <c r="T82" s="1467"/>
      <c r="U82" s="1452">
        <v>0</v>
      </c>
      <c r="V82" s="1452">
        <v>0</v>
      </c>
      <c r="W82" s="1468">
        <v>0</v>
      </c>
      <c r="X82" s="178">
        <v>0</v>
      </c>
      <c r="Y82" s="1468">
        <v>0</v>
      </c>
      <c r="Z82" s="1468">
        <v>0</v>
      </c>
      <c r="AA82" s="1468">
        <v>0</v>
      </c>
      <c r="AB82" s="1468">
        <v>0</v>
      </c>
      <c r="AC82" s="1468">
        <v>0</v>
      </c>
      <c r="AD82" s="1468">
        <v>0</v>
      </c>
      <c r="AE82" s="1469">
        <v>0</v>
      </c>
      <c r="AF82" s="1468">
        <v>0</v>
      </c>
      <c r="AG82" s="636">
        <v>0</v>
      </c>
      <c r="AH82" s="543">
        <v>0</v>
      </c>
      <c r="AI82" s="443">
        <v>0</v>
      </c>
      <c r="AJ82" s="178">
        <v>0</v>
      </c>
      <c r="AK82" s="1468">
        <v>0</v>
      </c>
      <c r="AL82" s="1468">
        <v>0</v>
      </c>
      <c r="AM82" s="611">
        <v>0</v>
      </c>
      <c r="AN82" s="191">
        <v>0</v>
      </c>
      <c r="AO82" s="1423">
        <v>0</v>
      </c>
      <c r="AP82" s="1423">
        <v>0</v>
      </c>
      <c r="AQ82" s="419">
        <v>0</v>
      </c>
      <c r="AR82" s="1399"/>
      <c r="AV82" s="1381"/>
      <c r="AW82" s="1381"/>
      <c r="AX82" s="1381"/>
      <c r="AY82" s="1381"/>
      <c r="AZ82" s="1400"/>
      <c r="BA82" s="1399"/>
      <c r="BB82" s="1399"/>
      <c r="BC82" s="435"/>
      <c r="BD82" s="1092"/>
      <c r="BG82" s="399"/>
      <c r="BH82" s="399"/>
      <c r="BN82" s="392"/>
      <c r="BO82" s="297"/>
      <c r="BP82" s="400"/>
      <c r="BQ82" s="400"/>
    </row>
    <row r="83" spans="1:69" ht="15" hidden="1" customHeight="1" x14ac:dyDescent="0.25">
      <c r="B83" s="901" t="s">
        <v>557</v>
      </c>
      <c r="C83" s="195"/>
      <c r="D83" s="65"/>
      <c r="E83" s="1405" t="s">
        <v>163</v>
      </c>
      <c r="F83" s="1405"/>
      <c r="G83" s="1404" t="str">
        <f>+CONCATENATE($C$80,"",$D$81,"",$E$83)</f>
        <v>22.02.002</v>
      </c>
      <c r="H83" s="1406" t="s">
        <v>45</v>
      </c>
      <c r="I83" s="1415">
        <f>+'P01 2024'!H66</f>
        <v>17115</v>
      </c>
      <c r="J83" s="1470">
        <f>+'P01 2024'!FR68</f>
        <v>19036.675999999999</v>
      </c>
      <c r="K83" s="1471">
        <f ca="1">SUMIF(T$3:$AQ74,"ok",T83:AQ83)</f>
        <v>19036.675999999999</v>
      </c>
      <c r="L83" s="1310">
        <f t="shared" ca="1" si="13"/>
        <v>1</v>
      </c>
      <c r="M83" s="1414">
        <f>+'P01 2024'!FT68</f>
        <v>19036.675999999999</v>
      </c>
      <c r="N83" s="1310">
        <f t="shared" si="14"/>
        <v>1</v>
      </c>
      <c r="O83" s="1414">
        <f t="shared" si="16"/>
        <v>0</v>
      </c>
      <c r="P83" s="1409">
        <f t="shared" si="15"/>
        <v>0</v>
      </c>
      <c r="Q83" s="823">
        <f>+'P01 2023'!GA71</f>
        <v>22819.5144</v>
      </c>
      <c r="R83" s="1420">
        <f ca="1">SUMIF(U$3:$AQ74,"SI",U83:AQ83)</f>
        <v>22819.5144</v>
      </c>
      <c r="S83" s="1410">
        <f t="shared" ca="1" si="17"/>
        <v>1</v>
      </c>
      <c r="T83" s="1411">
        <f>+'P01 2024'!K66</f>
        <v>0</v>
      </c>
      <c r="U83" s="1452">
        <v>0</v>
      </c>
      <c r="V83" s="1452">
        <f>+'P01 2024'!Q45</f>
        <v>618.20500000000004</v>
      </c>
      <c r="W83" s="178">
        <f>+'P01 2023'!N47</f>
        <v>776.5397999999999</v>
      </c>
      <c r="X83" s="178">
        <f>+'P01 2024'!AE56</f>
        <v>428.4</v>
      </c>
      <c r="Y83" s="178">
        <v>0</v>
      </c>
      <c r="Z83" s="178">
        <f>+'P01 2024'!AT49</f>
        <v>130.87799999999999</v>
      </c>
      <c r="AA83" s="178">
        <f>+'P01 2023'!AT58</f>
        <v>6328.4557499999992</v>
      </c>
      <c r="AB83" s="178">
        <v>0</v>
      </c>
      <c r="AC83" s="178">
        <f>+'P01 2023'!BJ47</f>
        <v>3963.2137199999997</v>
      </c>
      <c r="AD83" s="178">
        <f>+'P01 2024'!BX58</f>
        <v>6374.3549999999996</v>
      </c>
      <c r="AE83" s="1469">
        <f>+'P01 2023'!BZ60</f>
        <v>8603.6279399999985</v>
      </c>
      <c r="AF83" s="1468">
        <f>+'P01 2024'!CM58</f>
        <v>2469.4879999999998</v>
      </c>
      <c r="AG83" s="636">
        <v>0</v>
      </c>
      <c r="AH83" s="543">
        <f>+'P01 2024'!DB58</f>
        <v>416.5</v>
      </c>
      <c r="AI83" s="443">
        <f>+'P01 2023'!DF47</f>
        <v>860.51038499999993</v>
      </c>
      <c r="AJ83" s="178">
        <v>0</v>
      </c>
      <c r="AK83" s="178">
        <f>+'P01 2023'!DX61</f>
        <v>354.33328499999999</v>
      </c>
      <c r="AL83" s="178">
        <f>'P01 2024'!EG50</f>
        <v>7548.3410000000003</v>
      </c>
      <c r="AM83" s="443">
        <f>+'P01 2023'!EN59</f>
        <v>1932.8335199999999</v>
      </c>
      <c r="AN83" s="178">
        <f>+'P01 2024'!ET45</f>
        <v>1050.509</v>
      </c>
      <c r="AO83" s="1423">
        <f>+'P01 2023'!FD51</f>
        <v>0</v>
      </c>
      <c r="AP83" s="1423">
        <v>0</v>
      </c>
      <c r="AQ83" s="419">
        <f>+'P01 2023'!FS68</f>
        <v>0</v>
      </c>
      <c r="AR83" s="1399"/>
      <c r="AV83" s="1381"/>
      <c r="AW83" s="1381"/>
      <c r="AX83" s="1381"/>
      <c r="AY83" s="1381"/>
      <c r="AZ83" s="1400"/>
      <c r="BA83" s="1399"/>
      <c r="BB83" s="1399"/>
      <c r="BC83" s="435"/>
      <c r="BD83" s="1092"/>
      <c r="BG83" s="399"/>
      <c r="BH83" s="399"/>
      <c r="BN83" s="392"/>
      <c r="BO83" s="297"/>
      <c r="BP83" s="400"/>
      <c r="BQ83" s="400"/>
    </row>
    <row r="84" spans="1:69" ht="15" hidden="1" customHeight="1" x14ac:dyDescent="0.25">
      <c r="B84" s="901" t="s">
        <v>367</v>
      </c>
      <c r="C84" s="195"/>
      <c r="D84" s="65"/>
      <c r="E84" s="1405" t="s">
        <v>164</v>
      </c>
      <c r="F84" s="1405"/>
      <c r="G84" s="1404" t="str">
        <f>+CONCATENATE($C$80,"",$D$81,"",E84)</f>
        <v>22.02.003</v>
      </c>
      <c r="H84" s="1406" t="s">
        <v>125</v>
      </c>
      <c r="I84" s="1415">
        <f>+'P01 2024'!H67</f>
        <v>3450</v>
      </c>
      <c r="J84" s="1430">
        <f>+'P01 2024'!FR69</f>
        <v>9064.9470000000001</v>
      </c>
      <c r="K84" s="1407">
        <f ca="1">SUMIF(T$3:$AQ75,"ok",T84:AQ84)</f>
        <v>9064.9470000000001</v>
      </c>
      <c r="L84" s="1295">
        <f t="shared" ca="1" si="13"/>
        <v>1</v>
      </c>
      <c r="M84" s="1430">
        <f>+'P01 2024'!FT69</f>
        <v>9064.9470000000001</v>
      </c>
      <c r="N84" s="1303">
        <f t="shared" si="14"/>
        <v>1</v>
      </c>
      <c r="O84" s="1430">
        <f t="shared" si="16"/>
        <v>0</v>
      </c>
      <c r="P84" s="1409">
        <f t="shared" si="15"/>
        <v>0</v>
      </c>
      <c r="Q84" s="823">
        <f>+'P01 2023'!GA72</f>
        <v>9236.23236</v>
      </c>
      <c r="R84" s="1420">
        <f ca="1">SUMIF(U$3:$AQ75,"SI",U84:AQ84)</f>
        <v>9236.2323599999982</v>
      </c>
      <c r="S84" s="1410">
        <f t="shared" ca="1" si="17"/>
        <v>0.99999999999999978</v>
      </c>
      <c r="T84" s="1411">
        <f>+'P01 2024'!K67</f>
        <v>0</v>
      </c>
      <c r="U84" s="1452">
        <v>0</v>
      </c>
      <c r="V84" s="1452">
        <f>+'P01 2024'!Q46</f>
        <v>5568.1289999999999</v>
      </c>
      <c r="W84" s="178">
        <f>+'P01 2023'!N48</f>
        <v>6513.3636749999987</v>
      </c>
      <c r="X84" s="178">
        <v>0</v>
      </c>
      <c r="Y84" s="178">
        <v>0</v>
      </c>
      <c r="Z84" s="178">
        <v>0</v>
      </c>
      <c r="AA84" s="178">
        <f>+'P01 2023'!AT59</f>
        <v>1479.8222999999998</v>
      </c>
      <c r="AB84" s="178">
        <v>0</v>
      </c>
      <c r="AC84" s="1423">
        <v>0</v>
      </c>
      <c r="AD84" s="178">
        <f>+'P01 2024'!BX59</f>
        <v>1399.8</v>
      </c>
      <c r="AE84" s="1469">
        <f>+'P01 2023'!BZ61</f>
        <v>0</v>
      </c>
      <c r="AF84" s="1468">
        <f>+'P01 2024'!CM59</f>
        <v>2097.018</v>
      </c>
      <c r="AG84" s="636">
        <v>0</v>
      </c>
      <c r="AH84" s="543">
        <v>0</v>
      </c>
      <c r="AI84" s="443">
        <f>+'P01 2023'!DF48</f>
        <v>1243.0463849999999</v>
      </c>
      <c r="AJ84" s="178">
        <v>0</v>
      </c>
      <c r="AK84" s="178">
        <v>0</v>
      </c>
      <c r="AL84" s="178">
        <v>0</v>
      </c>
      <c r="AM84" s="611">
        <v>0</v>
      </c>
      <c r="AN84" s="191">
        <v>0</v>
      </c>
      <c r="AO84" s="1423">
        <v>0</v>
      </c>
      <c r="AP84" s="1423">
        <v>0</v>
      </c>
      <c r="AQ84" s="419">
        <f>+'P01 2023'!FS69</f>
        <v>0</v>
      </c>
      <c r="AR84" s="1399"/>
      <c r="AV84" s="1381"/>
      <c r="AW84" s="1381"/>
      <c r="AX84" s="1381"/>
      <c r="AY84" s="1381"/>
      <c r="AZ84" s="1400"/>
      <c r="BA84" s="1399"/>
      <c r="BB84" s="1399"/>
      <c r="BC84" s="435"/>
      <c r="BD84" s="1092"/>
      <c r="BG84" s="399"/>
      <c r="BH84" s="399"/>
      <c r="BN84" s="392"/>
      <c r="BO84" s="297"/>
      <c r="BP84" s="400"/>
      <c r="BQ84" s="400"/>
    </row>
    <row r="85" spans="1:69" s="1401" customFormat="1" ht="15" hidden="1" customHeight="1" x14ac:dyDescent="0.25">
      <c r="A85" s="418"/>
      <c r="B85" s="901" t="s">
        <v>482</v>
      </c>
      <c r="C85" s="175"/>
      <c r="D85" s="62" t="s">
        <v>165</v>
      </c>
      <c r="E85" s="1418"/>
      <c r="F85" s="1418"/>
      <c r="G85" s="1417"/>
      <c r="H85" s="1472" t="s">
        <v>46</v>
      </c>
      <c r="I85" s="1459">
        <f>+'P01 2024'!H68</f>
        <v>30000</v>
      </c>
      <c r="J85" s="1435">
        <f>+'P01 2024'!FR70</f>
        <v>60000</v>
      </c>
      <c r="K85" s="1393">
        <f ca="1">SUMIF(T$3:$AQ76,"ok",T85:AQ85)</f>
        <v>60000</v>
      </c>
      <c r="L85" s="1296">
        <f t="shared" ca="1" si="13"/>
        <v>1</v>
      </c>
      <c r="M85" s="1435">
        <f>+'P01 2024'!FT70</f>
        <v>60000</v>
      </c>
      <c r="N85" s="1304">
        <f t="shared" si="14"/>
        <v>1</v>
      </c>
      <c r="O85" s="1435">
        <f t="shared" si="16"/>
        <v>0</v>
      </c>
      <c r="P85" s="1394">
        <f t="shared" si="15"/>
        <v>0</v>
      </c>
      <c r="Q85" s="1454">
        <f>+'P01 2023'!GA73</f>
        <v>72450</v>
      </c>
      <c r="R85" s="1455">
        <f ca="1">SUMIF(U$3:$AQ76,"SI",U85:AQ85)</f>
        <v>72450</v>
      </c>
      <c r="S85" s="1397">
        <f t="shared" ca="1" si="17"/>
        <v>1</v>
      </c>
      <c r="T85" s="1398">
        <f>+'P01 2024'!K68</f>
        <v>0</v>
      </c>
      <c r="U85" s="1396">
        <v>0</v>
      </c>
      <c r="V85" s="1396">
        <v>0</v>
      </c>
      <c r="W85" s="422">
        <v>0</v>
      </c>
      <c r="X85" s="171">
        <v>0</v>
      </c>
      <c r="Y85" s="422">
        <v>0</v>
      </c>
      <c r="Z85" s="422">
        <v>0</v>
      </c>
      <c r="AA85" s="422">
        <f>SUM(AA86)</f>
        <v>0</v>
      </c>
      <c r="AB85" s="422">
        <v>0</v>
      </c>
      <c r="AC85" s="422">
        <f>+AC86</f>
        <v>0</v>
      </c>
      <c r="AD85" s="422">
        <f>+'P01 2024'!BX60</f>
        <v>30000</v>
      </c>
      <c r="AE85" s="672">
        <v>0</v>
      </c>
      <c r="AF85" s="422">
        <v>0</v>
      </c>
      <c r="AG85" s="609">
        <f>+'P01 2023'!CP60</f>
        <v>36225</v>
      </c>
      <c r="AH85" s="171">
        <v>0</v>
      </c>
      <c r="AI85" s="672">
        <v>0</v>
      </c>
      <c r="AJ85" s="422">
        <v>0</v>
      </c>
      <c r="AK85" s="422">
        <f>+'P01 2023'!DX63</f>
        <v>36225</v>
      </c>
      <c r="AL85" s="422">
        <f>SUM(AL86)</f>
        <v>0</v>
      </c>
      <c r="AM85" s="672">
        <v>0</v>
      </c>
      <c r="AN85" s="422">
        <f>+'P01 2024'!ET46</f>
        <v>30000</v>
      </c>
      <c r="AO85" s="422">
        <v>0</v>
      </c>
      <c r="AP85" s="422">
        <v>0</v>
      </c>
      <c r="AQ85" s="1437">
        <v>0</v>
      </c>
      <c r="AR85" s="1399"/>
      <c r="AS85" s="646"/>
      <c r="AT85" s="646"/>
      <c r="AU85" s="1386"/>
      <c r="AV85" s="1381"/>
      <c r="AW85" s="1381"/>
      <c r="AX85" s="1381"/>
      <c r="AY85" s="1381"/>
      <c r="AZ85" s="1400"/>
      <c r="BA85" s="1399"/>
      <c r="BB85" s="1399"/>
      <c r="BC85" s="435"/>
      <c r="BD85" s="1092"/>
      <c r="BE85" s="432"/>
      <c r="BF85" s="432"/>
      <c r="BG85" s="399"/>
      <c r="BH85" s="399"/>
      <c r="BI85" s="432"/>
      <c r="BJ85" s="432"/>
      <c r="BK85" s="432"/>
      <c r="BL85" s="432"/>
      <c r="BM85" s="399"/>
      <c r="BN85" s="392"/>
      <c r="BO85" s="297"/>
      <c r="BP85" s="400"/>
      <c r="BQ85" s="400"/>
    </row>
    <row r="86" spans="1:69" ht="15" hidden="1" customHeight="1" x14ac:dyDescent="0.25">
      <c r="B86" s="901" t="s">
        <v>483</v>
      </c>
      <c r="C86" s="195"/>
      <c r="D86" s="65"/>
      <c r="E86" s="1405" t="s">
        <v>167</v>
      </c>
      <c r="F86" s="1405"/>
      <c r="G86" s="1404" t="str">
        <f>+CONCATENATE($C$80,"",$D$85,"",E86)</f>
        <v>22.03.001</v>
      </c>
      <c r="H86" s="1406" t="s">
        <v>103</v>
      </c>
      <c r="I86" s="1415">
        <f>+'P01 2024'!H69</f>
        <v>30000</v>
      </c>
      <c r="J86" s="1430">
        <f>'P01 2024'!FR71</f>
        <v>60000</v>
      </c>
      <c r="K86" s="1407">
        <f ca="1">SUMIF(T$3:$AQ77,"ok",T86:AQ86)</f>
        <v>60000</v>
      </c>
      <c r="L86" s="1295">
        <f t="shared" ca="1" si="13"/>
        <v>1</v>
      </c>
      <c r="M86" s="1430">
        <f>+'P01 2024'!FT71</f>
        <v>60000</v>
      </c>
      <c r="N86" s="1303">
        <f t="shared" si="14"/>
        <v>1</v>
      </c>
      <c r="O86" s="1430">
        <f t="shared" si="16"/>
        <v>0</v>
      </c>
      <c r="P86" s="1409">
        <f t="shared" si="15"/>
        <v>0</v>
      </c>
      <c r="Q86" s="823">
        <f>+'P01 2023'!GA74</f>
        <v>72450</v>
      </c>
      <c r="R86" s="1420">
        <f ca="1">SUMIF(U$3:$AQ77,"SI",U86:AQ86)</f>
        <v>72450</v>
      </c>
      <c r="S86" s="1410">
        <f t="shared" ca="1" si="17"/>
        <v>1</v>
      </c>
      <c r="T86" s="1411">
        <f>+'P01 2024'!K69</f>
        <v>0</v>
      </c>
      <c r="U86" s="1452">
        <v>0</v>
      </c>
      <c r="V86" s="1452">
        <v>0</v>
      </c>
      <c r="W86" s="178">
        <v>0</v>
      </c>
      <c r="X86" s="178">
        <v>0</v>
      </c>
      <c r="Y86" s="178">
        <v>0</v>
      </c>
      <c r="Z86" s="178"/>
      <c r="AA86" s="178">
        <v>0</v>
      </c>
      <c r="AB86" s="178">
        <v>0</v>
      </c>
      <c r="AC86" s="1423">
        <v>0</v>
      </c>
      <c r="AD86" s="178">
        <f>+'P01 2024'!BX61</f>
        <v>30000</v>
      </c>
      <c r="AE86" s="443">
        <v>0</v>
      </c>
      <c r="AF86" s="178">
        <v>0</v>
      </c>
      <c r="AG86" s="636">
        <f>+'P01 2023'!CP61</f>
        <v>36225</v>
      </c>
      <c r="AH86" s="543">
        <v>0</v>
      </c>
      <c r="AI86" s="443">
        <v>0</v>
      </c>
      <c r="AJ86" s="178">
        <v>0</v>
      </c>
      <c r="AK86" s="178">
        <f>+'P01 2023'!DX64</f>
        <v>36225</v>
      </c>
      <c r="AL86" s="178">
        <v>0</v>
      </c>
      <c r="AM86" s="443">
        <v>0</v>
      </c>
      <c r="AN86" s="422">
        <f>+'P01 2024'!ET47</f>
        <v>30000</v>
      </c>
      <c r="AO86" s="1423">
        <v>0</v>
      </c>
      <c r="AP86" s="1423">
        <v>0</v>
      </c>
      <c r="AQ86" s="419">
        <v>0</v>
      </c>
      <c r="AR86" s="1399"/>
      <c r="AV86" s="1381"/>
      <c r="AW86" s="1381"/>
      <c r="AX86" s="1381"/>
      <c r="AY86" s="1381"/>
      <c r="AZ86" s="1400"/>
      <c r="BA86" s="1399"/>
      <c r="BB86" s="1399"/>
      <c r="BC86" s="435"/>
      <c r="BD86" s="1092"/>
      <c r="BG86" s="399"/>
      <c r="BH86" s="399"/>
      <c r="BN86" s="392"/>
      <c r="BO86" s="297"/>
      <c r="BP86" s="400"/>
      <c r="BQ86" s="400"/>
    </row>
    <row r="87" spans="1:69" s="1401" customFormat="1" ht="15" hidden="1" customHeight="1" x14ac:dyDescent="0.25">
      <c r="A87" s="418"/>
      <c r="B87" s="901" t="s">
        <v>368</v>
      </c>
      <c r="C87" s="175"/>
      <c r="D87" s="62" t="s">
        <v>166</v>
      </c>
      <c r="E87" s="1418"/>
      <c r="F87" s="1418"/>
      <c r="G87" s="1417"/>
      <c r="H87" s="1472" t="s">
        <v>47</v>
      </c>
      <c r="I87" s="1459">
        <f>+'P01 2024'!H70</f>
        <v>58934.061000000002</v>
      </c>
      <c r="J87" s="1435">
        <f>'P01 2024'!FR72</f>
        <v>96978.514999999999</v>
      </c>
      <c r="K87" s="1393">
        <f ca="1">SUMIF(T$3:$AQ78,"ok",T87:AQ87)</f>
        <v>82607.72099999999</v>
      </c>
      <c r="L87" s="1296">
        <f t="shared" ca="1" si="13"/>
        <v>0.85181466224761215</v>
      </c>
      <c r="M87" s="1435">
        <f>'P01 2024'!FT72</f>
        <v>83214.695999999996</v>
      </c>
      <c r="N87" s="1304">
        <f t="shared" si="14"/>
        <v>0.85807352277976201</v>
      </c>
      <c r="O87" s="1435">
        <f t="shared" si="16"/>
        <v>13763.819000000003</v>
      </c>
      <c r="P87" s="1394">
        <f t="shared" si="15"/>
        <v>0.14192647722023793</v>
      </c>
      <c r="Q87" s="1454">
        <f>+'P01 2023'!GA75</f>
        <v>101029.085505</v>
      </c>
      <c r="R87" s="422">
        <f ca="1">+SUM(R88:R100)</f>
        <v>99118.422719999988</v>
      </c>
      <c r="S87" s="1397">
        <f t="shared" ca="1" si="17"/>
        <v>0.98108799287403781</v>
      </c>
      <c r="T87" s="1398">
        <f>+'P01 2024'!K70</f>
        <v>1254.3109999999999</v>
      </c>
      <c r="U87" s="422">
        <f>SUM(U88:U100)</f>
        <v>774.89414999999997</v>
      </c>
      <c r="V87" s="422">
        <f>+'P01 2024'!Q47</f>
        <v>4226.6109999999999</v>
      </c>
      <c r="W87" s="422">
        <f>+'P01 2023'!N49</f>
        <v>4821.9956549999997</v>
      </c>
      <c r="X87" s="171">
        <f>+'P01 2024'!AE57</f>
        <v>7948.4089999999997</v>
      </c>
      <c r="Y87" s="422">
        <f>SUM(Y88:Y100)</f>
        <v>5782.4601299999986</v>
      </c>
      <c r="Z87" s="422">
        <f>+'P01 2024'!AT50</f>
        <v>2777.3409999999999</v>
      </c>
      <c r="AA87" s="422">
        <f>SUM(AA88:AA100)</f>
        <v>5809.7323799999995</v>
      </c>
      <c r="AB87" s="422">
        <f>+'P01 2024'!BI44</f>
        <v>2859.4209999999998</v>
      </c>
      <c r="AC87" s="422">
        <f>SUM(AC88:AC100)</f>
        <v>13495.140404999998</v>
      </c>
      <c r="AD87" s="422">
        <f>+'P01 2024'!BX62</f>
        <v>4238.5839999999998</v>
      </c>
      <c r="AE87" s="672">
        <f>+'P01 2023'!BZ62</f>
        <v>5474.5445249999993</v>
      </c>
      <c r="AF87" s="422">
        <f>+'P01 2024'!CM60</f>
        <v>8358.1589999999997</v>
      </c>
      <c r="AG87" s="609">
        <f>+'P01 2023'!CP62</f>
        <v>3722.3402399999995</v>
      </c>
      <c r="AH87" s="171">
        <f>+'P01 2024'!DB59</f>
        <v>10504.249</v>
      </c>
      <c r="AI87" s="672">
        <f>+'P01 2023'!DF49</f>
        <v>2987.275995</v>
      </c>
      <c r="AJ87" s="422">
        <f>+'P01 2024'!DR57</f>
        <v>1835.2950000000001</v>
      </c>
      <c r="AK87" s="422">
        <f>+'P01 2023'!DX65</f>
        <v>17598.517964999999</v>
      </c>
      <c r="AL87" s="422">
        <f>SUM(AL88:AL100)</f>
        <v>2416.373</v>
      </c>
      <c r="AM87" s="672">
        <f>+'P01 2023'!EN60</f>
        <v>3051.5805449999998</v>
      </c>
      <c r="AN87" s="422">
        <f>+'P01 2024'!ET48</f>
        <v>14626.727000000001</v>
      </c>
      <c r="AO87" s="422">
        <f>+'P01 2023'!FD52</f>
        <v>10695.538889999998</v>
      </c>
      <c r="AP87" s="422">
        <f>+'P01 2024'!FL62</f>
        <v>21562.241000000002</v>
      </c>
      <c r="AQ87" s="1437">
        <f>+'P01 2023'!FS70</f>
        <v>24904.401839999995</v>
      </c>
      <c r="AR87" s="1399"/>
      <c r="AS87" s="646"/>
      <c r="AT87" s="646"/>
      <c r="AU87" s="1386"/>
      <c r="AV87" s="1381"/>
      <c r="AW87" s="1381"/>
      <c r="AX87" s="1381"/>
      <c r="AY87" s="1381"/>
      <c r="AZ87" s="1400"/>
      <c r="BA87" s="1399"/>
      <c r="BB87" s="1399"/>
      <c r="BC87" s="435"/>
      <c r="BD87" s="1092"/>
      <c r="BE87" s="432"/>
      <c r="BF87" s="432"/>
      <c r="BG87" s="399"/>
      <c r="BH87" s="399"/>
      <c r="BI87" s="432"/>
      <c r="BJ87" s="432"/>
      <c r="BK87" s="432"/>
      <c r="BL87" s="432"/>
      <c r="BM87" s="399"/>
      <c r="BN87" s="392"/>
      <c r="BO87" s="297"/>
      <c r="BP87" s="400"/>
      <c r="BQ87" s="400"/>
    </row>
    <row r="88" spans="1:69" ht="15" hidden="1" customHeight="1" x14ac:dyDescent="0.25">
      <c r="B88" s="901" t="s">
        <v>369</v>
      </c>
      <c r="C88" s="195"/>
      <c r="D88" s="65"/>
      <c r="E88" s="1405" t="s">
        <v>167</v>
      </c>
      <c r="F88" s="1405"/>
      <c r="G88" s="1404" t="str">
        <f>+CONCATENATE($C$80,"",$D$87,"",E88)</f>
        <v>22.04.001</v>
      </c>
      <c r="H88" s="1406" t="s">
        <v>104</v>
      </c>
      <c r="I88" s="1415">
        <f>+'P01 2024'!H71</f>
        <v>12000</v>
      </c>
      <c r="J88" s="1430">
        <f>+'P01 2024'!FR73</f>
        <v>13774.159</v>
      </c>
      <c r="K88" s="1471">
        <f ca="1">SUMIF(T$3:$AQ80,"ok",T88:AQ88)</f>
        <v>13774.159</v>
      </c>
      <c r="L88" s="1295">
        <f t="shared" ca="1" si="13"/>
        <v>1</v>
      </c>
      <c r="M88" s="1430">
        <f>'P01 2024'!FT73</f>
        <v>13774.159</v>
      </c>
      <c r="N88" s="1303">
        <f t="shared" si="14"/>
        <v>1</v>
      </c>
      <c r="O88" s="1430">
        <f t="shared" si="16"/>
        <v>0</v>
      </c>
      <c r="P88" s="1409">
        <f t="shared" si="15"/>
        <v>0</v>
      </c>
      <c r="Q88" s="823">
        <f>+'P01 2023'!GA76</f>
        <v>19471.197284999998</v>
      </c>
      <c r="R88" s="1420">
        <f ca="1">SUMIF(U$3:$AQ77,"SI",U88:AQ88)</f>
        <v>17704.369484999999</v>
      </c>
      <c r="S88" s="1410">
        <f t="shared" ca="1" si="17"/>
        <v>0.90925941665841437</v>
      </c>
      <c r="T88" s="1411">
        <f>+'P01 2024'!K71</f>
        <v>1184.3109999999999</v>
      </c>
      <c r="U88" s="1473">
        <f>+'P01 2023'!I73</f>
        <v>7.2346499999999994</v>
      </c>
      <c r="V88" s="1412">
        <f>+'P01 2024'!Q48</f>
        <v>416.786</v>
      </c>
      <c r="W88" s="178">
        <f>+'P01 2023'!N50</f>
        <v>300.52260000000001</v>
      </c>
      <c r="X88" s="178">
        <v>0</v>
      </c>
      <c r="Y88" s="178">
        <f>+'P01 2023'!AD63</f>
        <v>103.49999999999999</v>
      </c>
      <c r="Z88" s="178">
        <v>0</v>
      </c>
      <c r="AA88" s="178">
        <f>+'P01 2023'!AT61</f>
        <v>471.31829999999997</v>
      </c>
      <c r="AB88" s="178">
        <f>+'P01 2024'!BI45</f>
        <v>46.118000000000002</v>
      </c>
      <c r="AC88" s="178">
        <f>+'P01 2023'!BJ50</f>
        <v>385.05104999999992</v>
      </c>
      <c r="AD88" s="178">
        <v>0</v>
      </c>
      <c r="AE88" s="1474">
        <f>+'P01 2023'!BZ63</f>
        <v>2592.1181699999997</v>
      </c>
      <c r="AF88" s="1468">
        <f>+'P01 2024'!CM61</f>
        <v>3530.5990000000002</v>
      </c>
      <c r="AG88" s="636">
        <f>+'P01 2023'!CP63</f>
        <v>514.95286499999997</v>
      </c>
      <c r="AH88" s="543">
        <f>+'P01 2024'!DB60</f>
        <v>-829.07899999999995</v>
      </c>
      <c r="AI88" s="443">
        <v>0</v>
      </c>
      <c r="AJ88" s="178">
        <f>+'P01 2024'!DR58</f>
        <v>105.98099999999999</v>
      </c>
      <c r="AK88" s="178">
        <f>+'P01 2023'!DX66</f>
        <v>6872.2074899999998</v>
      </c>
      <c r="AL88" s="178">
        <v>0</v>
      </c>
      <c r="AM88" s="443">
        <f>+'P01 2023'!EN61</f>
        <v>1139.1282449999999</v>
      </c>
      <c r="AN88" s="422">
        <f>+'P01 2024'!ET49</f>
        <v>7874.4740000000002</v>
      </c>
      <c r="AO88" s="178">
        <f>+'P01 2023'!FD53</f>
        <v>452.01554999999996</v>
      </c>
      <c r="AP88" s="178">
        <f>+'P01 2024'!FL63</f>
        <v>1444.9690000000001</v>
      </c>
      <c r="AQ88" s="419">
        <f>+'P01 2023'!FS71</f>
        <v>4866.320565</v>
      </c>
      <c r="AR88" s="1399"/>
      <c r="AV88" s="1381"/>
      <c r="AW88" s="1381"/>
      <c r="AX88" s="1381"/>
      <c r="AY88" s="1381"/>
      <c r="AZ88" s="1400"/>
      <c r="BA88" s="1399"/>
      <c r="BB88" s="1399"/>
      <c r="BC88" s="435"/>
      <c r="BD88" s="1092"/>
      <c r="BG88" s="399"/>
      <c r="BH88" s="399"/>
      <c r="BN88" s="392"/>
      <c r="BO88" s="297"/>
      <c r="BP88" s="400"/>
      <c r="BQ88" s="400"/>
    </row>
    <row r="89" spans="1:69" s="1449" customFormat="1" ht="15" hidden="1" customHeight="1" x14ac:dyDescent="0.25">
      <c r="A89" s="1438"/>
      <c r="B89" s="1439" t="s">
        <v>1081</v>
      </c>
      <c r="C89" s="1222"/>
      <c r="D89" s="1131"/>
      <c r="E89" s="1441"/>
      <c r="F89" s="1441"/>
      <c r="G89" s="1440"/>
      <c r="H89" s="1442" t="s">
        <v>1087</v>
      </c>
      <c r="I89" s="1129">
        <v>0</v>
      </c>
      <c r="J89" s="1444">
        <f>+'P01 2024'!FR74</f>
        <v>391.07499999999999</v>
      </c>
      <c r="K89" s="1475">
        <f ca="1">SUMIF(T$3:$AQ81,"ok",T89:AQ89)</f>
        <v>0</v>
      </c>
      <c r="L89" s="1297">
        <f t="shared" ca="1" si="13"/>
        <v>0</v>
      </c>
      <c r="M89" s="1444">
        <f>'P01 2024'!FT74</f>
        <v>0</v>
      </c>
      <c r="N89" s="1305">
        <f t="shared" si="14"/>
        <v>0</v>
      </c>
      <c r="O89" s="1444">
        <f t="shared" si="16"/>
        <v>391.07499999999999</v>
      </c>
      <c r="P89" s="1445">
        <f t="shared" si="15"/>
        <v>1</v>
      </c>
      <c r="Q89" s="1225">
        <v>0</v>
      </c>
      <c r="R89" s="1427">
        <v>0</v>
      </c>
      <c r="S89" s="1410" t="str">
        <f t="shared" si="17"/>
        <v>0,00%</v>
      </c>
      <c r="T89" s="1447"/>
      <c r="U89" s="1476"/>
      <c r="V89" s="1477"/>
      <c r="W89" s="1109"/>
      <c r="X89" s="1109"/>
      <c r="Y89" s="1109"/>
      <c r="Z89" s="1109"/>
      <c r="AA89" s="1109"/>
      <c r="AB89" s="1109"/>
      <c r="AC89" s="1109"/>
      <c r="AD89" s="1109"/>
      <c r="AE89" s="1474"/>
      <c r="AF89" s="1478"/>
      <c r="AG89" s="636"/>
      <c r="AH89" s="543"/>
      <c r="AI89" s="1224"/>
      <c r="AJ89" s="1109"/>
      <c r="AK89" s="1109"/>
      <c r="AL89" s="1109"/>
      <c r="AM89" s="1224"/>
      <c r="AN89" s="1479"/>
      <c r="AO89" s="1109"/>
      <c r="AP89" s="1109"/>
      <c r="AQ89" s="419">
        <v>0</v>
      </c>
      <c r="AR89" s="1399"/>
      <c r="AS89" s="646"/>
      <c r="AT89" s="646"/>
      <c r="AU89" s="1386"/>
      <c r="AV89" s="1381"/>
      <c r="AW89" s="1381"/>
      <c r="AX89" s="1381"/>
      <c r="AY89" s="1381"/>
      <c r="AZ89" s="1400"/>
      <c r="BA89" s="1399"/>
      <c r="BB89" s="1399"/>
      <c r="BC89" s="435"/>
      <c r="BD89" s="1092"/>
      <c r="BE89" s="646"/>
      <c r="BF89" s="646"/>
      <c r="BG89" s="433"/>
      <c r="BH89" s="433"/>
      <c r="BI89" s="646"/>
      <c r="BJ89" s="646"/>
      <c r="BK89" s="646"/>
      <c r="BL89" s="646"/>
      <c r="BM89" s="433"/>
      <c r="BN89" s="435"/>
      <c r="BO89" s="434"/>
      <c r="BP89" s="436"/>
      <c r="BQ89" s="436"/>
    </row>
    <row r="90" spans="1:69" ht="15" hidden="1" customHeight="1" x14ac:dyDescent="0.25">
      <c r="B90" s="901" t="s">
        <v>370</v>
      </c>
      <c r="C90" s="195"/>
      <c r="D90" s="65"/>
      <c r="E90" s="1405" t="s">
        <v>164</v>
      </c>
      <c r="F90" s="1405"/>
      <c r="G90" s="1404" t="str">
        <f>+CONCATENATE($C$80,"",$D$87,"",E90)</f>
        <v>22.04.003</v>
      </c>
      <c r="H90" s="1406" t="s">
        <v>205</v>
      </c>
      <c r="I90" s="1415">
        <v>0</v>
      </c>
      <c r="J90" s="1430">
        <f>+'P01 2024'!FR75</f>
        <v>159.04</v>
      </c>
      <c r="K90" s="1407">
        <f ca="1">SUMIF(T$3:$AQ81,"ok",T90:AQ90)</f>
        <v>159.04</v>
      </c>
      <c r="L90" s="1295">
        <f t="shared" ca="1" si="13"/>
        <v>1</v>
      </c>
      <c r="M90" s="1430">
        <f>'P01 2024'!FT75</f>
        <v>159.04</v>
      </c>
      <c r="N90" s="1303">
        <f t="shared" si="14"/>
        <v>1</v>
      </c>
      <c r="O90" s="1430">
        <f t="shared" si="16"/>
        <v>0</v>
      </c>
      <c r="P90" s="1409">
        <f t="shared" si="15"/>
        <v>0</v>
      </c>
      <c r="Q90" s="823">
        <f>+'P01 2023'!GA77</f>
        <v>118.47438</v>
      </c>
      <c r="R90" s="1420">
        <f ca="1">SUMIF(U$3:$AQ78,"SI",U90:AQ90)</f>
        <v>118.47438</v>
      </c>
      <c r="S90" s="1410">
        <f t="shared" ca="1" si="17"/>
        <v>1</v>
      </c>
      <c r="T90" s="1411">
        <v>0</v>
      </c>
      <c r="U90" s="1452">
        <v>0</v>
      </c>
      <c r="V90" s="1452">
        <v>0</v>
      </c>
      <c r="W90" s="178">
        <v>0</v>
      </c>
      <c r="X90" s="178">
        <v>0</v>
      </c>
      <c r="Y90" s="178">
        <v>0</v>
      </c>
      <c r="Z90" s="178">
        <v>0</v>
      </c>
      <c r="AA90" s="178">
        <v>0</v>
      </c>
      <c r="AB90" s="178">
        <f>+'P01 2024'!BI46</f>
        <v>159.04</v>
      </c>
      <c r="AC90" s="178">
        <v>0</v>
      </c>
      <c r="AD90" s="178">
        <v>0</v>
      </c>
      <c r="AE90" s="1469">
        <v>0</v>
      </c>
      <c r="AF90" s="1468">
        <v>0</v>
      </c>
      <c r="AG90" s="636">
        <v>0</v>
      </c>
      <c r="AH90" s="543">
        <v>0</v>
      </c>
      <c r="AI90" s="443">
        <v>0</v>
      </c>
      <c r="AJ90" s="178">
        <v>0</v>
      </c>
      <c r="AK90" s="178">
        <v>0</v>
      </c>
      <c r="AL90" s="178">
        <v>0</v>
      </c>
      <c r="AM90" s="443">
        <v>0</v>
      </c>
      <c r="AN90" s="178">
        <v>0</v>
      </c>
      <c r="AO90" s="178">
        <f>+'P01 2023'!FD54</f>
        <v>0</v>
      </c>
      <c r="AP90" s="178">
        <v>0</v>
      </c>
      <c r="AQ90" s="419">
        <f>+'P01 2023'!FS72</f>
        <v>118.47438</v>
      </c>
      <c r="AR90" s="1399"/>
      <c r="AV90" s="1381"/>
      <c r="AW90" s="1381"/>
      <c r="AX90" s="1381"/>
      <c r="AY90" s="1381"/>
      <c r="AZ90" s="1400"/>
      <c r="BA90" s="1399"/>
      <c r="BB90" s="1399"/>
      <c r="BC90" s="435"/>
      <c r="BD90" s="1092"/>
      <c r="BG90" s="399"/>
      <c r="BH90" s="399"/>
      <c r="BN90" s="392"/>
      <c r="BO90" s="297"/>
      <c r="BP90" s="400"/>
      <c r="BQ90" s="400"/>
    </row>
    <row r="91" spans="1:69" s="1449" customFormat="1" ht="15" hidden="1" customHeight="1" x14ac:dyDescent="0.25">
      <c r="A91" s="418"/>
      <c r="B91" s="901" t="s">
        <v>766</v>
      </c>
      <c r="C91" s="195"/>
      <c r="D91" s="65"/>
      <c r="E91" s="1405" t="s">
        <v>177</v>
      </c>
      <c r="F91" s="1441"/>
      <c r="G91" s="1440" t="s">
        <v>767</v>
      </c>
      <c r="H91" s="1406" t="s">
        <v>768</v>
      </c>
      <c r="I91" s="1415">
        <f>+'P01 2024'!H72</f>
        <v>314.16000000000003</v>
      </c>
      <c r="J91" s="1430">
        <f>+'P01 2024'!FR76</f>
        <v>969.73099999999999</v>
      </c>
      <c r="K91" s="1407">
        <f ca="1">SUMIF(T$3:$AQ82,"ok",T91:AQ91)</f>
        <v>969.73099999999999</v>
      </c>
      <c r="L91" s="1295">
        <f t="shared" ca="1" si="13"/>
        <v>1</v>
      </c>
      <c r="M91" s="1430">
        <f>'P01 2024'!FT76</f>
        <v>969.73099999999999</v>
      </c>
      <c r="N91" s="1303">
        <f t="shared" si="14"/>
        <v>1</v>
      </c>
      <c r="O91" s="1430">
        <f t="shared" si="16"/>
        <v>0</v>
      </c>
      <c r="P91" s="1409">
        <f t="shared" si="15"/>
        <v>0</v>
      </c>
      <c r="Q91" s="823">
        <f>+'P01 2023'!GA78</f>
        <v>0</v>
      </c>
      <c r="R91" s="1420">
        <f ca="1">SUMIF(U$3:$AQ80,"SI",U91:AQ91)</f>
        <v>0</v>
      </c>
      <c r="S91" s="1410" t="str">
        <f t="shared" ca="1" si="17"/>
        <v>0,00%</v>
      </c>
      <c r="T91" s="1411">
        <f>+'P01 2024'!K72</f>
        <v>0</v>
      </c>
      <c r="U91" s="1448">
        <v>0</v>
      </c>
      <c r="V91" s="1448">
        <f>+'P01 2024'!Q49</f>
        <v>314.16000000000003</v>
      </c>
      <c r="W91" s="1109">
        <v>0</v>
      </c>
      <c r="X91" s="178">
        <v>0</v>
      </c>
      <c r="Y91" s="1109">
        <v>0</v>
      </c>
      <c r="Z91" s="1109">
        <v>0</v>
      </c>
      <c r="AA91" s="1109">
        <v>0</v>
      </c>
      <c r="AB91" s="1109">
        <v>0</v>
      </c>
      <c r="AC91" s="1109">
        <v>0</v>
      </c>
      <c r="AD91" s="1109">
        <v>0</v>
      </c>
      <c r="AE91" s="1224">
        <v>0</v>
      </c>
      <c r="AF91" s="1109">
        <v>0</v>
      </c>
      <c r="AG91" s="636">
        <v>0</v>
      </c>
      <c r="AH91" s="543">
        <v>0</v>
      </c>
      <c r="AI91" s="1224">
        <v>0</v>
      </c>
      <c r="AJ91" s="1109">
        <v>0</v>
      </c>
      <c r="AK91" s="1109">
        <v>0</v>
      </c>
      <c r="AL91" s="1109">
        <v>0</v>
      </c>
      <c r="AM91" s="1224">
        <v>0</v>
      </c>
      <c r="AN91" s="1109">
        <v>0</v>
      </c>
      <c r="AO91" s="178">
        <f>+'P01 2023'!FD55</f>
        <v>0</v>
      </c>
      <c r="AP91" s="178">
        <f>+'P01 2024'!FL64</f>
        <v>655.57100000000003</v>
      </c>
      <c r="AQ91" s="419">
        <f>+'P01 2023'!FS73</f>
        <v>0</v>
      </c>
      <c r="AR91" s="1399"/>
      <c r="AS91" s="646"/>
      <c r="AT91" s="646"/>
      <c r="AU91" s="1386"/>
      <c r="AV91" s="1381"/>
      <c r="AW91" s="1381"/>
      <c r="AX91" s="1381"/>
      <c r="AY91" s="1381"/>
      <c r="AZ91" s="1400"/>
      <c r="BA91" s="1399"/>
      <c r="BB91" s="1399"/>
      <c r="BC91" s="435"/>
      <c r="BD91" s="1092"/>
      <c r="BE91" s="432"/>
      <c r="BF91" s="432"/>
      <c r="BG91" s="399"/>
      <c r="BH91" s="399"/>
      <c r="BI91" s="432"/>
      <c r="BJ91" s="432"/>
      <c r="BK91" s="432"/>
      <c r="BL91" s="432"/>
      <c r="BM91" s="433"/>
      <c r="BN91" s="435"/>
      <c r="BO91" s="434"/>
      <c r="BP91" s="436"/>
      <c r="BQ91" s="436"/>
    </row>
    <row r="92" spans="1:69" ht="15" hidden="1" customHeight="1" x14ac:dyDescent="0.25">
      <c r="B92" s="901" t="s">
        <v>558</v>
      </c>
      <c r="C92" s="195"/>
      <c r="D92" s="65"/>
      <c r="E92" s="1838" t="s">
        <v>178</v>
      </c>
      <c r="F92" s="1441"/>
      <c r="G92" s="1440" t="str">
        <f t="shared" ref="G92:G100" si="18">+CONCATENATE($C$80,"",$D$87,"",E92)</f>
        <v>22.04.005</v>
      </c>
      <c r="H92" s="1442" t="s">
        <v>325</v>
      </c>
      <c r="I92" s="1415">
        <f>+'P01 2024'!H73</f>
        <v>685.84</v>
      </c>
      <c r="J92" s="1444">
        <v>0</v>
      </c>
      <c r="K92" s="1407">
        <f ca="1">SUMIF(T$3:$AQ83,"ok",T92:AQ92)</f>
        <v>0</v>
      </c>
      <c r="L92" s="1297">
        <f t="shared" ca="1" si="13"/>
        <v>0</v>
      </c>
      <c r="M92" s="1444">
        <v>0</v>
      </c>
      <c r="N92" s="1305">
        <f t="shared" si="14"/>
        <v>0</v>
      </c>
      <c r="O92" s="1444">
        <f t="shared" si="16"/>
        <v>0</v>
      </c>
      <c r="P92" s="1409">
        <f t="shared" si="15"/>
        <v>0</v>
      </c>
      <c r="Q92" s="823">
        <f>+'P01 2023'!GA79</f>
        <v>2594.7936449999997</v>
      </c>
      <c r="R92" s="1427">
        <f ca="1">SUMIF(U$3:$AQ81,"SI",U92:AQ92)</f>
        <v>2594.7936449999997</v>
      </c>
      <c r="S92" s="1410">
        <f t="shared" ca="1" si="17"/>
        <v>1</v>
      </c>
      <c r="T92" s="1411">
        <f>+'P01 2024'!K73</f>
        <v>0</v>
      </c>
      <c r="U92" s="1448">
        <v>0</v>
      </c>
      <c r="V92" s="1448">
        <v>0</v>
      </c>
      <c r="W92" s="1109">
        <f>+'P01 2023'!N51</f>
        <v>1662.7275</v>
      </c>
      <c r="X92" s="178">
        <v>0</v>
      </c>
      <c r="Y92" s="1109">
        <v>0</v>
      </c>
      <c r="Z92" s="1109">
        <v>0</v>
      </c>
      <c r="AA92" s="178">
        <f>+'P01 2023'!AT62</f>
        <v>0</v>
      </c>
      <c r="AB92" s="178">
        <v>0</v>
      </c>
      <c r="AC92" s="1109">
        <f>+'P01 2023'!BJ51</f>
        <v>73.899000000000001</v>
      </c>
      <c r="AD92" s="1109">
        <v>0</v>
      </c>
      <c r="AE92" s="1474">
        <f>+'P01 2023'!BZ64</f>
        <v>0</v>
      </c>
      <c r="AF92" s="1478">
        <v>0</v>
      </c>
      <c r="AG92" s="636">
        <v>0</v>
      </c>
      <c r="AH92" s="543">
        <v>0</v>
      </c>
      <c r="AI92" s="1224">
        <f>+'P01 2023'!DF51</f>
        <v>858.167145</v>
      </c>
      <c r="AJ92" s="1109">
        <v>0</v>
      </c>
      <c r="AK92" s="1109">
        <v>0</v>
      </c>
      <c r="AL92" s="1109">
        <v>0</v>
      </c>
      <c r="AM92" s="443">
        <v>0</v>
      </c>
      <c r="AN92" s="178">
        <v>0</v>
      </c>
      <c r="AO92" s="1423">
        <v>0</v>
      </c>
      <c r="AP92" s="1423">
        <v>0</v>
      </c>
      <c r="AQ92" s="419">
        <v>0</v>
      </c>
      <c r="AR92" s="1399"/>
      <c r="AV92" s="1381"/>
      <c r="AW92" s="1381"/>
      <c r="AX92" s="1381"/>
      <c r="AY92" s="1381"/>
      <c r="AZ92" s="1400"/>
      <c r="BA92" s="1399"/>
      <c r="BB92" s="1399"/>
      <c r="BC92" s="435"/>
      <c r="BD92" s="1092"/>
      <c r="BG92" s="399"/>
      <c r="BH92" s="399"/>
      <c r="BN92" s="392"/>
      <c r="BO92" s="297"/>
      <c r="BP92" s="400"/>
      <c r="BQ92" s="400"/>
    </row>
    <row r="93" spans="1:69" ht="15" hidden="1" customHeight="1" x14ac:dyDescent="0.25">
      <c r="B93" s="901" t="s">
        <v>371</v>
      </c>
      <c r="C93" s="195"/>
      <c r="D93" s="65"/>
      <c r="E93" s="1405" t="s">
        <v>168</v>
      </c>
      <c r="F93" s="1405"/>
      <c r="G93" s="1440" t="str">
        <f t="shared" si="18"/>
        <v>22.04.007</v>
      </c>
      <c r="H93" s="1406" t="s">
        <v>105</v>
      </c>
      <c r="I93" s="1415">
        <f>+'P01 2024'!H74</f>
        <v>15000</v>
      </c>
      <c r="J93" s="1430">
        <f>+'P01 2024'!FR77</f>
        <v>28121.006000000001</v>
      </c>
      <c r="K93" s="1407">
        <f ca="1">SUMIF(T$3:$AQ84,"ok",T93:AQ93)</f>
        <v>28121.006000000001</v>
      </c>
      <c r="L93" s="1295">
        <f t="shared" ca="1" si="13"/>
        <v>1</v>
      </c>
      <c r="M93" s="1430">
        <f>'P01 2024'!FT77</f>
        <v>28121.006000000001</v>
      </c>
      <c r="N93" s="1303">
        <f t="shared" si="14"/>
        <v>1</v>
      </c>
      <c r="O93" s="1430">
        <f t="shared" si="16"/>
        <v>0</v>
      </c>
      <c r="P93" s="1409">
        <f t="shared" si="15"/>
        <v>0</v>
      </c>
      <c r="Q93" s="823">
        <f>+'P01 2023'!GA80</f>
        <v>33927.441794999999</v>
      </c>
      <c r="R93" s="1420">
        <f ca="1">SUMIF(U$3:$AQ82,"SI",U93:AQ93)</f>
        <v>33927.441795000006</v>
      </c>
      <c r="S93" s="1410">
        <f t="shared" ca="1" si="17"/>
        <v>1.0000000000000002</v>
      </c>
      <c r="T93" s="1411">
        <f>+'P01 2024'!K74</f>
        <v>0</v>
      </c>
      <c r="U93" s="1452">
        <v>0</v>
      </c>
      <c r="V93" s="1448">
        <v>0</v>
      </c>
      <c r="W93" s="178">
        <v>0</v>
      </c>
      <c r="X93" s="178">
        <f>+'P01 2024'!AE58</f>
        <v>3199.8510000000001</v>
      </c>
      <c r="Y93" s="178">
        <f>+'P01 2023'!AD65</f>
        <v>5451.0427799999989</v>
      </c>
      <c r="Z93" s="178">
        <v>0</v>
      </c>
      <c r="AA93" s="178">
        <f>+'P01 2023'!AT63</f>
        <v>130.5549</v>
      </c>
      <c r="AB93" s="178">
        <v>0</v>
      </c>
      <c r="AC93" s="1109">
        <f>+'P01 2023'!BJ52</f>
        <v>12123.617399999999</v>
      </c>
      <c r="AD93" s="1109">
        <v>0</v>
      </c>
      <c r="AE93" s="1474">
        <f>+'P01 2023'!BZ65</f>
        <v>1284.5736899999999</v>
      </c>
      <c r="AF93" s="1478">
        <f>+'P01 2024'!CM62</f>
        <v>3218.6759999999999</v>
      </c>
      <c r="AG93" s="636">
        <v>0</v>
      </c>
      <c r="AH93" s="543">
        <f>+'P01 2024'!DB61</f>
        <v>8726.9249999999993</v>
      </c>
      <c r="AI93" s="1224">
        <f>+'P01 2023'!DF52</f>
        <v>93.149999999999991</v>
      </c>
      <c r="AJ93" s="1109">
        <v>0</v>
      </c>
      <c r="AK93" s="178">
        <f>+'P01 2023'!DX68</f>
        <v>8656.7689799999989</v>
      </c>
      <c r="AL93" s="178">
        <f>'P01 2024'!EG52</f>
        <v>8.1</v>
      </c>
      <c r="AM93" s="443">
        <f>+'P01 2023'!EN62</f>
        <v>72.615599999999986</v>
      </c>
      <c r="AN93" s="178">
        <v>0</v>
      </c>
      <c r="AO93" s="191">
        <f>+'P01 2023'!FD56</f>
        <v>0</v>
      </c>
      <c r="AP93" s="191">
        <f>+'P01 2024'!FL65</f>
        <v>12967.454</v>
      </c>
      <c r="AQ93" s="419">
        <f>+'P01 2023'!FS74</f>
        <v>6115.1184450000001</v>
      </c>
      <c r="AR93" s="1399"/>
      <c r="AV93" s="1381"/>
      <c r="AW93" s="1381"/>
      <c r="AX93" s="1381"/>
      <c r="AY93" s="1381"/>
      <c r="AZ93" s="1400"/>
      <c r="BA93" s="1399"/>
      <c r="BB93" s="1399"/>
      <c r="BC93" s="435"/>
      <c r="BD93" s="1092"/>
      <c r="BG93" s="399"/>
      <c r="BH93" s="399"/>
      <c r="BN93" s="392"/>
      <c r="BO93" s="297"/>
      <c r="BP93" s="400"/>
      <c r="BQ93" s="400"/>
    </row>
    <row r="94" spans="1:69" ht="15" hidden="1" customHeight="1" x14ac:dyDescent="0.25">
      <c r="B94" s="901" t="s">
        <v>559</v>
      </c>
      <c r="C94" s="195"/>
      <c r="D94" s="65"/>
      <c r="E94" s="1405" t="s">
        <v>169</v>
      </c>
      <c r="F94" s="1405"/>
      <c r="G94" s="1404" t="str">
        <f t="shared" si="18"/>
        <v>22.04.008</v>
      </c>
      <c r="H94" s="1406" t="s">
        <v>106</v>
      </c>
      <c r="I94" s="1415">
        <v>0</v>
      </c>
      <c r="J94" s="1430">
        <f>+'P01 2024'!FR78</f>
        <v>384.98200000000003</v>
      </c>
      <c r="K94" s="1407">
        <f ca="1">SUMIF(T$3:$AQ85,"ok",T94:AQ94)</f>
        <v>384.98200000000003</v>
      </c>
      <c r="L94" s="1295">
        <f t="shared" ca="1" si="13"/>
        <v>1</v>
      </c>
      <c r="M94" s="1430">
        <f>'P01 2024'!FT78</f>
        <v>384.98200000000003</v>
      </c>
      <c r="N94" s="1303">
        <f t="shared" si="14"/>
        <v>1</v>
      </c>
      <c r="O94" s="1430">
        <f t="shared" si="16"/>
        <v>0</v>
      </c>
      <c r="P94" s="1409">
        <f t="shared" si="15"/>
        <v>0</v>
      </c>
      <c r="Q94" s="823">
        <f>+'P01 2023'!GA81</f>
        <v>602.646345</v>
      </c>
      <c r="R94" s="1420">
        <f ca="1">SUMIF(U$3:$AQ83,"SI",U94:AQ94)</f>
        <v>602.646345</v>
      </c>
      <c r="S94" s="1410">
        <f t="shared" ca="1" si="17"/>
        <v>1</v>
      </c>
      <c r="T94" s="1411">
        <v>0</v>
      </c>
      <c r="U94" s="1452">
        <v>0</v>
      </c>
      <c r="V94" s="1452">
        <v>0</v>
      </c>
      <c r="W94" s="178">
        <v>0</v>
      </c>
      <c r="X94" s="178">
        <v>0</v>
      </c>
      <c r="Y94" s="178">
        <v>0</v>
      </c>
      <c r="Z94" s="178">
        <v>0</v>
      </c>
      <c r="AA94" s="178">
        <f>+'P01 2023'!AT64</f>
        <v>602.646345</v>
      </c>
      <c r="AB94" s="178">
        <v>0</v>
      </c>
      <c r="AC94" s="178">
        <v>0</v>
      </c>
      <c r="AD94" s="178">
        <v>0</v>
      </c>
      <c r="AE94" s="1469">
        <v>0</v>
      </c>
      <c r="AF94" s="1468">
        <v>0</v>
      </c>
      <c r="AG94" s="611">
        <v>0</v>
      </c>
      <c r="AH94" s="191">
        <v>0</v>
      </c>
      <c r="AI94" s="443">
        <v>0</v>
      </c>
      <c r="AJ94" s="178">
        <v>0</v>
      </c>
      <c r="AK94" s="178">
        <v>0</v>
      </c>
      <c r="AL94" s="178">
        <v>0</v>
      </c>
      <c r="AM94" s="443">
        <v>0</v>
      </c>
      <c r="AN94" s="178">
        <f>+'P01 2024'!ET50</f>
        <v>384.98200000000003</v>
      </c>
      <c r="AO94" s="1423">
        <v>0</v>
      </c>
      <c r="AP94" s="1423">
        <v>0</v>
      </c>
      <c r="AQ94" s="419">
        <v>0</v>
      </c>
      <c r="AR94" s="1399"/>
      <c r="AV94" s="1381"/>
      <c r="AW94" s="1381"/>
      <c r="AX94" s="1381"/>
      <c r="AY94" s="1381"/>
      <c r="AZ94" s="1400"/>
      <c r="BA94" s="1399"/>
      <c r="BB94" s="1399"/>
      <c r="BC94" s="435"/>
      <c r="BD94" s="1092"/>
      <c r="BG94" s="399"/>
      <c r="BH94" s="399"/>
      <c r="BN94" s="392"/>
      <c r="BO94" s="297"/>
      <c r="BP94" s="400"/>
      <c r="BQ94" s="400"/>
    </row>
    <row r="95" spans="1:69" ht="15" hidden="1" customHeight="1" x14ac:dyDescent="0.25">
      <c r="B95" s="901" t="s">
        <v>560</v>
      </c>
      <c r="C95" s="195"/>
      <c r="D95" s="65"/>
      <c r="E95" s="1405" t="s">
        <v>170</v>
      </c>
      <c r="F95" s="1405"/>
      <c r="G95" s="1440" t="str">
        <f t="shared" si="18"/>
        <v>22.04.009</v>
      </c>
      <c r="H95" s="1406" t="s">
        <v>48</v>
      </c>
      <c r="I95" s="1415">
        <f>+'P01 2024'!H75</f>
        <v>10075</v>
      </c>
      <c r="J95" s="1430">
        <f>+'P01 2024'!FR79</f>
        <v>21543.996999999999</v>
      </c>
      <c r="K95" s="1407">
        <f ca="1">SUMIF(T$3:$AQ86,"ok",T95:AQ95)</f>
        <v>8171.2529999999997</v>
      </c>
      <c r="L95" s="1295">
        <f t="shared" ca="1" si="13"/>
        <v>0.37928212671028499</v>
      </c>
      <c r="M95" s="1430">
        <f>'P01 2024'!FT79</f>
        <v>8171.2529999999997</v>
      </c>
      <c r="N95" s="1303">
        <f t="shared" si="14"/>
        <v>0.37928212671028499</v>
      </c>
      <c r="O95" s="1430">
        <f t="shared" si="16"/>
        <v>13372.743999999999</v>
      </c>
      <c r="P95" s="1409">
        <f t="shared" si="15"/>
        <v>0.62071787328971495</v>
      </c>
      <c r="Q95" s="823">
        <f>+'P01 2023'!GA82</f>
        <v>16418.354039999998</v>
      </c>
      <c r="R95" s="1420">
        <f ca="1">SUMIF(U$3:$AQ84,"SI",U95:AQ95)</f>
        <v>16418.354039999998</v>
      </c>
      <c r="S95" s="1410">
        <f t="shared" ca="1" si="17"/>
        <v>1</v>
      </c>
      <c r="T95" s="1411">
        <f>+'P01 2024'!K75</f>
        <v>0</v>
      </c>
      <c r="U95" s="1452">
        <v>0</v>
      </c>
      <c r="V95" s="1452">
        <f>+'P01 2024'!Q50</f>
        <v>78.716999999999999</v>
      </c>
      <c r="W95" s="178">
        <f>+'P01 2023'!N52</f>
        <v>973.24982999999986</v>
      </c>
      <c r="X95" s="178">
        <f>+'P01 2024'!AE59</f>
        <v>1077.413</v>
      </c>
      <c r="Y95" s="178">
        <f>+'P01 2023'!AD67</f>
        <v>72.667349999999985</v>
      </c>
      <c r="Z95" s="178">
        <f>+'P01 2024'!AT51</f>
        <v>133.28</v>
      </c>
      <c r="AA95" s="178">
        <f>+'P01 2023'!AT65</f>
        <v>163.80945</v>
      </c>
      <c r="AB95" s="178">
        <f>+'P01 2024'!BI47</f>
        <v>1361.36</v>
      </c>
      <c r="AC95" s="178">
        <v>0</v>
      </c>
      <c r="AD95" s="178">
        <f>+'P01 2024'!BX63</f>
        <v>746.59400000000005</v>
      </c>
      <c r="AE95" s="1474">
        <v>0</v>
      </c>
      <c r="AF95" s="1478">
        <f>+'P01 2024'!CM63</f>
        <v>1324.47</v>
      </c>
      <c r="AG95" s="636">
        <f>+'P01 2023'!CP67</f>
        <v>599.417145</v>
      </c>
      <c r="AH95" s="543">
        <f>+'P01 2024'!DB62</f>
        <v>656.38400000000001</v>
      </c>
      <c r="AI95" s="443">
        <f>+'P01 2023'!DF53</f>
        <v>1602.41805</v>
      </c>
      <c r="AJ95" s="178">
        <f>+'P01 2024'!DR59</f>
        <v>1590.3430000000001</v>
      </c>
      <c r="AK95" s="178">
        <v>0</v>
      </c>
      <c r="AL95" s="178">
        <f>'P01 2024'!EG53</f>
        <v>432.85700000000003</v>
      </c>
      <c r="AM95" s="443">
        <f>+'P01 2023'!EN63</f>
        <v>1140.5079000000001</v>
      </c>
      <c r="AN95" s="178">
        <f>+'P01 2024'!ET51</f>
        <v>473.76299999999998</v>
      </c>
      <c r="AO95" s="191">
        <f>+'P01 2023'!FD57</f>
        <v>3785.5021499999993</v>
      </c>
      <c r="AP95" s="191">
        <f>+'P01 2024'!FL66</f>
        <v>296.072</v>
      </c>
      <c r="AQ95" s="419">
        <f>+'P01 2023'!FS75</f>
        <v>8080.7821649999996</v>
      </c>
      <c r="AR95" s="1399"/>
      <c r="AV95" s="1381"/>
      <c r="AW95" s="1381"/>
      <c r="AX95" s="1381"/>
      <c r="AY95" s="1381"/>
      <c r="AZ95" s="1400"/>
      <c r="BA95" s="1399"/>
      <c r="BB95" s="1399"/>
      <c r="BC95" s="435"/>
      <c r="BD95" s="1092"/>
      <c r="BG95" s="399"/>
      <c r="BH95" s="399"/>
      <c r="BN95" s="392"/>
      <c r="BO95" s="297"/>
      <c r="BP95" s="400"/>
      <c r="BQ95" s="400"/>
    </row>
    <row r="96" spans="1:69" ht="15" hidden="1" customHeight="1" x14ac:dyDescent="0.25">
      <c r="B96" s="901" t="s">
        <v>561</v>
      </c>
      <c r="C96" s="195"/>
      <c r="D96" s="65"/>
      <c r="E96" s="1405" t="s">
        <v>171</v>
      </c>
      <c r="F96" s="1405"/>
      <c r="G96" s="1404" t="str">
        <f t="shared" si="18"/>
        <v>22.04.010</v>
      </c>
      <c r="H96" s="1406" t="s">
        <v>49</v>
      </c>
      <c r="I96" s="1415">
        <f>+'P01 2024'!H76</f>
        <v>10000</v>
      </c>
      <c r="J96" s="1430">
        <f>+'P01 2024'!FR80</f>
        <v>5287.5169999999998</v>
      </c>
      <c r="K96" s="1407">
        <f ca="1">SUMIF(T$3:$AQ87,"ok",T96:AQ96)</f>
        <v>4830.4580000000005</v>
      </c>
      <c r="L96" s="1295">
        <f t="shared" ca="1" si="13"/>
        <v>0.91355885947978999</v>
      </c>
      <c r="M96" s="1430">
        <f>'P01 2024'!FT80</f>
        <v>5287.5169999999998</v>
      </c>
      <c r="N96" s="1303">
        <f t="shared" si="14"/>
        <v>1</v>
      </c>
      <c r="O96" s="1430">
        <f t="shared" si="16"/>
        <v>0</v>
      </c>
      <c r="P96" s="1409">
        <f t="shared" si="15"/>
        <v>0</v>
      </c>
      <c r="Q96" s="823">
        <f>+'P01 2023'!GA83</f>
        <v>501.85390499999994</v>
      </c>
      <c r="R96" s="1420">
        <f ca="1">SUMIF(U$3:$AQ85,"SI",U96:AQ96)</f>
        <v>501.85390499999994</v>
      </c>
      <c r="S96" s="1410">
        <f t="shared" ca="1" si="17"/>
        <v>1</v>
      </c>
      <c r="T96" s="1411">
        <f>+'P01 2024'!K76</f>
        <v>0</v>
      </c>
      <c r="U96" s="1452">
        <v>0</v>
      </c>
      <c r="V96" s="1452">
        <v>0</v>
      </c>
      <c r="W96" s="178">
        <v>0</v>
      </c>
      <c r="X96" s="178">
        <v>0</v>
      </c>
      <c r="Y96" s="178">
        <v>0</v>
      </c>
      <c r="Z96" s="178">
        <v>0</v>
      </c>
      <c r="AA96" s="178">
        <f>+'P01 2023'!AT66</f>
        <v>0</v>
      </c>
      <c r="AB96" s="178">
        <v>0</v>
      </c>
      <c r="AC96" s="178">
        <v>0</v>
      </c>
      <c r="AD96" s="178">
        <v>0</v>
      </c>
      <c r="AE96" s="1469">
        <v>0</v>
      </c>
      <c r="AF96" s="1468">
        <v>0</v>
      </c>
      <c r="AG96" s="611">
        <v>0</v>
      </c>
      <c r="AH96" s="543">
        <f>+'P01 2024'!DB63</f>
        <v>692.58</v>
      </c>
      <c r="AI96" s="443">
        <v>0</v>
      </c>
      <c r="AJ96" s="178">
        <v>0</v>
      </c>
      <c r="AK96" s="178">
        <v>0</v>
      </c>
      <c r="AL96" s="178">
        <v>0</v>
      </c>
      <c r="AM96" s="443">
        <v>0</v>
      </c>
      <c r="AN96" s="178">
        <f>+'P01 2024'!ET52</f>
        <v>1474.481</v>
      </c>
      <c r="AO96" s="191">
        <f>+'P01 2023'!FD58</f>
        <v>0</v>
      </c>
      <c r="AP96" s="191">
        <f>+'P01 2024'!FL67</f>
        <v>2663.3969999999999</v>
      </c>
      <c r="AQ96" s="419">
        <f>+'P01 2023'!FS76</f>
        <v>501.85390499999994</v>
      </c>
      <c r="AR96" s="1399"/>
      <c r="AV96" s="1381"/>
      <c r="AW96" s="1381"/>
      <c r="AX96" s="1381"/>
      <c r="AY96" s="1381"/>
      <c r="AZ96" s="1400"/>
      <c r="BA96" s="1399"/>
      <c r="BB96" s="1399"/>
      <c r="BC96" s="435"/>
      <c r="BD96" s="1092"/>
      <c r="BG96" s="399"/>
      <c r="BH96" s="399"/>
      <c r="BN96" s="392"/>
      <c r="BO96" s="297"/>
      <c r="BP96" s="400"/>
      <c r="BQ96" s="400"/>
    </row>
    <row r="97" spans="1:69" ht="15" hidden="1" customHeight="1" x14ac:dyDescent="0.25">
      <c r="B97" s="901" t="s">
        <v>562</v>
      </c>
      <c r="C97" s="195"/>
      <c r="D97" s="65"/>
      <c r="E97" s="1405" t="s">
        <v>172</v>
      </c>
      <c r="F97" s="1405"/>
      <c r="G97" s="1404" t="str">
        <f t="shared" si="18"/>
        <v>22.04.011</v>
      </c>
      <c r="H97" s="1406" t="s">
        <v>50</v>
      </c>
      <c r="I97" s="1415">
        <f>+'P01 2024'!H77</f>
        <v>5000</v>
      </c>
      <c r="J97" s="1430">
        <f>+'P01 2024'!FR81</f>
        <v>2898.7269999999999</v>
      </c>
      <c r="K97" s="1407">
        <f ca="1">SUMIF(T$3:$AQ88,"ok",T97:AQ97)</f>
        <v>2748.8109999999997</v>
      </c>
      <c r="L97" s="1295">
        <f t="shared" ca="1" si="13"/>
        <v>0.94828212522255451</v>
      </c>
      <c r="M97" s="1430">
        <f>'P01 2024'!FT81</f>
        <v>2898.7269999999999</v>
      </c>
      <c r="N97" s="1303">
        <f t="shared" si="14"/>
        <v>1</v>
      </c>
      <c r="O97" s="1430">
        <f t="shared" si="16"/>
        <v>0</v>
      </c>
      <c r="P97" s="1409">
        <f t="shared" si="15"/>
        <v>0</v>
      </c>
      <c r="Q97" s="823">
        <f>+'P01 2023'!GA84</f>
        <v>5394.0132449999992</v>
      </c>
      <c r="R97" s="1420">
        <f ca="1">SUMIF(U$3:$AQ86,"SI",U97:AQ97)</f>
        <v>5394.0132450000001</v>
      </c>
      <c r="S97" s="1410">
        <f t="shared" ca="1" si="17"/>
        <v>1.0000000000000002</v>
      </c>
      <c r="T97" s="1411">
        <f>+'P01 2024'!K77</f>
        <v>0</v>
      </c>
      <c r="U97" s="191">
        <f>+'P01 2023'!I79</f>
        <v>767.65949999999998</v>
      </c>
      <c r="V97" s="1452">
        <v>0</v>
      </c>
      <c r="W97" s="178">
        <f>+'P01 2023'!N53</f>
        <v>399.51</v>
      </c>
      <c r="X97" s="178">
        <v>0</v>
      </c>
      <c r="Y97" s="178">
        <f>+'P01 2023'!AD69</f>
        <v>155.25</v>
      </c>
      <c r="Z97" s="178">
        <v>0</v>
      </c>
      <c r="AA97" s="178">
        <f>+'P01 2023'!AT67</f>
        <v>0</v>
      </c>
      <c r="AB97" s="178">
        <f>+'P01 2024'!BI48</f>
        <v>1024.32</v>
      </c>
      <c r="AC97" s="178">
        <f>+'P01 2023'!BJ55</f>
        <v>912.57295499999987</v>
      </c>
      <c r="AD97" s="178">
        <v>0</v>
      </c>
      <c r="AE97" s="1469">
        <f>+'P01 2023'!BZ68</f>
        <v>536.99940000000004</v>
      </c>
      <c r="AF97" s="1468">
        <v>0</v>
      </c>
      <c r="AG97" s="611">
        <f>+'P01 2023'!CP69</f>
        <v>1216.821555</v>
      </c>
      <c r="AH97" s="543">
        <f>+'P01 2024'!DB64</f>
        <v>90.081999999999994</v>
      </c>
      <c r="AI97" s="443">
        <f>+'P01 2023'!DF54</f>
        <v>433.54079999999999</v>
      </c>
      <c r="AJ97" s="178">
        <v>0</v>
      </c>
      <c r="AK97" s="178">
        <v>0</v>
      </c>
      <c r="AL97" s="178">
        <f>'P01 2024'!EG54</f>
        <v>373.43700000000001</v>
      </c>
      <c r="AM97" s="443">
        <f>+'P01 2023'!EN64</f>
        <v>0</v>
      </c>
      <c r="AN97" s="178">
        <f>+'P01 2024'!ET53</f>
        <v>763.56399999999996</v>
      </c>
      <c r="AO97" s="191">
        <f>+'P01 2023'!FD59</f>
        <v>244.26</v>
      </c>
      <c r="AP97" s="191">
        <f>+'P01 2024'!FL68</f>
        <v>497.40800000000002</v>
      </c>
      <c r="AQ97" s="419">
        <f>+'P01 2023'!FS77</f>
        <v>727.39903500000003</v>
      </c>
      <c r="AR97" s="1399"/>
      <c r="AV97" s="1381"/>
      <c r="AW97" s="1381"/>
      <c r="AX97" s="1381"/>
      <c r="AY97" s="1381"/>
      <c r="AZ97" s="1400"/>
      <c r="BA97" s="1399"/>
      <c r="BB97" s="1399"/>
      <c r="BC97" s="435"/>
      <c r="BD97" s="1092"/>
      <c r="BG97" s="399"/>
      <c r="BH97" s="399"/>
      <c r="BN97" s="392"/>
      <c r="BO97" s="297"/>
      <c r="BP97" s="400"/>
      <c r="BQ97" s="400"/>
    </row>
    <row r="98" spans="1:69" ht="15" hidden="1" customHeight="1" x14ac:dyDescent="0.25">
      <c r="B98" s="901" t="s">
        <v>563</v>
      </c>
      <c r="C98" s="195"/>
      <c r="D98" s="65"/>
      <c r="E98" s="1405" t="s">
        <v>173</v>
      </c>
      <c r="F98" s="1405"/>
      <c r="G98" s="1404" t="str">
        <f t="shared" si="18"/>
        <v>22.04.012</v>
      </c>
      <c r="H98" s="1406" t="s">
        <v>107</v>
      </c>
      <c r="I98" s="1415">
        <f>+'P01 2024'!H78</f>
        <v>70</v>
      </c>
      <c r="J98" s="1430">
        <f>+'P01 2024'!FR82</f>
        <v>2466.0970000000002</v>
      </c>
      <c r="K98" s="1407">
        <f ca="1">SUMIF(T$3:$AQ90,"ok",T98:AQ98)</f>
        <v>2466.0970000000002</v>
      </c>
      <c r="L98" s="1295">
        <f t="shared" ca="1" si="13"/>
        <v>1</v>
      </c>
      <c r="M98" s="1430">
        <f>'P01 2024'!FT82</f>
        <v>2466.0970000000002</v>
      </c>
      <c r="N98" s="1303">
        <f t="shared" si="14"/>
        <v>1</v>
      </c>
      <c r="O98" s="1430">
        <f t="shared" si="16"/>
        <v>0</v>
      </c>
      <c r="P98" s="1409">
        <f t="shared" si="15"/>
        <v>0</v>
      </c>
      <c r="Q98" s="823">
        <f>+'P01 2023'!GA85</f>
        <v>740.4679799999999</v>
      </c>
      <c r="R98" s="1427">
        <f ca="1">SUMIF(U$3:$AQ87,"SI",U98:AQ98)</f>
        <v>740.4679799999999</v>
      </c>
      <c r="S98" s="1410">
        <f t="shared" ca="1" si="17"/>
        <v>1</v>
      </c>
      <c r="T98" s="1411">
        <f>+'P01 2024'!K78</f>
        <v>70</v>
      </c>
      <c r="U98" s="191">
        <v>0</v>
      </c>
      <c r="V98" s="1452">
        <v>0</v>
      </c>
      <c r="W98" s="178">
        <v>0</v>
      </c>
      <c r="X98" s="178">
        <v>0</v>
      </c>
      <c r="Y98" s="178">
        <v>0</v>
      </c>
      <c r="Z98" s="178">
        <v>0</v>
      </c>
      <c r="AA98" s="178">
        <f>+'P01 2023'!AT68</f>
        <v>740.4679799999999</v>
      </c>
      <c r="AB98" s="178">
        <f>+'P01 2024'!BI49</f>
        <v>268.58300000000003</v>
      </c>
      <c r="AC98" s="178">
        <v>0</v>
      </c>
      <c r="AD98" s="178">
        <v>0</v>
      </c>
      <c r="AE98" s="1469">
        <v>0</v>
      </c>
      <c r="AF98" s="1468">
        <f>+'P01 2024'!CM64</f>
        <v>284.41399999999999</v>
      </c>
      <c r="AG98" s="636">
        <v>0</v>
      </c>
      <c r="AH98" s="543">
        <v>0</v>
      </c>
      <c r="AI98" s="443">
        <v>0</v>
      </c>
      <c r="AJ98" s="178">
        <v>0</v>
      </c>
      <c r="AK98" s="178">
        <v>0</v>
      </c>
      <c r="AL98" s="178">
        <f>'P01 2024'!EG55</f>
        <v>690.2</v>
      </c>
      <c r="AM98" s="443">
        <v>0</v>
      </c>
      <c r="AN98" s="178">
        <f>+'P01 2024'!ET54</f>
        <v>1082.9000000000001</v>
      </c>
      <c r="AO98" s="191">
        <v>0</v>
      </c>
      <c r="AP98" s="191">
        <f>+'P01 2024'!FL69</f>
        <v>70</v>
      </c>
      <c r="AQ98" s="419">
        <v>0</v>
      </c>
      <c r="AR98" s="1399"/>
      <c r="AV98" s="1381"/>
      <c r="AW98" s="1381"/>
      <c r="AX98" s="1381"/>
      <c r="AY98" s="1381"/>
      <c r="AZ98" s="1400"/>
      <c r="BA98" s="1399"/>
      <c r="BB98" s="1399"/>
      <c r="BC98" s="435"/>
      <c r="BD98" s="1092"/>
      <c r="BG98" s="399"/>
      <c r="BH98" s="399"/>
      <c r="BN98" s="392"/>
      <c r="BO98" s="297"/>
      <c r="BP98" s="400"/>
      <c r="BQ98" s="400"/>
    </row>
    <row r="99" spans="1:69" ht="15" hidden="1" customHeight="1" x14ac:dyDescent="0.25">
      <c r="B99" s="901" t="s">
        <v>372</v>
      </c>
      <c r="C99" s="195"/>
      <c r="D99" s="65"/>
      <c r="E99" s="1405" t="s">
        <v>174</v>
      </c>
      <c r="F99" s="1405"/>
      <c r="G99" s="1404" t="str">
        <f t="shared" si="18"/>
        <v>22.04.013</v>
      </c>
      <c r="H99" s="1406" t="s">
        <v>108</v>
      </c>
      <c r="I99" s="1415">
        <f>+'P01 2024'!H79</f>
        <v>5789.0609999999997</v>
      </c>
      <c r="J99" s="1430">
        <f>+'P01 2024'!FR83</f>
        <v>17101.746999999999</v>
      </c>
      <c r="K99" s="1407">
        <f ca="1">SUMIF(T$3:$AQ91,"ok",T99:AQ99)</f>
        <v>17101.746999999999</v>
      </c>
      <c r="L99" s="1295">
        <f t="shared" ca="1" si="13"/>
        <v>1</v>
      </c>
      <c r="M99" s="1430">
        <f>'P01 2024'!FT83</f>
        <v>17101.746999999999</v>
      </c>
      <c r="N99" s="1303">
        <f t="shared" si="14"/>
        <v>1</v>
      </c>
      <c r="O99" s="1430">
        <f t="shared" si="16"/>
        <v>0</v>
      </c>
      <c r="P99" s="1409">
        <f t="shared" si="15"/>
        <v>0</v>
      </c>
      <c r="Q99" s="823">
        <f>+'P01 2023'!GA86</f>
        <v>20740.086584999997</v>
      </c>
      <c r="R99" s="1427">
        <f ca="1">SUMIF(U$3:$AQ88,"SI",U99:AQ99)</f>
        <v>20596.251599999996</v>
      </c>
      <c r="S99" s="1410">
        <f t="shared" ca="1" si="17"/>
        <v>0.99306488020623651</v>
      </c>
      <c r="T99" s="1411">
        <f>+'P01 2024'!K79</f>
        <v>0</v>
      </c>
      <c r="U99" s="191">
        <f>+'P01 2023'!I80</f>
        <v>0</v>
      </c>
      <c r="V99" s="191">
        <f>+'P01 2024'!Q51</f>
        <v>3416.9479999999999</v>
      </c>
      <c r="W99" s="178">
        <f>+'P01 2023'!N54</f>
        <v>1485.9857249999998</v>
      </c>
      <c r="X99" s="178">
        <f>+'P01 2024'!AE60</f>
        <v>2778.645</v>
      </c>
      <c r="Y99" s="178">
        <v>0</v>
      </c>
      <c r="Z99" s="178">
        <f>+'P01 2024'!AT52</f>
        <v>2644.0610000000001</v>
      </c>
      <c r="AA99" s="178">
        <f>+'P01 2023'!AT69</f>
        <v>3700.9354049999997</v>
      </c>
      <c r="AB99" s="178">
        <v>0</v>
      </c>
      <c r="AC99" s="178">
        <v>0</v>
      </c>
      <c r="AD99" s="178">
        <f>+'P01 2024'!BX64</f>
        <v>3491.99</v>
      </c>
      <c r="AE99" s="1469">
        <f>+'P01 2023'!BZ69</f>
        <v>1060.853265</v>
      </c>
      <c r="AF99" s="1468">
        <v>0</v>
      </c>
      <c r="AG99" s="636">
        <f>+'P01 2023'!CP70</f>
        <v>1391.1486749999999</v>
      </c>
      <c r="AH99" s="543">
        <f>+'P01 2024'!DB65</f>
        <v>1099.9970000000001</v>
      </c>
      <c r="AI99" s="443">
        <v>0</v>
      </c>
      <c r="AJ99" s="178">
        <f>+'P01 2024'!DR60</f>
        <v>138.971</v>
      </c>
      <c r="AK99" s="178">
        <f>+'P01 2023'!DX71</f>
        <v>2069.5414949999999</v>
      </c>
      <c r="AL99" s="178">
        <f>'P01 2024'!EG56</f>
        <v>745.17899999999997</v>
      </c>
      <c r="AM99" s="443">
        <f>+'P01 2023'!EN65</f>
        <v>333.52875</v>
      </c>
      <c r="AN99" s="178">
        <f>+'P01 2024'!ET55</f>
        <v>2572.5630000000001</v>
      </c>
      <c r="AO99" s="191">
        <f>+'P01 2023'!FD60</f>
        <v>6213.7611899999993</v>
      </c>
      <c r="AP99" s="191">
        <f>+'P01 2024'!FL70</f>
        <v>213.393</v>
      </c>
      <c r="AQ99" s="419">
        <f>+'P01 2023'!FS78</f>
        <v>4340.4970949999997</v>
      </c>
      <c r="AR99" s="1399"/>
      <c r="AV99" s="1381"/>
      <c r="AW99" s="1381"/>
      <c r="AX99" s="1381"/>
      <c r="AY99" s="1381"/>
      <c r="AZ99" s="1400"/>
      <c r="BA99" s="1399"/>
      <c r="BB99" s="1399"/>
      <c r="BC99" s="435"/>
      <c r="BD99" s="1092"/>
      <c r="BG99" s="399"/>
      <c r="BH99" s="399"/>
      <c r="BN99" s="392"/>
      <c r="BO99" s="297"/>
      <c r="BP99" s="400"/>
      <c r="BQ99" s="400"/>
    </row>
    <row r="100" spans="1:69" ht="15" hidden="1" customHeight="1" x14ac:dyDescent="0.25">
      <c r="B100" s="901" t="s">
        <v>373</v>
      </c>
      <c r="C100" s="195"/>
      <c r="D100" s="65"/>
      <c r="E100" s="1405" t="s">
        <v>175</v>
      </c>
      <c r="F100" s="1405"/>
      <c r="G100" s="1404" t="str">
        <f t="shared" si="18"/>
        <v>22.04.999</v>
      </c>
      <c r="H100" s="1406" t="s">
        <v>109</v>
      </c>
      <c r="I100" s="1415">
        <v>0</v>
      </c>
      <c r="J100" s="1430">
        <f>+'P01 2024'!FR84</f>
        <v>3880.4369999999999</v>
      </c>
      <c r="K100" s="1407">
        <f ca="1">SUMIF(T$3:$AQ92,"ok",T100:AQ100)</f>
        <v>3880.4369999999999</v>
      </c>
      <c r="L100" s="1310">
        <f t="shared" ca="1" si="13"/>
        <v>1</v>
      </c>
      <c r="M100" s="1430">
        <f>'P01 2024'!FT84</f>
        <v>3880.4369999999999</v>
      </c>
      <c r="N100" s="1310">
        <f t="shared" si="14"/>
        <v>1</v>
      </c>
      <c r="O100" s="1414">
        <f t="shared" si="16"/>
        <v>0</v>
      </c>
      <c r="P100" s="1409">
        <f t="shared" si="15"/>
        <v>0</v>
      </c>
      <c r="Q100" s="823">
        <f>+'P01 2023'!GA87</f>
        <v>519.75630000000001</v>
      </c>
      <c r="R100" s="1420">
        <f ca="1">SUMIF(U$3:$AQ90,"SI",U100:AQ100)</f>
        <v>519.75630000000001</v>
      </c>
      <c r="S100" s="1410">
        <f t="shared" ca="1" si="17"/>
        <v>1</v>
      </c>
      <c r="T100" s="1411">
        <v>0</v>
      </c>
      <c r="U100" s="191">
        <f>+'P01 2023'!I81</f>
        <v>0</v>
      </c>
      <c r="V100" s="191">
        <v>0</v>
      </c>
      <c r="W100" s="178">
        <v>0</v>
      </c>
      <c r="X100" s="178">
        <f>+'P01 2024'!AE61</f>
        <v>892.5</v>
      </c>
      <c r="Y100" s="178">
        <v>0</v>
      </c>
      <c r="Z100" s="178">
        <v>0</v>
      </c>
      <c r="AA100" s="178">
        <f>+'P01 2023'!AT70</f>
        <v>0</v>
      </c>
      <c r="AB100" s="178">
        <v>0</v>
      </c>
      <c r="AC100" s="178">
        <v>0</v>
      </c>
      <c r="AD100" s="178">
        <v>0</v>
      </c>
      <c r="AE100" s="1469">
        <v>0</v>
      </c>
      <c r="AF100" s="1468">
        <v>0</v>
      </c>
      <c r="AG100" s="636">
        <v>0</v>
      </c>
      <c r="AH100" s="543">
        <f>+'P01 2024'!DB66</f>
        <v>67.36</v>
      </c>
      <c r="AI100" s="443">
        <v>0</v>
      </c>
      <c r="AJ100" s="178">
        <v>0</v>
      </c>
      <c r="AK100" s="178">
        <f>+'P01 2023'!DX72</f>
        <v>0</v>
      </c>
      <c r="AL100" s="178">
        <f>'P01 2024'!EG57</f>
        <v>166.6</v>
      </c>
      <c r="AM100" s="443">
        <f>+'P01 2023'!EN66</f>
        <v>365.80005</v>
      </c>
      <c r="AN100" s="178">
        <v>0</v>
      </c>
      <c r="AO100" s="1423">
        <v>0</v>
      </c>
      <c r="AP100" s="191">
        <f>+'P01 2024'!FL71</f>
        <v>2753.9769999999999</v>
      </c>
      <c r="AQ100" s="419">
        <f>+'P01 2023'!FS79</f>
        <v>153.95624999999998</v>
      </c>
      <c r="AR100" s="1399"/>
      <c r="AV100" s="1381"/>
      <c r="AW100" s="1381"/>
      <c r="AX100" s="1381"/>
      <c r="AY100" s="1381"/>
      <c r="AZ100" s="1400"/>
      <c r="BA100" s="1399"/>
      <c r="BB100" s="1399"/>
      <c r="BC100" s="435"/>
      <c r="BD100" s="1092"/>
      <c r="BG100" s="399"/>
      <c r="BH100" s="399"/>
      <c r="BN100" s="392"/>
      <c r="BO100" s="297"/>
      <c r="BP100" s="400"/>
      <c r="BQ100" s="400"/>
    </row>
    <row r="101" spans="1:69" s="1401" customFormat="1" ht="15" hidden="1" customHeight="1" x14ac:dyDescent="0.25">
      <c r="A101" s="418"/>
      <c r="B101" s="901" t="s">
        <v>374</v>
      </c>
      <c r="C101" s="175"/>
      <c r="D101" s="62" t="s">
        <v>176</v>
      </c>
      <c r="E101" s="1418"/>
      <c r="F101" s="1418"/>
      <c r="G101" s="1417"/>
      <c r="H101" s="1472" t="s">
        <v>52</v>
      </c>
      <c r="I101" s="385">
        <f>+'P01 2024'!H80</f>
        <v>168085</v>
      </c>
      <c r="J101" s="1435">
        <f>+'P01 2024'!FR85</f>
        <v>162839.568</v>
      </c>
      <c r="K101" s="1393">
        <f ca="1">SUMIF(T$3:$AQ93,"ok",T101:AQ101)</f>
        <v>136984.16500000001</v>
      </c>
      <c r="L101" s="1290">
        <f t="shared" ca="1" si="13"/>
        <v>0.84122161881441504</v>
      </c>
      <c r="M101" s="1435">
        <f>'P01 2024'!FT85</f>
        <v>159106.23499999999</v>
      </c>
      <c r="N101" s="1290">
        <f t="shared" si="14"/>
        <v>0.9770735513127865</v>
      </c>
      <c r="O101" s="1393">
        <f t="shared" si="16"/>
        <v>3733.3330000000133</v>
      </c>
      <c r="P101" s="1394">
        <f t="shared" si="15"/>
        <v>2.29264486872135E-2</v>
      </c>
      <c r="Q101" s="835">
        <f>+'P01 2023'!GA88</f>
        <v>209023.94353499997</v>
      </c>
      <c r="R101" s="422">
        <f ca="1">SUM(R102:R109)</f>
        <v>172965.99356999999</v>
      </c>
      <c r="S101" s="1397">
        <f t="shared" ca="1" si="17"/>
        <v>0.82749368634430021</v>
      </c>
      <c r="T101" s="1398">
        <f>+'P01 2024'!K80</f>
        <v>9250.9120000000003</v>
      </c>
      <c r="U101" s="422">
        <f>SUM(U102:U109)</f>
        <v>7915.7514149999988</v>
      </c>
      <c r="V101" s="422">
        <f>+'P01 2024'!Q52</f>
        <v>9656.3359999999993</v>
      </c>
      <c r="W101" s="422">
        <f>+'P01 2023'!N56</f>
        <v>9826.8820199999991</v>
      </c>
      <c r="X101" s="171">
        <f>+'P01 2024'!AE62</f>
        <v>14913.204</v>
      </c>
      <c r="Y101" s="422">
        <f>SUM(Y102:Y109)</f>
        <v>11410.353359999999</v>
      </c>
      <c r="Z101" s="422">
        <f>+'P01 2024'!AT53</f>
        <v>6181.0110000000004</v>
      </c>
      <c r="AA101" s="422">
        <f>SUM(AA102:AA109)</f>
        <v>12878.759609999997</v>
      </c>
      <c r="AB101" s="422">
        <f>+'P01 2024'!BI50</f>
        <v>6674.3130000000001</v>
      </c>
      <c r="AC101" s="422">
        <f>SUM(AC102:AC109)</f>
        <v>8406.6757199999993</v>
      </c>
      <c r="AD101" s="422">
        <f>+'P01 2024'!BX65</f>
        <v>7280.9210000000003</v>
      </c>
      <c r="AE101" s="672">
        <f>+'P01 2023'!BZ70</f>
        <v>15550.650404999998</v>
      </c>
      <c r="AF101" s="422">
        <f>+'P01 2024'!CM65</f>
        <v>5341.16</v>
      </c>
      <c r="AG101" s="609">
        <f>+'P01 2023'!CP71</f>
        <v>13684.460534999998</v>
      </c>
      <c r="AH101" s="171">
        <f>+'P01 2024'!DB67</f>
        <v>5636.3559999999998</v>
      </c>
      <c r="AI101" s="672">
        <f>+'P01 2023'!DF56</f>
        <v>21026.366549999999</v>
      </c>
      <c r="AJ101" s="422">
        <f>+'P01 2024'!DR61</f>
        <v>20145.664000000001</v>
      </c>
      <c r="AK101" s="422">
        <f>+'P01 2023'!DX73</f>
        <v>18194.942924999996</v>
      </c>
      <c r="AL101" s="422">
        <f>SUM(AL102:AL109)</f>
        <v>16481.707000000002</v>
      </c>
      <c r="AM101" s="672">
        <f>+'P01 2023'!EN67</f>
        <v>14680.559024999999</v>
      </c>
      <c r="AN101" s="422">
        <f>+'P01 2024'!ET56</f>
        <v>18901.177</v>
      </c>
      <c r="AO101" s="422">
        <f>+'P01 2023'!FD61</f>
        <v>18728.350875</v>
      </c>
      <c r="AP101" s="171">
        <f>+'P01 2024'!FL72</f>
        <v>16521.403999999999</v>
      </c>
      <c r="AQ101" s="657">
        <f>+'P01 2023'!FS80</f>
        <v>20662.241129999999</v>
      </c>
      <c r="AR101" s="1399"/>
      <c r="AS101" s="646"/>
      <c r="AT101" s="646"/>
      <c r="AU101" s="1386"/>
      <c r="AV101" s="1381"/>
      <c r="AW101" s="1381"/>
      <c r="AX101" s="1381"/>
      <c r="AY101" s="1381"/>
      <c r="AZ101" s="1400"/>
      <c r="BA101" s="1399"/>
      <c r="BB101" s="1399"/>
      <c r="BC101" s="435"/>
      <c r="BD101" s="1092"/>
      <c r="BE101" s="432"/>
      <c r="BF101" s="432"/>
      <c r="BG101" s="399"/>
      <c r="BH101" s="399"/>
      <c r="BI101" s="432"/>
      <c r="BJ101" s="432"/>
      <c r="BK101" s="432"/>
      <c r="BL101" s="432"/>
      <c r="BM101" s="399"/>
      <c r="BN101" s="392"/>
      <c r="BO101" s="297"/>
      <c r="BP101" s="400"/>
      <c r="BQ101" s="400"/>
    </row>
    <row r="102" spans="1:69" ht="15" hidden="1" customHeight="1" x14ac:dyDescent="0.25">
      <c r="B102" s="901" t="s">
        <v>375</v>
      </c>
      <c r="C102" s="195"/>
      <c r="D102" s="65"/>
      <c r="E102" s="1405" t="s">
        <v>167</v>
      </c>
      <c r="F102" s="1405"/>
      <c r="G102" s="1404" t="str">
        <f t="shared" ref="G102:G109" si="19">+CONCATENATE($C$80,"",$D$101,"",E102)</f>
        <v>22.05.001</v>
      </c>
      <c r="H102" s="1406" t="s">
        <v>53</v>
      </c>
      <c r="I102" s="1415">
        <f>+'P01 2024'!H81</f>
        <v>12410</v>
      </c>
      <c r="J102" s="1430">
        <f>+'P01 2024'!FR86</f>
        <v>14941.402</v>
      </c>
      <c r="K102" s="1407">
        <f ca="1">SUMIF(T$3:$AQ94,"ok",T102:AQ102)</f>
        <v>14941.402</v>
      </c>
      <c r="L102" s="1292">
        <f t="shared" ca="1" si="13"/>
        <v>1</v>
      </c>
      <c r="M102" s="1430">
        <f>'P01 2024'!FT86</f>
        <v>14941.402</v>
      </c>
      <c r="N102" s="1292">
        <f t="shared" si="14"/>
        <v>1</v>
      </c>
      <c r="O102" s="1408">
        <f t="shared" si="16"/>
        <v>0</v>
      </c>
      <c r="P102" s="1409">
        <f t="shared" si="15"/>
        <v>0</v>
      </c>
      <c r="Q102" s="823">
        <f>+'P01 2023'!GA89</f>
        <v>11382.929999999998</v>
      </c>
      <c r="R102" s="1420">
        <f ca="1">SUMIF(U$3:$AQ93,"SI",U102:AQ102)</f>
        <v>11164.704389999997</v>
      </c>
      <c r="S102" s="1410">
        <f t="shared" ca="1" si="17"/>
        <v>0.98082869612656831</v>
      </c>
      <c r="T102" s="1411">
        <f>+'P01 2024'!K81</f>
        <v>501.6</v>
      </c>
      <c r="U102" s="191">
        <f>+'P01 2023'!I83</f>
        <v>444.94649999999996</v>
      </c>
      <c r="V102" s="1412">
        <f>+'P01 2024'!Q53</f>
        <v>1727.7329999999999</v>
      </c>
      <c r="W102" s="178">
        <f>+'P01 2023'!N57</f>
        <v>693.65700000000004</v>
      </c>
      <c r="X102" s="178">
        <f>+'P01 2024'!AE63</f>
        <v>670.70600000000002</v>
      </c>
      <c r="Y102" s="178">
        <f>+'P01 2023'!AD73</f>
        <v>1150.0299</v>
      </c>
      <c r="Z102" s="178">
        <f>+'P01 2024'!AT54</f>
        <v>844.41700000000003</v>
      </c>
      <c r="AA102" s="178">
        <f>+'P01 2023'!AT72</f>
        <v>612.71999999999991</v>
      </c>
      <c r="AB102" s="178">
        <f>+'P01 2024'!BI51</f>
        <v>911</v>
      </c>
      <c r="AC102" s="178">
        <f>+'P01 2023'!BJ59</f>
        <v>1065.5635499999999</v>
      </c>
      <c r="AD102" s="178">
        <f>+'P01 2024'!BX66</f>
        <v>750.33500000000004</v>
      </c>
      <c r="AE102" s="443">
        <f>+'P01 2023'!BZ71</f>
        <v>852.99110999999994</v>
      </c>
      <c r="AF102" s="1468">
        <f>+'P01 2024'!CM66</f>
        <v>1064.3119999999999</v>
      </c>
      <c r="AG102" s="636">
        <f>+'P01 2023'!CP72</f>
        <v>1123.468695</v>
      </c>
      <c r="AH102" s="543">
        <f>+'P01 2024'!DB68</f>
        <v>2084.6</v>
      </c>
      <c r="AI102" s="443">
        <f>+'P01 2023'!DF57</f>
        <v>1725.2073449999998</v>
      </c>
      <c r="AJ102" s="178">
        <f>+'P01 2024'!DR62</f>
        <v>1409.528</v>
      </c>
      <c r="AK102" s="178">
        <f>+'P01 2023'!DX74</f>
        <v>973.45786499999986</v>
      </c>
      <c r="AL102" s="178">
        <f>'P01 2024'!EG59</f>
        <v>1942.1</v>
      </c>
      <c r="AM102" s="443">
        <f>+'P01 2023'!EN68</f>
        <v>620.37899999999991</v>
      </c>
      <c r="AN102" s="178">
        <f>+'P01 2024'!ET57</f>
        <v>1737.4469999999999</v>
      </c>
      <c r="AO102" s="178">
        <f>+'P01 2023'!FD62</f>
        <v>1030.23072</v>
      </c>
      <c r="AP102" s="191">
        <f>+'P01 2024'!FL73</f>
        <v>1297.624</v>
      </c>
      <c r="AQ102" s="419">
        <f>+'P01 2023'!FS81</f>
        <v>872.05270499999995</v>
      </c>
      <c r="AR102" s="1399"/>
      <c r="AV102" s="1381"/>
      <c r="AW102" s="1381"/>
      <c r="AX102" s="1381"/>
      <c r="AY102" s="1381"/>
      <c r="AZ102" s="1400"/>
      <c r="BA102" s="1399"/>
      <c r="BB102" s="1399"/>
      <c r="BC102" s="435"/>
      <c r="BD102" s="1092"/>
      <c r="BG102" s="399"/>
      <c r="BH102" s="399"/>
      <c r="BN102" s="392"/>
      <c r="BO102" s="297"/>
      <c r="BP102" s="400"/>
      <c r="BQ102" s="400"/>
    </row>
    <row r="103" spans="1:69" ht="15" hidden="1" customHeight="1" x14ac:dyDescent="0.25">
      <c r="B103" s="901" t="s">
        <v>376</v>
      </c>
      <c r="C103" s="195"/>
      <c r="D103" s="65"/>
      <c r="E103" s="1405" t="s">
        <v>163</v>
      </c>
      <c r="F103" s="1405"/>
      <c r="G103" s="1404" t="str">
        <f t="shared" si="19"/>
        <v>22.05.002</v>
      </c>
      <c r="H103" s="1406" t="s">
        <v>54</v>
      </c>
      <c r="I103" s="1415">
        <f>+'P01 2024'!H82</f>
        <v>16715</v>
      </c>
      <c r="J103" s="1430">
        <f>+'P01 2024'!FR87</f>
        <v>13509.245000000001</v>
      </c>
      <c r="K103" s="1407">
        <f ca="1">SUMIF(T$3:$AQ95,"ok",T103:AQ103)</f>
        <v>13509.244999999999</v>
      </c>
      <c r="L103" s="1292">
        <f t="shared" ca="1" si="13"/>
        <v>0.99999999999999989</v>
      </c>
      <c r="M103" s="1430">
        <f>'P01 2024'!FT87</f>
        <v>13509.245000000001</v>
      </c>
      <c r="N103" s="1292">
        <f t="shared" si="14"/>
        <v>1</v>
      </c>
      <c r="O103" s="1408">
        <f t="shared" si="16"/>
        <v>0</v>
      </c>
      <c r="P103" s="1409">
        <f t="shared" si="15"/>
        <v>0</v>
      </c>
      <c r="Q103" s="823">
        <f>+'P01 2023'!GA90</f>
        <v>16428.920354999998</v>
      </c>
      <c r="R103" s="1420">
        <f ca="1">SUMIF(U$3:$AQ94,"SI",U103:AQ103)</f>
        <v>15177.601214999997</v>
      </c>
      <c r="S103" s="1410">
        <f t="shared" ca="1" si="17"/>
        <v>0.92383436568190713</v>
      </c>
      <c r="T103" s="1411">
        <f>+'P01 2024'!K82</f>
        <v>148.36000000000001</v>
      </c>
      <c r="U103" s="191">
        <f>+'P01 2023'!I84</f>
        <v>99.697409999999991</v>
      </c>
      <c r="V103" s="1412">
        <f>+'P01 2024'!Q54</f>
        <v>1155.0640000000001</v>
      </c>
      <c r="W103" s="178">
        <f>+'P01 2023'!N58</f>
        <v>2473.7327999999998</v>
      </c>
      <c r="X103" s="178">
        <f>+'P01 2024'!AE64</f>
        <v>1084.808</v>
      </c>
      <c r="Y103" s="178">
        <f>+'P01 2023'!AD74</f>
        <v>1045.7329499999998</v>
      </c>
      <c r="Z103" s="178">
        <f>+'P01 2024'!AT55</f>
        <v>1023.013</v>
      </c>
      <c r="AA103" s="178">
        <f>+'P01 2023'!AT73</f>
        <v>900.94990499999983</v>
      </c>
      <c r="AB103" s="178">
        <f>+'P01 2024'!BI52</f>
        <v>1250.5119999999999</v>
      </c>
      <c r="AC103" s="178">
        <f>+'P01 2023'!BJ60</f>
        <v>1539.9413099999999</v>
      </c>
      <c r="AD103" s="178">
        <f>+'P01 2024'!BX67</f>
        <v>1186.8399999999999</v>
      </c>
      <c r="AE103" s="443">
        <f>+'P01 2023'!BZ72</f>
        <v>866.92738499999996</v>
      </c>
      <c r="AF103" s="1468">
        <f>+'P01 2024'!CM67</f>
        <v>1069.2380000000001</v>
      </c>
      <c r="AG103" s="636">
        <f>+'P01 2023'!CP73</f>
        <v>1503.1998449999999</v>
      </c>
      <c r="AH103" s="543">
        <f>+'P01 2024'!DB69</f>
        <v>1228.4929999999999</v>
      </c>
      <c r="AI103" s="443">
        <f>+'P01 2023'!DF58</f>
        <v>1389.8652749999999</v>
      </c>
      <c r="AJ103" s="178">
        <f>+'P01 2024'!DR63</f>
        <v>873.33100000000002</v>
      </c>
      <c r="AK103" s="178">
        <f>+'P01 2023'!DX75</f>
        <v>695.89260000000002</v>
      </c>
      <c r="AL103" s="178">
        <f>'P01 2024'!EG60</f>
        <v>1179.2349999999999</v>
      </c>
      <c r="AM103" s="443">
        <f>+'P01 2023'!EN69</f>
        <v>1412.5348799999999</v>
      </c>
      <c r="AN103" s="178">
        <f>+'P01 2024'!ET58</f>
        <v>1253.7470000000001</v>
      </c>
      <c r="AO103" s="178">
        <f>+'P01 2023'!FD63</f>
        <v>926.16457500000001</v>
      </c>
      <c r="AP103" s="191">
        <f>+'P01 2024'!FL74</f>
        <v>2056.6039999999998</v>
      </c>
      <c r="AQ103" s="419">
        <f>+'P01 2023'!FS82</f>
        <v>2322.9622799999997</v>
      </c>
      <c r="AR103" s="1399"/>
      <c r="AV103" s="1381"/>
      <c r="AW103" s="1381"/>
      <c r="AX103" s="1381"/>
      <c r="AY103" s="1381"/>
      <c r="AZ103" s="1400"/>
      <c r="BA103" s="1399"/>
      <c r="BB103" s="1399"/>
      <c r="BC103" s="435"/>
      <c r="BD103" s="1092"/>
      <c r="BG103" s="399"/>
      <c r="BH103" s="399"/>
      <c r="BN103" s="392"/>
      <c r="BO103" s="297"/>
      <c r="BP103" s="400"/>
      <c r="BQ103" s="400"/>
    </row>
    <row r="104" spans="1:69" ht="15" hidden="1" customHeight="1" x14ac:dyDescent="0.25">
      <c r="B104" s="901" t="s">
        <v>377</v>
      </c>
      <c r="C104" s="195"/>
      <c r="D104" s="65"/>
      <c r="E104" s="1405" t="s">
        <v>164</v>
      </c>
      <c r="F104" s="1405"/>
      <c r="G104" s="1404" t="str">
        <f t="shared" si="19"/>
        <v>22.05.003</v>
      </c>
      <c r="H104" s="1406" t="s">
        <v>55</v>
      </c>
      <c r="I104" s="1415">
        <f>+'P01 2024'!H83</f>
        <v>2300</v>
      </c>
      <c r="J104" s="1430">
        <f>+'P01 2024'!FR88</f>
        <v>2287.547</v>
      </c>
      <c r="K104" s="1407">
        <f ca="1">SUMIF(T$3:$AQ96,"ok",T104:AQ104)</f>
        <v>2287.5469999999996</v>
      </c>
      <c r="L104" s="1292">
        <f t="shared" ca="1" si="13"/>
        <v>0.99999999999999978</v>
      </c>
      <c r="M104" s="1430">
        <f>'P01 2024'!FT88</f>
        <v>2287.547</v>
      </c>
      <c r="N104" s="1292">
        <f t="shared" si="14"/>
        <v>1</v>
      </c>
      <c r="O104" s="1408">
        <f t="shared" si="16"/>
        <v>0</v>
      </c>
      <c r="P104" s="1409">
        <f t="shared" si="15"/>
        <v>0</v>
      </c>
      <c r="Q104" s="823">
        <f>+'P01 2023'!GA91</f>
        <v>2108.55375</v>
      </c>
      <c r="R104" s="1420">
        <f ca="1">SUMIF(U$3:$AQ95,"SI",U104:AQ104)</f>
        <v>1756.2914999999998</v>
      </c>
      <c r="S104" s="1410">
        <f t="shared" ca="1" si="17"/>
        <v>0.8329365566327156</v>
      </c>
      <c r="T104" s="1411">
        <f>+'P01 2024'!K83</f>
        <v>0</v>
      </c>
      <c r="U104" s="191">
        <f>+'P01 2023'!I85</f>
        <v>62.358749999999993</v>
      </c>
      <c r="V104" s="1412">
        <f>+'P01 2024'!Q55</f>
        <v>74.8</v>
      </c>
      <c r="W104" s="178">
        <f>+'P01 2023'!N59</f>
        <v>71.673749999999998</v>
      </c>
      <c r="X104" s="178">
        <f>+'P01 2024'!AE65</f>
        <v>68.349999999999994</v>
      </c>
      <c r="Y104" s="178">
        <v>0</v>
      </c>
      <c r="Z104" s="178">
        <f>+'P01 2024'!AT56</f>
        <v>95.1</v>
      </c>
      <c r="AA104" s="178">
        <f>+'P01 2023'!AT74</f>
        <v>87.509249999999994</v>
      </c>
      <c r="AB104" s="178">
        <v>0</v>
      </c>
      <c r="AC104" s="178">
        <f>+'P01 2023'!BJ61</f>
        <v>124.04474999999998</v>
      </c>
      <c r="AD104" s="178">
        <f>+'P01 2024'!BX68</f>
        <v>275.5</v>
      </c>
      <c r="AE104" s="443">
        <f>+'P01 2023'!BZ73</f>
        <v>119.90474999999998</v>
      </c>
      <c r="AF104" s="1468">
        <f>+'P01 2024'!CM68</f>
        <v>294.49</v>
      </c>
      <c r="AG104" s="636">
        <f>+'P01 2023'!CP74</f>
        <v>312.72524999999996</v>
      </c>
      <c r="AH104" s="543">
        <f>+'P01 2024'!DB70</f>
        <v>775.05399999999997</v>
      </c>
      <c r="AI104" s="443">
        <f>+'P01 2023'!DF59</f>
        <v>369.75374999999997</v>
      </c>
      <c r="AJ104" s="178">
        <v>0</v>
      </c>
      <c r="AK104" s="178">
        <f>+'P01 2023'!DX76</f>
        <v>0</v>
      </c>
      <c r="AL104" s="178">
        <f>'P01 2024'!EG61</f>
        <v>304.60000000000002</v>
      </c>
      <c r="AM104" s="443">
        <f>+'P01 2023'!EN70</f>
        <v>316.55475000000001</v>
      </c>
      <c r="AN104" s="178">
        <f>+'P01 2024'!ET59</f>
        <v>225.453</v>
      </c>
      <c r="AO104" s="178">
        <f>+'P01 2023'!FD64</f>
        <v>219.36824999999996</v>
      </c>
      <c r="AP104" s="191">
        <f>+'P01 2024'!FL75</f>
        <v>174.2</v>
      </c>
      <c r="AQ104" s="419">
        <f>+'P01 2023'!FS83</f>
        <v>72.398250000000004</v>
      </c>
      <c r="AR104" s="1399"/>
      <c r="AV104" s="1381"/>
      <c r="AW104" s="1381"/>
      <c r="AX104" s="1381"/>
      <c r="AY104" s="1381"/>
      <c r="AZ104" s="1400"/>
      <c r="BA104" s="1399"/>
      <c r="BB104" s="1399"/>
      <c r="BC104" s="435"/>
      <c r="BD104" s="1092"/>
      <c r="BG104" s="399"/>
      <c r="BH104" s="399"/>
      <c r="BN104" s="392"/>
      <c r="BO104" s="297"/>
      <c r="BP104" s="400"/>
      <c r="BQ104" s="400"/>
    </row>
    <row r="105" spans="1:69" ht="15" hidden="1" customHeight="1" x14ac:dyDescent="0.25">
      <c r="B105" s="901" t="s">
        <v>378</v>
      </c>
      <c r="C105" s="195"/>
      <c r="D105" s="65"/>
      <c r="E105" s="1405" t="s">
        <v>177</v>
      </c>
      <c r="F105" s="1405"/>
      <c r="G105" s="1404" t="str">
        <f t="shared" si="19"/>
        <v>22.05.004</v>
      </c>
      <c r="H105" s="1406" t="s">
        <v>56</v>
      </c>
      <c r="I105" s="1415">
        <f>+'P01 2024'!H84</f>
        <v>18000</v>
      </c>
      <c r="J105" s="1430">
        <f>+'P01 2024'!FR89</f>
        <v>13896.315000000001</v>
      </c>
      <c r="K105" s="1407">
        <f ca="1">SUMIF(T$3:$AQ97,"ok",T105:AQ105)</f>
        <v>13896.314</v>
      </c>
      <c r="L105" s="1292">
        <f t="shared" ca="1" si="13"/>
        <v>0.99999992803847637</v>
      </c>
      <c r="M105" s="1430">
        <f>'P01 2024'!FT89</f>
        <v>13896.315000000001</v>
      </c>
      <c r="N105" s="1292">
        <f t="shared" si="14"/>
        <v>1</v>
      </c>
      <c r="O105" s="1408">
        <f t="shared" si="16"/>
        <v>0</v>
      </c>
      <c r="P105" s="1409">
        <f t="shared" si="15"/>
        <v>0</v>
      </c>
      <c r="Q105" s="823">
        <f>+'P01 2023'!GA92</f>
        <v>19981.885949999996</v>
      </c>
      <c r="R105" s="1420">
        <f ca="1">SUMIF(U$3:$AQ96,"SI",U105:AQ105)</f>
        <v>19438.647569999997</v>
      </c>
      <c r="S105" s="1410">
        <f t="shared" ca="1" si="17"/>
        <v>0.97281345808101771</v>
      </c>
      <c r="T105" s="1411">
        <f>+'P01 2024'!K84</f>
        <v>0</v>
      </c>
      <c r="U105" s="191">
        <f>+'P01 2023'!I86</f>
        <v>1652.3226449999997</v>
      </c>
      <c r="V105" s="1412">
        <f>+'P01 2024'!Q56</f>
        <v>759.27599999999995</v>
      </c>
      <c r="W105" s="178">
        <f>+'P01 2023'!N60</f>
        <v>931.39235999999994</v>
      </c>
      <c r="X105" s="178">
        <f>+'P01 2024'!AE66</f>
        <v>878.26499999999999</v>
      </c>
      <c r="Y105" s="178">
        <f>+'P01 2023'!AD76</f>
        <v>612.65582999999992</v>
      </c>
      <c r="Z105" s="178">
        <f>+'P01 2024'!AT57</f>
        <v>608.35799999999995</v>
      </c>
      <c r="AA105" s="178">
        <f>+'P01 2023'!AT75</f>
        <v>1540.9028249999999</v>
      </c>
      <c r="AB105" s="178">
        <f>+'P01 2024'!BI53</f>
        <v>902.678</v>
      </c>
      <c r="AC105" s="178">
        <f>+'P01 2023'!BJ62</f>
        <v>20.7</v>
      </c>
      <c r="AD105" s="178">
        <f>+'P01 2024'!BX69</f>
        <v>1458.123</v>
      </c>
      <c r="AE105" s="443">
        <f>+'P01 2023'!BZ74</f>
        <v>1563.2826299999997</v>
      </c>
      <c r="AF105" s="1468">
        <f>+'P01 2024'!CM69</f>
        <v>775.18299999999999</v>
      </c>
      <c r="AG105" s="636">
        <f>+'P01 2023'!CP75</f>
        <v>1352.1633300000001</v>
      </c>
      <c r="AH105" s="543">
        <f>+'P01 2024'!DB71</f>
        <v>1073.8920000000001</v>
      </c>
      <c r="AI105" s="443">
        <f>+'P01 2023'!DF60</f>
        <v>2001.2925599999999</v>
      </c>
      <c r="AJ105" s="178">
        <f>+'P01 2024'!DR64</f>
        <v>826.85299999999995</v>
      </c>
      <c r="AK105" s="178">
        <f>+'P01 2023'!DX77</f>
        <v>1421.1481499999998</v>
      </c>
      <c r="AL105" s="178">
        <f>'P01 2024'!EG62</f>
        <v>687.44899999999996</v>
      </c>
      <c r="AM105" s="443">
        <f>+'P01 2023'!EN71</f>
        <v>2938.1869799999999</v>
      </c>
      <c r="AN105" s="178">
        <f>+'P01 2024'!ET60</f>
        <v>3940.2629999999999</v>
      </c>
      <c r="AO105" s="178">
        <f>+'P01 2023'!FD65</f>
        <v>3914.1247049999997</v>
      </c>
      <c r="AP105" s="191">
        <f>+'P01 2024'!FL76</f>
        <v>1985.9739999999999</v>
      </c>
      <c r="AQ105" s="419">
        <f>+'P01 2023'!FS84</f>
        <v>1490.475555</v>
      </c>
      <c r="AR105" s="1399"/>
      <c r="AV105" s="1381"/>
      <c r="AW105" s="1381"/>
      <c r="AX105" s="1381"/>
      <c r="AY105" s="1381"/>
      <c r="AZ105" s="1400"/>
      <c r="BA105" s="1399"/>
      <c r="BB105" s="1399"/>
      <c r="BC105" s="435"/>
      <c r="BD105" s="1092"/>
      <c r="BG105" s="399"/>
      <c r="BH105" s="399"/>
      <c r="BN105" s="392"/>
      <c r="BO105" s="297"/>
      <c r="BP105" s="400"/>
      <c r="BQ105" s="400"/>
    </row>
    <row r="106" spans="1:69" ht="15" hidden="1" customHeight="1" x14ac:dyDescent="0.25">
      <c r="B106" s="901" t="s">
        <v>379</v>
      </c>
      <c r="C106" s="195"/>
      <c r="D106" s="65"/>
      <c r="E106" s="1405" t="s">
        <v>178</v>
      </c>
      <c r="F106" s="1405"/>
      <c r="G106" s="1404" t="str">
        <f t="shared" si="19"/>
        <v>22.05.005</v>
      </c>
      <c r="H106" s="1406" t="s">
        <v>57</v>
      </c>
      <c r="I106" s="1415">
        <f>+'P01 2024'!H85</f>
        <v>66000</v>
      </c>
      <c r="J106" s="1430">
        <f>+'P01 2024'!FR90</f>
        <v>65843.267000000007</v>
      </c>
      <c r="K106" s="1407">
        <f ca="1">SUMIF(T$3:$AQ98,"ok",T106:AQ106)</f>
        <v>43721.197999999997</v>
      </c>
      <c r="L106" s="1292">
        <f t="shared" ca="1" si="13"/>
        <v>0.66401926866721228</v>
      </c>
      <c r="M106" s="1430">
        <f>'P01 2024'!FT90</f>
        <v>65843.267000000007</v>
      </c>
      <c r="N106" s="1292">
        <f t="shared" si="14"/>
        <v>1</v>
      </c>
      <c r="O106" s="1408">
        <f t="shared" si="16"/>
        <v>0</v>
      </c>
      <c r="P106" s="1409">
        <f t="shared" si="15"/>
        <v>0</v>
      </c>
      <c r="Q106" s="823">
        <f>+'P01 2023'!GA93</f>
        <v>101570.01790499999</v>
      </c>
      <c r="R106" s="1420">
        <f ca="1">SUMIF(U$3:$AQ97,"SI",U106:AQ106)</f>
        <v>67877.113319999989</v>
      </c>
      <c r="S106" s="1410">
        <f t="shared" ca="1" si="17"/>
        <v>0.66827903273076616</v>
      </c>
      <c r="T106" s="1411">
        <f>+'P01 2024'!K85</f>
        <v>5465.1459999999997</v>
      </c>
      <c r="U106" s="191">
        <f>+'P01 2023'!I87</f>
        <v>5656.4261099999994</v>
      </c>
      <c r="V106" s="1412">
        <f>+'P01 2024'!Q57</f>
        <v>5465.1459999999997</v>
      </c>
      <c r="W106" s="178">
        <f>+'P01 2023'!N61</f>
        <v>5656.4261099999994</v>
      </c>
      <c r="X106" s="178">
        <f>+'P01 2024'!AE67</f>
        <v>5465.1459999999997</v>
      </c>
      <c r="Y106" s="178">
        <f>+'P01 2023'!AD77</f>
        <v>5656.4261099999994</v>
      </c>
      <c r="Z106" s="178">
        <v>0</v>
      </c>
      <c r="AA106" s="178">
        <f>+'P01 2023'!AT76</f>
        <v>0</v>
      </c>
      <c r="AB106" s="178">
        <v>0</v>
      </c>
      <c r="AC106" s="178">
        <f>+'P01 2023'!BJ63</f>
        <v>5656.4261099999994</v>
      </c>
      <c r="AD106" s="178">
        <v>0</v>
      </c>
      <c r="AE106" s="443">
        <f>+'P01 2023'!BZ75</f>
        <v>5656.4261099999994</v>
      </c>
      <c r="AF106" s="1468">
        <v>0</v>
      </c>
      <c r="AG106" s="636">
        <f>+'P01 2023'!CP76</f>
        <v>5656.4261099999994</v>
      </c>
      <c r="AH106" s="543">
        <v>0</v>
      </c>
      <c r="AI106" s="443">
        <f>+'P01 2023'!DF61</f>
        <v>11312.852219999999</v>
      </c>
      <c r="AJ106" s="178">
        <f>+'P01 2024'!DR65</f>
        <v>5465.1559999999999</v>
      </c>
      <c r="AK106" s="178">
        <f>+'P01 2023'!DX78</f>
        <v>5656.4261099999994</v>
      </c>
      <c r="AL106" s="178">
        <f>'P01 2024'!EG63</f>
        <v>5465.1559999999999</v>
      </c>
      <c r="AM106" s="443">
        <f>+'P01 2023'!EN72</f>
        <v>5656.4261099999994</v>
      </c>
      <c r="AN106" s="178">
        <f>+'P01 2024'!ET61</f>
        <v>10930.291999999999</v>
      </c>
      <c r="AO106" s="178">
        <f>+'P01 2023'!FD66</f>
        <v>5656.4261099999994</v>
      </c>
      <c r="AP106" s="191">
        <f>+'P01 2024'!FL77</f>
        <v>5465.1559999999999</v>
      </c>
      <c r="AQ106" s="419">
        <f>+'P01 2023'!FS85</f>
        <v>5656.4261099999994</v>
      </c>
      <c r="AR106" s="1399"/>
      <c r="AV106" s="1381"/>
      <c r="AW106" s="1381"/>
      <c r="AX106" s="1381"/>
      <c r="AY106" s="1381"/>
      <c r="AZ106" s="1400"/>
      <c r="BA106" s="1399"/>
      <c r="BB106" s="1399"/>
      <c r="BC106" s="435"/>
      <c r="BD106" s="1092"/>
      <c r="BG106" s="399"/>
      <c r="BH106" s="399"/>
      <c r="BN106" s="392"/>
      <c r="BO106" s="297"/>
      <c r="BP106" s="400"/>
      <c r="BQ106" s="400"/>
    </row>
    <row r="107" spans="1:69" ht="15" hidden="1" customHeight="1" x14ac:dyDescent="0.25">
      <c r="B107" s="901" t="s">
        <v>380</v>
      </c>
      <c r="C107" s="195"/>
      <c r="D107" s="65"/>
      <c r="E107" s="1405" t="s">
        <v>179</v>
      </c>
      <c r="F107" s="1405"/>
      <c r="G107" s="1404" t="str">
        <f t="shared" si="19"/>
        <v>22.05.006</v>
      </c>
      <c r="H107" s="1406" t="s">
        <v>58</v>
      </c>
      <c r="I107" s="1415">
        <f>+'P01 2024'!H86</f>
        <v>8500</v>
      </c>
      <c r="J107" s="1430">
        <f>+'P01 2024'!FR91</f>
        <v>3923.0050000000001</v>
      </c>
      <c r="K107" s="1407">
        <f ca="1">SUMIF(T$3:$AQ99,"ok",T107:AQ107)</f>
        <v>3923.0050000000001</v>
      </c>
      <c r="L107" s="1292">
        <f t="shared" ref="L107:L139" ca="1" si="20">IFERROR(K107/J107,0)</f>
        <v>1</v>
      </c>
      <c r="M107" s="1430">
        <f>'P01 2024'!FT91</f>
        <v>3923.0050000000001</v>
      </c>
      <c r="N107" s="1292">
        <f t="shared" ref="N107:N139" si="21">+IFERROR(M107/J107,0%)</f>
        <v>1</v>
      </c>
      <c r="O107" s="1408">
        <f t="shared" si="16"/>
        <v>0</v>
      </c>
      <c r="P107" s="1409">
        <f t="shared" si="15"/>
        <v>0</v>
      </c>
      <c r="Q107" s="823">
        <f>+'P01 2023'!GA94</f>
        <v>7996.7029050000001</v>
      </c>
      <c r="R107" s="1420">
        <f ca="1">SUMIF(U$3:$AQ98,"SI",U107:AQ107)</f>
        <v>7996.7029049999983</v>
      </c>
      <c r="S107" s="1410">
        <f t="shared" ca="1" si="17"/>
        <v>0.99999999999999978</v>
      </c>
      <c r="T107" s="1411">
        <f>+'P01 2024'!K86</f>
        <v>0</v>
      </c>
      <c r="U107" s="191">
        <f>+'P01 2023'!I88</f>
        <v>0</v>
      </c>
      <c r="V107" s="1412">
        <v>0</v>
      </c>
      <c r="W107" s="178">
        <v>0</v>
      </c>
      <c r="X107" s="178">
        <v>0</v>
      </c>
      <c r="Y107" s="178">
        <f>+'P01 2023'!AD78</f>
        <v>0</v>
      </c>
      <c r="Z107" s="178">
        <v>0</v>
      </c>
      <c r="AA107" s="178">
        <v>0</v>
      </c>
      <c r="AB107" s="178">
        <v>0</v>
      </c>
      <c r="AC107" s="178">
        <v>0</v>
      </c>
      <c r="AD107" s="178">
        <v>0</v>
      </c>
      <c r="AE107" s="1469">
        <v>0</v>
      </c>
      <c r="AF107" s="1468">
        <v>0</v>
      </c>
      <c r="AG107" s="636">
        <v>0</v>
      </c>
      <c r="AH107" s="543">
        <v>0</v>
      </c>
      <c r="AI107" s="443">
        <v>0</v>
      </c>
      <c r="AJ107" s="178">
        <f>+'P01 2024'!DR66</f>
        <v>629.96100000000001</v>
      </c>
      <c r="AK107" s="178">
        <f>+'P01 2023'!DX79</f>
        <v>5220.6227999999992</v>
      </c>
      <c r="AL107" s="178">
        <f>'P01 2024'!EG64</f>
        <v>3293.0439999999999</v>
      </c>
      <c r="AM107" s="443">
        <f>+'P01 2023'!EN73</f>
        <v>0</v>
      </c>
      <c r="AN107" s="178">
        <v>0</v>
      </c>
      <c r="AO107" s="191">
        <v>0</v>
      </c>
      <c r="AP107" s="191">
        <v>0</v>
      </c>
      <c r="AQ107" s="419">
        <f>+'P01 2023'!FS86</f>
        <v>2776.0801049999995</v>
      </c>
      <c r="AR107" s="1399"/>
      <c r="AV107" s="1381"/>
      <c r="AW107" s="1381"/>
      <c r="AX107" s="1381"/>
      <c r="AY107" s="1381"/>
      <c r="AZ107" s="1400"/>
      <c r="BA107" s="1399"/>
      <c r="BB107" s="1399"/>
      <c r="BC107" s="435"/>
      <c r="BD107" s="1092"/>
      <c r="BG107" s="399"/>
      <c r="BH107" s="399"/>
      <c r="BN107" s="392"/>
      <c r="BO107" s="297"/>
      <c r="BP107" s="400"/>
      <c r="BQ107" s="400"/>
    </row>
    <row r="108" spans="1:69" ht="15" hidden="1" customHeight="1" x14ac:dyDescent="0.25">
      <c r="B108" s="901" t="s">
        <v>381</v>
      </c>
      <c r="C108" s="195"/>
      <c r="D108" s="65"/>
      <c r="E108" s="1405" t="s">
        <v>168</v>
      </c>
      <c r="F108" s="1405"/>
      <c r="G108" s="1404" t="str">
        <f t="shared" si="19"/>
        <v>22.05.007</v>
      </c>
      <c r="H108" s="1406" t="s">
        <v>59</v>
      </c>
      <c r="I108" s="1415">
        <f>+'P01 2024'!H87</f>
        <v>5760</v>
      </c>
      <c r="J108" s="1430">
        <f>+'P01 2024'!FR92</f>
        <v>4268.8530000000001</v>
      </c>
      <c r="K108" s="1407">
        <f ca="1">SUMIF(T$3:$AQ100,"ok",T108:AQ108)</f>
        <v>4268.8530000000001</v>
      </c>
      <c r="L108" s="1292">
        <f t="shared" ca="1" si="20"/>
        <v>1</v>
      </c>
      <c r="M108" s="1430">
        <f>'P01 2024'!FT92</f>
        <v>4268.8530000000001</v>
      </c>
      <c r="N108" s="1292">
        <f t="shared" si="21"/>
        <v>1</v>
      </c>
      <c r="O108" s="1408">
        <f t="shared" ref="O108:O140" si="22">J108-M108</f>
        <v>0</v>
      </c>
      <c r="P108" s="1409">
        <f t="shared" si="15"/>
        <v>0</v>
      </c>
      <c r="Q108" s="823">
        <f>+'P01 2023'!GA95</f>
        <v>7363.7714249999999</v>
      </c>
      <c r="R108" s="1420">
        <f ca="1">SUMIF(U$3:$AQ99,"SI",U108:AQ108)</f>
        <v>7363.7714249999999</v>
      </c>
      <c r="S108" s="1410">
        <f t="shared" ca="1" si="17"/>
        <v>1</v>
      </c>
      <c r="T108" s="1411">
        <f>+'P01 2024'!K87</f>
        <v>0</v>
      </c>
      <c r="U108" s="191">
        <f>+'P01 2023'!I89</f>
        <v>0</v>
      </c>
      <c r="V108" s="1412">
        <f>+'P01 2024'!Q58</f>
        <v>474.31700000000001</v>
      </c>
      <c r="W108" s="178">
        <v>0</v>
      </c>
      <c r="X108" s="178">
        <f>+'P01 2024'!AE68</f>
        <v>474.31700000000001</v>
      </c>
      <c r="Y108" s="178">
        <f>+'P01 2023'!AD79</f>
        <v>2945.50857</v>
      </c>
      <c r="Z108" s="178">
        <f>+'P01 2024'!AT58</f>
        <v>474.31700000000001</v>
      </c>
      <c r="AA108" s="178">
        <v>0</v>
      </c>
      <c r="AB108" s="178">
        <f>+'P01 2024'!BI54</f>
        <v>474.31700000000001</v>
      </c>
      <c r="AC108" s="178">
        <v>0</v>
      </c>
      <c r="AD108" s="178">
        <f>+'P01 2024'!BX70</f>
        <v>474.31700000000001</v>
      </c>
      <c r="AE108" s="1469">
        <v>0</v>
      </c>
      <c r="AF108" s="1468">
        <f>+'P01 2024'!CM70</f>
        <v>474.31700000000001</v>
      </c>
      <c r="AG108" s="636">
        <f>+'P01 2023'!CP77</f>
        <v>490.91809499999999</v>
      </c>
      <c r="AH108" s="543">
        <f>+'P01 2024'!DB72</f>
        <v>474.31700000000001</v>
      </c>
      <c r="AI108" s="443">
        <f>+'P01 2023'!DF62</f>
        <v>981.83618999999999</v>
      </c>
      <c r="AJ108" s="178">
        <f>+'P01 2024'!DR67</f>
        <v>474.31700000000001</v>
      </c>
      <c r="AK108" s="178">
        <f>+'P01 2023'!DX80</f>
        <v>981.83618999999999</v>
      </c>
      <c r="AL108" s="178">
        <f>'P01 2024'!EG65</f>
        <v>474.31700000000001</v>
      </c>
      <c r="AM108" s="443">
        <f>+'P01 2023'!EN74</f>
        <v>490.91809499999999</v>
      </c>
      <c r="AN108" s="178">
        <v>0</v>
      </c>
      <c r="AO108" s="191">
        <f>+'P01 2023'!FD67</f>
        <v>490.91809499999999</v>
      </c>
      <c r="AP108" s="191">
        <v>0</v>
      </c>
      <c r="AQ108" s="419">
        <f>+'P01 2023'!FS87</f>
        <v>981.83618999999999</v>
      </c>
      <c r="AR108" s="1399"/>
      <c r="AV108" s="1381"/>
      <c r="AW108" s="1381"/>
      <c r="AX108" s="1381"/>
      <c r="AY108" s="1381"/>
      <c r="AZ108" s="1400"/>
      <c r="BA108" s="1399"/>
      <c r="BB108" s="1399"/>
      <c r="BC108" s="435"/>
      <c r="BD108" s="1092"/>
      <c r="BG108" s="399"/>
      <c r="BH108" s="399"/>
      <c r="BN108" s="392"/>
      <c r="BO108" s="297"/>
      <c r="BP108" s="400"/>
      <c r="BQ108" s="400"/>
    </row>
    <row r="109" spans="1:69" ht="15" hidden="1" customHeight="1" x14ac:dyDescent="0.25">
      <c r="B109" s="901" t="s">
        <v>564</v>
      </c>
      <c r="C109" s="195"/>
      <c r="D109" s="65"/>
      <c r="E109" s="1405" t="s">
        <v>169</v>
      </c>
      <c r="F109" s="1405"/>
      <c r="G109" s="1404" t="str">
        <f t="shared" si="19"/>
        <v>22.05.008</v>
      </c>
      <c r="H109" s="1406" t="s">
        <v>60</v>
      </c>
      <c r="I109" s="1415">
        <f>+'P01 2024'!H88</f>
        <v>38400</v>
      </c>
      <c r="J109" s="1430">
        <f>+'P01 2024'!FR93</f>
        <v>44169.934000000001</v>
      </c>
      <c r="K109" s="1407">
        <f ca="1">SUMIF(T$3:$AQ101,"ok",T109:AQ109)</f>
        <v>40436.600999999995</v>
      </c>
      <c r="L109" s="1292">
        <f t="shared" ca="1" si="20"/>
        <v>0.9154779583777507</v>
      </c>
      <c r="M109" s="1430">
        <f>'P01 2024'!FT93</f>
        <v>40436.601000000002</v>
      </c>
      <c r="N109" s="1292">
        <f t="shared" si="21"/>
        <v>0.91547795837775081</v>
      </c>
      <c r="O109" s="1408">
        <f t="shared" si="22"/>
        <v>3733.3329999999987</v>
      </c>
      <c r="P109" s="1409">
        <f t="shared" si="15"/>
        <v>8.4522041622249161E-2</v>
      </c>
      <c r="Q109" s="823">
        <f>+'P01 2023'!GA96</f>
        <v>42191.161244999996</v>
      </c>
      <c r="R109" s="1420">
        <f ca="1">SUMIF(U$3:$AQ100,"SI",U109:AQ109)</f>
        <v>42191.161244999996</v>
      </c>
      <c r="S109" s="1410">
        <f t="shared" ca="1" si="17"/>
        <v>1</v>
      </c>
      <c r="T109" s="1411">
        <f>+'P01 2024'!K88</f>
        <v>3135.806</v>
      </c>
      <c r="U109" s="191">
        <f>+'P01 2023'!I90</f>
        <v>0</v>
      </c>
      <c r="V109" s="191">
        <v>0</v>
      </c>
      <c r="W109" s="178">
        <v>0</v>
      </c>
      <c r="X109" s="178">
        <f>+'P01 2024'!AE69</f>
        <v>6271.6120000000001</v>
      </c>
      <c r="Y109" s="178">
        <f>+'P01 2023'!AD80</f>
        <v>0</v>
      </c>
      <c r="Z109" s="178">
        <f>+'P01 2024'!AT59</f>
        <v>3135.806</v>
      </c>
      <c r="AA109" s="178">
        <f>+'P01 2023'!AT77</f>
        <v>9736.6776299999983</v>
      </c>
      <c r="AB109" s="178">
        <f>+'P01 2024'!BI55</f>
        <v>3135.806</v>
      </c>
      <c r="AC109" s="178">
        <v>0</v>
      </c>
      <c r="AD109" s="178">
        <f>+'P01 2024'!BX71</f>
        <v>3135.806</v>
      </c>
      <c r="AE109" s="1469">
        <f>+'P01 2023'!BZ76</f>
        <v>6491.1184199999998</v>
      </c>
      <c r="AF109" s="1468">
        <f>+'P01 2024'!CM71</f>
        <v>1663.62</v>
      </c>
      <c r="AG109" s="636">
        <f>+'P01 2023'!CP78</f>
        <v>3245.5592099999999</v>
      </c>
      <c r="AH109" s="543">
        <v>0</v>
      </c>
      <c r="AI109" s="443">
        <f>+'P01 2023'!DF63</f>
        <v>3245.5592099999999</v>
      </c>
      <c r="AJ109" s="178">
        <f>+'P01 2024'!DR68</f>
        <v>10466.518</v>
      </c>
      <c r="AK109" s="178">
        <f>+'P01 2023'!DX81</f>
        <v>3245.5592099999999</v>
      </c>
      <c r="AL109" s="178">
        <f>'P01 2024'!EG66</f>
        <v>3135.806</v>
      </c>
      <c r="AM109" s="443">
        <f>+'P01 2023'!EN75</f>
        <v>3245.5592099999999</v>
      </c>
      <c r="AN109" s="178">
        <f>+'P01 2024'!ET62</f>
        <v>813.97500000000002</v>
      </c>
      <c r="AO109" s="191">
        <f>+'P01 2023'!FD68</f>
        <v>6491.1184199999998</v>
      </c>
      <c r="AP109" s="191">
        <f>+'P01 2024'!FL78</f>
        <v>5541.8459999999995</v>
      </c>
      <c r="AQ109" s="419">
        <f>+'P01 2023'!FS88</f>
        <v>6490.009935</v>
      </c>
      <c r="AR109" s="1399"/>
      <c r="AV109" s="1381"/>
      <c r="AW109" s="1381"/>
      <c r="AX109" s="1381"/>
      <c r="AY109" s="1381"/>
      <c r="AZ109" s="1400"/>
      <c r="BA109" s="1399"/>
      <c r="BB109" s="1399"/>
      <c r="BC109" s="435"/>
      <c r="BD109" s="1092"/>
      <c r="BG109" s="399"/>
      <c r="BH109" s="399"/>
      <c r="BN109" s="392"/>
      <c r="BO109" s="297"/>
      <c r="BP109" s="400"/>
      <c r="BQ109" s="400"/>
    </row>
    <row r="110" spans="1:69" s="1401" customFormat="1" ht="15" hidden="1" customHeight="1" x14ac:dyDescent="0.25">
      <c r="A110" s="418"/>
      <c r="B110" s="901" t="s">
        <v>382</v>
      </c>
      <c r="C110" s="175"/>
      <c r="D110" s="62" t="s">
        <v>180</v>
      </c>
      <c r="E110" s="1418"/>
      <c r="F110" s="1418"/>
      <c r="G110" s="1417"/>
      <c r="H110" s="1419" t="s">
        <v>110</v>
      </c>
      <c r="I110" s="385">
        <f>+'P01 2024'!H89</f>
        <v>50902.635000000002</v>
      </c>
      <c r="J110" s="1435">
        <f>+'P01 2024'!FR94</f>
        <v>77970.163</v>
      </c>
      <c r="K110" s="1393">
        <f ca="1">SUMIF(T$3:$AQ102,"ok",T110:AQ110)</f>
        <v>62462.521999999997</v>
      </c>
      <c r="L110" s="1290">
        <f t="shared" ca="1" si="20"/>
        <v>0.8011080084570299</v>
      </c>
      <c r="M110" s="1435">
        <f>'P01 2024'!FT94</f>
        <v>62970.163</v>
      </c>
      <c r="N110" s="1290">
        <f t="shared" si="21"/>
        <v>0.80761871691867571</v>
      </c>
      <c r="O110" s="1393">
        <f t="shared" si="22"/>
        <v>15000</v>
      </c>
      <c r="P110" s="1394">
        <f t="shared" si="15"/>
        <v>0.19238128308132432</v>
      </c>
      <c r="Q110" s="835">
        <f>+'P01 2023'!GA97</f>
        <v>88480.332540000003</v>
      </c>
      <c r="R110" s="1455">
        <f ca="1">SUMIF(U$3:$AQ102,"SI",U110:AQ110)</f>
        <v>84861.386729999984</v>
      </c>
      <c r="S110" s="1397">
        <f t="shared" ca="1" si="17"/>
        <v>0.95909886744193718</v>
      </c>
      <c r="T110" s="1398">
        <f>+'P01 2024'!K89</f>
        <v>777.14700000000005</v>
      </c>
      <c r="U110" s="171">
        <f>+'P01 2023'!I91</f>
        <v>15400.668554999998</v>
      </c>
      <c r="V110" s="171">
        <f>+'P01 2024'!Q59</f>
        <v>487.935</v>
      </c>
      <c r="W110" s="422">
        <f>+'P01 2023'!N62</f>
        <v>5813.7906149999999</v>
      </c>
      <c r="X110" s="171">
        <f>+'P01 2024'!AE70</f>
        <v>1596.816</v>
      </c>
      <c r="Y110" s="422">
        <f>SUM(Y111:Y117)</f>
        <v>2777.9389650000003</v>
      </c>
      <c r="Z110" s="422">
        <f>+'P01 2024'!AT60</f>
        <v>3542.42</v>
      </c>
      <c r="AA110" s="422">
        <f>SUM(AA111:AA117)</f>
        <v>4193.3459700000003</v>
      </c>
      <c r="AB110" s="422">
        <f>+'P01 2024'!BI56</f>
        <v>739.66800000000001</v>
      </c>
      <c r="AC110" s="422">
        <f>SUM(AC111:AC117)</f>
        <v>23507.415764999994</v>
      </c>
      <c r="AD110" s="422">
        <f>+'P01 2024'!BX72</f>
        <v>1340.432</v>
      </c>
      <c r="AE110" s="672">
        <f>+'P01 2023'!BZ77</f>
        <v>5968.8398249999991</v>
      </c>
      <c r="AF110" s="422">
        <f>+'P01 2024'!CM72</f>
        <v>3508.462</v>
      </c>
      <c r="AG110" s="609">
        <f>+'P01 2023'!CP79</f>
        <v>13882.607145</v>
      </c>
      <c r="AH110" s="171">
        <f>+'P01 2024'!DB73</f>
        <v>4399.8019999999997</v>
      </c>
      <c r="AI110" s="672">
        <f>+'P01 2023'!DF64</f>
        <v>3237.6849299999994</v>
      </c>
      <c r="AJ110" s="422">
        <f>+'P01 2024'!DR69</f>
        <v>967.69500000000005</v>
      </c>
      <c r="AK110" s="422">
        <f>+'P01 2023'!DX82</f>
        <v>307.91249999999997</v>
      </c>
      <c r="AL110" s="422">
        <f>SUM(AL111:AL117)</f>
        <v>20973.005999999998</v>
      </c>
      <c r="AM110" s="672">
        <f>+'P01 2023'!EN76</f>
        <v>1490.2012799999998</v>
      </c>
      <c r="AN110" s="422">
        <f>+'P01 2024'!ET63</f>
        <v>19912.942999999999</v>
      </c>
      <c r="AO110" s="422">
        <f>+'P01 2023'!FD69</f>
        <v>2242.7187300000001</v>
      </c>
      <c r="AP110" s="171">
        <f>+'P01 2024'!FL79</f>
        <v>4216.1959999999999</v>
      </c>
      <c r="AQ110" s="657">
        <f>+'P01 2023'!FS89</f>
        <v>6038.2624499999993</v>
      </c>
      <c r="AR110" s="1399"/>
      <c r="AS110" s="646"/>
      <c r="AT110" s="646"/>
      <c r="AU110" s="1386"/>
      <c r="AV110" s="1381"/>
      <c r="AW110" s="1381"/>
      <c r="AX110" s="1381"/>
      <c r="AY110" s="1381"/>
      <c r="AZ110" s="1400"/>
      <c r="BA110" s="1399"/>
      <c r="BB110" s="1399"/>
      <c r="BC110" s="435"/>
      <c r="BD110" s="1092"/>
      <c r="BE110" s="432"/>
      <c r="BF110" s="432"/>
      <c r="BG110" s="399"/>
      <c r="BH110" s="399"/>
      <c r="BI110" s="432"/>
      <c r="BJ110" s="432"/>
      <c r="BK110" s="432"/>
      <c r="BL110" s="432"/>
      <c r="BM110" s="399"/>
      <c r="BN110" s="392"/>
      <c r="BO110" s="297"/>
      <c r="BP110" s="400"/>
      <c r="BQ110" s="400"/>
    </row>
    <row r="111" spans="1:69" ht="15" hidden="1" customHeight="1" x14ac:dyDescent="0.25">
      <c r="B111" s="901" t="s">
        <v>565</v>
      </c>
      <c r="C111" s="195"/>
      <c r="D111" s="65"/>
      <c r="E111" s="1405" t="s">
        <v>167</v>
      </c>
      <c r="F111" s="1405"/>
      <c r="G111" s="1404" t="str">
        <f>+CONCATENATE($C$80,"",$D$110,"",E111)</f>
        <v>22.06.001</v>
      </c>
      <c r="H111" s="1406" t="s">
        <v>111</v>
      </c>
      <c r="I111" s="1415">
        <f>+'P01 2024'!H90</f>
        <v>16061.79</v>
      </c>
      <c r="J111" s="1430">
        <f>+'P01 2024'!FR95</f>
        <v>44395.271999999997</v>
      </c>
      <c r="K111" s="1407">
        <f ca="1">SUMIF(T$3:$AQ103,"ok",T111:AQ111)</f>
        <v>29395.271999999997</v>
      </c>
      <c r="L111" s="1292">
        <f t="shared" ca="1" si="20"/>
        <v>0.66212618316653171</v>
      </c>
      <c r="M111" s="1430">
        <f>'P01 2024'!FT95</f>
        <v>29395.272000000001</v>
      </c>
      <c r="N111" s="1292">
        <f t="shared" si="21"/>
        <v>0.66212618316653182</v>
      </c>
      <c r="O111" s="1408">
        <f t="shared" si="22"/>
        <v>14999.999999999996</v>
      </c>
      <c r="P111" s="1409">
        <f t="shared" si="15"/>
        <v>0.33787381683346818</v>
      </c>
      <c r="Q111" s="823">
        <f>+'P01 2023'!GA98</f>
        <v>59805.231119999997</v>
      </c>
      <c r="R111" s="1420">
        <f ca="1">SUMIF(U$3:$AQ103,"SI",U111:AQ111)</f>
        <v>59805.231119999989</v>
      </c>
      <c r="S111" s="1410">
        <f t="shared" ca="1" si="17"/>
        <v>0.99999999999999989</v>
      </c>
      <c r="T111" s="1411">
        <f>+'P01 2024'!K90</f>
        <v>62.19</v>
      </c>
      <c r="U111" s="191">
        <f>+'P01 2023'!I92</f>
        <v>13659.562575</v>
      </c>
      <c r="V111" s="191">
        <v>0</v>
      </c>
      <c r="W111" s="178">
        <f>+'P01 2023'!N63</f>
        <v>4741.335</v>
      </c>
      <c r="X111" s="178">
        <v>0</v>
      </c>
      <c r="Y111" s="178">
        <f>+'P01 2023'!AD82</f>
        <v>0</v>
      </c>
      <c r="Z111" s="178">
        <f>+'P01 2024'!AT61</f>
        <v>1981.74</v>
      </c>
      <c r="AA111" s="178">
        <f>+'P01 2023'!AT79</f>
        <v>1790.5230899999997</v>
      </c>
      <c r="AB111" s="178">
        <v>0</v>
      </c>
      <c r="AC111" s="178">
        <f>+'P01 2023'!BJ67</f>
        <v>20999.126384999996</v>
      </c>
      <c r="AD111" s="178">
        <v>0</v>
      </c>
      <c r="AE111" s="1469">
        <f>+'P01 2023'!BZ78</f>
        <v>3653.4620249999998</v>
      </c>
      <c r="AF111" s="1468">
        <f>+'P01 2024'!CM73</f>
        <v>2126.8000000000002</v>
      </c>
      <c r="AG111" s="636">
        <f>+'P01 2023'!CP80</f>
        <v>11327.238719999998</v>
      </c>
      <c r="AH111" s="543">
        <f>+'P01 2024'!DB74</f>
        <v>1404.2</v>
      </c>
      <c r="AI111" s="443">
        <f>+'P01 2023'!DF65</f>
        <v>1657.1850749999999</v>
      </c>
      <c r="AJ111" s="178">
        <f>+'P01 2024'!DR70</f>
        <v>371.28</v>
      </c>
      <c r="AK111" s="178">
        <f>+'P01 2023'!DX83</f>
        <v>0</v>
      </c>
      <c r="AL111" s="178">
        <f>'P01 2024'!EG68</f>
        <v>17663.476999999999</v>
      </c>
      <c r="AM111" s="443">
        <f>+'P01 2023'!EN77</f>
        <v>0</v>
      </c>
      <c r="AN111" s="178">
        <f>+'P01 2024'!ET64</f>
        <v>3447.87</v>
      </c>
      <c r="AO111" s="191">
        <f>+'P01 2023'!FD70</f>
        <v>0</v>
      </c>
      <c r="AP111" s="191">
        <f>+'P01 2024'!FL80</f>
        <v>2337.7150000000001</v>
      </c>
      <c r="AQ111" s="419">
        <f>+'P01 2023'!FS90</f>
        <v>1976.7982499999998</v>
      </c>
      <c r="AR111" s="1399"/>
      <c r="AV111" s="1381"/>
      <c r="AW111" s="1381"/>
      <c r="AX111" s="1381"/>
      <c r="AY111" s="1381"/>
      <c r="AZ111" s="1400"/>
      <c r="BA111" s="1399"/>
      <c r="BB111" s="1399"/>
      <c r="BC111" s="435"/>
      <c r="BD111" s="1092"/>
      <c r="BG111" s="399"/>
      <c r="BH111" s="399"/>
      <c r="BN111" s="392"/>
      <c r="BO111" s="297"/>
      <c r="BP111" s="400"/>
      <c r="BQ111" s="400"/>
    </row>
    <row r="112" spans="1:69" ht="15" hidden="1" customHeight="1" x14ac:dyDescent="0.25">
      <c r="B112" s="901" t="s">
        <v>566</v>
      </c>
      <c r="C112" s="195"/>
      <c r="D112" s="65"/>
      <c r="E112" s="1405" t="s">
        <v>163</v>
      </c>
      <c r="F112" s="1405"/>
      <c r="G112" s="1404" t="str">
        <f>+CONCATENATE($C$80,"",$D$110,"",E112)</f>
        <v>22.06.002</v>
      </c>
      <c r="H112" s="1406" t="s">
        <v>61</v>
      </c>
      <c r="I112" s="1415">
        <f>+'P01 2024'!H91</f>
        <v>20579.900000000001</v>
      </c>
      <c r="J112" s="1430">
        <f>+'P01 2024'!FR96</f>
        <v>11969.397999999999</v>
      </c>
      <c r="K112" s="1407">
        <f ca="1">SUMIF(T$3:$AQ104,"ok",T112:AQ112)</f>
        <v>11681.669000000002</v>
      </c>
      <c r="L112" s="1292">
        <f t="shared" ca="1" si="20"/>
        <v>0.97596128059239085</v>
      </c>
      <c r="M112" s="1430">
        <f>'P01 2024'!FT96</f>
        <v>11969.397999999999</v>
      </c>
      <c r="N112" s="1292">
        <f t="shared" si="21"/>
        <v>1</v>
      </c>
      <c r="O112" s="1408">
        <f t="shared" si="22"/>
        <v>0</v>
      </c>
      <c r="P112" s="1409">
        <f t="shared" si="15"/>
        <v>0</v>
      </c>
      <c r="Q112" s="823">
        <f>+'P01 2023'!GA99</f>
        <v>17157.856365</v>
      </c>
      <c r="R112" s="1420">
        <f ca="1">SUMIF(U$3:$AQ104,"SI",U112:AQ112)</f>
        <v>16913.98863</v>
      </c>
      <c r="S112" s="1410">
        <f t="shared" ca="1" si="17"/>
        <v>0.98578681801431434</v>
      </c>
      <c r="T112" s="1411">
        <f>+'P01 2024'!K91</f>
        <v>714.95699999999999</v>
      </c>
      <c r="U112" s="191">
        <f>+'P01 2023'!I93</f>
        <v>308.17021499999998</v>
      </c>
      <c r="V112" s="191">
        <f>+'P01 2024'!Q60</f>
        <v>487.935</v>
      </c>
      <c r="W112" s="178">
        <f>+'P01 2023'!N64</f>
        <v>1072.4556150000001</v>
      </c>
      <c r="X112" s="178">
        <f>+'P01 2024'!AE71</f>
        <v>1053.325</v>
      </c>
      <c r="Y112" s="178">
        <f>+'P01 2023'!AD83</f>
        <v>2293.3737000000001</v>
      </c>
      <c r="Z112" s="178">
        <f>+'P01 2024'!AT62</f>
        <v>917.18899999999996</v>
      </c>
      <c r="AA112" s="178">
        <f>+'P01 2023'!AT80</f>
        <v>2402.8228800000002</v>
      </c>
      <c r="AB112" s="178">
        <f>+'P01 2024'!BI57</f>
        <v>739.66800000000001</v>
      </c>
      <c r="AC112" s="178">
        <f>+'P01 2023'!BJ68</f>
        <v>2298.90888</v>
      </c>
      <c r="AD112" s="178">
        <f>+'P01 2024'!BX73</f>
        <v>796.94100000000003</v>
      </c>
      <c r="AE112" s="1469">
        <f>+'P01 2023'!BZ79</f>
        <v>807.88995</v>
      </c>
      <c r="AF112" s="1468">
        <f>+'P01 2024'!CM74</f>
        <v>1381.662</v>
      </c>
      <c r="AG112" s="636">
        <f>+'P01 2023'!CP81</f>
        <v>2070.8031599999999</v>
      </c>
      <c r="AH112" s="543">
        <f>+'P01 2024'!DB75</f>
        <v>1937.5360000000001</v>
      </c>
      <c r="AI112" s="443">
        <f>+'P01 2023'!DF66</f>
        <v>1112.472855</v>
      </c>
      <c r="AJ112" s="178">
        <f>+'P01 2024'!DR71</f>
        <v>596.41499999999996</v>
      </c>
      <c r="AK112" s="178">
        <f>+'P01 2023'!DX84</f>
        <v>307.91249999999997</v>
      </c>
      <c r="AL112" s="178">
        <f>'P01 2024'!EG69</f>
        <v>1849.7329999999999</v>
      </c>
      <c r="AM112" s="443">
        <f>+'P01 2023'!EN78</f>
        <v>1005.6360149999999</v>
      </c>
      <c r="AN112" s="178">
        <f>+'P01 2024'!ET65</f>
        <v>299.71800000000002</v>
      </c>
      <c r="AO112" s="191">
        <f>+'P01 2023'!FD71</f>
        <v>423.05935499999993</v>
      </c>
      <c r="AP112" s="191">
        <f>+'P01 2024'!FL81</f>
        <v>906.59</v>
      </c>
      <c r="AQ112" s="419">
        <f>+'P01 2023'!FS91</f>
        <v>2810.4835050000002</v>
      </c>
      <c r="AR112" s="1399"/>
      <c r="AV112" s="1381"/>
      <c r="AW112" s="1381"/>
      <c r="AX112" s="1381"/>
      <c r="AY112" s="1381"/>
      <c r="AZ112" s="1400"/>
      <c r="BA112" s="1399"/>
      <c r="BB112" s="1399"/>
      <c r="BC112" s="435"/>
      <c r="BD112" s="1092"/>
      <c r="BG112" s="399"/>
      <c r="BH112" s="399"/>
      <c r="BN112" s="392"/>
      <c r="BO112" s="297"/>
      <c r="BP112" s="400"/>
      <c r="BQ112" s="400"/>
    </row>
    <row r="113" spans="1:69" ht="15" hidden="1" customHeight="1" x14ac:dyDescent="0.25">
      <c r="B113" s="901" t="s">
        <v>567</v>
      </c>
      <c r="C113" s="195"/>
      <c r="D113" s="65"/>
      <c r="E113" s="1405" t="s">
        <v>164</v>
      </c>
      <c r="F113" s="1405"/>
      <c r="G113" s="1404" t="str">
        <f>+CONCATENATE($C$80,"",$D$110,"",E113)</f>
        <v>22.06.003</v>
      </c>
      <c r="H113" s="1406" t="s">
        <v>112</v>
      </c>
      <c r="I113" s="1415">
        <f>+'P01 2024'!H92</f>
        <v>3000</v>
      </c>
      <c r="J113" s="1407">
        <v>0</v>
      </c>
      <c r="K113" s="1407">
        <f ca="1">SUMIF(T$3:$AQ105,"ok",T113:AQ113)</f>
        <v>0</v>
      </c>
      <c r="L113" s="1292">
        <f t="shared" ca="1" si="20"/>
        <v>0</v>
      </c>
      <c r="M113" s="1430">
        <v>0</v>
      </c>
      <c r="N113" s="1292">
        <f t="shared" si="21"/>
        <v>0</v>
      </c>
      <c r="O113" s="1408">
        <f t="shared" si="22"/>
        <v>0</v>
      </c>
      <c r="P113" s="1409">
        <f t="shared" si="15"/>
        <v>0</v>
      </c>
      <c r="Q113" s="823">
        <f>+'P01 2023'!GA100</f>
        <v>468.02699999999993</v>
      </c>
      <c r="R113" s="1420">
        <f ca="1">SUMIF(U$3:$AQ105,"SI",U113:AQ113)</f>
        <v>468.02699999999993</v>
      </c>
      <c r="S113" s="1410">
        <f t="shared" ca="1" si="17"/>
        <v>1</v>
      </c>
      <c r="T113" s="1411">
        <f>+'P01 2024'!K92</f>
        <v>0</v>
      </c>
      <c r="U113" s="191">
        <f>+'P01 2023'!I94</f>
        <v>0</v>
      </c>
      <c r="V113" s="191">
        <v>0</v>
      </c>
      <c r="W113" s="178">
        <v>0</v>
      </c>
      <c r="X113" s="178">
        <v>0</v>
      </c>
      <c r="Y113" s="178">
        <f>+'P01 2023'!AD84</f>
        <v>0</v>
      </c>
      <c r="Z113" s="178">
        <v>0</v>
      </c>
      <c r="AA113" s="178">
        <v>0</v>
      </c>
      <c r="AB113" s="178">
        <v>0</v>
      </c>
      <c r="AC113" s="178">
        <v>0</v>
      </c>
      <c r="AD113" s="178">
        <v>0</v>
      </c>
      <c r="AE113" s="443">
        <v>0</v>
      </c>
      <c r="AF113" s="178">
        <v>0</v>
      </c>
      <c r="AG113" s="636">
        <v>0</v>
      </c>
      <c r="AH113" s="543">
        <v>0</v>
      </c>
      <c r="AI113" s="443">
        <f>+'P01 2023'!DF67</f>
        <v>468.02699999999993</v>
      </c>
      <c r="AJ113" s="178">
        <v>0</v>
      </c>
      <c r="AK113" s="178">
        <f>+'P01 2023'!DX85</f>
        <v>0</v>
      </c>
      <c r="AL113" s="178">
        <v>0</v>
      </c>
      <c r="AM113" s="443">
        <v>0</v>
      </c>
      <c r="AN113" s="178">
        <v>0</v>
      </c>
      <c r="AO113" s="191">
        <v>0</v>
      </c>
      <c r="AP113" s="191">
        <v>0</v>
      </c>
      <c r="AQ113" s="419">
        <v>0</v>
      </c>
      <c r="AR113" s="1399"/>
      <c r="AV113" s="1381"/>
      <c r="AW113" s="1381"/>
      <c r="AX113" s="1381"/>
      <c r="AY113" s="1381"/>
      <c r="AZ113" s="1400"/>
      <c r="BA113" s="1399"/>
      <c r="BB113" s="1399"/>
      <c r="BC113" s="435"/>
      <c r="BD113" s="1092"/>
      <c r="BG113" s="399"/>
      <c r="BH113" s="399"/>
      <c r="BN113" s="392"/>
      <c r="BO113" s="297"/>
      <c r="BP113" s="400"/>
      <c r="BQ113" s="400"/>
    </row>
    <row r="114" spans="1:69" ht="15" hidden="1" customHeight="1" x14ac:dyDescent="0.25">
      <c r="B114" s="901" t="s">
        <v>568</v>
      </c>
      <c r="C114" s="195"/>
      <c r="D114" s="65"/>
      <c r="E114" s="1405" t="s">
        <v>177</v>
      </c>
      <c r="F114" s="1405"/>
      <c r="G114" s="1404" t="s">
        <v>763</v>
      </c>
      <c r="H114" s="1480" t="s">
        <v>614</v>
      </c>
      <c r="I114" s="1415">
        <v>0</v>
      </c>
      <c r="J114" s="1407">
        <f>+'P01 2024'!FR97</f>
        <v>6151.7709999999997</v>
      </c>
      <c r="K114" s="1407">
        <f ca="1">SUMIF(T$3:$AQ106,"ok",T114:AQ114)</f>
        <v>5931.8589999999995</v>
      </c>
      <c r="L114" s="1292">
        <f t="shared" ca="1" si="20"/>
        <v>0.96425224541030541</v>
      </c>
      <c r="M114" s="1430">
        <f>'P01 2024'!FT97</f>
        <v>6151.7709999999997</v>
      </c>
      <c r="N114" s="1292">
        <f t="shared" si="21"/>
        <v>1</v>
      </c>
      <c r="O114" s="1408">
        <f t="shared" si="22"/>
        <v>0</v>
      </c>
      <c r="P114" s="1409">
        <f t="shared" si="15"/>
        <v>0</v>
      </c>
      <c r="Q114" s="823">
        <f>+'P01 2023'!GA101</f>
        <v>1662.7275</v>
      </c>
      <c r="R114" s="1420">
        <f ca="1">SUMIF(U$3:$AQ106,"SI",U114:AQ114)</f>
        <v>1662.7274999999997</v>
      </c>
      <c r="S114" s="1410">
        <f t="shared" ca="1" si="17"/>
        <v>0.99999999999999989</v>
      </c>
      <c r="T114" s="1411">
        <v>0</v>
      </c>
      <c r="U114" s="191">
        <f>+'P01 2023'!I95</f>
        <v>948.37049999999988</v>
      </c>
      <c r="V114" s="191">
        <v>0</v>
      </c>
      <c r="W114" s="178">
        <v>0</v>
      </c>
      <c r="X114" s="178">
        <v>0</v>
      </c>
      <c r="Y114" s="178">
        <v>0</v>
      </c>
      <c r="Z114" s="178">
        <f>+'P01 2024'!AT63</f>
        <v>100</v>
      </c>
      <c r="AA114" s="178">
        <v>0</v>
      </c>
      <c r="AB114" s="178">
        <v>0</v>
      </c>
      <c r="AC114" s="178">
        <f>+'P01 2023'!BJ69</f>
        <v>209.38049999999998</v>
      </c>
      <c r="AD114" s="178">
        <v>0</v>
      </c>
      <c r="AE114" s="443">
        <v>0</v>
      </c>
      <c r="AF114" s="178">
        <v>0</v>
      </c>
      <c r="AG114" s="636">
        <v>0</v>
      </c>
      <c r="AH114" s="543">
        <f>+'P01 2024'!DB76</f>
        <v>514.57500000000005</v>
      </c>
      <c r="AI114" s="443">
        <v>0</v>
      </c>
      <c r="AJ114" s="178">
        <v>0</v>
      </c>
      <c r="AK114" s="178">
        <v>0</v>
      </c>
      <c r="AL114" s="178">
        <v>0</v>
      </c>
      <c r="AM114" s="443">
        <v>0</v>
      </c>
      <c r="AN114" s="178">
        <f>+'P01 2024'!ET66</f>
        <v>4888.884</v>
      </c>
      <c r="AO114" s="1423">
        <v>0</v>
      </c>
      <c r="AP114" s="1423">
        <f>+'P01 2024'!FL82</f>
        <v>428.4</v>
      </c>
      <c r="AQ114" s="419">
        <f>+'P01 2023'!FS92</f>
        <v>504.97649999999993</v>
      </c>
      <c r="AR114" s="1399"/>
      <c r="AV114" s="1381"/>
      <c r="AW114" s="1381"/>
      <c r="AX114" s="1381"/>
      <c r="AY114" s="1381"/>
      <c r="AZ114" s="1400"/>
      <c r="BA114" s="1399"/>
      <c r="BB114" s="1399"/>
      <c r="BC114" s="435"/>
      <c r="BD114" s="1092"/>
      <c r="BG114" s="399"/>
      <c r="BH114" s="399"/>
      <c r="BM114" s="400"/>
      <c r="BN114" s="400"/>
    </row>
    <row r="115" spans="1:69" ht="15" hidden="1" customHeight="1" x14ac:dyDescent="0.25">
      <c r="B115" s="901" t="s">
        <v>1034</v>
      </c>
      <c r="C115" s="195"/>
      <c r="D115" s="65"/>
      <c r="E115" s="1405" t="s">
        <v>179</v>
      </c>
      <c r="F115" s="1405"/>
      <c r="G115" s="1404" t="str">
        <f>+CONCATENATE($C$80,"",$D$110,"",E115)</f>
        <v>22.06.006</v>
      </c>
      <c r="H115" s="1406" t="s">
        <v>647</v>
      </c>
      <c r="I115" s="1415">
        <v>0</v>
      </c>
      <c r="J115" s="1407">
        <v>0</v>
      </c>
      <c r="K115" s="1407">
        <f ca="1">SUMIF(T$3:$AQ107,"ok",T115:AQ115)</f>
        <v>0</v>
      </c>
      <c r="L115" s="1292">
        <f t="shared" ca="1" si="20"/>
        <v>0</v>
      </c>
      <c r="M115" s="1430">
        <v>0</v>
      </c>
      <c r="N115" s="1292">
        <f t="shared" si="21"/>
        <v>0</v>
      </c>
      <c r="O115" s="1408">
        <f t="shared" si="22"/>
        <v>0</v>
      </c>
      <c r="P115" s="1409">
        <f t="shared" si="15"/>
        <v>0</v>
      </c>
      <c r="Q115" s="823">
        <v>0</v>
      </c>
      <c r="R115" s="1420">
        <f ca="1">SUMIF(U$3:$AQ107,"SI",U115:AQ115)</f>
        <v>0</v>
      </c>
      <c r="S115" s="1410" t="str">
        <f t="shared" ref="S115:S147" ca="1" si="23">IFERROR(R115/Q115,"0,00%")</f>
        <v>0,00%</v>
      </c>
      <c r="T115" s="1411">
        <v>0</v>
      </c>
      <c r="U115" s="191">
        <v>0</v>
      </c>
      <c r="V115" s="191">
        <v>0</v>
      </c>
      <c r="W115" s="178">
        <v>0</v>
      </c>
      <c r="X115" s="178">
        <v>0</v>
      </c>
      <c r="Y115" s="178">
        <v>0</v>
      </c>
      <c r="Z115" s="178">
        <v>0</v>
      </c>
      <c r="AA115" s="178">
        <v>0</v>
      </c>
      <c r="AB115" s="178">
        <v>0</v>
      </c>
      <c r="AC115" s="1423">
        <v>0</v>
      </c>
      <c r="AD115" s="1423">
        <v>0</v>
      </c>
      <c r="AE115" s="443">
        <v>0</v>
      </c>
      <c r="AF115" s="178">
        <v>0</v>
      </c>
      <c r="AG115" s="636">
        <v>0</v>
      </c>
      <c r="AH115" s="543">
        <v>0</v>
      </c>
      <c r="AI115" s="443">
        <v>0</v>
      </c>
      <c r="AJ115" s="178">
        <v>0</v>
      </c>
      <c r="AK115" s="178">
        <v>0</v>
      </c>
      <c r="AL115" s="178">
        <v>0</v>
      </c>
      <c r="AM115" s="443">
        <v>0</v>
      </c>
      <c r="AN115" s="178">
        <v>0</v>
      </c>
      <c r="AO115" s="1423">
        <v>0</v>
      </c>
      <c r="AP115" s="1423">
        <v>0</v>
      </c>
      <c r="AQ115" s="419">
        <v>0</v>
      </c>
      <c r="AR115" s="1399"/>
      <c r="AV115" s="1381"/>
      <c r="AW115" s="1381"/>
      <c r="AX115" s="1381"/>
      <c r="AY115" s="1381"/>
      <c r="AZ115" s="1400"/>
      <c r="BA115" s="1399"/>
      <c r="BB115" s="1399"/>
      <c r="BC115" s="435"/>
      <c r="BD115" s="1092"/>
      <c r="BG115" s="399"/>
      <c r="BH115" s="399"/>
      <c r="BM115" s="400"/>
      <c r="BN115" s="400"/>
    </row>
    <row r="116" spans="1:69" ht="15" hidden="1" customHeight="1" x14ac:dyDescent="0.25">
      <c r="B116" s="901" t="s">
        <v>569</v>
      </c>
      <c r="C116" s="195"/>
      <c r="D116" s="65"/>
      <c r="E116" s="1405" t="s">
        <v>168</v>
      </c>
      <c r="F116" s="1405"/>
      <c r="G116" s="1404" t="str">
        <f>+CONCATENATE($C$80,"",$D$110,"",E116)</f>
        <v>22.06.007</v>
      </c>
      <c r="H116" s="1406" t="s">
        <v>63</v>
      </c>
      <c r="I116" s="1415">
        <f>+'P01 2024'!H93</f>
        <v>11260.945</v>
      </c>
      <c r="J116" s="1430">
        <f>'P01 2024'!FR98</f>
        <v>15168.121999999999</v>
      </c>
      <c r="K116" s="1407">
        <f ca="1">SUMIF(T$3:$AQ108,"ok",T116:AQ116)</f>
        <v>15168.121999999999</v>
      </c>
      <c r="L116" s="1292">
        <f t="shared" ca="1" si="20"/>
        <v>1</v>
      </c>
      <c r="M116" s="1430">
        <f>'P01 2024'!FT98</f>
        <v>15168.121999999999</v>
      </c>
      <c r="N116" s="1292">
        <f t="shared" si="21"/>
        <v>1</v>
      </c>
      <c r="O116" s="1408">
        <f t="shared" si="22"/>
        <v>0</v>
      </c>
      <c r="P116" s="1409">
        <f t="shared" si="15"/>
        <v>0</v>
      </c>
      <c r="Q116" s="823">
        <f>+'P01 2023'!GA102</f>
        <v>9386.4905550000003</v>
      </c>
      <c r="R116" s="1420">
        <f ca="1">SUMIF(U$3:$AQ108,"SI",U116:AQ116)</f>
        <v>6011.4124800000009</v>
      </c>
      <c r="S116" s="1410">
        <f t="shared" ca="1" si="23"/>
        <v>0.64043237936225683</v>
      </c>
      <c r="T116" s="1411">
        <f>+'P01 2024'!K92</f>
        <v>0</v>
      </c>
      <c r="U116" s="191">
        <f>+'P01 2023'!I96</f>
        <v>484.56526499999995</v>
      </c>
      <c r="V116" s="191">
        <v>0</v>
      </c>
      <c r="W116" s="178">
        <v>0</v>
      </c>
      <c r="X116" s="178">
        <f>+'P01 2024'!AE72</f>
        <v>543.49099999999999</v>
      </c>
      <c r="Y116" s="178">
        <f>+'P01 2023'!AD85</f>
        <v>484.56526499999995</v>
      </c>
      <c r="Z116" s="178">
        <f>+'P01 2024'!AT64</f>
        <v>543.49099999999999</v>
      </c>
      <c r="AA116" s="178">
        <v>0</v>
      </c>
      <c r="AB116" s="178">
        <v>0</v>
      </c>
      <c r="AC116" s="178">
        <v>0</v>
      </c>
      <c r="AD116" s="178">
        <f>+'P01 2024'!BX74</f>
        <v>543.49099999999999</v>
      </c>
      <c r="AE116" s="443">
        <f>+'P01 2023'!BZ81</f>
        <v>1507.48785</v>
      </c>
      <c r="AF116" s="178">
        <v>0</v>
      </c>
      <c r="AG116" s="636">
        <f>+'P01 2023'!CP82</f>
        <v>484.56526499999995</v>
      </c>
      <c r="AH116" s="543">
        <f>+'P01 2024'!DB77</f>
        <v>543.49099999999999</v>
      </c>
      <c r="AI116" s="443">
        <v>0</v>
      </c>
      <c r="AJ116" s="178">
        <v>0</v>
      </c>
      <c r="AK116" s="178">
        <f>+'P01 2023'!DX86</f>
        <v>0</v>
      </c>
      <c r="AL116" s="178">
        <f>'P01 2024'!EG70</f>
        <v>1174.1959999999999</v>
      </c>
      <c r="AM116" s="443">
        <f>+'P01 2023'!EN79</f>
        <v>484.56526499999995</v>
      </c>
      <c r="AN116" s="178">
        <f>+'P01 2024'!ET67</f>
        <v>11276.471</v>
      </c>
      <c r="AO116" s="191">
        <f>+'P01 2023'!FD72</f>
        <v>1819.659375</v>
      </c>
      <c r="AP116" s="191">
        <f>+'P01 2024'!FL83</f>
        <v>543.49099999999999</v>
      </c>
      <c r="AQ116" s="419">
        <f>+'P01 2023'!FS93</f>
        <v>746.00419499999998</v>
      </c>
      <c r="AR116" s="1399"/>
      <c r="AV116" s="1381"/>
      <c r="AW116" s="1381"/>
      <c r="AX116" s="1381"/>
      <c r="AY116" s="1381"/>
      <c r="AZ116" s="1400"/>
      <c r="BA116" s="1399"/>
      <c r="BB116" s="1399"/>
      <c r="BC116" s="435"/>
      <c r="BD116" s="1092"/>
      <c r="BG116" s="399"/>
      <c r="BH116" s="399"/>
      <c r="BM116" s="400"/>
      <c r="BN116" s="400"/>
    </row>
    <row r="117" spans="1:69" ht="15" hidden="1" customHeight="1" x14ac:dyDescent="0.25">
      <c r="B117" s="901" t="s">
        <v>383</v>
      </c>
      <c r="C117" s="195"/>
      <c r="D117" s="65"/>
      <c r="E117" s="1405" t="s">
        <v>175</v>
      </c>
      <c r="F117" s="1405"/>
      <c r="G117" s="1404" t="str">
        <f>+CONCATENATE($C$80,"",$D$110,"",E117)</f>
        <v>22.06.999</v>
      </c>
      <c r="H117" s="1406" t="s">
        <v>51</v>
      </c>
      <c r="I117" s="1415">
        <v>0</v>
      </c>
      <c r="J117" s="1430">
        <f>'P01 2024'!FR99</f>
        <v>285.60000000000002</v>
      </c>
      <c r="K117" s="1407">
        <f ca="1">SUMIF(T$3:$AQ109,"ok",T117:AQ117)</f>
        <v>285.60000000000002</v>
      </c>
      <c r="L117" s="1292">
        <f t="shared" ca="1" si="20"/>
        <v>1</v>
      </c>
      <c r="M117" s="1430">
        <f>'P01 2024'!FT99</f>
        <v>285.60000000000002</v>
      </c>
      <c r="N117" s="1292">
        <f t="shared" si="21"/>
        <v>1</v>
      </c>
      <c r="O117" s="1408">
        <f t="shared" si="22"/>
        <v>0</v>
      </c>
      <c r="P117" s="1409">
        <f t="shared" si="15"/>
        <v>0</v>
      </c>
      <c r="Q117" s="823">
        <v>0</v>
      </c>
      <c r="R117" s="1420">
        <f ca="1">SUMIF(U$3:$AQ109,"SI",U117:AQ117)</f>
        <v>0</v>
      </c>
      <c r="S117" s="1410" t="str">
        <f t="shared" ca="1" si="23"/>
        <v>0,00%</v>
      </c>
      <c r="T117" s="1411">
        <v>0</v>
      </c>
      <c r="U117" s="191">
        <v>0</v>
      </c>
      <c r="V117" s="191">
        <v>0</v>
      </c>
      <c r="W117" s="178">
        <v>0</v>
      </c>
      <c r="X117" s="178">
        <v>0</v>
      </c>
      <c r="Y117" s="178">
        <v>0</v>
      </c>
      <c r="Z117" s="178">
        <v>0</v>
      </c>
      <c r="AA117" s="178">
        <v>0</v>
      </c>
      <c r="AB117" s="178">
        <v>0</v>
      </c>
      <c r="AC117" s="1423">
        <v>0</v>
      </c>
      <c r="AD117" s="1423">
        <v>0</v>
      </c>
      <c r="AE117" s="443">
        <v>0</v>
      </c>
      <c r="AF117" s="178">
        <v>0</v>
      </c>
      <c r="AG117" s="636">
        <v>0</v>
      </c>
      <c r="AH117" s="543">
        <v>0</v>
      </c>
      <c r="AI117" s="443">
        <v>0</v>
      </c>
      <c r="AJ117" s="178">
        <v>0</v>
      </c>
      <c r="AK117" s="178">
        <v>0</v>
      </c>
      <c r="AL117" s="178">
        <f>'P01 2024'!EG71</f>
        <v>285.60000000000002</v>
      </c>
      <c r="AM117" s="443">
        <v>0</v>
      </c>
      <c r="AN117" s="178">
        <v>0</v>
      </c>
      <c r="AO117" s="1423">
        <v>0</v>
      </c>
      <c r="AP117" s="1423">
        <v>0</v>
      </c>
      <c r="AQ117" s="419">
        <v>0</v>
      </c>
      <c r="AR117" s="1399"/>
      <c r="AV117" s="1381"/>
      <c r="AW117" s="1381"/>
      <c r="AX117" s="1381"/>
      <c r="AY117" s="1381"/>
      <c r="AZ117" s="1400"/>
      <c r="BA117" s="1399"/>
      <c r="BB117" s="1399"/>
      <c r="BC117" s="435"/>
      <c r="BD117" s="1092"/>
      <c r="BG117" s="399"/>
      <c r="BH117" s="399"/>
      <c r="BM117" s="400"/>
      <c r="BN117" s="400"/>
    </row>
    <row r="118" spans="1:69" s="1401" customFormat="1" ht="15" hidden="1" customHeight="1" x14ac:dyDescent="0.25">
      <c r="A118" s="418"/>
      <c r="B118" s="901" t="s">
        <v>384</v>
      </c>
      <c r="C118" s="175"/>
      <c r="D118" s="62" t="s">
        <v>181</v>
      </c>
      <c r="E118" s="1418"/>
      <c r="F118" s="1418"/>
      <c r="G118" s="1417"/>
      <c r="H118" s="1472" t="s">
        <v>64</v>
      </c>
      <c r="I118" s="1459">
        <f>+'P01 2024'!H94</f>
        <v>10237.405000000001</v>
      </c>
      <c r="J118" s="1435">
        <f>'P01 2024'!FR100</f>
        <v>120014.886</v>
      </c>
      <c r="K118" s="1393">
        <f ca="1">SUMIF(T$3:$AQ110,"ok",T118:AQ118)</f>
        <v>120014.886</v>
      </c>
      <c r="L118" s="1290">
        <f t="shared" ca="1" si="20"/>
        <v>1</v>
      </c>
      <c r="M118" s="1435">
        <f>'P01 2024'!FT100</f>
        <v>120014.886</v>
      </c>
      <c r="N118" s="1290">
        <f t="shared" si="21"/>
        <v>1</v>
      </c>
      <c r="O118" s="1393">
        <f t="shared" si="22"/>
        <v>0</v>
      </c>
      <c r="P118" s="1394">
        <f t="shared" si="15"/>
        <v>0</v>
      </c>
      <c r="Q118" s="1481">
        <f>+'P01 2023'!GA103</f>
        <v>19454.78529</v>
      </c>
      <c r="R118" s="422">
        <f ca="1">SUM(R119:R120)</f>
        <v>18963.356939999998</v>
      </c>
      <c r="S118" s="1397">
        <f t="shared" ca="1" si="23"/>
        <v>0.97473997565768034</v>
      </c>
      <c r="T118" s="1398">
        <f>+'P01 2024'!K94</f>
        <v>1193.79</v>
      </c>
      <c r="U118" s="422">
        <f>SUM(U119:U120)</f>
        <v>178.58924999999999</v>
      </c>
      <c r="V118" s="171">
        <v>0</v>
      </c>
      <c r="W118" s="422">
        <f>+'P01 2023'!N67</f>
        <v>135.68849999999998</v>
      </c>
      <c r="X118" s="171">
        <f>+'P01 2024'!AE73</f>
        <v>2429.598</v>
      </c>
      <c r="Y118" s="422">
        <f>+'P01 2023'!AD86</f>
        <v>4553.2434149999999</v>
      </c>
      <c r="Z118" s="422">
        <f>+'P01 2024'!AT65</f>
        <v>1079.9970000000001</v>
      </c>
      <c r="AA118" s="422">
        <f>SUM(AA119:AA120)</f>
        <v>1501.4579399999998</v>
      </c>
      <c r="AB118" s="422">
        <f>+'P01 2024'!BI58</f>
        <v>7531.6989999999996</v>
      </c>
      <c r="AC118" s="422">
        <f>SUM(AC119:AC120)</f>
        <v>2350.8006749999995</v>
      </c>
      <c r="AD118" s="422">
        <f>+'P01 2024'!BX75</f>
        <v>116.76600000000001</v>
      </c>
      <c r="AE118" s="672">
        <f>+'P01 2023'!BZ82</f>
        <v>566.228835</v>
      </c>
      <c r="AF118" s="422">
        <f>+'P01 2024'!CM75</f>
        <v>34807.762999999999</v>
      </c>
      <c r="AG118" s="609">
        <f>+'P01 2023'!CP83</f>
        <v>344.37554999999998</v>
      </c>
      <c r="AH118" s="171">
        <f>+'P01 2024'!DB78</f>
        <v>3445.5619999999999</v>
      </c>
      <c r="AI118" s="672">
        <f>+'P01 2023'!DF69</f>
        <v>2680.6427549999999</v>
      </c>
      <c r="AJ118" s="422">
        <f>+'P01 2024'!DR72</f>
        <v>65494.006000000001</v>
      </c>
      <c r="AK118" s="422">
        <f>+'P01 2023'!DX87</f>
        <v>912.96211500000004</v>
      </c>
      <c r="AL118" s="422">
        <f>SUM(AL119:AL120)</f>
        <v>1838.7070000000001</v>
      </c>
      <c r="AM118" s="672">
        <f>+'P01 2023'!EN80</f>
        <v>4314.6417599999995</v>
      </c>
      <c r="AN118" s="422">
        <f>+'P01 2024'!ET68</f>
        <v>486.24400000000003</v>
      </c>
      <c r="AO118" s="422">
        <f>+'P01 2023'!FD73</f>
        <v>451.71022499999998</v>
      </c>
      <c r="AP118" s="422">
        <f>+'P01 2024'!FL84</f>
        <v>1590.7539999999999</v>
      </c>
      <c r="AQ118" s="657">
        <f>+'P01 2023'!FS94</f>
        <v>973.01591999999994</v>
      </c>
      <c r="AR118" s="1399"/>
      <c r="AS118" s="646"/>
      <c r="AT118" s="646"/>
      <c r="AU118" s="1386"/>
      <c r="AV118" s="1381"/>
      <c r="AW118" s="1381"/>
      <c r="AX118" s="1381"/>
      <c r="AY118" s="1381"/>
      <c r="AZ118" s="1400"/>
      <c r="BA118" s="1399"/>
      <c r="BB118" s="1399"/>
      <c r="BC118" s="435"/>
      <c r="BD118" s="1092"/>
      <c r="BE118" s="432"/>
      <c r="BF118" s="432"/>
      <c r="BG118" s="399"/>
      <c r="BH118" s="399"/>
      <c r="BI118" s="432"/>
      <c r="BJ118" s="432"/>
      <c r="BK118" s="432"/>
      <c r="BL118" s="432"/>
      <c r="BM118" s="400"/>
      <c r="BN118" s="400"/>
    </row>
    <row r="119" spans="1:69" ht="15" hidden="1" customHeight="1" x14ac:dyDescent="0.25">
      <c r="B119" s="901" t="s">
        <v>385</v>
      </c>
      <c r="C119" s="195"/>
      <c r="D119" s="65"/>
      <c r="E119" s="1405" t="s">
        <v>167</v>
      </c>
      <c r="F119" s="1405"/>
      <c r="G119" s="1404" t="str">
        <f>+CONCATENATE($C$80,"",$D$118,"",E119)</f>
        <v>22.07.001</v>
      </c>
      <c r="H119" s="1406" t="s">
        <v>65</v>
      </c>
      <c r="I119" s="1415">
        <f>+'P01 2024'!H95</f>
        <v>10000</v>
      </c>
      <c r="J119" s="1430">
        <f>'P01 2024'!FR101</f>
        <v>112636.82399999999</v>
      </c>
      <c r="K119" s="1407">
        <f ca="1">SUMIF(T$3:$AQ111,"ok",T119:AQ119)</f>
        <v>112636.82400000001</v>
      </c>
      <c r="L119" s="1292">
        <f t="shared" ca="1" si="20"/>
        <v>1.0000000000000002</v>
      </c>
      <c r="M119" s="1430">
        <f>'P01 2024'!FT101</f>
        <v>112636.82399999999</v>
      </c>
      <c r="N119" s="1292">
        <f t="shared" si="21"/>
        <v>1</v>
      </c>
      <c r="O119" s="1408">
        <f t="shared" si="22"/>
        <v>0</v>
      </c>
      <c r="P119" s="1409">
        <f t="shared" si="15"/>
        <v>0</v>
      </c>
      <c r="Q119" s="823">
        <f>+'P01 2023'!GA104</f>
        <v>13279.269419999999</v>
      </c>
      <c r="R119" s="1420">
        <f ca="1">SUMIF(U$3:$AQ109,"SI",U119:AQ119)</f>
        <v>13279.269419999999</v>
      </c>
      <c r="S119" s="1410">
        <f t="shared" ca="1" si="23"/>
        <v>1</v>
      </c>
      <c r="T119" s="1411">
        <f>+'P01 2024'!K95</f>
        <v>956.38499999999999</v>
      </c>
      <c r="U119" s="191">
        <f>+'P01 2023'!I98</f>
        <v>0</v>
      </c>
      <c r="V119" s="191">
        <v>0</v>
      </c>
      <c r="W119" s="178">
        <v>0</v>
      </c>
      <c r="X119" s="178">
        <f>+'P01 2024'!AE74</f>
        <v>1848.367</v>
      </c>
      <c r="Y119" s="178">
        <f>+'P01 2023'!AD87</f>
        <v>661.65997499999992</v>
      </c>
      <c r="Z119" s="178">
        <f>+'P01 2024'!AT66</f>
        <v>782.49699999999996</v>
      </c>
      <c r="AA119" s="178">
        <f>+'P01 2023'!AT84</f>
        <v>1501.4579399999998</v>
      </c>
      <c r="AB119" s="178">
        <f>+'P01 2024'!BI59</f>
        <v>2550.3589999999999</v>
      </c>
      <c r="AC119" s="178">
        <f>+'P01 2023'!BJ71</f>
        <v>2350.8006749999995</v>
      </c>
      <c r="AD119" s="178">
        <v>0</v>
      </c>
      <c r="AE119" s="443">
        <f>+'P01 2023'!BZ83</f>
        <v>566.228835</v>
      </c>
      <c r="AF119" s="178">
        <f>+'P01 2024'!CM76</f>
        <v>34698.283000000003</v>
      </c>
      <c r="AG119" s="636">
        <f>+'P01 2023'!CP84</f>
        <v>268.75223999999997</v>
      </c>
      <c r="AH119" s="171">
        <f>+'P01 2024'!DB79</f>
        <v>3445.5619999999999</v>
      </c>
      <c r="AI119" s="443">
        <f>+'P01 2023'!DF70</f>
        <v>2312.6257349999996</v>
      </c>
      <c r="AJ119" s="178">
        <f>+'P01 2024'!DR73</f>
        <v>64439.665999999997</v>
      </c>
      <c r="AK119" s="178">
        <f>+'P01 2023'!DX88</f>
        <v>912.96211500000004</v>
      </c>
      <c r="AL119" s="178">
        <f>'P01 2024'!EG73</f>
        <v>1838.7070000000001</v>
      </c>
      <c r="AM119" s="443">
        <f>+'P01 2023'!EN81</f>
        <v>3849.0780599999998</v>
      </c>
      <c r="AN119" s="178">
        <f>+'P01 2024'!ET69</f>
        <v>486.24400000000003</v>
      </c>
      <c r="AO119" s="1451">
        <f>+'P01 2023'!FD74</f>
        <v>451.71022499999998</v>
      </c>
      <c r="AP119" s="191">
        <f>+'P01 2024'!FL85</f>
        <v>1590.7539999999999</v>
      </c>
      <c r="AQ119" s="1174">
        <f>+'P01 2023'!FS95</f>
        <v>403.99361999999996</v>
      </c>
      <c r="AR119" s="1399"/>
      <c r="AV119" s="1381"/>
      <c r="AW119" s="1381"/>
      <c r="AX119" s="1381"/>
      <c r="AY119" s="1381"/>
      <c r="AZ119" s="1400"/>
      <c r="BA119" s="1399"/>
      <c r="BB119" s="1399"/>
      <c r="BC119" s="435"/>
      <c r="BD119" s="1092"/>
      <c r="BG119" s="399"/>
      <c r="BH119" s="399"/>
      <c r="BM119" s="400"/>
      <c r="BN119" s="400"/>
    </row>
    <row r="120" spans="1:69" ht="15" hidden="1" customHeight="1" x14ac:dyDescent="0.25">
      <c r="B120" s="901" t="s">
        <v>386</v>
      </c>
      <c r="C120" s="195"/>
      <c r="D120" s="65"/>
      <c r="E120" s="1405" t="s">
        <v>163</v>
      </c>
      <c r="F120" s="1405"/>
      <c r="G120" s="1404" t="str">
        <f>+CONCATENATE($C$80,"",$D$118,"",E120)</f>
        <v>22.07.002</v>
      </c>
      <c r="H120" s="1406" t="s">
        <v>66</v>
      </c>
      <c r="I120" s="1415">
        <f>+'P01 2024'!H96</f>
        <v>237.405</v>
      </c>
      <c r="J120" s="1430">
        <f>'P01 2024'!FR102</f>
        <v>7378.0619999999999</v>
      </c>
      <c r="K120" s="1407">
        <f ca="1">SUMIF(T$3:$AQ112,"ok",T120:AQ120)</f>
        <v>7378.0619999999999</v>
      </c>
      <c r="L120" s="1292">
        <f t="shared" ca="1" si="20"/>
        <v>1</v>
      </c>
      <c r="M120" s="1430">
        <f>'P01 2024'!FT102</f>
        <v>7378.0619999999999</v>
      </c>
      <c r="N120" s="1292">
        <f t="shared" si="21"/>
        <v>1</v>
      </c>
      <c r="O120" s="1408">
        <f t="shared" si="22"/>
        <v>0</v>
      </c>
      <c r="P120" s="1409">
        <f t="shared" si="15"/>
        <v>0</v>
      </c>
      <c r="Q120" s="823">
        <f>+'P01 2023'!GA105</f>
        <v>6175.5158699999993</v>
      </c>
      <c r="R120" s="1420">
        <f ca="1">SUMIF(U$3:$AQ110,"SI",U120:AQ120)</f>
        <v>5684.0875199999991</v>
      </c>
      <c r="S120" s="1410">
        <f t="shared" ca="1" si="23"/>
        <v>0.92042310952720452</v>
      </c>
      <c r="T120" s="1411">
        <f>+'P01 2024'!K96</f>
        <v>237.405</v>
      </c>
      <c r="U120" s="191">
        <f>+'P01 2023'!I99</f>
        <v>178.58924999999999</v>
      </c>
      <c r="V120" s="191">
        <v>0</v>
      </c>
      <c r="W120" s="178">
        <f>+'P01 2023'!N69</f>
        <v>135.68849999999998</v>
      </c>
      <c r="X120" s="178">
        <f>+'P01 2024'!AE75</f>
        <v>581.23099999999999</v>
      </c>
      <c r="Y120" s="178">
        <f>+'P01 2023'!AD88</f>
        <v>3891.5834399999994</v>
      </c>
      <c r="Z120" s="178">
        <f>+'P01 2024'!AT67</f>
        <v>297.5</v>
      </c>
      <c r="AA120" s="178">
        <v>0</v>
      </c>
      <c r="AB120" s="178">
        <f>+'P01 2024'!BI60</f>
        <v>4981.34</v>
      </c>
      <c r="AC120" s="1423">
        <v>0</v>
      </c>
      <c r="AD120" s="1423">
        <f>+'P01 2024'!BX76</f>
        <v>116.76600000000001</v>
      </c>
      <c r="AE120" s="443">
        <v>0</v>
      </c>
      <c r="AF120" s="178">
        <f>+'P01 2024'!CM77</f>
        <v>109.48</v>
      </c>
      <c r="AG120" s="636">
        <f>+'P01 2023'!CP85</f>
        <v>75.623310000000004</v>
      </c>
      <c r="AH120" s="543">
        <v>0</v>
      </c>
      <c r="AI120" s="443">
        <f>+'P01 2023'!DF71</f>
        <v>368.01702</v>
      </c>
      <c r="AJ120" s="178">
        <f>+'P01 2024'!DR74</f>
        <v>1054.3399999999999</v>
      </c>
      <c r="AK120" s="178">
        <f>+'P01 2023'!DX89</f>
        <v>0</v>
      </c>
      <c r="AL120" s="178">
        <v>0</v>
      </c>
      <c r="AM120" s="443">
        <f>+'P01 2023'!EN82</f>
        <v>465.56369999999998</v>
      </c>
      <c r="AN120" s="178">
        <v>0</v>
      </c>
      <c r="AO120" s="191">
        <v>0</v>
      </c>
      <c r="AP120" s="191">
        <v>0</v>
      </c>
      <c r="AQ120" s="1174">
        <f>+'P01 2023'!FS96</f>
        <v>569.02229999999997</v>
      </c>
      <c r="AR120" s="1399"/>
      <c r="AV120" s="1381"/>
      <c r="AW120" s="1381"/>
      <c r="AX120" s="1381"/>
      <c r="AY120" s="1381"/>
      <c r="AZ120" s="1400"/>
      <c r="BA120" s="1399"/>
      <c r="BB120" s="1399"/>
      <c r="BC120" s="435"/>
      <c r="BD120" s="1092"/>
      <c r="BG120" s="399"/>
      <c r="BH120" s="399"/>
      <c r="BM120" s="400"/>
      <c r="BN120" s="400"/>
    </row>
    <row r="121" spans="1:69" s="1401" customFormat="1" ht="15" hidden="1" customHeight="1" x14ac:dyDescent="0.25">
      <c r="A121" s="418"/>
      <c r="B121" s="901" t="s">
        <v>387</v>
      </c>
      <c r="C121" s="1482"/>
      <c r="D121" s="184" t="s">
        <v>182</v>
      </c>
      <c r="E121" s="1418"/>
      <c r="F121" s="1418"/>
      <c r="G121" s="1417"/>
      <c r="H121" s="1472" t="s">
        <v>67</v>
      </c>
      <c r="I121" s="1459">
        <f>+'P01 2024'!H97</f>
        <v>389984.93199999997</v>
      </c>
      <c r="J121" s="1435">
        <f>'P01 2024'!FR103</f>
        <v>838487.30799999996</v>
      </c>
      <c r="K121" s="1393">
        <f ca="1">SUMIF(T$3:$AQ113,"ok",T121:AQ121)</f>
        <v>833660.78899999987</v>
      </c>
      <c r="L121" s="1290">
        <f t="shared" ca="1" si="20"/>
        <v>0.9942437781061797</v>
      </c>
      <c r="M121" s="1435">
        <f>'P01 2024'!FT103</f>
        <v>836325.64099999995</v>
      </c>
      <c r="N121" s="1290">
        <f t="shared" si="21"/>
        <v>0.99742194428064024</v>
      </c>
      <c r="O121" s="1393">
        <f t="shared" si="22"/>
        <v>2161.6670000000158</v>
      </c>
      <c r="P121" s="1394">
        <f t="shared" si="15"/>
        <v>2.5780557193598166E-3</v>
      </c>
      <c r="Q121" s="1481">
        <f>+'P01 2023'!GA106</f>
        <v>717987.1683149999</v>
      </c>
      <c r="R121" s="422">
        <f ca="1">SUMIF(U$3:$AQ113,"SI",U121:AQ121)</f>
        <v>631636.09056000004</v>
      </c>
      <c r="S121" s="1397">
        <f t="shared" ca="1" si="23"/>
        <v>0.87973172562728119</v>
      </c>
      <c r="T121" s="1398">
        <f>+'P01 2024'!K97</f>
        <v>24453.084999999999</v>
      </c>
      <c r="U121" s="422">
        <f>+'P01 2023'!I100</f>
        <v>30805.185239999999</v>
      </c>
      <c r="V121" s="171">
        <f>+'P01 2024'!Q61</f>
        <v>33860.425999999999</v>
      </c>
      <c r="W121" s="422">
        <f>+'P01 2023'!N70</f>
        <v>19242.464355</v>
      </c>
      <c r="X121" s="171">
        <f>+'P01 2024'!AE76</f>
        <v>38229.707999999999</v>
      </c>
      <c r="Y121" s="422">
        <f>+'P01 2023'!AD89</f>
        <v>37396.529954999998</v>
      </c>
      <c r="Z121" s="422">
        <f>+'P01 2024'!AT68</f>
        <v>49037.086000000003</v>
      </c>
      <c r="AA121" s="422">
        <f>SUM(AA122:AA128)</f>
        <v>35288.817660000001</v>
      </c>
      <c r="AB121" s="422">
        <f>+'P01 2024'!BI61</f>
        <v>35116.616000000002</v>
      </c>
      <c r="AC121" s="422">
        <f>SUM(AC122:AC128)</f>
        <v>34293.393989999997</v>
      </c>
      <c r="AD121" s="422">
        <f>+'P01 2024'!BX77</f>
        <v>120322.38499999999</v>
      </c>
      <c r="AE121" s="672">
        <f>+'P01 2023'!BZ84</f>
        <v>32973.206984999997</v>
      </c>
      <c r="AF121" s="422">
        <f>+'P01 2024'!CM78</f>
        <v>169821.073</v>
      </c>
      <c r="AG121" s="672">
        <f>+'P01 2023'!CP86</f>
        <v>23825.915279999997</v>
      </c>
      <c r="AH121" s="422">
        <f>+'P01 2024'!DB80</f>
        <v>48623.048999999999</v>
      </c>
      <c r="AI121" s="672">
        <f>+'P01 2023'!DF72</f>
        <v>67950.365445000003</v>
      </c>
      <c r="AJ121" s="422">
        <f>+'P01 2024'!DR75</f>
        <v>29949.192999999999</v>
      </c>
      <c r="AK121" s="422">
        <f>+'P01 2023'!DX90</f>
        <v>55749.310379999995</v>
      </c>
      <c r="AL121" s="422">
        <f>SUM(AL122:AL128)</f>
        <v>83266.028999999995</v>
      </c>
      <c r="AM121" s="672">
        <f>+'P01 2023'!EN83</f>
        <v>64014.590609999992</v>
      </c>
      <c r="AN121" s="422">
        <f>+'P01 2024'!ET70</f>
        <v>134955.799</v>
      </c>
      <c r="AO121" s="422">
        <f>+'P01 2023'!FD75</f>
        <v>147013.19365500001</v>
      </c>
      <c r="AP121" s="422">
        <f>+'P01 2024'!FL86</f>
        <v>66026.34</v>
      </c>
      <c r="AQ121" s="657">
        <f>+'P01 2023'!FS97</f>
        <v>83083.117004999993</v>
      </c>
      <c r="AR121" s="1399"/>
      <c r="AS121" s="646"/>
      <c r="AT121" s="646"/>
      <c r="AU121" s="1386"/>
      <c r="AV121" s="1381"/>
      <c r="AW121" s="1381"/>
      <c r="AX121" s="1381"/>
      <c r="AY121" s="1381"/>
      <c r="AZ121" s="1400"/>
      <c r="BA121" s="1399"/>
      <c r="BB121" s="1399"/>
      <c r="BC121" s="435"/>
      <c r="BD121" s="1092"/>
      <c r="BE121" s="432"/>
      <c r="BF121" s="432"/>
      <c r="BG121" s="399"/>
      <c r="BH121" s="399"/>
      <c r="BI121" s="432"/>
      <c r="BJ121" s="432"/>
      <c r="BK121" s="432"/>
      <c r="BL121" s="432"/>
      <c r="BM121" s="400"/>
      <c r="BN121" s="400"/>
    </row>
    <row r="122" spans="1:69" ht="15" hidden="1" customHeight="1" x14ac:dyDescent="0.25">
      <c r="B122" s="901" t="s">
        <v>388</v>
      </c>
      <c r="C122" s="195"/>
      <c r="D122" s="65"/>
      <c r="E122" s="1405" t="s">
        <v>167</v>
      </c>
      <c r="F122" s="1405"/>
      <c r="G122" s="1404" t="str">
        <f t="shared" ref="G122:G128" si="24">+CONCATENATE($C$80,"",$D$121,"",E122)</f>
        <v>22.08.001</v>
      </c>
      <c r="H122" s="1406" t="s">
        <v>68</v>
      </c>
      <c r="I122" s="1415">
        <f>+'P01 2024'!H98</f>
        <v>105261.03200000001</v>
      </c>
      <c r="J122" s="1430">
        <f>'P01 2024'!FR104</f>
        <v>91480.436000000002</v>
      </c>
      <c r="K122" s="1407">
        <f ca="1">SUMIF(T$3:$AQ114,"ok",T122:AQ122)</f>
        <v>90075.968000000008</v>
      </c>
      <c r="L122" s="1292">
        <f t="shared" ca="1" si="20"/>
        <v>0.98464734033405799</v>
      </c>
      <c r="M122" s="1430">
        <f>'P01 2024'!FT104</f>
        <v>90813.769</v>
      </c>
      <c r="N122" s="1292">
        <f t="shared" si="21"/>
        <v>0.99271246367911936</v>
      </c>
      <c r="O122" s="1408">
        <f t="shared" si="22"/>
        <v>666.66700000000128</v>
      </c>
      <c r="P122" s="1409">
        <f t="shared" si="15"/>
        <v>7.2875363208806882E-3</v>
      </c>
      <c r="Q122" s="823">
        <f>+'P01 2023'!GA107</f>
        <v>114563.48759999999</v>
      </c>
      <c r="R122" s="1420">
        <f ca="1">SUMIF(U$3:$AQ115,"SI",U122:AQ122)</f>
        <v>94585.916565000007</v>
      </c>
      <c r="S122" s="1410">
        <f t="shared" ca="1" si="23"/>
        <v>0.82562008670029363</v>
      </c>
      <c r="T122" s="1411">
        <f>+'P01 2024'!K98</f>
        <v>5035.3900000000003</v>
      </c>
      <c r="U122" s="191">
        <f>+'P01 2023'!I101</f>
        <v>3933.4202099999998</v>
      </c>
      <c r="V122" s="191">
        <f>+'P01 2024'!Q62</f>
        <v>6562.4989999999998</v>
      </c>
      <c r="W122" s="178">
        <f>+'P01 2023'!N71</f>
        <v>7200.7879050000001</v>
      </c>
      <c r="X122" s="178">
        <f>+'P01 2024'!AE77</f>
        <v>6308.0910000000003</v>
      </c>
      <c r="Y122" s="178">
        <f>+'P01 2023'!AD90</f>
        <v>9068.6513699999996</v>
      </c>
      <c r="Z122" s="178">
        <f>+'P01 2024'!AT69</f>
        <v>5387.0519999999997</v>
      </c>
      <c r="AA122" s="178">
        <f>+'P01 2023'!AT86</f>
        <v>7818.0619049999996</v>
      </c>
      <c r="AB122" s="178">
        <f>+'P01 2024'!BI62</f>
        <v>9325.5480000000007</v>
      </c>
      <c r="AC122" s="178">
        <f>+'P01 2023'!BJ73</f>
        <v>8143.1347049999995</v>
      </c>
      <c r="AD122" s="178">
        <f>+'P01 2024'!BX78</f>
        <v>7105.9340000000002</v>
      </c>
      <c r="AE122" s="443">
        <f>+'P01 2023'!BZ85</f>
        <v>7872.5515499999992</v>
      </c>
      <c r="AF122" s="178">
        <f>+'P01 2024'!CM79</f>
        <v>8697.2160000000003</v>
      </c>
      <c r="AG122" s="636">
        <f>+'P01 2023'!CP87</f>
        <v>6442.9557299999997</v>
      </c>
      <c r="AH122" s="543">
        <f>+'P01 2024'!DB81</f>
        <v>6364.1989999999996</v>
      </c>
      <c r="AI122" s="443">
        <f>+'P01 2023'!DF73</f>
        <v>7047.1897649999992</v>
      </c>
      <c r="AJ122" s="178">
        <f>+'P01 2024'!DR76</f>
        <v>10287.043</v>
      </c>
      <c r="AK122" s="178">
        <f>+'P01 2023'!DX91</f>
        <v>8292.5069399999993</v>
      </c>
      <c r="AL122" s="178">
        <f>'P01 2024'!EG75</f>
        <v>7206.26</v>
      </c>
      <c r="AM122" s="443">
        <f>+'P01 2023'!EN84</f>
        <v>7950.0451050000001</v>
      </c>
      <c r="AN122" s="178">
        <f>+'P01 2024'!ET71</f>
        <v>8445.4770000000008</v>
      </c>
      <c r="AO122" s="1451">
        <f>+'P01 2023'!FD76</f>
        <v>10301.153174999999</v>
      </c>
      <c r="AP122" s="191">
        <f>+'P01 2024'!FL87</f>
        <v>9351.259</v>
      </c>
      <c r="AQ122" s="419">
        <f>+'P01 2023'!FS98</f>
        <v>10515.458204999999</v>
      </c>
      <c r="AR122" s="1399"/>
      <c r="AV122" s="1381"/>
      <c r="AW122" s="1381"/>
      <c r="AX122" s="1381"/>
      <c r="AY122" s="1381"/>
      <c r="AZ122" s="1400"/>
      <c r="BA122" s="1399"/>
      <c r="BB122" s="1399"/>
      <c r="BC122" s="435"/>
      <c r="BD122" s="1092"/>
      <c r="BG122" s="399"/>
      <c r="BH122" s="399"/>
      <c r="BM122" s="400"/>
      <c r="BN122" s="400"/>
    </row>
    <row r="123" spans="1:69" ht="15" hidden="1" customHeight="1" x14ac:dyDescent="0.25">
      <c r="B123" s="901" t="s">
        <v>474</v>
      </c>
      <c r="C123" s="195"/>
      <c r="D123" s="65"/>
      <c r="E123" s="1405" t="s">
        <v>163</v>
      </c>
      <c r="F123" s="1405"/>
      <c r="G123" s="1404" t="str">
        <f t="shared" si="24"/>
        <v>22.08.002</v>
      </c>
      <c r="H123" s="1406" t="s">
        <v>69</v>
      </c>
      <c r="I123" s="1415">
        <f>+'P01 2024'!H99</f>
        <v>31888.991999999998</v>
      </c>
      <c r="J123" s="1430">
        <f>'P01 2024'!FR105</f>
        <v>25602.094000000001</v>
      </c>
      <c r="K123" s="1407">
        <f ca="1">SUMIF(T$3:$AQ115,"ok",T123:AQ123)</f>
        <v>25602.093999999997</v>
      </c>
      <c r="L123" s="1292">
        <f t="shared" ca="1" si="20"/>
        <v>0.99999999999999989</v>
      </c>
      <c r="M123" s="1430">
        <f>'P01 2024'!FT105</f>
        <v>25602.094000000001</v>
      </c>
      <c r="N123" s="1292">
        <f t="shared" si="21"/>
        <v>1</v>
      </c>
      <c r="O123" s="1408">
        <f t="shared" si="22"/>
        <v>0</v>
      </c>
      <c r="P123" s="1409">
        <f t="shared" si="15"/>
        <v>0</v>
      </c>
      <c r="Q123" s="823">
        <f>+'P01 2023'!GA108</f>
        <v>46096.079624999998</v>
      </c>
      <c r="R123" s="1420">
        <f ca="1">SUMIF(U$3:$AQ116,"SI",U123:AQ123)</f>
        <v>10078.958339999999</v>
      </c>
      <c r="S123" s="1410">
        <f t="shared" ca="1" si="23"/>
        <v>0.21865109618852971</v>
      </c>
      <c r="T123" s="1411">
        <f>+'P01 2024'!K99</f>
        <v>0</v>
      </c>
      <c r="U123" s="191">
        <f>+'P01 2023'!I102</f>
        <v>0</v>
      </c>
      <c r="V123" s="191">
        <f>+'P01 2024'!Q63</f>
        <v>11589.222</v>
      </c>
      <c r="W123" s="178">
        <f>+'P01 2023'!N72</f>
        <v>0</v>
      </c>
      <c r="X123" s="178">
        <f>+'P01 2024'!AE78</f>
        <v>2310.252</v>
      </c>
      <c r="Y123" s="178">
        <f>+'P01 2023'!AD91</f>
        <v>0</v>
      </c>
      <c r="Z123" s="178">
        <f>+'P01 2024'!AT70</f>
        <v>833.19</v>
      </c>
      <c r="AA123" s="178">
        <f>+'P01 2023'!AT87</f>
        <v>0</v>
      </c>
      <c r="AB123" s="178">
        <f>+'P01 2024'!BI63</f>
        <v>833.19</v>
      </c>
      <c r="AC123" s="178">
        <v>0</v>
      </c>
      <c r="AD123" s="178">
        <f>+'P01 2024'!BX79</f>
        <v>833.19</v>
      </c>
      <c r="AE123" s="443">
        <v>0</v>
      </c>
      <c r="AF123" s="178">
        <f>+'P01 2024'!CM80</f>
        <v>833.19</v>
      </c>
      <c r="AG123" s="636">
        <v>0</v>
      </c>
      <c r="AH123" s="543">
        <f>+'P01 2024'!DB82</f>
        <v>833.19</v>
      </c>
      <c r="AI123" s="443">
        <v>0</v>
      </c>
      <c r="AJ123" s="178">
        <f>+'P01 2024'!DR77</f>
        <v>833.19</v>
      </c>
      <c r="AK123" s="178">
        <f>+'P01 2023'!DX92</f>
        <v>0</v>
      </c>
      <c r="AL123" s="178">
        <f>'P01 2024'!EG76</f>
        <v>833.19</v>
      </c>
      <c r="AM123" s="443">
        <f>+'P01 2023'!EN85</f>
        <v>0</v>
      </c>
      <c r="AN123" s="178">
        <f>+'P01 2024'!ET72</f>
        <v>3926.18</v>
      </c>
      <c r="AO123" s="1423">
        <v>0</v>
      </c>
      <c r="AP123" s="191">
        <f>+'P01 2024'!FL88</f>
        <v>1944.11</v>
      </c>
      <c r="AQ123" s="419">
        <f>+'P01 2023'!FS99</f>
        <v>10078.958339999999</v>
      </c>
      <c r="AR123" s="1399"/>
      <c r="AV123" s="1381"/>
      <c r="AW123" s="1381"/>
      <c r="AX123" s="1381"/>
      <c r="AY123" s="1381"/>
      <c r="AZ123" s="1400"/>
      <c r="BA123" s="1399"/>
      <c r="BB123" s="1399"/>
      <c r="BC123" s="435"/>
      <c r="BD123" s="1092"/>
      <c r="BG123" s="399"/>
      <c r="BH123" s="399"/>
      <c r="BM123" s="400"/>
      <c r="BN123" s="400"/>
    </row>
    <row r="124" spans="1:69" s="1449" customFormat="1" ht="15" hidden="1" customHeight="1" x14ac:dyDescent="0.25">
      <c r="A124" s="1438"/>
      <c r="B124" s="1439" t="s">
        <v>851</v>
      </c>
      <c r="C124" s="1222"/>
      <c r="D124" s="1131"/>
      <c r="E124" s="1441"/>
      <c r="F124" s="1441"/>
      <c r="G124" s="1440"/>
      <c r="H124" s="1442" t="s">
        <v>1085</v>
      </c>
      <c r="I124" s="1129">
        <v>0</v>
      </c>
      <c r="J124" s="1444">
        <f>'P01 2024'!FR106</f>
        <v>100</v>
      </c>
      <c r="K124" s="1443">
        <f ca="1">SUMIF(T$3:$AQ116,"ok",T124:AQ124)</f>
        <v>100</v>
      </c>
      <c r="L124" s="1298">
        <f t="shared" ca="1" si="20"/>
        <v>1</v>
      </c>
      <c r="M124" s="1444">
        <f>'P01 2024'!FT106</f>
        <v>100</v>
      </c>
      <c r="N124" s="1298">
        <f t="shared" si="21"/>
        <v>1</v>
      </c>
      <c r="O124" s="1428">
        <f t="shared" si="22"/>
        <v>0</v>
      </c>
      <c r="P124" s="1445">
        <f t="shared" si="15"/>
        <v>0</v>
      </c>
      <c r="Q124" s="1225"/>
      <c r="R124" s="1427"/>
      <c r="S124" s="1446"/>
      <c r="T124" s="1447"/>
      <c r="U124" s="543"/>
      <c r="V124" s="543"/>
      <c r="W124" s="1109"/>
      <c r="X124" s="1109"/>
      <c r="Y124" s="1109"/>
      <c r="Z124" s="1109"/>
      <c r="AA124" s="1109"/>
      <c r="AB124" s="1109"/>
      <c r="AC124" s="1109"/>
      <c r="AD124" s="1109"/>
      <c r="AE124" s="1224"/>
      <c r="AF124" s="1109"/>
      <c r="AG124" s="636"/>
      <c r="AH124" s="543"/>
      <c r="AI124" s="1224"/>
      <c r="AJ124" s="1109"/>
      <c r="AK124" s="1109"/>
      <c r="AL124" s="1109"/>
      <c r="AM124" s="1224"/>
      <c r="AN124" s="1109"/>
      <c r="AO124" s="1130"/>
      <c r="AP124" s="1479">
        <f>+'P01 2024'!FL89</f>
        <v>100</v>
      </c>
      <c r="AQ124" s="419">
        <v>0</v>
      </c>
      <c r="AR124" s="1399"/>
      <c r="AS124" s="646"/>
      <c r="AT124" s="646"/>
      <c r="AU124" s="1386"/>
      <c r="AV124" s="1381"/>
      <c r="AW124" s="1381"/>
      <c r="AX124" s="1381"/>
      <c r="AY124" s="1381"/>
      <c r="AZ124" s="1400"/>
      <c r="BA124" s="1399"/>
      <c r="BB124" s="1399"/>
      <c r="BC124" s="435"/>
      <c r="BD124" s="1092"/>
      <c r="BE124" s="646"/>
      <c r="BF124" s="646"/>
      <c r="BG124" s="433"/>
      <c r="BH124" s="433"/>
      <c r="BI124" s="646"/>
      <c r="BJ124" s="646"/>
      <c r="BK124" s="646"/>
      <c r="BL124" s="646"/>
      <c r="BM124" s="436"/>
      <c r="BN124" s="436"/>
    </row>
    <row r="125" spans="1:69" ht="15" hidden="1" customHeight="1" x14ac:dyDescent="0.25">
      <c r="B125" s="901" t="s">
        <v>570</v>
      </c>
      <c r="C125" s="195"/>
      <c r="D125" s="65"/>
      <c r="E125" s="1405" t="s">
        <v>168</v>
      </c>
      <c r="F125" s="1405"/>
      <c r="G125" s="1404" t="str">
        <f t="shared" si="24"/>
        <v>22.08.007</v>
      </c>
      <c r="H125" s="1406" t="s">
        <v>113</v>
      </c>
      <c r="I125" s="1415">
        <f>+'P01 2024'!H100</f>
        <v>144529.40599999999</v>
      </c>
      <c r="J125" s="1430">
        <f>'P01 2024'!FR107</f>
        <v>171384.52</v>
      </c>
      <c r="K125" s="1407">
        <f ca="1">SUMIF(T$3:$AQ116,"ok",T125:AQ125)</f>
        <v>169838.269</v>
      </c>
      <c r="L125" s="1292">
        <f t="shared" ca="1" si="20"/>
        <v>0.99097788411695531</v>
      </c>
      <c r="M125" s="1430">
        <f>'P01 2024'!FT107</f>
        <v>171384.52</v>
      </c>
      <c r="N125" s="1292">
        <f t="shared" si="21"/>
        <v>1</v>
      </c>
      <c r="O125" s="1408">
        <f t="shared" si="22"/>
        <v>0</v>
      </c>
      <c r="P125" s="1409">
        <f t="shared" si="15"/>
        <v>0</v>
      </c>
      <c r="Q125" s="823">
        <f>+'P01 2023'!GA110</f>
        <v>177734.03363999998</v>
      </c>
      <c r="R125" s="1420">
        <f ca="1">SUMIF(U$3:$AQ117,"SI",U125:AQ125)</f>
        <v>168741.05733000001</v>
      </c>
      <c r="S125" s="1410">
        <f t="shared" ca="1" si="23"/>
        <v>0.94940205808744971</v>
      </c>
      <c r="T125" s="1411">
        <f>+'P01 2024'!K100</f>
        <v>7219.7939999999999</v>
      </c>
      <c r="U125" s="191">
        <f>+'P01 2023'!I104</f>
        <v>19261.623239999997</v>
      </c>
      <c r="V125" s="191">
        <f>+'P01 2024'!Q64</f>
        <v>7423.47</v>
      </c>
      <c r="W125" s="178">
        <f>+'P01 2023'!N73</f>
        <v>7867.6239150000001</v>
      </c>
      <c r="X125" s="178">
        <f>+'P01 2024'!AE79</f>
        <v>21408.738000000001</v>
      </c>
      <c r="Y125" s="178">
        <f>+'P01 2023'!AD92</f>
        <v>15574.618935</v>
      </c>
      <c r="Z125" s="178">
        <f>+'P01 2024'!AT71</f>
        <v>19471.633999999998</v>
      </c>
      <c r="AA125" s="178">
        <f>+'P01 2023'!AT88</f>
        <v>15049.711439999999</v>
      </c>
      <c r="AB125" s="178">
        <f>+'P01 2024'!BI64</f>
        <v>15873.584999999999</v>
      </c>
      <c r="AC125" s="178">
        <f>+'P01 2023'!BJ74</f>
        <v>18584.161919999999</v>
      </c>
      <c r="AD125" s="178">
        <f>+'P01 2024'!BX80</f>
        <v>17669.215</v>
      </c>
      <c r="AE125" s="443">
        <f>+'P01 2023'!BZ86</f>
        <v>10387.501155</v>
      </c>
      <c r="AF125" s="178">
        <f>+'P01 2024'!CM81</f>
        <v>15565.859</v>
      </c>
      <c r="AG125" s="636">
        <f>+'P01 2023'!CP88</f>
        <v>10666.81143</v>
      </c>
      <c r="AH125" s="543">
        <f>+'P01 2024'!DB83</f>
        <v>10192.367</v>
      </c>
      <c r="AI125" s="443">
        <f>+'P01 2023'!DF75</f>
        <v>11911.816035</v>
      </c>
      <c r="AJ125" s="178">
        <f>+'P01 2024'!DR78</f>
        <v>9065.4969999999994</v>
      </c>
      <c r="AK125" s="178">
        <f>+'P01 2023'!DX93</f>
        <v>5893.700894999999</v>
      </c>
      <c r="AL125" s="178">
        <f>'P01 2024'!EG77</f>
        <v>14866.347</v>
      </c>
      <c r="AM125" s="443">
        <f>+'P01 2023'!EN86</f>
        <v>15738.313499999998</v>
      </c>
      <c r="AN125" s="178">
        <f>+'P01 2024'!ET73</f>
        <v>16122.638999999999</v>
      </c>
      <c r="AO125" s="191">
        <f>+'P01 2023'!FD77</f>
        <v>19994.523300000001</v>
      </c>
      <c r="AP125" s="191">
        <f>+'P01 2024'!FL90</f>
        <v>14959.124</v>
      </c>
      <c r="AQ125" s="419">
        <f>+'P01 2023'!FS100</f>
        <v>17810.651565</v>
      </c>
      <c r="AR125" s="1399"/>
      <c r="AV125" s="1381"/>
      <c r="AW125" s="1381"/>
      <c r="AX125" s="1381"/>
      <c r="AY125" s="1381"/>
      <c r="AZ125" s="1400"/>
      <c r="BA125" s="1399"/>
      <c r="BB125" s="1399"/>
      <c r="BC125" s="435"/>
      <c r="BD125" s="1092"/>
      <c r="BG125" s="399"/>
      <c r="BH125" s="399"/>
      <c r="BM125" s="400"/>
      <c r="BN125" s="400"/>
    </row>
    <row r="126" spans="1:69" ht="15" hidden="1" customHeight="1" x14ac:dyDescent="0.25">
      <c r="B126" s="901" t="s">
        <v>571</v>
      </c>
      <c r="C126" s="195"/>
      <c r="D126" s="65"/>
      <c r="E126" s="1405" t="s">
        <v>169</v>
      </c>
      <c r="F126" s="1405"/>
      <c r="G126" s="1404" t="str">
        <f t="shared" si="24"/>
        <v>22.08.008</v>
      </c>
      <c r="H126" s="1406" t="s">
        <v>114</v>
      </c>
      <c r="I126" s="1415">
        <f>+'P01 2024'!H101</f>
        <v>77010.001999999993</v>
      </c>
      <c r="J126" s="1430">
        <f>'P01 2024'!FR108</f>
        <v>75160.490000000005</v>
      </c>
      <c r="K126" s="1407">
        <f ca="1">SUMIF(T$3:$AQ117,"ok",T126:AQ126)</f>
        <v>73665.490000000005</v>
      </c>
      <c r="L126" s="1292">
        <f t="shared" ca="1" si="20"/>
        <v>0.98010923026180374</v>
      </c>
      <c r="M126" s="1430">
        <f>'P01 2024'!FT108</f>
        <v>73665.490000000005</v>
      </c>
      <c r="N126" s="1292">
        <f t="shared" si="21"/>
        <v>0.98010923026180374</v>
      </c>
      <c r="O126" s="1408">
        <f t="shared" si="22"/>
        <v>1495</v>
      </c>
      <c r="P126" s="1409">
        <f t="shared" si="15"/>
        <v>1.9890769738196225E-2</v>
      </c>
      <c r="Q126" s="823">
        <f>+'P01 2023'!GA111</f>
        <v>80556.497774999996</v>
      </c>
      <c r="R126" s="1420">
        <f ca="1">SUMIF(U$3:$AQ118,"SI",U126:AQ126)</f>
        <v>76724.410275000002</v>
      </c>
      <c r="S126" s="1410">
        <f t="shared" ca="1" si="23"/>
        <v>0.95242981502617841</v>
      </c>
      <c r="T126" s="1411">
        <f>+'P01 2024'!K101</f>
        <v>230</v>
      </c>
      <c r="U126" s="191">
        <f>+'P01 2023'!I105</f>
        <v>2525.3999999999996</v>
      </c>
      <c r="V126" s="191">
        <f>+'P01 2024'!Q65</f>
        <v>4462.76</v>
      </c>
      <c r="W126" s="178">
        <f>+'P01 2023'!N74</f>
        <v>2581.29</v>
      </c>
      <c r="X126" s="178">
        <f>+'P01 2024'!AE80</f>
        <v>3707.94</v>
      </c>
      <c r="Y126" s="178">
        <f>+'P01 2023'!AD93</f>
        <v>6304.7024999999994</v>
      </c>
      <c r="Z126" s="178">
        <f>+'P01 2024'!AT72</f>
        <v>8382.94</v>
      </c>
      <c r="AA126" s="178">
        <f>+'P01 2023'!AT89</f>
        <v>7047.3149999999996</v>
      </c>
      <c r="AB126" s="178">
        <f>+'P01 2024'!BI65</f>
        <v>6477.94</v>
      </c>
      <c r="AC126" s="178">
        <f>+'P01 2023'!BJ75</f>
        <v>6485.8171499999989</v>
      </c>
      <c r="AD126" s="178">
        <f>+'P01 2024'!BX81</f>
        <v>6677.94</v>
      </c>
      <c r="AE126" s="443">
        <f>+'P01 2023'!BZ87</f>
        <v>7673.190885</v>
      </c>
      <c r="AF126" s="178">
        <f>+'P01 2024'!CM82</f>
        <v>5566.8620000000001</v>
      </c>
      <c r="AG126" s="636">
        <f>+'P01 2023'!CP89</f>
        <v>4581.9449999999997</v>
      </c>
      <c r="AH126" s="543">
        <f>+'P01 2024'!DB84</f>
        <v>6110</v>
      </c>
      <c r="AI126" s="443">
        <f>+'P01 2023'!DF76</f>
        <v>6116.8499999999995</v>
      </c>
      <c r="AJ126" s="178">
        <f>+'P01 2024'!DR79</f>
        <v>7084.982</v>
      </c>
      <c r="AK126" s="178">
        <f>+'P01 2023'!DX94</f>
        <v>6419.07</v>
      </c>
      <c r="AL126" s="178">
        <f>'P01 2024'!EG78</f>
        <v>7418.3310000000001</v>
      </c>
      <c r="AM126" s="443">
        <f>+'P01 2023'!EN87</f>
        <v>6648.3224999999993</v>
      </c>
      <c r="AN126" s="178">
        <f>+'P01 2024'!ET74</f>
        <v>6584.9949999999999</v>
      </c>
      <c r="AO126" s="191">
        <f>+'P01 2023'!FD78</f>
        <v>6292.7999999999993</v>
      </c>
      <c r="AP126" s="191">
        <f>+'P01 2024'!FL91</f>
        <v>10960.8</v>
      </c>
      <c r="AQ126" s="419">
        <f>+'P01 2023'!FS101</f>
        <v>14047.70724</v>
      </c>
      <c r="AR126" s="1399"/>
      <c r="AV126" s="1381"/>
      <c r="AW126" s="1381"/>
      <c r="AX126" s="1381"/>
      <c r="AY126" s="1381"/>
      <c r="AZ126" s="1400"/>
      <c r="BA126" s="1399"/>
      <c r="BB126" s="1399"/>
      <c r="BC126" s="435"/>
      <c r="BD126" s="1092"/>
      <c r="BG126" s="399"/>
      <c r="BH126" s="399"/>
      <c r="BM126" s="400"/>
      <c r="BN126" s="400"/>
    </row>
    <row r="127" spans="1:69" ht="15" hidden="1" customHeight="1" x14ac:dyDescent="0.25">
      <c r="B127" s="901" t="s">
        <v>572</v>
      </c>
      <c r="C127" s="195"/>
      <c r="D127" s="65"/>
      <c r="E127" s="1405" t="s">
        <v>171</v>
      </c>
      <c r="F127" s="1405"/>
      <c r="G127" s="1404" t="str">
        <f t="shared" si="24"/>
        <v>22.08.010</v>
      </c>
      <c r="H127" s="1406" t="s">
        <v>70</v>
      </c>
      <c r="I127" s="1415">
        <f>+'P01 2024'!H102</f>
        <v>3000</v>
      </c>
      <c r="J127" s="1430">
        <f>'P01 2024'!FR109</f>
        <v>2504.1039999999998</v>
      </c>
      <c r="K127" s="1407">
        <f ca="1">SUMIF(T$3:$AQ118,"ok",T127:AQ127)</f>
        <v>2504.1039999999998</v>
      </c>
      <c r="L127" s="1292">
        <f t="shared" ca="1" si="20"/>
        <v>1</v>
      </c>
      <c r="M127" s="1430">
        <f>'P01 2024'!FT109</f>
        <v>2504.1039999999998</v>
      </c>
      <c r="N127" s="1292">
        <f t="shared" si="21"/>
        <v>1</v>
      </c>
      <c r="O127" s="1408">
        <f t="shared" si="22"/>
        <v>0</v>
      </c>
      <c r="P127" s="1409">
        <f t="shared" si="15"/>
        <v>0</v>
      </c>
      <c r="Q127" s="823">
        <f>+'P01 2023'!GA112</f>
        <v>2670.6715649999996</v>
      </c>
      <c r="R127" s="1420">
        <f ca="1">SUMIF(U$3:$AQ119,"SI",U127:AQ127)</f>
        <v>2670.6715649999996</v>
      </c>
      <c r="S127" s="1410">
        <f t="shared" ca="1" si="23"/>
        <v>1</v>
      </c>
      <c r="T127" s="1411">
        <f>+'P01 2024'!K102</f>
        <v>0</v>
      </c>
      <c r="U127" s="191">
        <f>+'P01 2023'!I106</f>
        <v>709.19441999999992</v>
      </c>
      <c r="V127" s="191">
        <f>+'P01 2024'!Q66</f>
        <v>1501.9749999999999</v>
      </c>
      <c r="W127" s="178">
        <f>+'P01 2023'!N75</f>
        <v>792.19003499999985</v>
      </c>
      <c r="X127" s="178">
        <f>+'P01 2024'!AE81</f>
        <v>95.879000000000005</v>
      </c>
      <c r="Y127" s="178">
        <f>+'P01 2023'!AD94</f>
        <v>322.54739999999998</v>
      </c>
      <c r="Z127" s="178">
        <f>+'P01 2024'!AT73</f>
        <v>263.76100000000002</v>
      </c>
      <c r="AA127" s="178">
        <f>+'P01 2023'!AT90</f>
        <v>630.33673499999986</v>
      </c>
      <c r="AB127" s="178">
        <f>+'P01 2024'!BI66</f>
        <v>263.762</v>
      </c>
      <c r="AC127" s="178">
        <v>0</v>
      </c>
      <c r="AD127" s="178">
        <v>0</v>
      </c>
      <c r="AE127" s="443">
        <v>0</v>
      </c>
      <c r="AF127" s="178">
        <v>0</v>
      </c>
      <c r="AG127" s="636">
        <v>0</v>
      </c>
      <c r="AH127" s="543">
        <v>0</v>
      </c>
      <c r="AI127" s="443">
        <v>0</v>
      </c>
      <c r="AJ127" s="178">
        <f>+'P01 2024'!DR80</f>
        <v>131.881</v>
      </c>
      <c r="AK127" s="178">
        <f>+'P01 2023'!DX95</f>
        <v>216.402975</v>
      </c>
      <c r="AL127" s="178">
        <v>0</v>
      </c>
      <c r="AM127" s="443">
        <f>+'P01 2023'!EN88</f>
        <v>0</v>
      </c>
      <c r="AN127" s="178">
        <v>0</v>
      </c>
      <c r="AO127" s="1423">
        <v>0</v>
      </c>
      <c r="AP127" s="191">
        <f>+'P01 2024'!FL92</f>
        <v>246.846</v>
      </c>
      <c r="AQ127" s="419">
        <v>0</v>
      </c>
      <c r="AR127" s="1399"/>
      <c r="AV127" s="1381"/>
      <c r="AW127" s="1381"/>
      <c r="AX127" s="1381"/>
      <c r="AY127" s="1381"/>
      <c r="AZ127" s="1400"/>
      <c r="BA127" s="1399"/>
      <c r="BB127" s="1399"/>
      <c r="BC127" s="435"/>
      <c r="BD127" s="1092"/>
      <c r="BG127" s="399"/>
      <c r="BH127" s="399"/>
      <c r="BM127" s="400"/>
      <c r="BN127" s="400"/>
    </row>
    <row r="128" spans="1:69" ht="15" hidden="1" customHeight="1" x14ac:dyDescent="0.25">
      <c r="B128" s="901" t="s">
        <v>389</v>
      </c>
      <c r="C128" s="195"/>
      <c r="D128" s="65"/>
      <c r="E128" s="1405" t="s">
        <v>175</v>
      </c>
      <c r="F128" s="1405"/>
      <c r="G128" s="1404" t="str">
        <f t="shared" si="24"/>
        <v>22.08.999</v>
      </c>
      <c r="H128" s="1406" t="s">
        <v>109</v>
      </c>
      <c r="I128" s="1415">
        <f>+'P01 2024'!H103</f>
        <v>28295.5</v>
      </c>
      <c r="J128" s="1430">
        <f>'P01 2024'!FR110</f>
        <v>472255.66399999999</v>
      </c>
      <c r="K128" s="1407">
        <f ca="1">SUMIF(T$3:$AQ119,"ok",T128:AQ128)</f>
        <v>471874.86400000006</v>
      </c>
      <c r="L128" s="1292">
        <f t="shared" ca="1" si="20"/>
        <v>0.9991936571034965</v>
      </c>
      <c r="M128" s="1430">
        <f>'P01 2024'!FT110</f>
        <v>472255.66399999999</v>
      </c>
      <c r="N128" s="1292">
        <f t="shared" si="21"/>
        <v>1</v>
      </c>
      <c r="O128" s="1408">
        <f t="shared" si="22"/>
        <v>0</v>
      </c>
      <c r="P128" s="1409">
        <f t="shared" si="15"/>
        <v>0</v>
      </c>
      <c r="Q128" s="823">
        <f>+'P01 2023'!GA113</f>
        <v>296366.39811000001</v>
      </c>
      <c r="R128" s="1420">
        <f ca="1">SUMIF(U$3:$AQ120,"SI",U128:AQ128)</f>
        <v>278835.07648499997</v>
      </c>
      <c r="S128" s="1410">
        <f t="shared" ca="1" si="23"/>
        <v>0.94084578502555782</v>
      </c>
      <c r="T128" s="1411">
        <f>+'P01 2024'!K103</f>
        <v>11967.901</v>
      </c>
      <c r="U128" s="191">
        <f>+'P01 2023'!I107</f>
        <v>4375.5473700000002</v>
      </c>
      <c r="V128" s="191">
        <f>+'P01 2024'!Q67</f>
        <v>2320.5</v>
      </c>
      <c r="W128" s="178">
        <f>+'P01 2023'!N76</f>
        <v>800.57249999999999</v>
      </c>
      <c r="X128" s="178">
        <f>+'P01 2024'!AE82</f>
        <v>4398.808</v>
      </c>
      <c r="Y128" s="178">
        <f>+'P01 2023'!AD95</f>
        <v>6126.0097500000002</v>
      </c>
      <c r="Z128" s="178">
        <f>+'P01 2024'!AT74</f>
        <v>14698.509</v>
      </c>
      <c r="AA128" s="178">
        <f>+'P01 2023'!AT91</f>
        <v>4743.3925799999997</v>
      </c>
      <c r="AB128" s="178">
        <f>+'P01 2024'!BI67</f>
        <v>2342.5909999999999</v>
      </c>
      <c r="AC128" s="178">
        <f>+'P01 2023'!BJ76</f>
        <v>1080.280215</v>
      </c>
      <c r="AD128" s="178">
        <f>+'P01 2024'!BX82</f>
        <v>88036.106</v>
      </c>
      <c r="AE128" s="443">
        <f>+'P01 2023'!BZ89</f>
        <v>7039.9633949999998</v>
      </c>
      <c r="AF128" s="178">
        <f>+'P01 2024'!CM83</f>
        <v>139157.946</v>
      </c>
      <c r="AG128" s="636">
        <f>+'P01 2023'!CP90</f>
        <v>2134.2031200000001</v>
      </c>
      <c r="AH128" s="543">
        <f>+'P01 2024'!DB85</f>
        <v>25123.293000000001</v>
      </c>
      <c r="AI128" s="443">
        <f>+'P01 2023'!DF77</f>
        <v>42874.509644999991</v>
      </c>
      <c r="AJ128" s="178">
        <f>+'P01 2024'!DR81</f>
        <v>2546.6</v>
      </c>
      <c r="AK128" s="178">
        <f>+'P01 2023'!DX96</f>
        <v>34927.629569999997</v>
      </c>
      <c r="AL128" s="178">
        <f>'P01 2024'!EG79</f>
        <v>52941.900999999998</v>
      </c>
      <c r="AM128" s="443">
        <f>+'P01 2023'!EN89</f>
        <v>33677.909504999996</v>
      </c>
      <c r="AN128" s="178">
        <f>+'P01 2024'!ET75</f>
        <v>99876.508000000002</v>
      </c>
      <c r="AO128" s="191">
        <f>+'P01 2023'!FD79</f>
        <v>110424.71717999999</v>
      </c>
      <c r="AP128" s="191">
        <f>+'P01 2024'!FL93</f>
        <v>28464.201000000001</v>
      </c>
      <c r="AQ128" s="419">
        <f>+'P01 2023'!FS102</f>
        <v>30630.341654999997</v>
      </c>
      <c r="AR128" s="1399"/>
      <c r="AV128" s="1381"/>
      <c r="AW128" s="1381"/>
      <c r="AX128" s="1381"/>
      <c r="AY128" s="1381"/>
      <c r="AZ128" s="1400"/>
      <c r="BA128" s="1399"/>
      <c r="BB128" s="1399"/>
      <c r="BC128" s="435"/>
      <c r="BD128" s="1092"/>
      <c r="BG128" s="399"/>
      <c r="BH128" s="399"/>
      <c r="BM128" s="400"/>
      <c r="BN128" s="400"/>
    </row>
    <row r="129" spans="1:66" s="1401" customFormat="1" ht="15" hidden="1" customHeight="1" x14ac:dyDescent="0.25">
      <c r="A129" s="418"/>
      <c r="B129" s="901" t="s">
        <v>390</v>
      </c>
      <c r="C129" s="175"/>
      <c r="D129" s="62" t="s">
        <v>183</v>
      </c>
      <c r="E129" s="1418"/>
      <c r="F129" s="1418"/>
      <c r="G129" s="1417"/>
      <c r="H129" s="1472" t="s">
        <v>115</v>
      </c>
      <c r="I129" s="1459">
        <f>+'P01 2024'!H104</f>
        <v>1017256</v>
      </c>
      <c r="J129" s="1435">
        <f>'P01 2024'!FR111</f>
        <v>949173.33499999996</v>
      </c>
      <c r="K129" s="1393">
        <f ca="1">SUMIF(T$3:$AQ120,"ok",T129:AQ129)</f>
        <v>949173.33499999996</v>
      </c>
      <c r="L129" s="1290">
        <f t="shared" ca="1" si="20"/>
        <v>1</v>
      </c>
      <c r="M129" s="1435">
        <f>'P01 2024'!FT111</f>
        <v>949173.33499999996</v>
      </c>
      <c r="N129" s="1290">
        <f t="shared" si="21"/>
        <v>1</v>
      </c>
      <c r="O129" s="1393">
        <f t="shared" si="22"/>
        <v>0</v>
      </c>
      <c r="P129" s="1394">
        <f t="shared" si="15"/>
        <v>0</v>
      </c>
      <c r="Q129" s="1481">
        <f>+'P01 2023'!GA114</f>
        <v>933073.02301499993</v>
      </c>
      <c r="R129" s="422">
        <f ca="1">SUMIF(U$3:$AQ121,"SI",U129:AQ129)</f>
        <v>904208.96474999993</v>
      </c>
      <c r="S129" s="1397">
        <f t="shared" ca="1" si="23"/>
        <v>0.96906559556107108</v>
      </c>
      <c r="T129" s="1398">
        <f>+'P01 2024'!K104</f>
        <v>10244.92</v>
      </c>
      <c r="U129" s="422">
        <f>+'P01 2023'!I108</f>
        <v>65875.298085000002</v>
      </c>
      <c r="V129" s="171">
        <f>+'P01 2024'!Q68</f>
        <v>55357.714999999997</v>
      </c>
      <c r="W129" s="422">
        <f>+'P01 2023'!N77</f>
        <v>22110.873704999998</v>
      </c>
      <c r="X129" s="171">
        <f>+'P01 2024'!AE83</f>
        <v>58020.648000000001</v>
      </c>
      <c r="Y129" s="422">
        <f>+'P01 2023'!AD96</f>
        <v>107488.05164999999</v>
      </c>
      <c r="Z129" s="422">
        <f>+'P01 2024'!AT75</f>
        <v>57863.686999999998</v>
      </c>
      <c r="AA129" s="422">
        <f>SUM(AA130:AA133)</f>
        <v>73184.132744999995</v>
      </c>
      <c r="AB129" s="422">
        <f>+'P01 2024'!BI68</f>
        <v>125817.936</v>
      </c>
      <c r="AC129" s="422">
        <f>SUM(AC130:AC133)</f>
        <v>72116.194904999997</v>
      </c>
      <c r="AD129" s="422">
        <f>+'P01 2024'!BX83</f>
        <v>30815.344000000001</v>
      </c>
      <c r="AE129" s="672">
        <f>+'P01 2023'!BZ90</f>
        <v>28342.787759999996</v>
      </c>
      <c r="AF129" s="422">
        <f>+'P01 2024'!CM84</f>
        <v>123829.08199999999</v>
      </c>
      <c r="AG129" s="609">
        <f>+'P01 2023'!CP91</f>
        <v>100676.051145</v>
      </c>
      <c r="AH129" s="422">
        <f>+'P01 2024'!DB86</f>
        <v>41882.337</v>
      </c>
      <c r="AI129" s="672">
        <f>+'P01 2023'!DF78</f>
        <v>83735.853210000001</v>
      </c>
      <c r="AJ129" s="422">
        <f>+'P01 2024'!DR82</f>
        <v>267682.679</v>
      </c>
      <c r="AK129" s="422">
        <f>+'P01 2023'!DX97</f>
        <v>250906.46881499997</v>
      </c>
      <c r="AL129" s="422">
        <f>SUM(AL130:AL133)</f>
        <v>54470.190999999999</v>
      </c>
      <c r="AM129" s="672">
        <f>+'P01 2023'!EN90</f>
        <v>19737.135359999997</v>
      </c>
      <c r="AN129" s="422">
        <f>+'P01 2024'!ET76</f>
        <v>49829.192999999999</v>
      </c>
      <c r="AO129" s="422">
        <f>+'P01 2023'!FD80</f>
        <v>32067.887309999998</v>
      </c>
      <c r="AP129" s="422">
        <f>+'P01 2024'!FL94</f>
        <v>73359.603000000003</v>
      </c>
      <c r="AQ129" s="657">
        <f>+'P01 2023'!FS103</f>
        <v>47968.230060000002</v>
      </c>
      <c r="AR129" s="1399"/>
      <c r="AS129" s="646"/>
      <c r="AT129" s="646"/>
      <c r="AU129" s="1386"/>
      <c r="AV129" s="1381"/>
      <c r="AW129" s="1381"/>
      <c r="AX129" s="1381"/>
      <c r="AY129" s="1381"/>
      <c r="AZ129" s="1400"/>
      <c r="BA129" s="1399"/>
      <c r="BB129" s="1399"/>
      <c r="BC129" s="435"/>
      <c r="BD129" s="1092"/>
      <c r="BE129" s="432"/>
      <c r="BF129" s="432"/>
      <c r="BG129" s="399"/>
      <c r="BH129" s="399"/>
      <c r="BI129" s="432"/>
      <c r="BJ129" s="432"/>
      <c r="BK129" s="432"/>
      <c r="BL129" s="432"/>
      <c r="BM129" s="400"/>
      <c r="BN129" s="400"/>
    </row>
    <row r="130" spans="1:66" ht="15" hidden="1" customHeight="1" x14ac:dyDescent="0.25">
      <c r="B130" s="901" t="s">
        <v>391</v>
      </c>
      <c r="C130" s="195"/>
      <c r="D130" s="65"/>
      <c r="E130" s="1405" t="s">
        <v>163</v>
      </c>
      <c r="F130" s="1405"/>
      <c r="G130" s="1404" t="str">
        <f>+CONCATENATE($C$80,"",$D$129,"",E130)</f>
        <v>22.09.002</v>
      </c>
      <c r="H130" s="1406" t="s">
        <v>71</v>
      </c>
      <c r="I130" s="1415">
        <f>+'P01 2024'!H105</f>
        <v>881850</v>
      </c>
      <c r="J130" s="1430">
        <f>'P01 2024'!FR112</f>
        <v>778475.16299999994</v>
      </c>
      <c r="K130" s="1407">
        <f ca="1">SUMIF(T$3:$AQ121,"ok",T130:AQ130)</f>
        <v>778475.16299999994</v>
      </c>
      <c r="L130" s="1292">
        <f t="shared" ca="1" si="20"/>
        <v>1</v>
      </c>
      <c r="M130" s="1430">
        <f>'P01 2024'!FT112</f>
        <v>778475.16299999994</v>
      </c>
      <c r="N130" s="1292">
        <f t="shared" si="21"/>
        <v>1</v>
      </c>
      <c r="O130" s="1408">
        <f t="shared" si="22"/>
        <v>0</v>
      </c>
      <c r="P130" s="1409">
        <f t="shared" si="15"/>
        <v>0</v>
      </c>
      <c r="Q130" s="823">
        <f>+'P01 2023'!GA115</f>
        <v>800100.845325</v>
      </c>
      <c r="R130" s="1420">
        <f ca="1">SUMIF(U$3:$AQ122,"SI",U130:AQ130)</f>
        <v>776034.90837000008</v>
      </c>
      <c r="S130" s="1410">
        <f t="shared" ca="1" si="23"/>
        <v>0.96992137041771986</v>
      </c>
      <c r="T130" s="1411">
        <f>+'P01 2024'!K105</f>
        <v>8603.6610000000001</v>
      </c>
      <c r="U130" s="191">
        <f>+'P01 2023'!I109</f>
        <v>58717.882889999993</v>
      </c>
      <c r="V130" s="191">
        <f>+'P01 2024'!Q69</f>
        <v>48051.646999999997</v>
      </c>
      <c r="W130" s="178">
        <f>+'P01 2023'!N78</f>
        <v>19247.277104999997</v>
      </c>
      <c r="X130" s="178">
        <f>+'P01 2024'!AE84</f>
        <v>50786.046000000002</v>
      </c>
      <c r="Y130" s="178">
        <f>+'P01 2023'!AD97</f>
        <v>94303.10798999999</v>
      </c>
      <c r="Z130" s="178">
        <f>+'P01 2024'!AT76</f>
        <v>33780.29</v>
      </c>
      <c r="AA130" s="178">
        <f>+'P01 2023'!AT93</f>
        <v>67007.648114999989</v>
      </c>
      <c r="AB130" s="178">
        <f>+'P01 2024'!BI69</f>
        <v>110517.238</v>
      </c>
      <c r="AC130" s="178">
        <f>+'P01 2023'!BJ78</f>
        <v>65956.539374999993</v>
      </c>
      <c r="AD130" s="178">
        <f>+'P01 2024'!BX84</f>
        <v>16601.111000000001</v>
      </c>
      <c r="AE130" s="443">
        <f>+'P01 2023'!BZ91</f>
        <v>22152.775679999999</v>
      </c>
      <c r="AF130" s="178">
        <f>+'P01 2024'!CM85</f>
        <v>109947.038</v>
      </c>
      <c r="AG130" s="636">
        <f>+'P01 2023'!CP92</f>
        <v>95519.534174999993</v>
      </c>
      <c r="AH130" s="543">
        <f>+'P01 2024'!DB87</f>
        <v>28035.554</v>
      </c>
      <c r="AI130" s="443">
        <f>+'P01 2023'!DF79</f>
        <v>63756.592019999996</v>
      </c>
      <c r="AJ130" s="178">
        <f>+'P01 2024'!DR83</f>
        <v>251659.42600000001</v>
      </c>
      <c r="AK130" s="178">
        <f>+'P01 2023'!DX98</f>
        <v>229941.024435</v>
      </c>
      <c r="AL130" s="178">
        <f>'P01 2024'!EG81</f>
        <v>40621.712</v>
      </c>
      <c r="AM130" s="443">
        <f>+'P01 2023'!EN91</f>
        <v>7842.67731</v>
      </c>
      <c r="AN130" s="178">
        <f>+'P01 2024'!ET77</f>
        <v>33601.290999999997</v>
      </c>
      <c r="AO130" s="191">
        <f>+'P01 2023'!FD81</f>
        <v>34066.181474999998</v>
      </c>
      <c r="AP130" s="191">
        <f>+'P01 2024'!FL95</f>
        <v>46270.148999999998</v>
      </c>
      <c r="AQ130" s="419">
        <f>+'P01 2023'!FS104</f>
        <v>17523.667799999999</v>
      </c>
      <c r="AR130" s="1399"/>
      <c r="AV130" s="1381"/>
      <c r="AW130" s="1381"/>
      <c r="AX130" s="1381"/>
      <c r="AY130" s="1381"/>
      <c r="AZ130" s="1400"/>
      <c r="BA130" s="1399"/>
      <c r="BB130" s="1399"/>
      <c r="BC130" s="435"/>
      <c r="BD130" s="1092"/>
      <c r="BG130" s="399"/>
      <c r="BH130" s="399"/>
      <c r="BM130" s="400"/>
      <c r="BN130" s="400"/>
    </row>
    <row r="131" spans="1:66" ht="15" hidden="1" customHeight="1" x14ac:dyDescent="0.25">
      <c r="B131" s="901" t="s">
        <v>573</v>
      </c>
      <c r="C131" s="195"/>
      <c r="D131" s="65"/>
      <c r="E131" s="1405" t="s">
        <v>178</v>
      </c>
      <c r="F131" s="1405"/>
      <c r="G131" s="1404" t="str">
        <f>+CONCATENATE($C$80,"",$D$129,"",E131)</f>
        <v>22.09.005</v>
      </c>
      <c r="H131" s="1406" t="s">
        <v>116</v>
      </c>
      <c r="I131" s="1415">
        <f>+'P01 2024'!H106</f>
        <v>27000</v>
      </c>
      <c r="J131" s="1430">
        <f>'P01 2024'!FR113</f>
        <v>26232.208999999999</v>
      </c>
      <c r="K131" s="1407">
        <f ca="1">SUMIF(T$3:$AQ122,"ok",T131:AQ131)</f>
        <v>26232.208999999999</v>
      </c>
      <c r="L131" s="1292">
        <f t="shared" ca="1" si="20"/>
        <v>1</v>
      </c>
      <c r="M131" s="1430">
        <f>'P01 2024'!FT113</f>
        <v>26232.208999999999</v>
      </c>
      <c r="N131" s="1292">
        <f t="shared" si="21"/>
        <v>1</v>
      </c>
      <c r="O131" s="1408">
        <f t="shared" si="22"/>
        <v>0</v>
      </c>
      <c r="P131" s="1409">
        <f t="shared" si="15"/>
        <v>0</v>
      </c>
      <c r="Q131" s="823">
        <f>+'P01 2023'!GA116</f>
        <v>22721.181119999997</v>
      </c>
      <c r="R131" s="1420">
        <f ca="1">SUMIF(U$3:$AQ123,"SI",U131:AQ131)</f>
        <v>20872.032524999999</v>
      </c>
      <c r="S131" s="1410">
        <f t="shared" ca="1" si="23"/>
        <v>0.91861564831362086</v>
      </c>
      <c r="T131" s="1411">
        <f>+'P01 2024'!K106</f>
        <v>1641.259</v>
      </c>
      <c r="U131" s="191">
        <f>+'P01 2023'!I110</f>
        <v>1894.4629649999997</v>
      </c>
      <c r="V131" s="191">
        <v>0</v>
      </c>
      <c r="W131" s="178">
        <f>+'P01 2023'!N79</f>
        <v>1785.9028499999999</v>
      </c>
      <c r="X131" s="178">
        <f>+'P01 2024'!AE85</f>
        <v>2099.886</v>
      </c>
      <c r="Y131" s="178">
        <f>+'P01 2023'!AD98</f>
        <v>1862.2278899999997</v>
      </c>
      <c r="Z131" s="178">
        <v>0</v>
      </c>
      <c r="AA131" s="178">
        <f>+'P01 2023'!AT94</f>
        <v>0</v>
      </c>
      <c r="AB131" s="178">
        <f>+'P01 2024'!BI70</f>
        <v>5922.7150000000001</v>
      </c>
      <c r="AC131" s="178">
        <v>0</v>
      </c>
      <c r="AD131" s="178">
        <v>0</v>
      </c>
      <c r="AE131" s="443">
        <v>0</v>
      </c>
      <c r="AF131" s="178">
        <f>+'P01 2024'!CM86</f>
        <v>2052.94</v>
      </c>
      <c r="AG131" s="636">
        <v>0</v>
      </c>
      <c r="AH131" s="543">
        <f>+'P01 2024'!DB88</f>
        <v>2067.5349999999999</v>
      </c>
      <c r="AI131" s="443">
        <f>+'P01 2023'!DF80</f>
        <v>9581.2371899999998</v>
      </c>
      <c r="AJ131" s="178">
        <f>+'P01 2024'!DR84</f>
        <v>4140.4870000000001</v>
      </c>
      <c r="AK131" s="178">
        <f>+'P01 2023'!DX99</f>
        <v>11401.671779999999</v>
      </c>
      <c r="AL131" s="178">
        <f>'P01 2024'!EG82</f>
        <v>2061.6179999999999</v>
      </c>
      <c r="AM131" s="443">
        <f>+'P01 2023'!EN92</f>
        <v>2000.5970399999999</v>
      </c>
      <c r="AN131" s="178">
        <f>+'P01 2024'!ET78</f>
        <v>1919.971</v>
      </c>
      <c r="AO131" s="191">
        <f>+'P01 2023'!FD82</f>
        <v>-11401.671779999999</v>
      </c>
      <c r="AP131" s="191">
        <f>+'P01 2024'!FL96</f>
        <v>4325.7979999999998</v>
      </c>
      <c r="AQ131" s="419">
        <f>+'P01 2023'!FS105</f>
        <v>3747.6045899999995</v>
      </c>
      <c r="AR131" s="1399"/>
      <c r="AV131" s="1381"/>
      <c r="AW131" s="1381"/>
      <c r="AX131" s="1381"/>
      <c r="AY131" s="1381"/>
      <c r="AZ131" s="1400"/>
      <c r="BA131" s="1399"/>
      <c r="BB131" s="1399"/>
      <c r="BC131" s="435"/>
      <c r="BD131" s="1092"/>
      <c r="BG131" s="399"/>
      <c r="BH131" s="399"/>
      <c r="BM131" s="400"/>
      <c r="BN131" s="400"/>
    </row>
    <row r="132" spans="1:66" ht="15" hidden="1" customHeight="1" x14ac:dyDescent="0.25">
      <c r="B132" s="901" t="s">
        <v>574</v>
      </c>
      <c r="C132" s="195"/>
      <c r="D132" s="65"/>
      <c r="E132" s="1405" t="s">
        <v>179</v>
      </c>
      <c r="F132" s="1405"/>
      <c r="G132" s="1404" t="str">
        <f>+CONCATENATE($C$80,"",$D$129,"",E132)</f>
        <v>22.09.006</v>
      </c>
      <c r="H132" s="1406" t="s">
        <v>117</v>
      </c>
      <c r="I132" s="1415">
        <f>+'P01 2024'!H107</f>
        <v>79738</v>
      </c>
      <c r="J132" s="1430">
        <f>'P01 2024'!FR114</f>
        <v>115442.667</v>
      </c>
      <c r="K132" s="1407">
        <f ca="1">SUMIF(T$3:$AQ123,"ok",T132:AQ132)</f>
        <v>115442.66699999997</v>
      </c>
      <c r="L132" s="1292">
        <f t="shared" ca="1" si="20"/>
        <v>0.99999999999999978</v>
      </c>
      <c r="M132" s="1430">
        <f>'P01 2024'!FT114</f>
        <v>115442.667</v>
      </c>
      <c r="N132" s="1292">
        <f t="shared" si="21"/>
        <v>1</v>
      </c>
      <c r="O132" s="1408">
        <f t="shared" si="22"/>
        <v>0</v>
      </c>
      <c r="P132" s="1409">
        <f t="shared" si="15"/>
        <v>0</v>
      </c>
      <c r="Q132" s="823">
        <f>+'P01 2023'!GA117</f>
        <v>84887.027820000003</v>
      </c>
      <c r="R132" s="1420">
        <f ca="1">SUMIF(U$3:$AQ125,"SI",U132:AQ132)</f>
        <v>84606.278894999996</v>
      </c>
      <c r="S132" s="1410">
        <f t="shared" ca="1" si="23"/>
        <v>0.99669267575729803</v>
      </c>
      <c r="T132" s="1411">
        <f>+'P01 2024'!K107</f>
        <v>0</v>
      </c>
      <c r="U132" s="191">
        <f>+'P01 2023'!I111</f>
        <v>5262.9522299999999</v>
      </c>
      <c r="V132" s="191">
        <f>+'P01 2024'!Q70</f>
        <v>7306.0680000000002</v>
      </c>
      <c r="W132" s="178">
        <f>+'P01 2023'!N80</f>
        <v>0</v>
      </c>
      <c r="X132" s="178">
        <v>0</v>
      </c>
      <c r="Y132" s="178">
        <f>+'P01 2023'!AD99</f>
        <v>10245.022019999999</v>
      </c>
      <c r="Z132" s="178">
        <f>+'P01 2024'!AT77</f>
        <v>21694.539000000001</v>
      </c>
      <c r="AA132" s="178">
        <f>+'P01 2023'!AT95</f>
        <v>5098.7908799999996</v>
      </c>
      <c r="AB132" s="178">
        <f>+'P01 2024'!BI71</f>
        <v>9377.9830000000002</v>
      </c>
      <c r="AC132" s="178">
        <f>+'P01 2023'!BJ80</f>
        <v>5081.9617799999996</v>
      </c>
      <c r="AD132" s="178">
        <f>+'P01 2024'!BX85</f>
        <v>9436.5169999999998</v>
      </c>
      <c r="AE132" s="443">
        <f>+'P01 2023'!BZ92</f>
        <v>5112.3183300000001</v>
      </c>
      <c r="AF132" s="178">
        <f>+'P01 2024'!CM87</f>
        <v>9440.2459999999992</v>
      </c>
      <c r="AG132" s="636">
        <f>+'P01 2023'!CP94</f>
        <v>5156.5169699999997</v>
      </c>
      <c r="AH132" s="543">
        <f>+'P01 2024'!DB89</f>
        <v>9390.39</v>
      </c>
      <c r="AI132" s="443">
        <f>+'P01 2023'!DF81</f>
        <v>5453.0879399999994</v>
      </c>
      <c r="AJ132" s="178">
        <f>+'P01 2024'!DR85</f>
        <v>9493.9079999999994</v>
      </c>
      <c r="AK132" s="178">
        <f>+'P01 2023'!DX100</f>
        <v>7091.3045700000002</v>
      </c>
      <c r="AL132" s="178">
        <f>'P01 2024'!EG83</f>
        <v>9398.0030000000006</v>
      </c>
      <c r="AM132" s="443">
        <f>+'P01 2023'!EN93</f>
        <v>7421.3929799999996</v>
      </c>
      <c r="AN132" s="178">
        <f>+'P01 2024'!ET79</f>
        <v>9530.2150000000001</v>
      </c>
      <c r="AO132" s="191">
        <f>+'P01 2023'!FD83</f>
        <v>6930.9095849999994</v>
      </c>
      <c r="AP132" s="191">
        <f>+'P01 2024'!FL97</f>
        <v>20374.797999999999</v>
      </c>
      <c r="AQ132" s="419">
        <f>+'P01 2023'!FS106</f>
        <v>21752.02161</v>
      </c>
      <c r="AR132" s="1399"/>
      <c r="AV132" s="1381"/>
      <c r="AW132" s="1381"/>
      <c r="AX132" s="1381"/>
      <c r="AY132" s="1381"/>
      <c r="AZ132" s="1400"/>
      <c r="BA132" s="1399"/>
      <c r="BB132" s="1399"/>
      <c r="BC132" s="435"/>
      <c r="BD132" s="1092"/>
      <c r="BG132" s="399"/>
      <c r="BH132" s="399"/>
      <c r="BM132" s="400"/>
      <c r="BN132" s="400"/>
    </row>
    <row r="133" spans="1:66" ht="15" hidden="1" customHeight="1" x14ac:dyDescent="0.25">
      <c r="B133" s="901" t="s">
        <v>475</v>
      </c>
      <c r="C133" s="195"/>
      <c r="D133" s="65"/>
      <c r="E133" s="1405" t="s">
        <v>175</v>
      </c>
      <c r="F133" s="1405"/>
      <c r="G133" s="1404" t="str">
        <f>+CONCATENATE($C$80,"",$D$129,"",E133)</f>
        <v>22.09.999</v>
      </c>
      <c r="H133" s="1406" t="s">
        <v>109</v>
      </c>
      <c r="I133" s="1415">
        <f>+'P01 2024'!H108</f>
        <v>28668</v>
      </c>
      <c r="J133" s="1430">
        <f>'P01 2024'!FR115</f>
        <v>29023.295999999998</v>
      </c>
      <c r="K133" s="1407">
        <f ca="1">SUMIF(T$3:$AQ125,"ok",T133:AQ133)</f>
        <v>29023.296000000002</v>
      </c>
      <c r="L133" s="1292">
        <f t="shared" ca="1" si="20"/>
        <v>1.0000000000000002</v>
      </c>
      <c r="M133" s="1430">
        <f>'P01 2024'!FT115</f>
        <v>29023.295999999998</v>
      </c>
      <c r="N133" s="1292">
        <f t="shared" si="21"/>
        <v>1</v>
      </c>
      <c r="O133" s="1408">
        <f t="shared" si="22"/>
        <v>0</v>
      </c>
      <c r="P133" s="1409">
        <f t="shared" si="15"/>
        <v>0</v>
      </c>
      <c r="Q133" s="823">
        <f>+'P01 2023'!GA118</f>
        <v>25363.968749999996</v>
      </c>
      <c r="R133" s="1420">
        <f ca="1">SUMIF(U$3:$AQ126,"SI",U133:AQ133)</f>
        <v>22695.74496</v>
      </c>
      <c r="S133" s="1410">
        <f t="shared" ca="1" si="23"/>
        <v>0.89480259117572059</v>
      </c>
      <c r="T133" s="1411">
        <f>+'P01 2024'!K108</f>
        <v>0</v>
      </c>
      <c r="U133" s="191">
        <f>+'P01 2023'!I112</f>
        <v>0</v>
      </c>
      <c r="V133" s="191">
        <v>0</v>
      </c>
      <c r="W133" s="178">
        <f>+'P01 2023'!N81</f>
        <v>1077.6937499999999</v>
      </c>
      <c r="X133" s="178">
        <f>+'P01 2024'!AE86</f>
        <v>5134.7160000000003</v>
      </c>
      <c r="Y133" s="178">
        <f>+'P01 2023'!AD100</f>
        <v>1077.6937499999999</v>
      </c>
      <c r="Z133" s="178">
        <f>+'P01 2024'!AT78</f>
        <v>2388.8580000000002</v>
      </c>
      <c r="AA133" s="178">
        <f>+'P01 2023'!AT96</f>
        <v>1077.6937499999999</v>
      </c>
      <c r="AB133" s="178">
        <v>0</v>
      </c>
      <c r="AC133" s="178">
        <f>+'P01 2023'!BJ81</f>
        <v>1077.6937499999999</v>
      </c>
      <c r="AD133" s="178">
        <f>+'P01 2024'!BX86</f>
        <v>4777.7160000000003</v>
      </c>
      <c r="AE133" s="443">
        <f>+'P01 2023'!BZ93</f>
        <v>1077.6937499999999</v>
      </c>
      <c r="AF133" s="178">
        <f>+'P01 2024'!CM88</f>
        <v>2388.8580000000002</v>
      </c>
      <c r="AG133" s="443">
        <f>+'P01 2023'!CP95</f>
        <v>0</v>
      </c>
      <c r="AH133" s="543">
        <f>+'P01 2024'!DB90</f>
        <v>2388.8580000000002</v>
      </c>
      <c r="AI133" s="443">
        <f>+'P01 2023'!DF82</f>
        <v>4944.93606</v>
      </c>
      <c r="AJ133" s="178">
        <f>+'P01 2024'!DR86</f>
        <v>2388.8580000000002</v>
      </c>
      <c r="AK133" s="178">
        <f>+'P01 2023'!DX101</f>
        <v>2472.46803</v>
      </c>
      <c r="AL133" s="178">
        <f>'P01 2024'!EG84</f>
        <v>2388.8580000000002</v>
      </c>
      <c r="AM133" s="443">
        <f>+'P01 2023'!EN94</f>
        <v>2472.46803</v>
      </c>
      <c r="AN133" s="178">
        <f>+'P01 2024'!ET80</f>
        <v>4777.7160000000003</v>
      </c>
      <c r="AO133" s="178">
        <f>+'P01 2023'!FD84</f>
        <v>2472.46803</v>
      </c>
      <c r="AP133" s="191">
        <f>+'P01 2024'!FL98</f>
        <v>2388.8580000000002</v>
      </c>
      <c r="AQ133" s="419">
        <f>+'P01 2023'!FS107</f>
        <v>4944.93606</v>
      </c>
      <c r="AR133" s="1399"/>
      <c r="AV133" s="1381"/>
      <c r="AW133" s="1381"/>
      <c r="AX133" s="1381"/>
      <c r="AY133" s="1381"/>
      <c r="AZ133" s="1400"/>
      <c r="BA133" s="1399"/>
      <c r="BB133" s="1399"/>
      <c r="BC133" s="435"/>
      <c r="BD133" s="1092"/>
      <c r="BG133" s="399"/>
      <c r="BH133" s="399"/>
      <c r="BM133" s="400"/>
      <c r="BN133" s="400"/>
    </row>
    <row r="134" spans="1:66" s="1401" customFormat="1" ht="15" hidden="1" customHeight="1" x14ac:dyDescent="0.25">
      <c r="A134" s="418"/>
      <c r="B134" s="901" t="s">
        <v>575</v>
      </c>
      <c r="C134" s="175"/>
      <c r="D134" s="62" t="s">
        <v>184</v>
      </c>
      <c r="E134" s="1418"/>
      <c r="F134" s="1418"/>
      <c r="G134" s="1417"/>
      <c r="H134" s="1472" t="s">
        <v>118</v>
      </c>
      <c r="I134" s="1459">
        <f>+'P01 2024'!H109</f>
        <v>19009.563999999998</v>
      </c>
      <c r="J134" s="1435">
        <f>'P01 2024'!FR116</f>
        <v>14062.228999999999</v>
      </c>
      <c r="K134" s="1393">
        <f ca="1">SUMIF(T$3:$AQ126,"ok",T134:AQ134)</f>
        <v>14062.228999999999</v>
      </c>
      <c r="L134" s="1290">
        <f t="shared" ca="1" si="20"/>
        <v>1</v>
      </c>
      <c r="M134" s="1435">
        <f>'P01 2024'!FT116</f>
        <v>14062.228999999999</v>
      </c>
      <c r="N134" s="1290">
        <f t="shared" si="21"/>
        <v>1</v>
      </c>
      <c r="O134" s="1393">
        <f t="shared" si="22"/>
        <v>0</v>
      </c>
      <c r="P134" s="1394">
        <f t="shared" si="15"/>
        <v>0</v>
      </c>
      <c r="Q134" s="1481">
        <f>+'P01 2023'!GA119</f>
        <v>40048.592219999999</v>
      </c>
      <c r="R134" s="422">
        <f ca="1">SUMIF(U$3:$AQ127,"SI",U134:AQ134)</f>
        <v>40048.592220000006</v>
      </c>
      <c r="S134" s="1397">
        <f t="shared" ca="1" si="23"/>
        <v>1.0000000000000002</v>
      </c>
      <c r="T134" s="1398">
        <f>+'P01 2024'!K109</f>
        <v>9.5640000000000001</v>
      </c>
      <c r="U134" s="422">
        <f>+'P01 2023'!I113</f>
        <v>0</v>
      </c>
      <c r="V134" s="422">
        <v>0</v>
      </c>
      <c r="W134" s="422">
        <v>0</v>
      </c>
      <c r="X134" s="171">
        <f>+'P01 2024'!AE87</f>
        <v>4526.3440000000001</v>
      </c>
      <c r="Y134" s="422">
        <f>+'P01 2023'!AD101</f>
        <v>145.66796999999997</v>
      </c>
      <c r="Z134" s="422">
        <v>0</v>
      </c>
      <c r="AA134" s="422">
        <f>SUM(AA135:AA136)</f>
        <v>0</v>
      </c>
      <c r="AB134" s="422">
        <v>0</v>
      </c>
      <c r="AC134" s="422">
        <f>SUM(AC135:AC136)</f>
        <v>0</v>
      </c>
      <c r="AD134" s="422">
        <v>0</v>
      </c>
      <c r="AE134" s="672">
        <v>0</v>
      </c>
      <c r="AF134" s="422">
        <f>+'P01 2024'!CM89</f>
        <v>9518.18</v>
      </c>
      <c r="AG134" s="609">
        <f>+'P01 2023'!CP96</f>
        <v>9622.7769150000004</v>
      </c>
      <c r="AH134" s="171">
        <v>0</v>
      </c>
      <c r="AI134" s="672">
        <f>+'P01 2023'!DF83</f>
        <v>4.4598149999999999</v>
      </c>
      <c r="AJ134" s="422">
        <v>0</v>
      </c>
      <c r="AK134" s="422">
        <f>+'P01 2023'!DX102</f>
        <v>30251.502675</v>
      </c>
      <c r="AL134" s="422">
        <f>SUM(AL135:AL136)</f>
        <v>0</v>
      </c>
      <c r="AM134" s="672">
        <f>+'P01 2023'!EN95</f>
        <v>0</v>
      </c>
      <c r="AN134" s="1483">
        <f>+'P01 2024'!ET81</f>
        <v>8.141</v>
      </c>
      <c r="AO134" s="422">
        <v>0</v>
      </c>
      <c r="AP134" s="422">
        <v>0</v>
      </c>
      <c r="AQ134" s="657">
        <f>+'P01 2023'!FS108</f>
        <v>24.184844999999999</v>
      </c>
      <c r="AR134" s="1399"/>
      <c r="AS134" s="646"/>
      <c r="AT134" s="646"/>
      <c r="AU134" s="1386"/>
      <c r="AV134" s="1381"/>
      <c r="AW134" s="1381"/>
      <c r="AX134" s="1381"/>
      <c r="AY134" s="1381"/>
      <c r="AZ134" s="1400"/>
      <c r="BA134" s="1399"/>
      <c r="BB134" s="1399"/>
      <c r="BC134" s="435"/>
      <c r="BD134" s="1092"/>
      <c r="BE134" s="432"/>
      <c r="BF134" s="432"/>
      <c r="BG134" s="399"/>
      <c r="BH134" s="399"/>
      <c r="BI134" s="432"/>
      <c r="BJ134" s="432"/>
      <c r="BK134" s="432"/>
      <c r="BL134" s="432"/>
      <c r="BM134" s="400"/>
      <c r="BN134" s="400"/>
    </row>
    <row r="135" spans="1:66" ht="15" hidden="1" customHeight="1" x14ac:dyDescent="0.25">
      <c r="B135" s="901" t="s">
        <v>392</v>
      </c>
      <c r="C135" s="195"/>
      <c r="D135" s="65"/>
      <c r="E135" s="1405" t="s">
        <v>163</v>
      </c>
      <c r="F135" s="1405"/>
      <c r="G135" s="1404" t="str">
        <f>+CONCATENATE($C$80,"",$D$134,"",E135)</f>
        <v>22.10.002</v>
      </c>
      <c r="H135" s="1406" t="s">
        <v>119</v>
      </c>
      <c r="I135" s="1415">
        <f>+'P01 2024'!H110</f>
        <v>19000</v>
      </c>
      <c r="J135" s="1430">
        <f>'P01 2024'!FR117</f>
        <v>14014.633</v>
      </c>
      <c r="K135" s="1407">
        <f ca="1">SUMIF(T$3:$AQ127,"ok",T135:AQ135)</f>
        <v>14014.633000000002</v>
      </c>
      <c r="L135" s="1292">
        <f t="shared" ca="1" si="20"/>
        <v>1.0000000000000002</v>
      </c>
      <c r="M135" s="1430">
        <f>'P01 2024'!FT117</f>
        <v>14014.633</v>
      </c>
      <c r="N135" s="1292">
        <f t="shared" si="21"/>
        <v>1</v>
      </c>
      <c r="O135" s="1408">
        <f t="shared" si="22"/>
        <v>0</v>
      </c>
      <c r="P135" s="1409">
        <f t="shared" si="15"/>
        <v>0</v>
      </c>
      <c r="Q135" s="823">
        <f>+'P01 2023'!GA120</f>
        <v>40024.407375000003</v>
      </c>
      <c r="R135" s="1420">
        <f ca="1">SUMIF(U$3:$AQ128,"SI",U135:AQ135)</f>
        <v>40024.407375000003</v>
      </c>
      <c r="S135" s="1410">
        <f t="shared" ca="1" si="23"/>
        <v>1</v>
      </c>
      <c r="T135" s="1411">
        <f>+'P01 2024'!K110</f>
        <v>0</v>
      </c>
      <c r="U135" s="191">
        <f>+'P01 2023'!I114</f>
        <v>0</v>
      </c>
      <c r="V135" s="191">
        <v>0</v>
      </c>
      <c r="W135" s="178">
        <v>0</v>
      </c>
      <c r="X135" s="178">
        <f>+'P01 2024'!AE88</f>
        <v>4526.3440000000001</v>
      </c>
      <c r="Y135" s="178">
        <f>+'P01 2023'!AD102</f>
        <v>145.66796999999997</v>
      </c>
      <c r="Z135" s="178">
        <v>0</v>
      </c>
      <c r="AA135" s="178">
        <f>+'P01 2023'!AT98</f>
        <v>0</v>
      </c>
      <c r="AB135" s="178">
        <v>0</v>
      </c>
      <c r="AC135" s="178">
        <v>0</v>
      </c>
      <c r="AD135" s="178">
        <v>0</v>
      </c>
      <c r="AE135" s="443">
        <v>0</v>
      </c>
      <c r="AF135" s="178">
        <f>+'P01 2024'!CM90</f>
        <v>9488.2890000000007</v>
      </c>
      <c r="AG135" s="636">
        <f>+'P01 2023'!CP97</f>
        <v>9622.7769150000004</v>
      </c>
      <c r="AH135" s="543">
        <v>0</v>
      </c>
      <c r="AI135" s="443">
        <f>+'P01 2023'!DF84</f>
        <v>4.4598149999999999</v>
      </c>
      <c r="AJ135" s="178">
        <v>0</v>
      </c>
      <c r="AK135" s="178">
        <f>+'P01 2023'!DX103</f>
        <v>30251.502675</v>
      </c>
      <c r="AL135" s="178">
        <v>0</v>
      </c>
      <c r="AM135" s="443">
        <f>+'P01 2023'!EN96</f>
        <v>0</v>
      </c>
      <c r="AN135" s="178">
        <v>0</v>
      </c>
      <c r="AO135" s="1423">
        <v>0</v>
      </c>
      <c r="AP135" s="1423">
        <v>0</v>
      </c>
      <c r="AQ135" s="419">
        <f>+'P01 2023'!FS109</f>
        <v>0</v>
      </c>
      <c r="AR135" s="1399"/>
      <c r="AV135" s="1381"/>
      <c r="AW135" s="1381"/>
      <c r="AX135" s="1381"/>
      <c r="AY135" s="1381"/>
      <c r="AZ135" s="1400"/>
      <c r="BA135" s="1399"/>
      <c r="BB135" s="1399"/>
      <c r="BC135" s="435"/>
      <c r="BD135" s="1092"/>
      <c r="BG135" s="399"/>
      <c r="BH135" s="399"/>
      <c r="BM135" s="400"/>
      <c r="BN135" s="400"/>
    </row>
    <row r="136" spans="1:66" s="1449" customFormat="1" ht="15" hidden="1" customHeight="1" x14ac:dyDescent="0.25">
      <c r="A136" s="1438"/>
      <c r="B136" s="1439" t="s">
        <v>484</v>
      </c>
      <c r="C136" s="1222"/>
      <c r="D136" s="1131"/>
      <c r="E136" s="1441" t="s">
        <v>177</v>
      </c>
      <c r="F136" s="1441"/>
      <c r="G136" s="1440" t="str">
        <f>+CONCATENATE($C$80,"",$D$134,"",E136)</f>
        <v>22.10.004</v>
      </c>
      <c r="H136" s="1442" t="s">
        <v>72</v>
      </c>
      <c r="I136" s="1129">
        <f>+'P01 2024'!H111</f>
        <v>9.5640000000000001</v>
      </c>
      <c r="J136" s="1430">
        <f>'P01 2024'!FR118</f>
        <v>47.595999999999997</v>
      </c>
      <c r="K136" s="1443">
        <f ca="1">SUMIF(T$3:$AQ128,"ok",T136:AQ136)</f>
        <v>47.595999999999997</v>
      </c>
      <c r="L136" s="1298">
        <f t="shared" ca="1" si="20"/>
        <v>1</v>
      </c>
      <c r="M136" s="1430">
        <f>'P01 2024'!FT118</f>
        <v>47.595999999999997</v>
      </c>
      <c r="N136" s="1298">
        <f t="shared" si="21"/>
        <v>1</v>
      </c>
      <c r="O136" s="1428">
        <f t="shared" si="22"/>
        <v>0</v>
      </c>
      <c r="P136" s="1445">
        <f t="shared" si="15"/>
        <v>0</v>
      </c>
      <c r="Q136" s="1225">
        <f>+'P01 2023'!GA121</f>
        <v>24.184844999999999</v>
      </c>
      <c r="R136" s="1427">
        <f ca="1">SUMIF(U$3:$AQ129,"SI",U136:AQ136)</f>
        <v>24.184844999999999</v>
      </c>
      <c r="S136" s="1446">
        <f t="shared" ca="1" si="23"/>
        <v>1</v>
      </c>
      <c r="T136" s="1447">
        <f>+'P01 2024'!K111</f>
        <v>9.5640000000000001</v>
      </c>
      <c r="U136" s="1448">
        <v>0</v>
      </c>
      <c r="V136" s="1448">
        <v>0</v>
      </c>
      <c r="W136" s="1109">
        <v>0</v>
      </c>
      <c r="X136" s="1109">
        <v>0</v>
      </c>
      <c r="Y136" s="1109">
        <v>0</v>
      </c>
      <c r="Z136" s="1109">
        <v>0</v>
      </c>
      <c r="AA136" s="1109">
        <v>0</v>
      </c>
      <c r="AB136" s="1109">
        <v>0</v>
      </c>
      <c r="AC136" s="1484">
        <v>0</v>
      </c>
      <c r="AD136" s="1484">
        <v>0</v>
      </c>
      <c r="AE136" s="1224">
        <v>0</v>
      </c>
      <c r="AF136" s="1109">
        <f>+'P01 2024'!CM91</f>
        <v>29.890999999999998</v>
      </c>
      <c r="AG136" s="636">
        <v>0</v>
      </c>
      <c r="AH136" s="543">
        <v>0</v>
      </c>
      <c r="AI136" s="1224">
        <v>0</v>
      </c>
      <c r="AJ136" s="1109">
        <v>0</v>
      </c>
      <c r="AK136" s="1109">
        <v>0</v>
      </c>
      <c r="AL136" s="1109">
        <v>0</v>
      </c>
      <c r="AM136" s="1224">
        <v>0</v>
      </c>
      <c r="AN136" s="1109">
        <f>+'P01 2024'!ET82</f>
        <v>8.141</v>
      </c>
      <c r="AO136" s="1130">
        <v>0</v>
      </c>
      <c r="AP136" s="1130">
        <v>0</v>
      </c>
      <c r="AQ136" s="1485">
        <f>+'P01 2023'!FS110</f>
        <v>24.184844999999999</v>
      </c>
      <c r="AR136" s="1399"/>
      <c r="AS136" s="646"/>
      <c r="AT136" s="646"/>
      <c r="AU136" s="1386"/>
      <c r="AV136" s="1381"/>
      <c r="AW136" s="1381"/>
      <c r="AX136" s="1381"/>
      <c r="AY136" s="1381"/>
      <c r="AZ136" s="1400"/>
      <c r="BA136" s="1399"/>
      <c r="BB136" s="1399"/>
      <c r="BC136" s="435"/>
      <c r="BD136" s="1092"/>
      <c r="BE136" s="646"/>
      <c r="BF136" s="646"/>
      <c r="BG136" s="433"/>
      <c r="BH136" s="433"/>
      <c r="BI136" s="646"/>
      <c r="BJ136" s="646"/>
      <c r="BK136" s="646"/>
      <c r="BL136" s="646"/>
      <c r="BM136" s="436"/>
      <c r="BN136" s="436"/>
    </row>
    <row r="137" spans="1:66" s="1401" customFormat="1" ht="15" hidden="1" customHeight="1" x14ac:dyDescent="0.25">
      <c r="A137" s="418"/>
      <c r="B137" s="901" t="s">
        <v>576</v>
      </c>
      <c r="C137" s="1482"/>
      <c r="D137" s="184" t="s">
        <v>185</v>
      </c>
      <c r="E137" s="1418"/>
      <c r="F137" s="1418"/>
      <c r="G137" s="1417"/>
      <c r="H137" s="1472" t="s">
        <v>73</v>
      </c>
      <c r="I137" s="1459">
        <f>SUM(I138:I141)</f>
        <v>630844.91499999992</v>
      </c>
      <c r="J137" s="1435">
        <f>'P01 2024'!FR119</f>
        <v>2050533.1850000001</v>
      </c>
      <c r="K137" s="1393">
        <f ca="1">SUMIF(T$3:$AQ129,"ok",T137:AQ137)</f>
        <v>1871617.1850000001</v>
      </c>
      <c r="L137" s="1290">
        <f t="shared" ca="1" si="20"/>
        <v>0.9127465961981005</v>
      </c>
      <c r="M137" s="1435">
        <f>'P01 2024'!FT119</f>
        <v>1873867.1850000001</v>
      </c>
      <c r="N137" s="1290">
        <f t="shared" si="21"/>
        <v>0.91384387178303583</v>
      </c>
      <c r="O137" s="1393">
        <f t="shared" si="22"/>
        <v>176666</v>
      </c>
      <c r="P137" s="1394">
        <f t="shared" si="15"/>
        <v>8.6156128216964209E-2</v>
      </c>
      <c r="Q137" s="1481">
        <f>+'P01 2023'!GA122</f>
        <v>1791796.4070299999</v>
      </c>
      <c r="R137" s="422">
        <f ca="1">SUMIF(U$3:$AQ130,"SI",U137:AQ137)</f>
        <v>1611883.5897149998</v>
      </c>
      <c r="S137" s="1397">
        <f t="shared" ca="1" si="23"/>
        <v>0.8995908147772127</v>
      </c>
      <c r="T137" s="1398">
        <f>+'P01 2024'!K112</f>
        <v>952</v>
      </c>
      <c r="U137" s="422">
        <f>+'P01 2023'!I115</f>
        <v>0</v>
      </c>
      <c r="V137" s="422">
        <f>+'P01 2024'!Q71</f>
        <v>25434.59</v>
      </c>
      <c r="W137" s="422">
        <f>+'P01 2023'!N84</f>
        <v>14082.555689999999</v>
      </c>
      <c r="X137" s="171">
        <f>+'P01 2024'!AE89</f>
        <v>207054.01199999999</v>
      </c>
      <c r="Y137" s="422">
        <f>SUM(Y138:Y141)</f>
        <v>131488.57246499998</v>
      </c>
      <c r="Z137" s="422">
        <f>+'P01 2024'!AT79</f>
        <v>150669.57</v>
      </c>
      <c r="AA137" s="422">
        <f>SUM(AA138:AA141)</f>
        <v>0</v>
      </c>
      <c r="AB137" s="422">
        <f>+'P01 2024'!BI72</f>
        <v>111837.101</v>
      </c>
      <c r="AC137" s="422">
        <f>SUM(AC138:AC141)</f>
        <v>4486.7249999999995</v>
      </c>
      <c r="AD137" s="422">
        <f>+'P01 2024'!BX87</f>
        <v>159832.20499999999</v>
      </c>
      <c r="AE137" s="672">
        <f>+'P01 2023'!BZ96</f>
        <v>111912.34234499998</v>
      </c>
      <c r="AF137" s="422">
        <f>+'P01 2024'!CM92</f>
        <v>159147.18100000001</v>
      </c>
      <c r="AG137" s="609">
        <f>+'P01 2023'!CP98</f>
        <v>171969.06915</v>
      </c>
      <c r="AH137" s="171">
        <f>+'P01 2024'!DB91</f>
        <v>200054.65299999999</v>
      </c>
      <c r="AI137" s="672">
        <f>+'P01 2023'!DF85</f>
        <v>475128.19088999997</v>
      </c>
      <c r="AJ137" s="422">
        <f>+'P01 2024'!DR87</f>
        <v>27381</v>
      </c>
      <c r="AK137" s="422">
        <f>+'P01 2023'!DX104</f>
        <v>147763.55312999999</v>
      </c>
      <c r="AL137" s="422">
        <f>SUM(AL138:AL141)</f>
        <v>133317.15700000001</v>
      </c>
      <c r="AM137" s="672">
        <f>+'P01 2023'!EN97</f>
        <v>63308.141009999992</v>
      </c>
      <c r="AN137" s="1483">
        <f>+'P01 2024'!ET83</f>
        <v>279321.299</v>
      </c>
      <c r="AO137" s="422">
        <f>+'P01 2023'!FD85</f>
        <v>209543.07572999998</v>
      </c>
      <c r="AP137" s="422">
        <f>+'P01 2024'!FL99</f>
        <v>416616.41700000002</v>
      </c>
      <c r="AQ137" s="657">
        <f>+'P01 2023'!FS111</f>
        <v>282201.36430499994</v>
      </c>
      <c r="AR137" s="1399"/>
      <c r="AS137" s="646"/>
      <c r="AT137" s="646"/>
      <c r="AU137" s="1386"/>
      <c r="AV137" s="1381"/>
      <c r="AW137" s="1381"/>
      <c r="AX137" s="1381"/>
      <c r="AY137" s="1381"/>
      <c r="AZ137" s="1400"/>
      <c r="BA137" s="1399"/>
      <c r="BB137" s="1399"/>
      <c r="BC137" s="435"/>
      <c r="BD137" s="1092"/>
      <c r="BE137" s="432"/>
      <c r="BF137" s="432"/>
      <c r="BG137" s="399"/>
      <c r="BH137" s="399"/>
      <c r="BI137" s="432"/>
      <c r="BJ137" s="432"/>
      <c r="BK137" s="432"/>
      <c r="BL137" s="432"/>
      <c r="BM137" s="400"/>
      <c r="BN137" s="400"/>
    </row>
    <row r="138" spans="1:66" ht="15" hidden="1" customHeight="1" x14ac:dyDescent="0.25">
      <c r="B138" s="901" t="s">
        <v>393</v>
      </c>
      <c r="C138" s="195"/>
      <c r="D138" s="65"/>
      <c r="E138" s="1405" t="s">
        <v>167</v>
      </c>
      <c r="F138" s="1405"/>
      <c r="G138" s="1404" t="str">
        <f>+CONCATENATE($C$80,"",$D$137,"",E138)</f>
        <v>22.11.001</v>
      </c>
      <c r="H138" s="1406" t="s">
        <v>74</v>
      </c>
      <c r="I138" s="1415">
        <f>+'P01 2024'!H113</f>
        <v>163658.48499999999</v>
      </c>
      <c r="J138" s="1430">
        <f>'P01 2024'!FR120</f>
        <v>1171096.0789999999</v>
      </c>
      <c r="K138" s="1407">
        <f ca="1">SUMIF(T$3:$AQ130,"ok",T138:AQ138)</f>
        <v>1003096.0790000001</v>
      </c>
      <c r="L138" s="1292">
        <f t="shared" ca="1" si="20"/>
        <v>0.85654464820388165</v>
      </c>
      <c r="M138" s="1430">
        <f>'P01 2024'!FT120</f>
        <v>1003096.079</v>
      </c>
      <c r="N138" s="1292">
        <f t="shared" si="21"/>
        <v>0.85654464820388154</v>
      </c>
      <c r="O138" s="1408">
        <f t="shared" si="22"/>
        <v>167999.99999999988</v>
      </c>
      <c r="P138" s="1409">
        <f t="shared" si="15"/>
        <v>0.14345535179611843</v>
      </c>
      <c r="Q138" s="823">
        <f>+'P01 2023'!GA123</f>
        <v>628835.36399999994</v>
      </c>
      <c r="R138" s="1420">
        <f ca="1">SUMIF(U$3:$AQ131,"SI",U138:AQ138)</f>
        <v>628835.36399999994</v>
      </c>
      <c r="S138" s="1410">
        <f t="shared" ca="1" si="23"/>
        <v>1</v>
      </c>
      <c r="T138" s="1411">
        <f>+'P01 2024'!K113</f>
        <v>0</v>
      </c>
      <c r="U138" s="178">
        <f>+'P01 2023'!I116</f>
        <v>0</v>
      </c>
      <c r="V138" s="178">
        <v>0</v>
      </c>
      <c r="W138" s="178">
        <f>+'P01 2023'!N85</f>
        <v>10218.554999999998</v>
      </c>
      <c r="X138" s="178">
        <f>+'P01 2024'!AE90</f>
        <v>200987.666</v>
      </c>
      <c r="Y138" s="178">
        <f>+'P01 2023'!AD104</f>
        <v>60883.874999999993</v>
      </c>
      <c r="Z138" s="178">
        <v>0</v>
      </c>
      <c r="AA138" s="178">
        <f>+'P01 2023'!AT100</f>
        <v>0</v>
      </c>
      <c r="AB138" s="178">
        <f>+'P01 2024'!BI73</f>
        <v>58000.347000000002</v>
      </c>
      <c r="AC138" s="178">
        <f>+'P01 2023'!BJ83</f>
        <v>4486.7249999999995</v>
      </c>
      <c r="AD138" s="178">
        <f>+'P01 2024'!BX88</f>
        <v>155485.859</v>
      </c>
      <c r="AE138" s="443">
        <f>+'P01 2023'!BZ97</f>
        <v>23246.896949999998</v>
      </c>
      <c r="AF138" s="178">
        <f>+'P01 2024'!CM93</f>
        <v>50383.02</v>
      </c>
      <c r="AG138" s="636">
        <f>+'P01 2023'!CP99</f>
        <v>82282.5</v>
      </c>
      <c r="AH138" s="543">
        <f>+'P01 2024'!DB92</f>
        <v>146819.989</v>
      </c>
      <c r="AI138" s="443">
        <f>+'P01 2023'!DF86</f>
        <v>145301.23534499996</v>
      </c>
      <c r="AJ138" s="178">
        <f>+'P01 2024'!DR88</f>
        <v>7485</v>
      </c>
      <c r="AK138" s="178">
        <f>+'P01 2023'!DX105</f>
        <v>51135.368354999991</v>
      </c>
      <c r="AL138" s="178">
        <f>'P01 2024'!EG86</f>
        <v>39377</v>
      </c>
      <c r="AM138" s="443">
        <f>+'P01 2023'!EN98</f>
        <v>43461.490229999996</v>
      </c>
      <c r="AN138" s="178">
        <f>+'P01 2024'!ET84</f>
        <v>168657.239</v>
      </c>
      <c r="AO138" s="178">
        <f>+'P01 2023'!FD86</f>
        <v>131961.72788999998</v>
      </c>
      <c r="AP138" s="191">
        <f>+'P01 2024'!FL100</f>
        <v>175899.959</v>
      </c>
      <c r="AQ138" s="419">
        <f>+'P01 2023'!FS112</f>
        <v>75856.990229999996</v>
      </c>
      <c r="AR138" s="1399"/>
      <c r="AV138" s="1381"/>
      <c r="AW138" s="1381"/>
      <c r="AX138" s="1381"/>
      <c r="AY138" s="1381"/>
      <c r="AZ138" s="1400"/>
      <c r="BA138" s="1399"/>
      <c r="BB138" s="1399"/>
      <c r="BC138" s="435"/>
      <c r="BD138" s="1092"/>
      <c r="BG138" s="399"/>
      <c r="BH138" s="399"/>
      <c r="BM138" s="400"/>
      <c r="BN138" s="400"/>
    </row>
    <row r="139" spans="1:66" ht="15" hidden="1" customHeight="1" collapsed="1" x14ac:dyDescent="0.25">
      <c r="B139" s="901" t="s">
        <v>394</v>
      </c>
      <c r="C139" s="195"/>
      <c r="D139" s="65"/>
      <c r="E139" s="1405" t="s">
        <v>163</v>
      </c>
      <c r="F139" s="1405"/>
      <c r="G139" s="1404" t="str">
        <f>+CONCATENATE($C$80,"",$D$137,"",E139)</f>
        <v>22.11.002</v>
      </c>
      <c r="H139" s="1406" t="s">
        <v>75</v>
      </c>
      <c r="I139" s="1415">
        <f>+'P01 2024'!H114</f>
        <v>49056</v>
      </c>
      <c r="J139" s="1430">
        <f>'P01 2024'!FR121</f>
        <v>49056</v>
      </c>
      <c r="K139" s="1407">
        <f ca="1">SUMIF(T$3:$AQ131,"ok",T139:AQ139)</f>
        <v>38140</v>
      </c>
      <c r="L139" s="1292">
        <f t="shared" ca="1" si="20"/>
        <v>0.77747879973907374</v>
      </c>
      <c r="M139" s="1430">
        <f>'P01 2024'!FT121</f>
        <v>40390</v>
      </c>
      <c r="N139" s="1292">
        <f t="shared" si="21"/>
        <v>0.82334474885844744</v>
      </c>
      <c r="O139" s="1408">
        <f t="shared" si="22"/>
        <v>8666</v>
      </c>
      <c r="P139" s="1409">
        <f t="shared" si="15"/>
        <v>0.17665525114155251</v>
      </c>
      <c r="Q139" s="823">
        <f>+'P01 2023'!GA124</f>
        <v>54506.204999999994</v>
      </c>
      <c r="R139" s="1420">
        <f ca="1">SUMIF(U$3:$AQ132,"SI",U139:AQ139)</f>
        <v>50764.341554999992</v>
      </c>
      <c r="S139" s="1410">
        <f t="shared" ca="1" si="23"/>
        <v>0.93134977118660156</v>
      </c>
      <c r="T139" s="1411">
        <f>+'P01 2024'!K114</f>
        <v>0</v>
      </c>
      <c r="U139" s="178">
        <f>+'P01 2023'!I117</f>
        <v>0</v>
      </c>
      <c r="V139" s="178">
        <v>0</v>
      </c>
      <c r="W139" s="178">
        <v>0</v>
      </c>
      <c r="X139" s="178">
        <v>0</v>
      </c>
      <c r="Y139" s="178">
        <f>+'P01 2023'!AD105</f>
        <v>0</v>
      </c>
      <c r="Z139" s="178">
        <v>0</v>
      </c>
      <c r="AA139" s="178">
        <f>+'P01 2023'!AT101</f>
        <v>0</v>
      </c>
      <c r="AB139" s="178">
        <v>0</v>
      </c>
      <c r="AC139" s="178">
        <v>0</v>
      </c>
      <c r="AD139" s="178">
        <f>+'P01 2024'!BX89</f>
        <v>1680</v>
      </c>
      <c r="AE139" s="443">
        <f>+'P01 2023'!BZ98</f>
        <v>0</v>
      </c>
      <c r="AF139" s="178">
        <v>0</v>
      </c>
      <c r="AG139" s="636">
        <f>+'P01 2023'!CP100</f>
        <v>1601.145</v>
      </c>
      <c r="AH139" s="543">
        <f>+'P01 2024'!DB93</f>
        <v>1400</v>
      </c>
      <c r="AI139" s="443">
        <f>+'P01 2023'!DF87</f>
        <v>0</v>
      </c>
      <c r="AJ139" s="178">
        <f>+'P01 2024'!DR89</f>
        <v>975</v>
      </c>
      <c r="AK139" s="178">
        <f>+'P01 2023'!DX106</f>
        <v>4243.5</v>
      </c>
      <c r="AL139" s="178">
        <f>'P01 2024'!EG87</f>
        <v>8270</v>
      </c>
      <c r="AM139" s="443">
        <f>+'P01 2023'!EN99</f>
        <v>14254.187669999999</v>
      </c>
      <c r="AN139" s="178">
        <f>+'P01 2024'!ET85</f>
        <v>9100</v>
      </c>
      <c r="AO139" s="178">
        <f>+'P01 2023'!FD87</f>
        <v>6172.7565599999989</v>
      </c>
      <c r="AP139" s="191">
        <f>+'P01 2024'!FL101</f>
        <v>16715</v>
      </c>
      <c r="AQ139" s="419">
        <f>+'P01 2023'!FS113</f>
        <v>24492.752324999998</v>
      </c>
      <c r="AR139" s="1399"/>
      <c r="AV139" s="1381"/>
      <c r="AW139" s="1381"/>
      <c r="AX139" s="1381"/>
      <c r="AY139" s="1381"/>
      <c r="AZ139" s="1400"/>
      <c r="BA139" s="1399"/>
      <c r="BB139" s="1399"/>
      <c r="BC139" s="435"/>
      <c r="BD139" s="1092"/>
      <c r="BG139" s="399"/>
      <c r="BH139" s="399"/>
      <c r="BM139" s="400"/>
      <c r="BN139" s="400"/>
    </row>
    <row r="140" spans="1:66" ht="15" hidden="1" customHeight="1" x14ac:dyDescent="0.25">
      <c r="B140" s="901" t="s">
        <v>395</v>
      </c>
      <c r="C140" s="195"/>
      <c r="D140" s="65"/>
      <c r="E140" s="1405" t="s">
        <v>164</v>
      </c>
      <c r="F140" s="1405"/>
      <c r="G140" s="1404" t="str">
        <f>+CONCATENATE($C$80,"",$D$137,"",E140)</f>
        <v>22.11.003</v>
      </c>
      <c r="H140" s="1406" t="s">
        <v>206</v>
      </c>
      <c r="I140" s="1415">
        <f>+'P01 2024'!H115</f>
        <v>347665.34</v>
      </c>
      <c r="J140" s="1430">
        <f>'P01 2024'!FR122</f>
        <v>736432.75899999996</v>
      </c>
      <c r="K140" s="1407">
        <f ca="1">SUMIF(T$3:$AQ132,"ok",T140:AQ140)</f>
        <v>736432.75900000008</v>
      </c>
      <c r="L140" s="1292">
        <f t="shared" ref="L140:L171" ca="1" si="25">IFERROR(K140/J140,0)</f>
        <v>1.0000000000000002</v>
      </c>
      <c r="M140" s="1430">
        <f>'P01 2024'!FT122</f>
        <v>736432.75899999996</v>
      </c>
      <c r="N140" s="1292">
        <f t="shared" ref="N140:N171" si="26">+IFERROR(M140/J140,0%)</f>
        <v>1</v>
      </c>
      <c r="O140" s="1408">
        <f t="shared" si="22"/>
        <v>0</v>
      </c>
      <c r="P140" s="1409">
        <f t="shared" ref="P140:P203" si="27">+IFERROR(O140/J140,0)</f>
        <v>0</v>
      </c>
      <c r="Q140" s="823">
        <f>+'P01 2023'!GA125</f>
        <v>990046.60694999993</v>
      </c>
      <c r="R140" s="1420">
        <f ca="1">SUMIF(U$3:$AQ133,"SI",U140:AQ140)</f>
        <v>844603.40479499975</v>
      </c>
      <c r="S140" s="1410">
        <f t="shared" ca="1" si="23"/>
        <v>0.85309459056370918</v>
      </c>
      <c r="T140" s="1411">
        <f>+'P01 2024'!K115</f>
        <v>0</v>
      </c>
      <c r="U140" s="178">
        <f>+'P01 2023'!I118</f>
        <v>0</v>
      </c>
      <c r="V140" s="178">
        <f>+'P01 2024'!Q72</f>
        <v>2515.6799999999998</v>
      </c>
      <c r="W140" s="178">
        <f>+'P01 2023'!N86</f>
        <v>3864.0006899999994</v>
      </c>
      <c r="X140" s="178">
        <f>+'P01 2024'!AE91</f>
        <v>6066.3459999999995</v>
      </c>
      <c r="Y140" s="178">
        <f>+'P01 2023'!AD106</f>
        <v>70604.69746499999</v>
      </c>
      <c r="Z140" s="178">
        <f>+'P01 2024'!AT80</f>
        <v>145977.57</v>
      </c>
      <c r="AA140" s="178">
        <f>+'P01 2023'!AT102</f>
        <v>0</v>
      </c>
      <c r="AB140" s="178">
        <f>+'P01 2024'!BI74</f>
        <v>53836.754000000001</v>
      </c>
      <c r="AC140" s="178">
        <v>0</v>
      </c>
      <c r="AD140" s="178">
        <f>+'P01 2024'!BX90</f>
        <v>2666.346</v>
      </c>
      <c r="AE140" s="443">
        <f>+'P01 2023'!BZ99</f>
        <v>88665.445394999988</v>
      </c>
      <c r="AF140" s="178">
        <f>+'P01 2024'!CM94</f>
        <v>98207.161999999997</v>
      </c>
      <c r="AG140" s="636">
        <f>+'P01 2023'!CP101</f>
        <v>88085.424149999992</v>
      </c>
      <c r="AH140" s="543">
        <f>+'P01 2024'!DB94</f>
        <v>49637.074000000001</v>
      </c>
      <c r="AI140" s="443">
        <f>+'P01 2023'!DF88</f>
        <v>317076.88369499997</v>
      </c>
      <c r="AJ140" s="178">
        <v>0</v>
      </c>
      <c r="AK140" s="178">
        <f>+'P01 2023'!DX107</f>
        <v>92384.684775000002</v>
      </c>
      <c r="AL140" s="178">
        <f>'P01 2024'!EG88</f>
        <v>60680.156999999999</v>
      </c>
      <c r="AM140" s="443">
        <f>+'P01 2023'!EN100</f>
        <v>2759.6681099999996</v>
      </c>
      <c r="AN140" s="178">
        <f>+'P01 2024'!ET86</f>
        <v>100638.24</v>
      </c>
      <c r="AO140" s="178">
        <f>+'P01 2023'!FD88</f>
        <v>44077.359734999998</v>
      </c>
      <c r="AP140" s="191">
        <f>+'P01 2024'!FL102</f>
        <v>216207.43</v>
      </c>
      <c r="AQ140" s="419">
        <f>+'P01 2023'!FS114</f>
        <v>137085.24077999999</v>
      </c>
      <c r="AR140" s="1399"/>
      <c r="AV140" s="1381"/>
      <c r="AW140" s="1381"/>
      <c r="AX140" s="1381"/>
      <c r="AY140" s="1381"/>
      <c r="AZ140" s="1400"/>
      <c r="BA140" s="1399"/>
      <c r="BB140" s="1399"/>
      <c r="BC140" s="435"/>
      <c r="BD140" s="1092"/>
      <c r="BG140" s="399"/>
      <c r="BH140" s="399"/>
      <c r="BM140" s="400"/>
      <c r="BN140" s="400"/>
    </row>
    <row r="141" spans="1:66" ht="15" hidden="1" customHeight="1" x14ac:dyDescent="0.25">
      <c r="B141" s="901" t="s">
        <v>396</v>
      </c>
      <c r="C141" s="195"/>
      <c r="D141" s="65"/>
      <c r="E141" s="1405" t="s">
        <v>175</v>
      </c>
      <c r="F141" s="1405"/>
      <c r="G141" s="1404" t="str">
        <f>+CONCATENATE($C$80,"",$D$137,"",E141)</f>
        <v>22.11.999</v>
      </c>
      <c r="H141" s="1406" t="s">
        <v>109</v>
      </c>
      <c r="I141" s="1415">
        <f>+'P01 2024'!H116</f>
        <v>70465.09</v>
      </c>
      <c r="J141" s="1430">
        <f>'P01 2024'!FR123</f>
        <v>93948.346999999994</v>
      </c>
      <c r="K141" s="1407">
        <f ca="1">SUMIF(T$3:$AQ133,"ok",T141:AQ141)</f>
        <v>93948.347000000009</v>
      </c>
      <c r="L141" s="1292">
        <f t="shared" ca="1" si="25"/>
        <v>1.0000000000000002</v>
      </c>
      <c r="M141" s="1430">
        <f>'P01 2024'!FT123</f>
        <v>93948.346999999994</v>
      </c>
      <c r="N141" s="1292">
        <f t="shared" si="26"/>
        <v>1</v>
      </c>
      <c r="O141" s="1408">
        <f t="shared" ref="O141:O159" si="28">J141-M141</f>
        <v>0</v>
      </c>
      <c r="P141" s="1409">
        <f t="shared" si="27"/>
        <v>0</v>
      </c>
      <c r="Q141" s="823">
        <f>+'P01 2023'!GA126</f>
        <v>118408.23108</v>
      </c>
      <c r="R141" s="1420">
        <f ca="1">SUMIF(U$3:$AQ134,"SI",U141:AQ141)</f>
        <v>87680.479364999992</v>
      </c>
      <c r="S141" s="1410">
        <f t="shared" ca="1" si="23"/>
        <v>0.74049311070072943</v>
      </c>
      <c r="T141" s="1411">
        <f>+'P01 2024'!K116</f>
        <v>952</v>
      </c>
      <c r="U141" s="178">
        <f>+'P01 2023'!I119</f>
        <v>0</v>
      </c>
      <c r="V141" s="178">
        <f>+'P01 2024'!Q73</f>
        <v>22918.91</v>
      </c>
      <c r="W141" s="178">
        <v>0</v>
      </c>
      <c r="X141" s="178">
        <v>0</v>
      </c>
      <c r="Y141" s="178">
        <f>+'P01 2023'!AD107</f>
        <v>0</v>
      </c>
      <c r="Z141" s="178">
        <f>+'P01 2024'!AT81</f>
        <v>4692</v>
      </c>
      <c r="AA141" s="178">
        <v>0</v>
      </c>
      <c r="AB141" s="178">
        <v>0</v>
      </c>
      <c r="AC141" s="1423">
        <v>0</v>
      </c>
      <c r="AD141" s="1423">
        <v>0</v>
      </c>
      <c r="AE141" s="443">
        <f>+'P01 2023'!BZ100</f>
        <v>0</v>
      </c>
      <c r="AF141" s="178">
        <f>+'P01 2024'!CM95</f>
        <v>10556.999</v>
      </c>
      <c r="AG141" s="636">
        <f>+'P01 2023'!CP130</f>
        <v>0</v>
      </c>
      <c r="AH141" s="543">
        <f>+'P01 2024'!DB95</f>
        <v>2197.59</v>
      </c>
      <c r="AI141" s="443">
        <f>+'P01 2023'!DF89</f>
        <v>12750.071849999998</v>
      </c>
      <c r="AJ141" s="178">
        <f>+'P01 2024'!DR90</f>
        <v>18921</v>
      </c>
      <c r="AK141" s="178">
        <f>+'P01 2023'!DX108</f>
        <v>0</v>
      </c>
      <c r="AL141" s="178">
        <f>'P01 2024'!EG89</f>
        <v>24990</v>
      </c>
      <c r="AM141" s="443">
        <f>+'P01 2023'!EN101</f>
        <v>2832.7949999999996</v>
      </c>
      <c r="AN141" s="178">
        <f>+'P01 2024'!ET87</f>
        <v>925.82</v>
      </c>
      <c r="AO141" s="178">
        <f>+'P01 2023'!FD89</f>
        <v>27331.231544999999</v>
      </c>
      <c r="AP141" s="191">
        <f>+'P01 2024'!FL103</f>
        <v>7794.0280000000002</v>
      </c>
      <c r="AQ141" s="419">
        <f>+'P01 2023'!FS115</f>
        <v>44766.380969999998</v>
      </c>
      <c r="AR141" s="1399"/>
      <c r="AV141" s="1381"/>
      <c r="AW141" s="1381"/>
      <c r="AX141" s="1381"/>
      <c r="AY141" s="1381"/>
      <c r="AZ141" s="1400"/>
      <c r="BA141" s="1399"/>
      <c r="BB141" s="1399"/>
      <c r="BC141" s="435"/>
      <c r="BD141" s="1092"/>
      <c r="BG141" s="399"/>
      <c r="BH141" s="399"/>
      <c r="BM141" s="400"/>
      <c r="BN141" s="400"/>
    </row>
    <row r="142" spans="1:66" s="1401" customFormat="1" ht="15" hidden="1" customHeight="1" x14ac:dyDescent="0.25">
      <c r="A142" s="418"/>
      <c r="B142" s="901" t="s">
        <v>577</v>
      </c>
      <c r="C142" s="1482"/>
      <c r="D142" s="184" t="s">
        <v>186</v>
      </c>
      <c r="E142" s="1418"/>
      <c r="F142" s="1418"/>
      <c r="G142" s="1417"/>
      <c r="H142" s="1472" t="s">
        <v>76</v>
      </c>
      <c r="I142" s="1459">
        <f>+'P01 2024'!H117</f>
        <v>8246.4879999999994</v>
      </c>
      <c r="J142" s="1435">
        <f>'P01 2024'!FR124</f>
        <v>17690.187999999998</v>
      </c>
      <c r="K142" s="1393">
        <f ca="1">SUMIF(T$3:$AQ134,"ok",T142:AQ142)</f>
        <v>17511.632000000001</v>
      </c>
      <c r="L142" s="1290">
        <f t="shared" ca="1" si="25"/>
        <v>0.98990649505816464</v>
      </c>
      <c r="M142" s="1435">
        <f>'P01 2024'!FT124</f>
        <v>17584.522000000001</v>
      </c>
      <c r="N142" s="1290">
        <f t="shared" si="26"/>
        <v>0.99402685827872506</v>
      </c>
      <c r="O142" s="1393">
        <f t="shared" si="28"/>
        <v>105.66599999999744</v>
      </c>
      <c r="P142" s="1394">
        <f t="shared" si="27"/>
        <v>5.973141721274949E-3</v>
      </c>
      <c r="Q142" s="1481">
        <f>+'P01 2023'!GA127</f>
        <v>114665.78078999999</v>
      </c>
      <c r="R142" s="422">
        <f ca="1">SUM(R143:R145)</f>
        <v>22456.008944999994</v>
      </c>
      <c r="S142" s="1397">
        <f t="shared" ca="1" si="23"/>
        <v>0.19583880029671749</v>
      </c>
      <c r="T142" s="1398">
        <f>+'P01 2024'!K117</f>
        <v>198.45</v>
      </c>
      <c r="U142" s="422">
        <f>+'P01 2023'!I120</f>
        <v>197.69534999999996</v>
      </c>
      <c r="V142" s="171">
        <f>+'P01 2024'!Q74</f>
        <v>273.69499999999999</v>
      </c>
      <c r="W142" s="422">
        <f>+'P01 2023'!N87</f>
        <v>671.75329499999998</v>
      </c>
      <c r="X142" s="171">
        <f>+'P01 2024'!AE92</f>
        <v>901.65099999999995</v>
      </c>
      <c r="Y142" s="422">
        <f>+'P01 2023'!AD108</f>
        <v>213.18723</v>
      </c>
      <c r="Z142" s="422">
        <f>+'P01 2024'!AT82</f>
        <v>1172.307</v>
      </c>
      <c r="AA142" s="422">
        <f>SUM(AA143:AA145)</f>
        <v>7226.0801999999994</v>
      </c>
      <c r="AB142" s="422">
        <f>+'P01 2024'!BI75</f>
        <v>799.02099999999996</v>
      </c>
      <c r="AC142" s="422">
        <f>SUM(AC143:AC145)</f>
        <v>1598.773815</v>
      </c>
      <c r="AD142" s="422">
        <f>+'P01 2024'!BX91</f>
        <v>855.53499999999997</v>
      </c>
      <c r="AE142" s="672">
        <f>+'P01 2023'!BZ101</f>
        <v>1092.77991</v>
      </c>
      <c r="AF142" s="422">
        <f>+'P01 2024'!CM96</f>
        <v>1073.3050000000001</v>
      </c>
      <c r="AG142" s="609">
        <f>+'P01 2023'!CP103</f>
        <v>1049.3047349999999</v>
      </c>
      <c r="AH142" s="171">
        <f>+'P01 2024'!DB96</f>
        <v>1294.3900000000001</v>
      </c>
      <c r="AI142" s="672">
        <f>+'P01 2023'!DF90</f>
        <v>1383.4689749999998</v>
      </c>
      <c r="AJ142" s="422">
        <f>+'P01 2024'!DR91</f>
        <v>913.98</v>
      </c>
      <c r="AK142" s="422">
        <f>+'P01 2023'!DX109</f>
        <v>746.70902999999987</v>
      </c>
      <c r="AL142" s="422">
        <f>SUM(AL143:AL145)</f>
        <v>1148.4760000000001</v>
      </c>
      <c r="AM142" s="672">
        <f>+'P01 2023'!EN102</f>
        <v>1114.0212149999998</v>
      </c>
      <c r="AN142" s="1483">
        <f>+'P01 2024'!ET88</f>
        <v>1066.5999999999999</v>
      </c>
      <c r="AO142" s="422">
        <f>+'P01 2023'!FD90</f>
        <v>3936.9547349999998</v>
      </c>
      <c r="AP142" s="422">
        <f>+'P01 2024'!FL104</f>
        <v>7814.2219999999998</v>
      </c>
      <c r="AQ142" s="657">
        <f>+'P01 2023'!FS116</f>
        <v>3225.2804550000001</v>
      </c>
      <c r="AR142" s="1399"/>
      <c r="AS142" s="646"/>
      <c r="AT142" s="646"/>
      <c r="AU142" s="1386"/>
      <c r="AV142" s="1381"/>
      <c r="AW142" s="1381"/>
      <c r="AX142" s="1381"/>
      <c r="AY142" s="1381"/>
      <c r="AZ142" s="1400"/>
      <c r="BA142" s="1399"/>
      <c r="BB142" s="1399"/>
      <c r="BC142" s="435"/>
      <c r="BD142" s="1092"/>
      <c r="BE142" s="432"/>
      <c r="BF142" s="432"/>
      <c r="BG142" s="399"/>
      <c r="BH142" s="399"/>
      <c r="BI142" s="432"/>
      <c r="BJ142" s="432"/>
      <c r="BK142" s="432"/>
      <c r="BL142" s="432"/>
      <c r="BM142" s="400"/>
      <c r="BN142" s="400"/>
    </row>
    <row r="143" spans="1:66" ht="15" hidden="1" customHeight="1" x14ac:dyDescent="0.25">
      <c r="B143" s="901" t="s">
        <v>397</v>
      </c>
      <c r="C143" s="195"/>
      <c r="D143" s="65"/>
      <c r="E143" s="1405" t="s">
        <v>163</v>
      </c>
      <c r="F143" s="1405"/>
      <c r="G143" s="1404" t="str">
        <f>+CONCATENATE($C$80,"",$D$142,"",E143)</f>
        <v>22.12.002</v>
      </c>
      <c r="H143" s="1406" t="s">
        <v>77</v>
      </c>
      <c r="I143" s="1415">
        <f>+'P01 2024'!H118</f>
        <v>8158</v>
      </c>
      <c r="J143" s="1430">
        <f>'P01 2024'!FR125</f>
        <v>12285.536</v>
      </c>
      <c r="K143" s="1407">
        <f ca="1">SUMIF(T$3:$AQ135,"ok",T143:AQ143)</f>
        <v>12212.646000000002</v>
      </c>
      <c r="L143" s="1292">
        <f t="shared" ca="1" si="25"/>
        <v>0.99406700692586814</v>
      </c>
      <c r="M143" s="1430">
        <f>'P01 2024'!FT125</f>
        <v>12285.536</v>
      </c>
      <c r="N143" s="1292">
        <f t="shared" si="26"/>
        <v>1</v>
      </c>
      <c r="O143" s="1408">
        <f t="shared" si="28"/>
        <v>0</v>
      </c>
      <c r="P143" s="1409">
        <f t="shared" si="27"/>
        <v>0</v>
      </c>
      <c r="Q143" s="823">
        <f>+'P01 2023'!GA128</f>
        <v>13450.996619999998</v>
      </c>
      <c r="R143" s="1420">
        <f ca="1">SUMIF(U$3:$AQ135,"SI",U143:AQ143)</f>
        <v>13295.344004999997</v>
      </c>
      <c r="S143" s="1410">
        <f t="shared" ca="1" si="23"/>
        <v>0.98842817232081048</v>
      </c>
      <c r="T143" s="1411">
        <f>+'P01 2024'!K118</f>
        <v>198.45</v>
      </c>
      <c r="U143" s="178">
        <f>+'P01 2023'!I121</f>
        <v>197.69534999999996</v>
      </c>
      <c r="V143" s="178">
        <f>+'P01 2024'!Q75</f>
        <v>273.69499999999999</v>
      </c>
      <c r="W143" s="178">
        <f>+'P01 2023'!N88</f>
        <v>671.75329499999998</v>
      </c>
      <c r="X143" s="178">
        <f>+'P01 2024'!AE93</f>
        <v>901.65099999999995</v>
      </c>
      <c r="Y143" s="178">
        <f>+'P01 2023'!AD109</f>
        <v>213.18723</v>
      </c>
      <c r="Z143" s="178">
        <f>+'P01 2024'!AT83</f>
        <v>1172.307</v>
      </c>
      <c r="AA143" s="178">
        <f>+'P01 2023'!AT104</f>
        <v>1498.9077</v>
      </c>
      <c r="AB143" s="178">
        <f>+'P01 2024'!BI76</f>
        <v>598.12</v>
      </c>
      <c r="AC143" s="178">
        <f>+'P01 2023'!BJ88</f>
        <v>1598.773815</v>
      </c>
      <c r="AD143" s="178">
        <f>+'P01 2024'!BX92</f>
        <v>855.53499999999997</v>
      </c>
      <c r="AE143" s="443">
        <f>+'P01 2023'!BZ102</f>
        <v>1092.77991</v>
      </c>
      <c r="AF143" s="178">
        <f>+'P01 2024'!CM97</f>
        <v>1073.3050000000001</v>
      </c>
      <c r="AG143" s="636">
        <f>+'P01 2023'!CP104</f>
        <v>996.46694999999988</v>
      </c>
      <c r="AH143" s="543">
        <f>+'P01 2024'!DB97</f>
        <v>1294.3900000000001</v>
      </c>
      <c r="AI143" s="443">
        <f>+'P01 2023'!DF91</f>
        <v>1383.4689749999998</v>
      </c>
      <c r="AJ143" s="178">
        <f>+'P01 2024'!DR92</f>
        <v>913.98</v>
      </c>
      <c r="AK143" s="178">
        <f>+'P01 2023'!DX110</f>
        <v>746.70902999999987</v>
      </c>
      <c r="AL143" s="178">
        <f>'P01 2024'!EG91</f>
        <v>1148.4760000000001</v>
      </c>
      <c r="AM143" s="443">
        <f>+'P01 2023'!EN103</f>
        <v>1114.0212149999998</v>
      </c>
      <c r="AN143" s="178">
        <f>+'P01 2024'!ET89</f>
        <v>1066.5999999999999</v>
      </c>
      <c r="AO143" s="178">
        <f>+'P01 2023'!FD91</f>
        <v>924.67210499999999</v>
      </c>
      <c r="AP143" s="191">
        <f>+'P01 2024'!FL105</f>
        <v>2716.1370000000002</v>
      </c>
      <c r="AQ143" s="419">
        <f>+'P01 2023'!FS117</f>
        <v>2856.9084299999995</v>
      </c>
      <c r="AR143" s="1399"/>
      <c r="AV143" s="1381"/>
      <c r="AW143" s="1381"/>
      <c r="AX143" s="1381"/>
      <c r="AY143" s="1381"/>
      <c r="AZ143" s="1400"/>
      <c r="BA143" s="1399"/>
      <c r="BB143" s="1399"/>
      <c r="BC143" s="435"/>
      <c r="BD143" s="1092"/>
      <c r="BG143" s="399"/>
      <c r="BH143" s="399"/>
      <c r="BM143" s="400"/>
      <c r="BN143" s="400"/>
    </row>
    <row r="144" spans="1:66" ht="15" hidden="1" customHeight="1" x14ac:dyDescent="0.25">
      <c r="B144" s="901" t="s">
        <v>578</v>
      </c>
      <c r="C144" s="195" t="s">
        <v>328</v>
      </c>
      <c r="D144" s="65"/>
      <c r="E144" s="1405" t="s">
        <v>164</v>
      </c>
      <c r="F144" s="1405"/>
      <c r="G144" s="1404" t="s">
        <v>207</v>
      </c>
      <c r="H144" s="1406" t="s">
        <v>78</v>
      </c>
      <c r="I144" s="1415">
        <v>0</v>
      </c>
      <c r="J144" s="1408">
        <v>0</v>
      </c>
      <c r="K144" s="1407">
        <f ca="1">SUMIF(T$3:$AQ136,"ok",T144:AQ144)</f>
        <v>0</v>
      </c>
      <c r="L144" s="1292">
        <f t="shared" ca="1" si="25"/>
        <v>0</v>
      </c>
      <c r="M144" s="1430">
        <v>0</v>
      </c>
      <c r="N144" s="1292">
        <f t="shared" si="26"/>
        <v>0</v>
      </c>
      <c r="O144" s="1408">
        <f t="shared" si="28"/>
        <v>0</v>
      </c>
      <c r="P144" s="1409">
        <f t="shared" si="27"/>
        <v>0</v>
      </c>
      <c r="Q144" s="823">
        <f>+'P01 2023'!GA129</f>
        <v>5727.1724999999997</v>
      </c>
      <c r="R144" s="1420">
        <f ca="1">SUMIF(U$3:$AQ136,"SI",U144:AQ144)</f>
        <v>5727.1724999999997</v>
      </c>
      <c r="S144" s="1410">
        <f t="shared" ca="1" si="23"/>
        <v>1</v>
      </c>
      <c r="T144" s="1411">
        <v>0</v>
      </c>
      <c r="U144" s="178">
        <f>+'P01 2023'!I122</f>
        <v>0</v>
      </c>
      <c r="V144" s="178">
        <v>0</v>
      </c>
      <c r="W144" s="178">
        <f>+'P01 2023'!N89</f>
        <v>0</v>
      </c>
      <c r="X144" s="178">
        <v>0</v>
      </c>
      <c r="Y144" s="178">
        <f>+'P01 2023'!AD110</f>
        <v>0</v>
      </c>
      <c r="Z144" s="178">
        <v>0</v>
      </c>
      <c r="AA144" s="178">
        <f>+'P01 2023'!AT105</f>
        <v>5727.1724999999997</v>
      </c>
      <c r="AB144" s="178">
        <v>0</v>
      </c>
      <c r="AC144" s="178">
        <v>0</v>
      </c>
      <c r="AD144" s="178">
        <v>0</v>
      </c>
      <c r="AE144" s="443">
        <v>0</v>
      </c>
      <c r="AF144" s="1423">
        <v>0</v>
      </c>
      <c r="AG144" s="636">
        <v>0</v>
      </c>
      <c r="AH144" s="543">
        <v>0</v>
      </c>
      <c r="AI144" s="443">
        <v>0</v>
      </c>
      <c r="AJ144" s="178">
        <v>0</v>
      </c>
      <c r="AK144" s="178">
        <v>0</v>
      </c>
      <c r="AL144" s="178">
        <v>0</v>
      </c>
      <c r="AM144" s="443">
        <f>+'P01 2023'!EN104</f>
        <v>0</v>
      </c>
      <c r="AN144" s="178">
        <v>0</v>
      </c>
      <c r="AO144" s="178">
        <f>+'P01 2023'!FD92</f>
        <v>0</v>
      </c>
      <c r="AP144" s="178">
        <v>0</v>
      </c>
      <c r="AQ144" s="419">
        <f>+'P01 2023'!FS118</f>
        <v>0</v>
      </c>
      <c r="AR144" s="1399"/>
      <c r="AV144" s="1381"/>
      <c r="AW144" s="1381"/>
      <c r="AX144" s="1381"/>
      <c r="AY144" s="1381"/>
      <c r="AZ144" s="1400"/>
      <c r="BA144" s="1399"/>
      <c r="BB144" s="1399"/>
      <c r="BC144" s="435"/>
      <c r="BD144" s="1092"/>
      <c r="BG144" s="399"/>
      <c r="BH144" s="399"/>
      <c r="BM144" s="400"/>
      <c r="BN144" s="400"/>
    </row>
    <row r="145" spans="1:66" ht="15" hidden="1" customHeight="1" x14ac:dyDescent="0.25">
      <c r="B145" s="901" t="s">
        <v>398</v>
      </c>
      <c r="C145" s="195"/>
      <c r="D145" s="65"/>
      <c r="E145" s="1405" t="s">
        <v>175</v>
      </c>
      <c r="F145" s="1405"/>
      <c r="G145" s="1404" t="str">
        <f>+CONCATENATE($C$80,"",$D$142,"",E145)</f>
        <v>22.12.999</v>
      </c>
      <c r="H145" s="1406" t="s">
        <v>51</v>
      </c>
      <c r="I145" s="1415">
        <f>+'P01 2024'!H119</f>
        <v>88.488</v>
      </c>
      <c r="J145" s="1408">
        <f>+'P01 2024'!FR126</f>
        <v>5404.652</v>
      </c>
      <c r="K145" s="1407">
        <f ca="1">SUMIF(T$3:$AQ137,"ok",T145:AQ145)</f>
        <v>5298.9859999999999</v>
      </c>
      <c r="L145" s="1292">
        <f t="shared" ca="1" si="25"/>
        <v>0.98044906499067841</v>
      </c>
      <c r="M145" s="1430">
        <f>'P01 2024'!FT126</f>
        <v>5298.9859999999999</v>
      </c>
      <c r="N145" s="1292">
        <f t="shared" si="26"/>
        <v>0.98044906499067841</v>
      </c>
      <c r="O145" s="1408">
        <f t="shared" si="28"/>
        <v>105.66600000000017</v>
      </c>
      <c r="P145" s="1409">
        <f t="shared" si="27"/>
        <v>1.9550935009321629E-2</v>
      </c>
      <c r="Q145" s="823">
        <f>+'P01 2023'!GA130</f>
        <v>95487.611669999998</v>
      </c>
      <c r="R145" s="1420">
        <f ca="1">SUMIF(U$3:$AQ137,"SI",U145:AQ145)</f>
        <v>3433.49244</v>
      </c>
      <c r="S145" s="1410">
        <f t="shared" ca="1" si="23"/>
        <v>3.5957464847544446E-2</v>
      </c>
      <c r="T145" s="1411">
        <f>+'P01 2024'!K119</f>
        <v>0</v>
      </c>
      <c r="U145" s="178">
        <f>+'P01 2023'!I123</f>
        <v>0</v>
      </c>
      <c r="V145" s="178">
        <v>0</v>
      </c>
      <c r="W145" s="178">
        <v>0</v>
      </c>
      <c r="X145" s="178">
        <v>0</v>
      </c>
      <c r="Y145" s="178">
        <f>+'P01 2023'!AD111</f>
        <v>0</v>
      </c>
      <c r="Z145" s="178">
        <v>0</v>
      </c>
      <c r="AA145" s="178">
        <f>+'P01 2023'!AT106</f>
        <v>0</v>
      </c>
      <c r="AB145" s="178">
        <f>+'P01 2024'!BI77</f>
        <v>200.90100000000001</v>
      </c>
      <c r="AC145" s="178">
        <v>0</v>
      </c>
      <c r="AD145" s="178">
        <v>0</v>
      </c>
      <c r="AE145" s="443">
        <v>0</v>
      </c>
      <c r="AF145" s="178">
        <v>0</v>
      </c>
      <c r="AG145" s="636">
        <f>+'P01 2023'!CP105</f>
        <v>52.837784999999997</v>
      </c>
      <c r="AH145" s="543">
        <v>0</v>
      </c>
      <c r="AI145" s="443">
        <v>0</v>
      </c>
      <c r="AJ145" s="178">
        <v>0</v>
      </c>
      <c r="AK145" s="178">
        <f>+'P01 2023'!DX111</f>
        <v>0</v>
      </c>
      <c r="AL145" s="178">
        <v>0</v>
      </c>
      <c r="AM145" s="443">
        <f>+'P01 2023'!EN105</f>
        <v>0</v>
      </c>
      <c r="AN145" s="178">
        <v>0</v>
      </c>
      <c r="AO145" s="178">
        <f>+'P01 2023'!FD93</f>
        <v>3012.2826299999997</v>
      </c>
      <c r="AP145" s="178">
        <f>+'P01 2024'!FL106</f>
        <v>5098.085</v>
      </c>
      <c r="AQ145" s="419">
        <f>+'P01 2023'!FS119</f>
        <v>368.37202500000001</v>
      </c>
      <c r="AR145" s="1399"/>
      <c r="AV145" s="1381"/>
      <c r="AW145" s="1381"/>
      <c r="AX145" s="1381"/>
      <c r="AY145" s="1381"/>
      <c r="AZ145" s="1400"/>
      <c r="BA145" s="1399"/>
      <c r="BB145" s="1399"/>
      <c r="BC145" s="435"/>
      <c r="BD145" s="1092"/>
      <c r="BG145" s="399"/>
      <c r="BH145" s="399"/>
      <c r="BM145" s="400"/>
      <c r="BN145" s="400"/>
    </row>
    <row r="146" spans="1:66" ht="15" customHeight="1" x14ac:dyDescent="0.25">
      <c r="B146" s="901" t="s">
        <v>579</v>
      </c>
      <c r="C146" s="1482" t="s">
        <v>857</v>
      </c>
      <c r="D146" s="184"/>
      <c r="E146" s="1418"/>
      <c r="F146" s="1418"/>
      <c r="G146" s="1417"/>
      <c r="H146" s="1472" t="s">
        <v>273</v>
      </c>
      <c r="I146" s="385">
        <f>+'P01 2024'!H120</f>
        <v>10</v>
      </c>
      <c r="J146" s="1435">
        <f>+'P01 2024'!FR127</f>
        <v>585380</v>
      </c>
      <c r="K146" s="1393">
        <f ca="1">SUMIF(T$3:$AQ138,"ok",T146:AQ146)</f>
        <v>585116.30300000007</v>
      </c>
      <c r="L146" s="1290">
        <f ca="1">IFERROR(K146/J146,0)</f>
        <v>0.99954952851139445</v>
      </c>
      <c r="M146" s="1435">
        <f>'P01 2024'!FT127</f>
        <v>585370.51899999997</v>
      </c>
      <c r="N146" s="1290">
        <f t="shared" si="26"/>
        <v>0.9999838036830776</v>
      </c>
      <c r="O146" s="1393">
        <f t="shared" si="28"/>
        <v>9.481000000028871</v>
      </c>
      <c r="P146" s="1394">
        <f t="shared" si="27"/>
        <v>1.6196316922390365E-5</v>
      </c>
      <c r="Q146" s="1481">
        <f>+'P01 2023'!GA131</f>
        <v>189578.87999999998</v>
      </c>
      <c r="R146" s="422">
        <f ca="1">SUMIF(U$3:$AQ139,"SI",U146:AQ146)</f>
        <v>189578.87999999998</v>
      </c>
      <c r="S146" s="1397">
        <f t="shared" ca="1" si="23"/>
        <v>1</v>
      </c>
      <c r="T146" s="1398">
        <f>+'P01 2024'!K120</f>
        <v>0</v>
      </c>
      <c r="U146" s="422">
        <f>+'P01 2023'!I124</f>
        <v>0</v>
      </c>
      <c r="V146" s="171">
        <v>0</v>
      </c>
      <c r="W146" s="422">
        <v>0</v>
      </c>
      <c r="X146" s="171">
        <v>0</v>
      </c>
      <c r="Y146" s="422">
        <v>0</v>
      </c>
      <c r="Z146" s="422">
        <v>0</v>
      </c>
      <c r="AA146" s="422">
        <f>+AA147</f>
        <v>0</v>
      </c>
      <c r="AB146" s="422">
        <v>0</v>
      </c>
      <c r="AC146" s="422">
        <f>+AC147</f>
        <v>189578.87999999998</v>
      </c>
      <c r="AD146" s="422">
        <v>0</v>
      </c>
      <c r="AE146" s="672">
        <v>0</v>
      </c>
      <c r="AF146" s="422">
        <f>+'P01 2024'!CM98</f>
        <v>204961.52299999999</v>
      </c>
      <c r="AG146" s="609">
        <v>0</v>
      </c>
      <c r="AH146" s="171">
        <v>0</v>
      </c>
      <c r="AI146" s="672">
        <v>0</v>
      </c>
      <c r="AJ146" s="422">
        <v>0</v>
      </c>
      <c r="AK146" s="422">
        <v>0</v>
      </c>
      <c r="AL146" s="422">
        <f>SUM(AL147:AL149)</f>
        <v>0</v>
      </c>
      <c r="AM146" s="672">
        <v>0</v>
      </c>
      <c r="AN146" s="422">
        <v>0</v>
      </c>
      <c r="AO146" s="422">
        <v>0</v>
      </c>
      <c r="AP146" s="422">
        <f>+'P01 2024'!FL107</f>
        <v>380154.78</v>
      </c>
      <c r="AQ146" s="657">
        <v>0</v>
      </c>
      <c r="AR146" s="1399"/>
      <c r="AV146" s="1381"/>
      <c r="AW146" s="1381"/>
      <c r="AX146" s="1381"/>
      <c r="AY146" s="1381"/>
      <c r="AZ146" s="1400"/>
      <c r="BA146" s="1399"/>
      <c r="BB146" s="1399"/>
      <c r="BC146" s="435"/>
      <c r="BD146" s="1092"/>
      <c r="BG146" s="399"/>
      <c r="BH146" s="399"/>
      <c r="BM146" s="400"/>
      <c r="BN146" s="400"/>
    </row>
    <row r="147" spans="1:66" ht="15" hidden="1" customHeight="1" x14ac:dyDescent="0.25">
      <c r="B147" s="901" t="s">
        <v>580</v>
      </c>
      <c r="C147" s="195"/>
      <c r="D147" s="65" t="s">
        <v>165</v>
      </c>
      <c r="E147" s="1405"/>
      <c r="F147" s="1405"/>
      <c r="G147" s="1404" t="s">
        <v>338</v>
      </c>
      <c r="H147" s="1406" t="s">
        <v>889</v>
      </c>
      <c r="I147" s="1415">
        <f>+'P01 2024'!H121</f>
        <v>10</v>
      </c>
      <c r="J147" s="1408">
        <f>+'P01 2024'!FR128</f>
        <v>585380</v>
      </c>
      <c r="K147" s="1407">
        <f ca="1">SUMIF(T$3:$AQ139,"ok",T147:AQ147)</f>
        <v>585116.30300000007</v>
      </c>
      <c r="L147" s="1292">
        <f ca="1">IFERROR(K147/J147,0)</f>
        <v>0.99954952851139445</v>
      </c>
      <c r="M147" s="1430">
        <f>'P01 2024'!FT128</f>
        <v>585370.51899999997</v>
      </c>
      <c r="N147" s="1292">
        <f t="shared" si="26"/>
        <v>0.9999838036830776</v>
      </c>
      <c r="O147" s="1408">
        <f t="shared" si="28"/>
        <v>9.481000000028871</v>
      </c>
      <c r="P147" s="1409">
        <f t="shared" si="27"/>
        <v>1.6196316922390365E-5</v>
      </c>
      <c r="Q147" s="823">
        <f>+'P01 2023'!GA132</f>
        <v>189578.87999999998</v>
      </c>
      <c r="R147" s="1420">
        <f ca="1">SUMIF(U$3:$AQ140,"SI",U147:AQ147)</f>
        <v>189578.87999999998</v>
      </c>
      <c r="S147" s="1410">
        <f t="shared" ca="1" si="23"/>
        <v>1</v>
      </c>
      <c r="T147" s="1411">
        <f>+'P01 2024'!K121</f>
        <v>0</v>
      </c>
      <c r="U147" s="178">
        <f>+'P01 2023'!I125</f>
        <v>0</v>
      </c>
      <c r="V147" s="178">
        <v>0</v>
      </c>
      <c r="W147" s="191">
        <v>0</v>
      </c>
      <c r="X147" s="178">
        <v>0</v>
      </c>
      <c r="Y147" s="191">
        <v>0</v>
      </c>
      <c r="Z147" s="191">
        <v>0</v>
      </c>
      <c r="AA147" s="191">
        <v>0</v>
      </c>
      <c r="AB147" s="191">
        <v>0</v>
      </c>
      <c r="AC147" s="191">
        <f>+'P01 2023'!BJ91</f>
        <v>189578.87999999998</v>
      </c>
      <c r="AD147" s="191">
        <v>0</v>
      </c>
      <c r="AE147" s="611">
        <v>0</v>
      </c>
      <c r="AF147" s="178">
        <f>+'P01 2024'!CM99</f>
        <v>204961.52299999999</v>
      </c>
      <c r="AG147" s="636">
        <v>0</v>
      </c>
      <c r="AH147" s="543">
        <v>0</v>
      </c>
      <c r="AI147" s="443">
        <v>0</v>
      </c>
      <c r="AJ147" s="178">
        <v>0</v>
      </c>
      <c r="AK147" s="178">
        <v>0</v>
      </c>
      <c r="AL147" s="178">
        <v>0</v>
      </c>
      <c r="AM147" s="443">
        <v>0</v>
      </c>
      <c r="AN147" s="178">
        <v>0</v>
      </c>
      <c r="AO147" s="1423">
        <v>0</v>
      </c>
      <c r="AP147" s="178">
        <f>+'P01 2024'!FL108</f>
        <v>380154.78</v>
      </c>
      <c r="AQ147" s="419">
        <v>0</v>
      </c>
      <c r="AR147" s="1399"/>
      <c r="AV147" s="1381"/>
      <c r="AW147" s="1381"/>
      <c r="AX147" s="1381"/>
      <c r="AY147" s="1381"/>
      <c r="AZ147" s="1400"/>
      <c r="BA147" s="1399"/>
      <c r="BB147" s="1399"/>
      <c r="BC147" s="435"/>
      <c r="BD147" s="1092"/>
      <c r="BG147" s="399"/>
      <c r="BH147" s="399"/>
      <c r="BM147" s="400"/>
      <c r="BN147" s="400"/>
    </row>
    <row r="148" spans="1:66" s="1449" customFormat="1" ht="15" hidden="1" customHeight="1" x14ac:dyDescent="0.25">
      <c r="A148" s="1438"/>
      <c r="B148" s="1439" t="s">
        <v>581</v>
      </c>
      <c r="C148" s="1222"/>
      <c r="D148" s="1131"/>
      <c r="E148" s="1441" t="s">
        <v>164</v>
      </c>
      <c r="F148" s="1441"/>
      <c r="G148" s="1440" t="s">
        <v>275</v>
      </c>
      <c r="H148" s="1442" t="s">
        <v>274</v>
      </c>
      <c r="I148" s="1129">
        <f>+'P01 2024'!H122</f>
        <v>10</v>
      </c>
      <c r="J148" s="1408">
        <f>+'P01 2024'!FR129</f>
        <v>585380</v>
      </c>
      <c r="K148" s="1443">
        <f ca="1">SUMIF(T$3:$AQ140,"ok",T148:AQ148)</f>
        <v>585116.30300000007</v>
      </c>
      <c r="L148" s="1298">
        <f t="shared" ca="1" si="25"/>
        <v>0.99954952851139445</v>
      </c>
      <c r="M148" s="1430">
        <f>'P01 2024'!FT129</f>
        <v>585370.51899999997</v>
      </c>
      <c r="N148" s="1298">
        <f t="shared" si="26"/>
        <v>0.9999838036830776</v>
      </c>
      <c r="O148" s="1428">
        <f t="shared" si="28"/>
        <v>9.481000000028871</v>
      </c>
      <c r="P148" s="1445">
        <f t="shared" si="27"/>
        <v>1.6196316922390365E-5</v>
      </c>
      <c r="Q148" s="1486">
        <f>+'P01 2023'!GA133</f>
        <v>189578.87999999998</v>
      </c>
      <c r="R148" s="1427">
        <f ca="1">SUMIF(U$3:$AQ141,"SI",U148:AQ148)</f>
        <v>189578.87999999998</v>
      </c>
      <c r="S148" s="1446">
        <f t="shared" ref="S148:S164" ca="1" si="29">IFERROR(R148/Q148,"0,00%")</f>
        <v>1</v>
      </c>
      <c r="T148" s="1447">
        <f>+'P01 2024'!K122</f>
        <v>0</v>
      </c>
      <c r="U148" s="1109">
        <f>+'P01 2023'!I126</f>
        <v>0</v>
      </c>
      <c r="V148" s="1109">
        <v>0</v>
      </c>
      <c r="W148" s="543">
        <v>0</v>
      </c>
      <c r="X148" s="1109">
        <v>0</v>
      </c>
      <c r="Y148" s="543">
        <v>0</v>
      </c>
      <c r="Z148" s="543">
        <v>0</v>
      </c>
      <c r="AA148" s="543">
        <v>0</v>
      </c>
      <c r="AB148" s="543">
        <v>0</v>
      </c>
      <c r="AC148" s="543">
        <f>+'P01 2023'!BJ92</f>
        <v>189578.87999999998</v>
      </c>
      <c r="AD148" s="543">
        <v>0</v>
      </c>
      <c r="AE148" s="636">
        <v>0</v>
      </c>
      <c r="AF148" s="1109">
        <f>+'P01 2024'!CM100</f>
        <v>204961.52299999999</v>
      </c>
      <c r="AG148" s="636">
        <v>0</v>
      </c>
      <c r="AH148" s="543">
        <v>0</v>
      </c>
      <c r="AI148" s="1224">
        <v>0</v>
      </c>
      <c r="AJ148" s="1109">
        <v>0</v>
      </c>
      <c r="AK148" s="1109">
        <v>0</v>
      </c>
      <c r="AL148" s="1109">
        <v>0</v>
      </c>
      <c r="AM148" s="1224">
        <v>0</v>
      </c>
      <c r="AN148" s="1109">
        <v>0</v>
      </c>
      <c r="AO148" s="1130">
        <v>0</v>
      </c>
      <c r="AP148" s="178">
        <f>+'P01 2024'!FL109</f>
        <v>380154.78</v>
      </c>
      <c r="AQ148" s="1485">
        <v>0</v>
      </c>
      <c r="AR148" s="1399"/>
      <c r="AS148" s="646"/>
      <c r="AT148" s="646"/>
      <c r="AU148" s="1386"/>
      <c r="AV148" s="1381"/>
      <c r="AW148" s="1381"/>
      <c r="AX148" s="1381"/>
      <c r="AY148" s="1381"/>
      <c r="AZ148" s="1400"/>
      <c r="BA148" s="1399"/>
      <c r="BB148" s="1399"/>
      <c r="BC148" s="435"/>
      <c r="BD148" s="1092"/>
      <c r="BE148" s="646"/>
      <c r="BF148" s="646"/>
      <c r="BG148" s="433"/>
      <c r="BH148" s="433"/>
      <c r="BI148" s="646"/>
      <c r="BJ148" s="646"/>
      <c r="BK148" s="646"/>
      <c r="BL148" s="646"/>
      <c r="BM148" s="436"/>
      <c r="BN148" s="436"/>
    </row>
    <row r="149" spans="1:66" ht="15" hidden="1" customHeight="1" x14ac:dyDescent="0.25">
      <c r="B149" s="901" t="s">
        <v>1035</v>
      </c>
      <c r="C149" s="1462"/>
      <c r="D149" s="1463"/>
      <c r="E149" s="1465"/>
      <c r="F149" s="1465"/>
      <c r="G149" s="1464" t="s">
        <v>798</v>
      </c>
      <c r="H149" s="1487" t="s">
        <v>797</v>
      </c>
      <c r="I149" s="1488">
        <v>0</v>
      </c>
      <c r="J149" s="1408">
        <v>0</v>
      </c>
      <c r="K149" s="1407">
        <f ca="1">SUMIF(T$3:$AQ141,"ok",T149:AQ149)</f>
        <v>0</v>
      </c>
      <c r="L149" s="1292">
        <f t="shared" ca="1" si="25"/>
        <v>0</v>
      </c>
      <c r="M149" s="1408">
        <v>0</v>
      </c>
      <c r="N149" s="1292">
        <f t="shared" si="26"/>
        <v>0</v>
      </c>
      <c r="O149" s="1408">
        <f t="shared" si="28"/>
        <v>0</v>
      </c>
      <c r="P149" s="1409">
        <f t="shared" si="27"/>
        <v>0</v>
      </c>
      <c r="Q149" s="1489">
        <v>0</v>
      </c>
      <c r="R149" s="1452">
        <f ca="1">SUMIF(U$3:$AQ142,"SI",U149:AQ149)</f>
        <v>0</v>
      </c>
      <c r="S149" s="1490" t="str">
        <f t="shared" ca="1" si="29"/>
        <v>0,00%</v>
      </c>
      <c r="T149" s="1491">
        <v>0</v>
      </c>
      <c r="U149" s="1473">
        <v>0</v>
      </c>
      <c r="V149" s="1468">
        <v>0</v>
      </c>
      <c r="W149" s="1159">
        <v>0</v>
      </c>
      <c r="X149" s="1468">
        <v>0</v>
      </c>
      <c r="Y149" s="1159">
        <v>0</v>
      </c>
      <c r="Z149" s="1159">
        <v>0</v>
      </c>
      <c r="AA149" s="1159">
        <v>0</v>
      </c>
      <c r="AB149" s="1159">
        <v>0</v>
      </c>
      <c r="AC149" s="1159">
        <v>0</v>
      </c>
      <c r="AD149" s="1159">
        <v>0</v>
      </c>
      <c r="AE149" s="639">
        <v>0</v>
      </c>
      <c r="AF149" s="1159">
        <v>0</v>
      </c>
      <c r="AG149" s="641">
        <v>0</v>
      </c>
      <c r="AH149" s="1119">
        <v>0</v>
      </c>
      <c r="AI149" s="1469">
        <v>0</v>
      </c>
      <c r="AJ149" s="1468">
        <v>0</v>
      </c>
      <c r="AK149" s="1159">
        <v>0</v>
      </c>
      <c r="AL149" s="1159">
        <v>0</v>
      </c>
      <c r="AM149" s="639">
        <v>0</v>
      </c>
      <c r="AN149" s="1159">
        <v>0</v>
      </c>
      <c r="AO149" s="1159">
        <v>0</v>
      </c>
      <c r="AP149" s="1159">
        <v>0</v>
      </c>
      <c r="AQ149" s="1492">
        <v>0</v>
      </c>
      <c r="AR149" s="1399"/>
      <c r="AV149" s="1381"/>
      <c r="AW149" s="1381"/>
      <c r="AX149" s="1381"/>
      <c r="AY149" s="1381"/>
      <c r="AZ149" s="1400"/>
      <c r="BA149" s="1399"/>
      <c r="BB149" s="1399"/>
      <c r="BC149" s="435"/>
      <c r="BD149" s="1092"/>
      <c r="BG149" s="399"/>
      <c r="BH149" s="399"/>
      <c r="BM149" s="400"/>
      <c r="BN149" s="400"/>
    </row>
    <row r="150" spans="1:66" s="1449" customFormat="1" ht="15" customHeight="1" x14ac:dyDescent="0.25">
      <c r="A150" s="1438"/>
      <c r="B150" s="1439" t="s">
        <v>399</v>
      </c>
      <c r="C150" s="175">
        <v>24</v>
      </c>
      <c r="D150" s="62" t="s">
        <v>2</v>
      </c>
      <c r="E150" s="60"/>
      <c r="F150" s="60"/>
      <c r="G150" s="184"/>
      <c r="H150" s="1392" t="s">
        <v>147</v>
      </c>
      <c r="I150" s="385">
        <f>+'P01 2024'!H123</f>
        <v>112759</v>
      </c>
      <c r="J150" s="1393">
        <f>'P01 2024'!FR130</f>
        <v>1775993</v>
      </c>
      <c r="K150" s="1393">
        <f ca="1">SUMIF(T$3:$AQ142,"ok",T150:AQ150)</f>
        <v>1704973.2439999999</v>
      </c>
      <c r="L150" s="1290">
        <f t="shared" ca="1" si="25"/>
        <v>0.96001124103529689</v>
      </c>
      <c r="M150" s="1393">
        <f>'P01 2024'!FT130</f>
        <v>1705409.541</v>
      </c>
      <c r="N150" s="1290">
        <f t="shared" si="26"/>
        <v>0.96025690472879111</v>
      </c>
      <c r="O150" s="1393">
        <f t="shared" si="28"/>
        <v>70583.459000000032</v>
      </c>
      <c r="P150" s="1394">
        <f t="shared" si="27"/>
        <v>3.974309527120886E-2</v>
      </c>
      <c r="Q150" s="1481">
        <f>+'P01 2023'!GA134</f>
        <v>605104.47</v>
      </c>
      <c r="R150" s="171">
        <f ca="1">+R159+R169+R151</f>
        <v>492397.68959999998</v>
      </c>
      <c r="S150" s="1397">
        <f t="shared" ca="1" si="29"/>
        <v>0.81373996394374681</v>
      </c>
      <c r="T150" s="1398">
        <f>+'P01 2024'!K123</f>
        <v>4940.1790000000001</v>
      </c>
      <c r="U150" s="171">
        <f>+U159+U169+U151</f>
        <v>9197.1704250000003</v>
      </c>
      <c r="V150" s="171">
        <f>+'P01 2024'!Q76</f>
        <v>4036.5329999999999</v>
      </c>
      <c r="W150" s="422">
        <f>+'P01 2023'!N90</f>
        <v>8005.5635399999992</v>
      </c>
      <c r="X150" s="171">
        <f>+'P01 2024'!AE94</f>
        <v>7758.402</v>
      </c>
      <c r="Y150" s="422">
        <f>+Y151+Y159+Y169</f>
        <v>9496.6104149999992</v>
      </c>
      <c r="Z150" s="422">
        <f>+'P01 2024'!AT84</f>
        <v>6311.4309999999996</v>
      </c>
      <c r="AA150" s="422">
        <f>+AA159+AA169+AA151</f>
        <v>1837.6104149999999</v>
      </c>
      <c r="AB150" s="422">
        <f>+'P01 2024'!BI78</f>
        <v>5347.0410000000002</v>
      </c>
      <c r="AC150" s="422">
        <f>+AC151+AC159+AC169</f>
        <v>8264.9604149999996</v>
      </c>
      <c r="AD150" s="422">
        <f>+'P01 2024'!BX93</f>
        <v>265788.283</v>
      </c>
      <c r="AE150" s="609">
        <f>+'P01 2023'!BZ104</f>
        <v>102546.84676499999</v>
      </c>
      <c r="AF150" s="422">
        <f>+'P01 2024'!CM101</f>
        <v>251599.399</v>
      </c>
      <c r="AG150" s="672">
        <f>+'P01 2023'!CP106</f>
        <v>11747.378339999999</v>
      </c>
      <c r="AH150" s="422">
        <f>+'P01 2024'!DB98</f>
        <v>406278.34100000001</v>
      </c>
      <c r="AI150" s="672">
        <f>+'P01 2023'!DF93</f>
        <v>8264.9604149999996</v>
      </c>
      <c r="AJ150" s="422">
        <f>+'P01 2024'!DR93</f>
        <v>6232.0649999999996</v>
      </c>
      <c r="AK150" s="422">
        <f>+'P01 2023'!DX112</f>
        <v>6667.0487549999989</v>
      </c>
      <c r="AL150" s="422">
        <f>AL151+AL159+AL169</f>
        <v>8223.634</v>
      </c>
      <c r="AM150" s="672">
        <f>+'P01 2023'!EN106</f>
        <v>7187.6402999999991</v>
      </c>
      <c r="AN150" s="422">
        <f>+'P01 2024'!ET90</f>
        <v>9565.768</v>
      </c>
      <c r="AO150" s="422">
        <f>+'P01 2023'!FD94</f>
        <v>5485.5</v>
      </c>
      <c r="AP150" s="422">
        <f>+'P01 2024'!FL110</f>
        <v>728892.16799999995</v>
      </c>
      <c r="AQ150" s="657">
        <f>+'P01 2023'!FS120</f>
        <v>313696.39981500001</v>
      </c>
      <c r="AR150" s="1399"/>
      <c r="AS150" s="646"/>
      <c r="AT150" s="646"/>
      <c r="AU150" s="1386"/>
      <c r="AV150" s="1381"/>
      <c r="AW150" s="1381"/>
      <c r="AX150" s="1381"/>
      <c r="AY150" s="1381"/>
      <c r="AZ150" s="1400"/>
      <c r="BA150" s="1399"/>
      <c r="BB150" s="1399"/>
      <c r="BC150" s="435"/>
      <c r="BD150" s="1092"/>
      <c r="BE150" s="646"/>
      <c r="BF150" s="646"/>
      <c r="BG150" s="433"/>
      <c r="BH150" s="433"/>
      <c r="BI150" s="646"/>
      <c r="BJ150" s="646"/>
      <c r="BK150" s="646"/>
      <c r="BL150" s="646"/>
      <c r="BM150" s="436"/>
      <c r="BN150" s="436"/>
    </row>
    <row r="151" spans="1:66" ht="15" hidden="1" customHeight="1" x14ac:dyDescent="0.25">
      <c r="B151" s="901" t="s">
        <v>512</v>
      </c>
      <c r="C151" s="175" t="s">
        <v>2</v>
      </c>
      <c r="D151" s="1497" t="s">
        <v>302</v>
      </c>
      <c r="E151" s="60"/>
      <c r="F151" s="60"/>
      <c r="G151" s="60"/>
      <c r="H151" s="1392" t="s">
        <v>300</v>
      </c>
      <c r="I151" s="1459">
        <v>0</v>
      </c>
      <c r="J151" s="1393">
        <v>0</v>
      </c>
      <c r="K151" s="1393">
        <f ca="1">SUMIF(T$3:$AQ143,"ok",T151:AQ151)</f>
        <v>0</v>
      </c>
      <c r="L151" s="1290">
        <f t="shared" ca="1" si="25"/>
        <v>0</v>
      </c>
      <c r="M151" s="1393">
        <v>0</v>
      </c>
      <c r="N151" s="1290">
        <f t="shared" si="26"/>
        <v>0</v>
      </c>
      <c r="O151" s="1393">
        <f t="shared" si="28"/>
        <v>0</v>
      </c>
      <c r="P151" s="1394">
        <f t="shared" si="27"/>
        <v>0</v>
      </c>
      <c r="Q151" s="1481">
        <f>+'P01 2023'!GA135</f>
        <v>93150</v>
      </c>
      <c r="R151" s="1421">
        <f ca="1">SUM(R152:R158)</f>
        <v>93150</v>
      </c>
      <c r="S151" s="1397">
        <f t="shared" ca="1" si="29"/>
        <v>1</v>
      </c>
      <c r="T151" s="1398">
        <v>0</v>
      </c>
      <c r="U151" s="1396">
        <v>0</v>
      </c>
      <c r="V151" s="1396">
        <v>0</v>
      </c>
      <c r="W151" s="171">
        <v>0</v>
      </c>
      <c r="X151" s="171">
        <v>0</v>
      </c>
      <c r="Y151" s="171">
        <f>SUM(Y153:Y158)</f>
        <v>0</v>
      </c>
      <c r="Z151" s="171">
        <v>0</v>
      </c>
      <c r="AA151" s="171">
        <f>SUM(AA153:AA158)</f>
        <v>0</v>
      </c>
      <c r="AB151" s="171">
        <v>0</v>
      </c>
      <c r="AC151" s="171">
        <f>SUM(AC153:AC158)</f>
        <v>0</v>
      </c>
      <c r="AD151" s="171">
        <v>0</v>
      </c>
      <c r="AE151" s="609">
        <f>+'P01 2023'!BZ105</f>
        <v>93150</v>
      </c>
      <c r="AF151" s="171">
        <v>0</v>
      </c>
      <c r="AG151" s="609">
        <v>0</v>
      </c>
      <c r="AH151" s="171">
        <v>0</v>
      </c>
      <c r="AI151" s="609">
        <v>0</v>
      </c>
      <c r="AJ151" s="171">
        <v>0</v>
      </c>
      <c r="AK151" s="171">
        <v>0</v>
      </c>
      <c r="AL151" s="171">
        <f>SUM(AL152:AL158)</f>
        <v>0</v>
      </c>
      <c r="AM151" s="609">
        <v>0</v>
      </c>
      <c r="AN151" s="171">
        <v>0</v>
      </c>
      <c r="AO151" s="171">
        <v>0</v>
      </c>
      <c r="AP151" s="171">
        <v>0</v>
      </c>
      <c r="AQ151" s="604">
        <v>0</v>
      </c>
      <c r="AR151" s="1399"/>
      <c r="AV151" s="1381"/>
      <c r="AW151" s="1381"/>
      <c r="AX151" s="1381"/>
      <c r="AY151" s="1381"/>
      <c r="AZ151" s="1400"/>
      <c r="BA151" s="1399"/>
      <c r="BB151" s="1399"/>
      <c r="BC151" s="435"/>
      <c r="BD151" s="1092"/>
      <c r="BG151" s="399"/>
      <c r="BH151" s="399"/>
      <c r="BM151" s="400"/>
      <c r="BN151" s="400"/>
    </row>
    <row r="152" spans="1:66" s="1500" customFormat="1" ht="15" hidden="1" customHeight="1" x14ac:dyDescent="0.25">
      <c r="A152" s="418"/>
      <c r="B152" s="901" t="s">
        <v>874</v>
      </c>
      <c r="C152" s="1222"/>
      <c r="D152" s="1133"/>
      <c r="E152" s="1441"/>
      <c r="F152" s="1441"/>
      <c r="G152" s="1440" t="s">
        <v>878</v>
      </c>
      <c r="H152" s="1442" t="s">
        <v>877</v>
      </c>
      <c r="I152" s="1129">
        <v>0</v>
      </c>
      <c r="J152" s="1408">
        <v>0</v>
      </c>
      <c r="K152" s="1407">
        <f ca="1">SUMIF(T$3:$AQ144,"ok",T152:AQ152)</f>
        <v>0</v>
      </c>
      <c r="L152" s="1292">
        <f t="shared" ca="1" si="25"/>
        <v>0</v>
      </c>
      <c r="M152" s="1408">
        <v>0</v>
      </c>
      <c r="N152" s="1292">
        <f t="shared" si="26"/>
        <v>0</v>
      </c>
      <c r="O152" s="1408">
        <f t="shared" si="28"/>
        <v>0</v>
      </c>
      <c r="P152" s="1409">
        <f t="shared" si="27"/>
        <v>0</v>
      </c>
      <c r="Q152" s="1498">
        <f>+'P01 2023'!GA136</f>
        <v>93150</v>
      </c>
      <c r="R152" s="1477">
        <f ca="1">SUMIF(U$3:$AQ144,"SI",U152:AQ152)</f>
        <v>93150</v>
      </c>
      <c r="S152" s="1446">
        <f t="shared" ca="1" si="29"/>
        <v>1</v>
      </c>
      <c r="T152" s="1447">
        <v>0</v>
      </c>
      <c r="U152" s="1499"/>
      <c r="V152" s="1109">
        <v>0</v>
      </c>
      <c r="W152" s="1493"/>
      <c r="X152" s="1109">
        <v>0</v>
      </c>
      <c r="Y152" s="1493"/>
      <c r="Z152" s="1493">
        <v>0</v>
      </c>
      <c r="AA152" s="1493"/>
      <c r="AB152" s="1493">
        <v>0</v>
      </c>
      <c r="AC152" s="1493">
        <v>0</v>
      </c>
      <c r="AD152" s="1493">
        <v>0</v>
      </c>
      <c r="AE152" s="1495">
        <f>+'P01 2023'!BZ106</f>
        <v>93150</v>
      </c>
      <c r="AF152" s="1109">
        <v>0</v>
      </c>
      <c r="AG152" s="1494">
        <v>0</v>
      </c>
      <c r="AH152" s="1493">
        <v>0</v>
      </c>
      <c r="AI152" s="1495">
        <v>0</v>
      </c>
      <c r="AJ152" s="1479">
        <v>0</v>
      </c>
      <c r="AK152" s="1493">
        <v>0</v>
      </c>
      <c r="AL152" s="1493">
        <v>0</v>
      </c>
      <c r="AM152" s="1494">
        <v>0</v>
      </c>
      <c r="AN152" s="1493">
        <v>0</v>
      </c>
      <c r="AO152" s="543">
        <v>0</v>
      </c>
      <c r="AP152" s="543">
        <v>0</v>
      </c>
      <c r="AQ152" s="737">
        <v>0</v>
      </c>
      <c r="AR152" s="1399"/>
      <c r="AS152" s="646"/>
      <c r="AT152" s="646"/>
      <c r="AU152" s="1386"/>
      <c r="AV152" s="1381"/>
      <c r="AW152" s="1381"/>
      <c r="AX152" s="1381"/>
      <c r="AY152" s="1381"/>
      <c r="AZ152" s="1400"/>
      <c r="BA152" s="1399"/>
      <c r="BB152" s="1399"/>
      <c r="BC152" s="435"/>
      <c r="BD152" s="1092"/>
      <c r="BE152" s="432"/>
      <c r="BF152" s="432"/>
      <c r="BG152" s="399"/>
      <c r="BH152" s="399"/>
      <c r="BI152" s="432"/>
      <c r="BJ152" s="432"/>
      <c r="BK152" s="432"/>
      <c r="BL152" s="432"/>
      <c r="BM152" s="713"/>
      <c r="BN152" s="713"/>
    </row>
    <row r="153" spans="1:66" ht="15" hidden="1" customHeight="1" x14ac:dyDescent="0.25">
      <c r="B153" s="901" t="s">
        <v>1036</v>
      </c>
      <c r="C153" s="195"/>
      <c r="D153" s="1501"/>
      <c r="E153" s="427"/>
      <c r="F153" s="427"/>
      <c r="G153" s="1404" t="s">
        <v>301</v>
      </c>
      <c r="H153" s="1502" t="s">
        <v>611</v>
      </c>
      <c r="I153" s="1415">
        <v>0</v>
      </c>
      <c r="J153" s="1408">
        <v>0</v>
      </c>
      <c r="K153" s="1407">
        <f ca="1">SUMIF(T$3:$AQ145,"ok",T153:AQ153)</f>
        <v>0</v>
      </c>
      <c r="L153" s="1292">
        <f t="shared" ca="1" si="25"/>
        <v>0</v>
      </c>
      <c r="M153" s="1408">
        <v>0</v>
      </c>
      <c r="N153" s="1292">
        <f t="shared" si="26"/>
        <v>0</v>
      </c>
      <c r="O153" s="1408">
        <f t="shared" si="28"/>
        <v>0</v>
      </c>
      <c r="P153" s="1409">
        <f t="shared" si="27"/>
        <v>0</v>
      </c>
      <c r="Q153" s="823">
        <v>0</v>
      </c>
      <c r="R153" s="1412">
        <f ca="1">SUMIF(U$3:$AQ145,"SI",U153:AQ153)</f>
        <v>0</v>
      </c>
      <c r="S153" s="1410" t="str">
        <f t="shared" ca="1" si="29"/>
        <v>0,00%</v>
      </c>
      <c r="T153" s="1411">
        <v>0</v>
      </c>
      <c r="U153" s="1468">
        <v>0</v>
      </c>
      <c r="V153" s="178">
        <v>0</v>
      </c>
      <c r="W153" s="191">
        <v>0</v>
      </c>
      <c r="X153" s="178">
        <v>0</v>
      </c>
      <c r="Y153" s="191">
        <v>0</v>
      </c>
      <c r="Z153" s="191">
        <v>0</v>
      </c>
      <c r="AA153" s="191">
        <v>0</v>
      </c>
      <c r="AB153" s="191">
        <v>0</v>
      </c>
      <c r="AC153" s="191">
        <v>0</v>
      </c>
      <c r="AD153" s="191">
        <v>0</v>
      </c>
      <c r="AE153" s="611">
        <v>0</v>
      </c>
      <c r="AF153" s="1109">
        <v>0</v>
      </c>
      <c r="AG153" s="611">
        <v>0</v>
      </c>
      <c r="AH153" s="191">
        <v>0</v>
      </c>
      <c r="AI153" s="443">
        <v>0</v>
      </c>
      <c r="AJ153" s="178">
        <v>0</v>
      </c>
      <c r="AK153" s="178">
        <v>0</v>
      </c>
      <c r="AL153" s="178">
        <v>0</v>
      </c>
      <c r="AM153" s="1503">
        <v>0</v>
      </c>
      <c r="AN153" s="811">
        <v>0</v>
      </c>
      <c r="AO153" s="811">
        <v>0</v>
      </c>
      <c r="AP153" s="191">
        <v>0</v>
      </c>
      <c r="AQ153" s="606">
        <v>0</v>
      </c>
      <c r="AR153" s="1399"/>
      <c r="AV153" s="1381"/>
      <c r="AW153" s="1381"/>
      <c r="AX153" s="1381"/>
      <c r="AY153" s="1381"/>
      <c r="AZ153" s="1400"/>
      <c r="BA153" s="1399"/>
      <c r="BB153" s="1399"/>
      <c r="BC153" s="435"/>
      <c r="BD153" s="1092"/>
      <c r="BG153" s="399"/>
      <c r="BH153" s="399"/>
      <c r="BM153" s="400"/>
      <c r="BN153" s="400"/>
    </row>
    <row r="154" spans="1:66" ht="15" hidden="1" customHeight="1" x14ac:dyDescent="0.25">
      <c r="B154" s="901" t="s">
        <v>1037</v>
      </c>
      <c r="C154" s="195"/>
      <c r="D154" s="1501"/>
      <c r="E154" s="427"/>
      <c r="F154" s="427"/>
      <c r="G154" s="1404" t="s">
        <v>308</v>
      </c>
      <c r="H154" s="1502" t="s">
        <v>616</v>
      </c>
      <c r="I154" s="1415">
        <v>0</v>
      </c>
      <c r="J154" s="1408">
        <v>0</v>
      </c>
      <c r="K154" s="1407">
        <f ca="1">SUMIF(T$3:$AQ146,"ok",T154:AQ154)</f>
        <v>0</v>
      </c>
      <c r="L154" s="1292">
        <f t="shared" ca="1" si="25"/>
        <v>0</v>
      </c>
      <c r="M154" s="1408">
        <v>0</v>
      </c>
      <c r="N154" s="1292">
        <f t="shared" si="26"/>
        <v>0</v>
      </c>
      <c r="O154" s="1408">
        <f t="shared" si="28"/>
        <v>0</v>
      </c>
      <c r="P154" s="1409">
        <f t="shared" si="27"/>
        <v>0</v>
      </c>
      <c r="Q154" s="823">
        <v>0</v>
      </c>
      <c r="R154" s="1412">
        <f ca="1">SUMIF(U$3:$AQ146,"SI",U154:AQ154)</f>
        <v>0</v>
      </c>
      <c r="S154" s="1410" t="str">
        <f t="shared" ca="1" si="29"/>
        <v>0,00%</v>
      </c>
      <c r="T154" s="1411">
        <v>0</v>
      </c>
      <c r="U154" s="1468">
        <v>0</v>
      </c>
      <c r="V154" s="178">
        <v>0</v>
      </c>
      <c r="W154" s="191">
        <v>0</v>
      </c>
      <c r="X154" s="178">
        <v>0</v>
      </c>
      <c r="Y154" s="191">
        <v>0</v>
      </c>
      <c r="Z154" s="191">
        <v>0</v>
      </c>
      <c r="AA154" s="191">
        <v>0</v>
      </c>
      <c r="AB154" s="191">
        <v>0</v>
      </c>
      <c r="AC154" s="191">
        <v>0</v>
      </c>
      <c r="AD154" s="191">
        <v>0</v>
      </c>
      <c r="AE154" s="443">
        <v>0</v>
      </c>
      <c r="AF154" s="1109">
        <v>0</v>
      </c>
      <c r="AG154" s="611">
        <v>0</v>
      </c>
      <c r="AH154" s="191">
        <v>0</v>
      </c>
      <c r="AI154" s="443">
        <v>0</v>
      </c>
      <c r="AJ154" s="178">
        <v>0</v>
      </c>
      <c r="AK154" s="191">
        <v>0</v>
      </c>
      <c r="AL154" s="191">
        <v>0</v>
      </c>
      <c r="AM154" s="1503">
        <v>0</v>
      </c>
      <c r="AN154" s="811">
        <v>0</v>
      </c>
      <c r="AO154" s="811">
        <v>0</v>
      </c>
      <c r="AP154" s="191">
        <v>0</v>
      </c>
      <c r="AQ154" s="606">
        <v>0</v>
      </c>
      <c r="AR154" s="1399"/>
      <c r="AV154" s="1381"/>
      <c r="AW154" s="1381"/>
      <c r="AX154" s="1381"/>
      <c r="AY154" s="1381"/>
      <c r="AZ154" s="1400"/>
      <c r="BA154" s="1399"/>
      <c r="BB154" s="1399"/>
      <c r="BC154" s="435"/>
      <c r="BD154" s="1092"/>
      <c r="BG154" s="399"/>
      <c r="BH154" s="399"/>
      <c r="BM154" s="400"/>
      <c r="BN154" s="400"/>
    </row>
    <row r="155" spans="1:66" ht="15" hidden="1" customHeight="1" x14ac:dyDescent="0.25">
      <c r="B155" s="901" t="s">
        <v>1038</v>
      </c>
      <c r="C155" s="195"/>
      <c r="D155" s="1501"/>
      <c r="E155" s="427"/>
      <c r="F155" s="427"/>
      <c r="G155" s="1404" t="s">
        <v>329</v>
      </c>
      <c r="H155" s="1502" t="s">
        <v>682</v>
      </c>
      <c r="I155" s="1415">
        <v>0</v>
      </c>
      <c r="J155" s="1408">
        <v>0</v>
      </c>
      <c r="K155" s="1407">
        <f ca="1">SUMIF(T$3:$AQ147,"ok",T155:AQ155)</f>
        <v>0</v>
      </c>
      <c r="L155" s="1292">
        <f t="shared" ca="1" si="25"/>
        <v>0</v>
      </c>
      <c r="M155" s="1408">
        <v>0</v>
      </c>
      <c r="N155" s="1292">
        <f t="shared" si="26"/>
        <v>0</v>
      </c>
      <c r="O155" s="1408">
        <f t="shared" si="28"/>
        <v>0</v>
      </c>
      <c r="P155" s="1409">
        <f t="shared" si="27"/>
        <v>0</v>
      </c>
      <c r="Q155" s="823">
        <v>0</v>
      </c>
      <c r="R155" s="1412">
        <f ca="1">SUMIF(U$3:$AQ147,"SI",U155:AQ155)</f>
        <v>0</v>
      </c>
      <c r="S155" s="1410" t="str">
        <f t="shared" ca="1" si="29"/>
        <v>0,00%</v>
      </c>
      <c r="T155" s="1411">
        <v>0</v>
      </c>
      <c r="U155" s="1468">
        <v>0</v>
      </c>
      <c r="V155" s="178">
        <v>0</v>
      </c>
      <c r="W155" s="191">
        <v>0</v>
      </c>
      <c r="X155" s="178">
        <v>0</v>
      </c>
      <c r="Y155" s="191">
        <v>0</v>
      </c>
      <c r="Z155" s="191">
        <v>0</v>
      </c>
      <c r="AA155" s="191">
        <v>0</v>
      </c>
      <c r="AB155" s="191">
        <v>0</v>
      </c>
      <c r="AC155" s="191">
        <v>0</v>
      </c>
      <c r="AD155" s="191">
        <v>0</v>
      </c>
      <c r="AE155" s="611">
        <v>0</v>
      </c>
      <c r="AF155" s="1109">
        <v>0</v>
      </c>
      <c r="AG155" s="611">
        <v>0</v>
      </c>
      <c r="AH155" s="191">
        <v>0</v>
      </c>
      <c r="AI155" s="443">
        <v>0</v>
      </c>
      <c r="AJ155" s="178">
        <v>0</v>
      </c>
      <c r="AK155" s="191">
        <v>0</v>
      </c>
      <c r="AL155" s="191">
        <v>0</v>
      </c>
      <c r="AM155" s="1503">
        <v>0</v>
      </c>
      <c r="AN155" s="811">
        <v>0</v>
      </c>
      <c r="AO155" s="811">
        <v>0</v>
      </c>
      <c r="AP155" s="191">
        <v>0</v>
      </c>
      <c r="AQ155" s="606">
        <v>0</v>
      </c>
      <c r="AR155" s="1399"/>
      <c r="AV155" s="1381"/>
      <c r="AW155" s="1381"/>
      <c r="AX155" s="1381"/>
      <c r="AY155" s="1381"/>
      <c r="AZ155" s="1400"/>
      <c r="BA155" s="1399"/>
      <c r="BB155" s="1399"/>
      <c r="BC155" s="435"/>
      <c r="BD155" s="1092"/>
      <c r="BG155" s="399"/>
      <c r="BH155" s="399"/>
      <c r="BM155" s="400"/>
      <c r="BN155" s="400"/>
    </row>
    <row r="156" spans="1:66" ht="15" hidden="1" customHeight="1" x14ac:dyDescent="0.25">
      <c r="B156" s="901" t="s">
        <v>1039</v>
      </c>
      <c r="C156" s="195"/>
      <c r="D156" s="1501"/>
      <c r="E156" s="427"/>
      <c r="F156" s="427"/>
      <c r="G156" s="1404" t="s">
        <v>681</v>
      </c>
      <c r="H156" s="1502" t="s">
        <v>683</v>
      </c>
      <c r="I156" s="1415">
        <v>0</v>
      </c>
      <c r="J156" s="1408">
        <v>0</v>
      </c>
      <c r="K156" s="1407">
        <f ca="1">SUMIF(T$3:$AQ148,"ok",T156:AQ156)</f>
        <v>0</v>
      </c>
      <c r="L156" s="1292">
        <f t="shared" ca="1" si="25"/>
        <v>0</v>
      </c>
      <c r="M156" s="1408">
        <v>0</v>
      </c>
      <c r="N156" s="1292">
        <f t="shared" si="26"/>
        <v>0</v>
      </c>
      <c r="O156" s="1408">
        <f t="shared" si="28"/>
        <v>0</v>
      </c>
      <c r="P156" s="1409">
        <f t="shared" si="27"/>
        <v>0</v>
      </c>
      <c r="Q156" s="823">
        <v>0</v>
      </c>
      <c r="R156" s="1412">
        <f ca="1">SUMIF(U$3:$AQ148,"SI",U156:AQ156)</f>
        <v>0</v>
      </c>
      <c r="S156" s="1410" t="str">
        <f t="shared" ca="1" si="29"/>
        <v>0,00%</v>
      </c>
      <c r="T156" s="1411">
        <v>0</v>
      </c>
      <c r="U156" s="1468">
        <v>0</v>
      </c>
      <c r="V156" s="178">
        <v>0</v>
      </c>
      <c r="W156" s="191">
        <v>0</v>
      </c>
      <c r="X156" s="178">
        <v>0</v>
      </c>
      <c r="Y156" s="191">
        <v>0</v>
      </c>
      <c r="Z156" s="191">
        <v>0</v>
      </c>
      <c r="AA156" s="191">
        <v>0</v>
      </c>
      <c r="AB156" s="191">
        <v>0</v>
      </c>
      <c r="AC156" s="191">
        <v>0</v>
      </c>
      <c r="AD156" s="191">
        <v>0</v>
      </c>
      <c r="AE156" s="611">
        <v>0</v>
      </c>
      <c r="AF156" s="1109">
        <v>0</v>
      </c>
      <c r="AG156" s="611">
        <v>0</v>
      </c>
      <c r="AH156" s="191">
        <v>0</v>
      </c>
      <c r="AI156" s="443">
        <v>0</v>
      </c>
      <c r="AJ156" s="178">
        <v>0</v>
      </c>
      <c r="AK156" s="191">
        <v>0</v>
      </c>
      <c r="AL156" s="191">
        <v>0</v>
      </c>
      <c r="AM156" s="1503">
        <v>0</v>
      </c>
      <c r="AN156" s="811">
        <v>0</v>
      </c>
      <c r="AO156" s="811">
        <v>0</v>
      </c>
      <c r="AP156" s="191">
        <v>0</v>
      </c>
      <c r="AQ156" s="606">
        <v>0</v>
      </c>
      <c r="AR156" s="1399"/>
      <c r="AV156" s="1381"/>
      <c r="AW156" s="1381"/>
      <c r="AX156" s="1381"/>
      <c r="AY156" s="1381"/>
      <c r="AZ156" s="1400"/>
      <c r="BA156" s="1399"/>
      <c r="BB156" s="1399"/>
      <c r="BC156" s="435"/>
      <c r="BD156" s="1092"/>
      <c r="BG156" s="399"/>
      <c r="BH156" s="399"/>
      <c r="BM156" s="400"/>
      <c r="BN156" s="400"/>
    </row>
    <row r="157" spans="1:66" ht="15" hidden="1" customHeight="1" x14ac:dyDescent="0.25">
      <c r="B157" s="901" t="s">
        <v>1040</v>
      </c>
      <c r="C157" s="195"/>
      <c r="D157" s="1501"/>
      <c r="E157" s="427"/>
      <c r="F157" s="427"/>
      <c r="G157" s="1404" t="s">
        <v>789</v>
      </c>
      <c r="H157" s="1502" t="s">
        <v>761</v>
      </c>
      <c r="I157" s="1415">
        <v>0</v>
      </c>
      <c r="J157" s="1408">
        <v>0</v>
      </c>
      <c r="K157" s="1407">
        <f ca="1">SUMIF(T$3:$AQ149,"ok",T157:AQ157)</f>
        <v>0</v>
      </c>
      <c r="L157" s="1292">
        <f t="shared" ca="1" si="25"/>
        <v>0</v>
      </c>
      <c r="M157" s="1408">
        <v>0</v>
      </c>
      <c r="N157" s="1292">
        <f t="shared" si="26"/>
        <v>0</v>
      </c>
      <c r="O157" s="1408">
        <f t="shared" si="28"/>
        <v>0</v>
      </c>
      <c r="P157" s="1409">
        <f t="shared" si="27"/>
        <v>0</v>
      </c>
      <c r="Q157" s="823">
        <v>0</v>
      </c>
      <c r="R157" s="1412">
        <f ca="1">SUMIF(U$3:$AQ149,"SI",U157:AQ157)</f>
        <v>0</v>
      </c>
      <c r="S157" s="1410" t="str">
        <f t="shared" ca="1" si="29"/>
        <v>0,00%</v>
      </c>
      <c r="T157" s="1411">
        <v>0</v>
      </c>
      <c r="U157" s="1468">
        <v>0</v>
      </c>
      <c r="V157" s="178">
        <v>0</v>
      </c>
      <c r="W157" s="191">
        <v>0</v>
      </c>
      <c r="X157" s="178">
        <v>0</v>
      </c>
      <c r="Y157" s="191">
        <v>0</v>
      </c>
      <c r="Z157" s="191">
        <v>0</v>
      </c>
      <c r="AA157" s="191">
        <v>0</v>
      </c>
      <c r="AB157" s="191">
        <v>0</v>
      </c>
      <c r="AC157" s="191">
        <v>0</v>
      </c>
      <c r="AD157" s="191">
        <v>0</v>
      </c>
      <c r="AE157" s="611">
        <v>0</v>
      </c>
      <c r="AF157" s="1109">
        <v>0</v>
      </c>
      <c r="AG157" s="611">
        <v>0</v>
      </c>
      <c r="AH157" s="191">
        <v>0</v>
      </c>
      <c r="AI157" s="443">
        <v>0</v>
      </c>
      <c r="AJ157" s="178">
        <v>0</v>
      </c>
      <c r="AK157" s="191">
        <v>0</v>
      </c>
      <c r="AL157" s="191">
        <v>0</v>
      </c>
      <c r="AM157" s="1503">
        <v>0</v>
      </c>
      <c r="AN157" s="811">
        <v>0</v>
      </c>
      <c r="AO157" s="811">
        <v>0</v>
      </c>
      <c r="AP157" s="191">
        <v>0</v>
      </c>
      <c r="AQ157" s="606">
        <v>0</v>
      </c>
      <c r="AR157" s="1399"/>
      <c r="AV157" s="1381"/>
      <c r="AW157" s="1381"/>
      <c r="AX157" s="1381"/>
      <c r="AY157" s="1381"/>
      <c r="AZ157" s="1400"/>
      <c r="BA157" s="1399"/>
      <c r="BB157" s="1399"/>
      <c r="BC157" s="435"/>
      <c r="BD157" s="1092"/>
      <c r="BG157" s="399"/>
      <c r="BH157" s="399"/>
      <c r="BM157" s="400"/>
      <c r="BN157" s="400"/>
    </row>
    <row r="158" spans="1:66" ht="15" hidden="1" customHeight="1" x14ac:dyDescent="0.25">
      <c r="B158" s="901" t="s">
        <v>1041</v>
      </c>
      <c r="C158" s="195"/>
      <c r="D158" s="1501"/>
      <c r="E158" s="427"/>
      <c r="F158" s="427"/>
      <c r="G158" s="1404" t="s">
        <v>790</v>
      </c>
      <c r="H158" s="1502" t="s">
        <v>762</v>
      </c>
      <c r="I158" s="1415">
        <v>0</v>
      </c>
      <c r="J158" s="1408">
        <v>0</v>
      </c>
      <c r="K158" s="1407">
        <f ca="1">SUMIF(T$3:$AQ150,"ok",T158:AQ158)</f>
        <v>0</v>
      </c>
      <c r="L158" s="1292">
        <f t="shared" ca="1" si="25"/>
        <v>0</v>
      </c>
      <c r="M158" s="1408">
        <v>0</v>
      </c>
      <c r="N158" s="1292">
        <f t="shared" si="26"/>
        <v>0</v>
      </c>
      <c r="O158" s="1408">
        <f t="shared" si="28"/>
        <v>0</v>
      </c>
      <c r="P158" s="1409">
        <f t="shared" si="27"/>
        <v>0</v>
      </c>
      <c r="Q158" s="823">
        <v>0</v>
      </c>
      <c r="R158" s="1412">
        <f ca="1">SUMIF(U$3:$AQ150,"SI",U158:AQ158)</f>
        <v>0</v>
      </c>
      <c r="S158" s="1410" t="str">
        <f t="shared" ca="1" si="29"/>
        <v>0,00%</v>
      </c>
      <c r="T158" s="1411">
        <v>0</v>
      </c>
      <c r="U158" s="1468">
        <v>0</v>
      </c>
      <c r="V158" s="178">
        <v>0</v>
      </c>
      <c r="W158" s="191">
        <v>0</v>
      </c>
      <c r="X158" s="178">
        <v>0</v>
      </c>
      <c r="Y158" s="191">
        <v>0</v>
      </c>
      <c r="Z158" s="191">
        <v>0</v>
      </c>
      <c r="AA158" s="191">
        <v>0</v>
      </c>
      <c r="AB158" s="191">
        <v>0</v>
      </c>
      <c r="AC158" s="191">
        <v>0</v>
      </c>
      <c r="AD158" s="191">
        <v>0</v>
      </c>
      <c r="AE158" s="611">
        <v>0</v>
      </c>
      <c r="AF158" s="1109">
        <v>0</v>
      </c>
      <c r="AG158" s="611">
        <v>0</v>
      </c>
      <c r="AH158" s="191">
        <v>0</v>
      </c>
      <c r="AI158" s="443">
        <v>0</v>
      </c>
      <c r="AJ158" s="178">
        <v>0</v>
      </c>
      <c r="AK158" s="191">
        <v>0</v>
      </c>
      <c r="AL158" s="191">
        <v>0</v>
      </c>
      <c r="AM158" s="1503">
        <v>0</v>
      </c>
      <c r="AN158" s="811">
        <v>0</v>
      </c>
      <c r="AO158" s="811">
        <v>0</v>
      </c>
      <c r="AP158" s="191">
        <v>0</v>
      </c>
      <c r="AQ158" s="606">
        <v>0</v>
      </c>
      <c r="AR158" s="1399"/>
      <c r="AV158" s="1381"/>
      <c r="AW158" s="1381"/>
      <c r="AX158" s="1381"/>
      <c r="AY158" s="1381"/>
      <c r="AZ158" s="1400"/>
      <c r="BA158" s="1399"/>
      <c r="BB158" s="1399"/>
      <c r="BC158" s="435"/>
      <c r="BD158" s="1092"/>
      <c r="BG158" s="399"/>
      <c r="BH158" s="399"/>
      <c r="BM158" s="400"/>
      <c r="BN158" s="400"/>
    </row>
    <row r="159" spans="1:66" ht="15" customHeight="1" x14ac:dyDescent="0.25">
      <c r="B159" s="901" t="s">
        <v>400</v>
      </c>
      <c r="C159" s="175" t="s">
        <v>2</v>
      </c>
      <c r="D159" s="62" t="s">
        <v>165</v>
      </c>
      <c r="E159" s="60"/>
      <c r="F159" s="60"/>
      <c r="G159" s="60"/>
      <c r="H159" s="1392" t="s">
        <v>305</v>
      </c>
      <c r="I159" s="385">
        <f>+'P01 2024'!H124</f>
        <v>112759</v>
      </c>
      <c r="J159" s="1393">
        <f>'P01 2024'!FR131</f>
        <v>718901</v>
      </c>
      <c r="K159" s="1393">
        <f ca="1">SUMIF(T$3:$AQ151,"ok",T159:AQ159)</f>
        <v>690087.25600000005</v>
      </c>
      <c r="L159" s="1382">
        <f t="shared" ca="1" si="25"/>
        <v>0.9599197330369551</v>
      </c>
      <c r="M159" s="1504">
        <f>'P01 2024'!FT131</f>
        <v>690523.55299999996</v>
      </c>
      <c r="N159" s="1382">
        <f t="shared" si="26"/>
        <v>0.96052662744939843</v>
      </c>
      <c r="O159" s="1504">
        <f t="shared" si="28"/>
        <v>28377.447000000044</v>
      </c>
      <c r="P159" s="1505">
        <f t="shared" si="27"/>
        <v>3.9473372550601606E-2</v>
      </c>
      <c r="Q159" s="1481">
        <f>+'P01 2023'!GA137</f>
        <v>266888.20499999996</v>
      </c>
      <c r="R159" s="1421">
        <f ca="1">SUM(R160:R168)</f>
        <v>266745.9546</v>
      </c>
      <c r="S159" s="1397">
        <f t="shared" ca="1" si="29"/>
        <v>0.99946700379658981</v>
      </c>
      <c r="T159" s="1398">
        <f>+'P01 2024'!K124</f>
        <v>4940.1790000000001</v>
      </c>
      <c r="U159" s="1396">
        <f>SUM(U160:U168)</f>
        <v>9197.1704250000003</v>
      </c>
      <c r="V159" s="1396">
        <f>+'P01 2024'!Q77</f>
        <v>4036.5329999999999</v>
      </c>
      <c r="W159" s="171">
        <f>+'P01 2023'!N91</f>
        <v>8005.5635399999992</v>
      </c>
      <c r="X159" s="171">
        <f>+'P01 2024'!AE95</f>
        <v>7758.402</v>
      </c>
      <c r="Y159" s="171">
        <f>SUM(Y160:Y168)</f>
        <v>9496.6104149999992</v>
      </c>
      <c r="Z159" s="171">
        <f>+'P01 2024'!AT85</f>
        <v>6311.4309999999996</v>
      </c>
      <c r="AA159" s="171">
        <f>+SUM(AA160:AA168)</f>
        <v>1837.6104149999999</v>
      </c>
      <c r="AB159" s="171">
        <f>+'P01 2024'!BI79</f>
        <v>5347.0410000000002</v>
      </c>
      <c r="AC159" s="171">
        <f>SUM(AC160:AC168)</f>
        <v>8264.9604149999996</v>
      </c>
      <c r="AD159" s="171">
        <f>+'P01 2024'!BX94</f>
        <v>5788.2830000000004</v>
      </c>
      <c r="AE159" s="609">
        <f>+'P01 2023'!BZ107</f>
        <v>9396.8467649999984</v>
      </c>
      <c r="AF159" s="171">
        <f>+'P01 2024'!CM102</f>
        <v>7313.4110000000001</v>
      </c>
      <c r="AG159" s="609">
        <f>+'P01 2023'!CP107</f>
        <v>11747.378339999999</v>
      </c>
      <c r="AH159" s="171">
        <f>+'P01 2024'!DB99</f>
        <v>406278.34100000001</v>
      </c>
      <c r="AI159" s="609">
        <f>+'P01 2023'!DF94</f>
        <v>8264.9604149999996</v>
      </c>
      <c r="AJ159" s="171">
        <f>+'P01 2024'!DR94</f>
        <v>6232.0649999999996</v>
      </c>
      <c r="AK159" s="171">
        <f>+'P01 2023'!DX113</f>
        <v>6667.0487549999989</v>
      </c>
      <c r="AL159" s="171">
        <f>SUM(AL160:AL168)</f>
        <v>8223.634</v>
      </c>
      <c r="AM159" s="609">
        <f>+'P01 2023'!EN107</f>
        <v>7187.6402999999991</v>
      </c>
      <c r="AN159" s="171">
        <f>+'P01 2024'!ET91</f>
        <v>9565.768</v>
      </c>
      <c r="AO159" s="171">
        <f>+'P01 2023'!FD95</f>
        <v>5485.5</v>
      </c>
      <c r="AP159" s="171">
        <f>+'P01 2024'!FL111</f>
        <v>218292.16800000001</v>
      </c>
      <c r="AQ159" s="604">
        <f>+'P01 2023'!FS121</f>
        <v>181194.664815</v>
      </c>
      <c r="AR159" s="1399"/>
      <c r="AV159" s="1381"/>
      <c r="AW159" s="1381"/>
      <c r="AX159" s="1381"/>
      <c r="AY159" s="1381"/>
      <c r="AZ159" s="1400"/>
      <c r="BA159" s="1399"/>
      <c r="BB159" s="1399"/>
      <c r="BC159" s="435"/>
      <c r="BD159" s="1092"/>
      <c r="BG159" s="399"/>
      <c r="BH159" s="399"/>
      <c r="BM159" s="400"/>
      <c r="BN159" s="400"/>
    </row>
    <row r="160" spans="1:66" ht="15" customHeight="1" x14ac:dyDescent="0.25">
      <c r="B160" s="901" t="s">
        <v>582</v>
      </c>
      <c r="C160" s="195"/>
      <c r="D160" s="65"/>
      <c r="E160" s="1839" t="s">
        <v>193</v>
      </c>
      <c r="F160" s="180"/>
      <c r="G160" s="1404" t="str">
        <f>+CONCATENATE($C$150,"",$D$159,"",E160)</f>
        <v>24.03.024</v>
      </c>
      <c r="H160" s="1502" t="s">
        <v>239</v>
      </c>
      <c r="I160" s="1160">
        <f>+'P01 2024'!H125</f>
        <v>10</v>
      </c>
      <c r="J160" s="1408">
        <f>'P01 2024'!FR132</f>
        <v>10</v>
      </c>
      <c r="K160" s="1407">
        <f ca="1">SUMIF(T$3:$AQ152,"ok",T160:AQ160)</f>
        <v>0</v>
      </c>
      <c r="L160" s="1291">
        <f t="shared" ca="1" si="25"/>
        <v>0</v>
      </c>
      <c r="M160" s="1408">
        <f>'P01 2024'!FT132</f>
        <v>0</v>
      </c>
      <c r="N160" s="1291">
        <f t="shared" si="26"/>
        <v>0</v>
      </c>
      <c r="O160" s="1407">
        <f t="shared" ref="O160:O162" si="30">J160-M160</f>
        <v>10</v>
      </c>
      <c r="P160" s="1409">
        <f t="shared" si="27"/>
        <v>1</v>
      </c>
      <c r="Q160" s="823">
        <f>+'P01 2023'!GA138</f>
        <v>10.35</v>
      </c>
      <c r="R160" s="1420">
        <f ca="1">SUMIF(U$3:$AQ151,"SI",U160:AQ160)</f>
        <v>0</v>
      </c>
      <c r="S160" s="1410">
        <f t="shared" ca="1" si="29"/>
        <v>0</v>
      </c>
      <c r="T160" s="1411">
        <f>+'P01 2024'!K125</f>
        <v>0</v>
      </c>
      <c r="U160" s="1452">
        <v>0</v>
      </c>
      <c r="V160" s="1452">
        <v>0</v>
      </c>
      <c r="W160" s="191">
        <v>0</v>
      </c>
      <c r="X160" s="178">
        <v>0</v>
      </c>
      <c r="Y160" s="191">
        <v>0</v>
      </c>
      <c r="Z160" s="191">
        <v>0</v>
      </c>
      <c r="AA160" s="191">
        <v>0</v>
      </c>
      <c r="AB160" s="191">
        <v>0</v>
      </c>
      <c r="AC160" s="191">
        <v>0</v>
      </c>
      <c r="AD160" s="191">
        <v>0</v>
      </c>
      <c r="AE160" s="611">
        <v>0</v>
      </c>
      <c r="AF160" s="191">
        <v>0</v>
      </c>
      <c r="AG160" s="636">
        <v>0</v>
      </c>
      <c r="AH160" s="543">
        <v>0</v>
      </c>
      <c r="AI160" s="443">
        <v>0</v>
      </c>
      <c r="AJ160" s="178">
        <v>0</v>
      </c>
      <c r="AK160" s="191">
        <v>0</v>
      </c>
      <c r="AL160" s="191">
        <v>0</v>
      </c>
      <c r="AM160" s="1503">
        <v>0</v>
      </c>
      <c r="AN160" s="811">
        <v>0</v>
      </c>
      <c r="AO160" s="191">
        <v>0</v>
      </c>
      <c r="AP160" s="191">
        <v>0</v>
      </c>
      <c r="AQ160" s="606">
        <v>0</v>
      </c>
      <c r="AR160" s="1399"/>
      <c r="AV160" s="1381"/>
      <c r="AW160" s="1381"/>
      <c r="AX160" s="1381"/>
      <c r="AY160" s="1381"/>
      <c r="AZ160" s="1400"/>
      <c r="BA160" s="1399"/>
      <c r="BB160" s="1399"/>
      <c r="BC160" s="435"/>
      <c r="BD160" s="1092"/>
      <c r="BG160" s="399"/>
      <c r="BH160" s="399"/>
      <c r="BM160" s="400"/>
      <c r="BN160" s="400"/>
    </row>
    <row r="161" spans="1:77" ht="15" customHeight="1" x14ac:dyDescent="0.25">
      <c r="B161" s="901" t="s">
        <v>924</v>
      </c>
      <c r="C161" s="195"/>
      <c r="D161" s="65"/>
      <c r="E161" s="1839" t="s">
        <v>194</v>
      </c>
      <c r="F161" s="180"/>
      <c r="G161" s="1404" t="str">
        <f>+CONCATENATE($C$150,"",$D$159,"",E161)</f>
        <v>24.03.025</v>
      </c>
      <c r="H161" s="1502" t="s">
        <v>932</v>
      </c>
      <c r="I161" s="1415">
        <v>0</v>
      </c>
      <c r="J161" s="1408">
        <f>'P01 2024'!FR133</f>
        <v>150000</v>
      </c>
      <c r="K161" s="1407">
        <f ca="1">SUMIF(T$3:$AQ153,"ok",T161:AQ161)</f>
        <v>150000</v>
      </c>
      <c r="L161" s="1291">
        <f t="shared" ca="1" si="25"/>
        <v>1</v>
      </c>
      <c r="M161" s="1408">
        <f>'P01 2024'!FT133</f>
        <v>150000</v>
      </c>
      <c r="N161" s="1291">
        <f t="shared" si="26"/>
        <v>1</v>
      </c>
      <c r="O161" s="1407">
        <f t="shared" si="30"/>
        <v>0</v>
      </c>
      <c r="P161" s="1409">
        <f t="shared" si="27"/>
        <v>0</v>
      </c>
      <c r="Q161" s="823">
        <f>+'P01 2023'!GA139</f>
        <v>82800</v>
      </c>
      <c r="R161" s="1420">
        <f ca="1">SUMIF(U$3:$AQ152,"SI",U161:AQ161)</f>
        <v>82800</v>
      </c>
      <c r="S161" s="1410">
        <f t="shared" ca="1" si="29"/>
        <v>1</v>
      </c>
      <c r="T161" s="1411">
        <v>0</v>
      </c>
      <c r="U161" s="1452">
        <v>0</v>
      </c>
      <c r="V161" s="1452">
        <v>0</v>
      </c>
      <c r="W161" s="1452">
        <v>0</v>
      </c>
      <c r="X161" s="178">
        <v>0</v>
      </c>
      <c r="Y161" s="1452">
        <v>0</v>
      </c>
      <c r="Z161" s="1452">
        <v>0</v>
      </c>
      <c r="AA161" s="1452">
        <v>0</v>
      </c>
      <c r="AB161" s="1452">
        <v>0</v>
      </c>
      <c r="AC161" s="1452">
        <v>0</v>
      </c>
      <c r="AD161" s="191">
        <v>0</v>
      </c>
      <c r="AE161" s="1506">
        <v>0</v>
      </c>
      <c r="AF161" s="191">
        <v>0</v>
      </c>
      <c r="AG161" s="1506">
        <v>0</v>
      </c>
      <c r="AH161" s="1452">
        <v>0</v>
      </c>
      <c r="AI161" s="1506">
        <v>0</v>
      </c>
      <c r="AJ161" s="1452">
        <v>0</v>
      </c>
      <c r="AK161" s="1452">
        <v>0</v>
      </c>
      <c r="AL161" s="1452">
        <v>0</v>
      </c>
      <c r="AM161" s="1506">
        <v>0</v>
      </c>
      <c r="AN161" s="1452">
        <v>0</v>
      </c>
      <c r="AO161" s="1452">
        <v>0</v>
      </c>
      <c r="AP161" s="1452">
        <f>+'P01 2024'!FL112</f>
        <v>150000</v>
      </c>
      <c r="AQ161" s="606">
        <f>+'P01 2023'!FS122</f>
        <v>82800</v>
      </c>
      <c r="AR161" s="1399"/>
      <c r="AV161" s="1381"/>
      <c r="AW161" s="1381"/>
      <c r="AX161" s="1381"/>
      <c r="AY161" s="1381"/>
      <c r="AZ161" s="1400"/>
      <c r="BA161" s="1399"/>
      <c r="BB161" s="1399"/>
      <c r="BC161" s="435"/>
      <c r="BD161" s="1092"/>
      <c r="BG161" s="399"/>
      <c r="BH161" s="399"/>
      <c r="BM161" s="400"/>
      <c r="BN161" s="400"/>
    </row>
    <row r="162" spans="1:77" s="1507" customFormat="1" ht="15" customHeight="1" x14ac:dyDescent="0.25">
      <c r="B162" s="901" t="s">
        <v>986</v>
      </c>
      <c r="C162" s="1222"/>
      <c r="D162" s="1131"/>
      <c r="E162" s="1840" t="s">
        <v>803</v>
      </c>
      <c r="F162" s="1132"/>
      <c r="G162" s="1133" t="str">
        <f>+CONCATENATE($C$150,"",$D$159,"",E162)</f>
        <v>24.03.027</v>
      </c>
      <c r="H162" s="1502" t="s">
        <v>1086</v>
      </c>
      <c r="I162" s="634">
        <v>0</v>
      </c>
      <c r="J162" s="1408">
        <f>'P01 2024'!FR134</f>
        <v>55000</v>
      </c>
      <c r="K162" s="1443">
        <f ca="1">SUMIF(T$3:$AQ154,"ok",T162:AQ162)</f>
        <v>55000</v>
      </c>
      <c r="L162" s="1061">
        <f t="shared" ca="1" si="25"/>
        <v>1</v>
      </c>
      <c r="M162" s="1408">
        <f>'P01 2024'!FT134</f>
        <v>55000</v>
      </c>
      <c r="N162" s="1061">
        <f t="shared" si="26"/>
        <v>1</v>
      </c>
      <c r="O162" s="1443">
        <f t="shared" si="30"/>
        <v>0</v>
      </c>
      <c r="P162" s="1445">
        <f t="shared" si="27"/>
        <v>0</v>
      </c>
      <c r="Q162" s="240">
        <f>+'P01 2023'!GA140</f>
        <v>41400</v>
      </c>
      <c r="R162" s="365">
        <f ca="1">SUMIF(U$3:$AQ153,"SI",U162:AQ162)</f>
        <v>41400</v>
      </c>
      <c r="S162" s="1508">
        <f t="shared" ca="1" si="29"/>
        <v>1</v>
      </c>
      <c r="T162" s="1509">
        <v>0</v>
      </c>
      <c r="U162" s="543">
        <v>0</v>
      </c>
      <c r="V162" s="1510">
        <v>0</v>
      </c>
      <c r="W162" s="543">
        <v>0</v>
      </c>
      <c r="X162" s="543">
        <v>0</v>
      </c>
      <c r="Y162" s="543">
        <v>0</v>
      </c>
      <c r="Z162" s="543">
        <v>0</v>
      </c>
      <c r="AA162" s="543">
        <v>0</v>
      </c>
      <c r="AB162" s="543">
        <v>0</v>
      </c>
      <c r="AC162" s="543">
        <v>0</v>
      </c>
      <c r="AD162" s="543">
        <v>0</v>
      </c>
      <c r="AE162" s="636">
        <v>0</v>
      </c>
      <c r="AF162" s="543">
        <v>0</v>
      </c>
      <c r="AG162" s="636">
        <v>0</v>
      </c>
      <c r="AH162" s="543">
        <v>0</v>
      </c>
      <c r="AI162" s="636">
        <v>0</v>
      </c>
      <c r="AJ162" s="543">
        <v>0</v>
      </c>
      <c r="AK162" s="543">
        <v>0</v>
      </c>
      <c r="AL162" s="543">
        <v>0</v>
      </c>
      <c r="AM162" s="1494">
        <v>0</v>
      </c>
      <c r="AN162" s="1493">
        <v>0</v>
      </c>
      <c r="AO162" s="543">
        <v>0</v>
      </c>
      <c r="AP162" s="1452">
        <f>+'P01 2024'!FL113</f>
        <v>55000</v>
      </c>
      <c r="AQ162" s="737">
        <f>+'P01 2023'!FS123</f>
        <v>41400</v>
      </c>
      <c r="AR162" s="1399"/>
      <c r="AS162" s="646"/>
      <c r="AT162" s="646"/>
      <c r="AU162" s="1386"/>
      <c r="AV162" s="1381"/>
      <c r="AW162" s="1381"/>
      <c r="AX162" s="1381"/>
      <c r="AY162" s="1381"/>
      <c r="AZ162" s="1400"/>
      <c r="BA162" s="1399"/>
      <c r="BB162" s="1399"/>
      <c r="BC162" s="435"/>
      <c r="BD162" s="1340"/>
      <c r="BE162" s="1341"/>
      <c r="BF162" s="1341"/>
      <c r="BG162" s="1342"/>
      <c r="BH162" s="1342"/>
      <c r="BI162" s="1341"/>
      <c r="BJ162" s="1341"/>
      <c r="BK162" s="1341"/>
      <c r="BL162" s="1341"/>
      <c r="BM162" s="1093"/>
      <c r="BN162" s="1093"/>
    </row>
    <row r="163" spans="1:77" ht="15" hidden="1" customHeight="1" x14ac:dyDescent="0.25">
      <c r="B163" s="901" t="s">
        <v>925</v>
      </c>
      <c r="C163" s="195"/>
      <c r="D163" s="65"/>
      <c r="E163" s="1839" t="s">
        <v>934</v>
      </c>
      <c r="F163" s="180"/>
      <c r="G163" s="1404" t="str">
        <f>+CONCATENATE($C$150,"",$D$159,"",E163)</f>
        <v>24.03.030</v>
      </c>
      <c r="H163" s="1502" t="s">
        <v>933</v>
      </c>
      <c r="I163" s="1415">
        <v>0</v>
      </c>
      <c r="J163" s="1408">
        <v>0</v>
      </c>
      <c r="K163" s="1407">
        <f ca="1">SUMIF(T$3:$AQ155,"ok",T163:AQ163)</f>
        <v>0</v>
      </c>
      <c r="L163" s="1291">
        <f t="shared" ca="1" si="25"/>
        <v>0</v>
      </c>
      <c r="M163" s="1408">
        <v>0</v>
      </c>
      <c r="N163" s="1291">
        <f t="shared" si="26"/>
        <v>0</v>
      </c>
      <c r="O163" s="1407">
        <f>J163-M163</f>
        <v>0</v>
      </c>
      <c r="P163" s="1409">
        <f t="shared" si="27"/>
        <v>0</v>
      </c>
      <c r="Q163" s="823">
        <f>+'P01 2023'!GA141</f>
        <v>51749.999999999993</v>
      </c>
      <c r="R163" s="1420">
        <f ca="1">SUMIF(U$3:$AQ154,"SI",U163:AQ163)</f>
        <v>51749.999999999993</v>
      </c>
      <c r="S163" s="1410">
        <f t="shared" ca="1" si="29"/>
        <v>1</v>
      </c>
      <c r="T163" s="1411">
        <v>0</v>
      </c>
      <c r="U163" s="191">
        <v>0</v>
      </c>
      <c r="V163" s="1452">
        <v>0</v>
      </c>
      <c r="W163" s="191">
        <v>0</v>
      </c>
      <c r="X163" s="178">
        <v>0</v>
      </c>
      <c r="Y163" s="191">
        <v>0</v>
      </c>
      <c r="Z163" s="191">
        <v>0</v>
      </c>
      <c r="AA163" s="191">
        <v>0</v>
      </c>
      <c r="AB163" s="191">
        <v>0</v>
      </c>
      <c r="AC163" s="191">
        <v>0</v>
      </c>
      <c r="AD163" s="191">
        <v>0</v>
      </c>
      <c r="AE163" s="611">
        <v>0</v>
      </c>
      <c r="AF163" s="191">
        <v>0</v>
      </c>
      <c r="AG163" s="611">
        <v>0</v>
      </c>
      <c r="AH163" s="191">
        <v>0</v>
      </c>
      <c r="AI163" s="611">
        <v>0</v>
      </c>
      <c r="AJ163" s="191">
        <v>0</v>
      </c>
      <c r="AK163" s="191">
        <v>0</v>
      </c>
      <c r="AL163" s="191">
        <v>0</v>
      </c>
      <c r="AM163" s="611">
        <v>0</v>
      </c>
      <c r="AN163" s="191">
        <v>0</v>
      </c>
      <c r="AO163" s="191">
        <v>0</v>
      </c>
      <c r="AP163" s="191">
        <v>0</v>
      </c>
      <c r="AQ163" s="606">
        <f>+'P01 2023'!FS124</f>
        <v>51749.999999999993</v>
      </c>
      <c r="AR163" s="1399"/>
      <c r="AV163" s="1381"/>
      <c r="AW163" s="1381"/>
      <c r="AX163" s="1381"/>
      <c r="AY163" s="1381"/>
      <c r="AZ163" s="1400"/>
      <c r="BA163" s="1399"/>
      <c r="BB163" s="1399"/>
      <c r="BC163" s="435"/>
      <c r="BD163" s="1092"/>
      <c r="BG163" s="399"/>
      <c r="BH163" s="399"/>
      <c r="BM163" s="400"/>
      <c r="BN163" s="400"/>
    </row>
    <row r="164" spans="1:77" s="1449" customFormat="1" ht="15" customHeight="1" x14ac:dyDescent="0.25">
      <c r="A164" s="418"/>
      <c r="B164" s="901" t="s">
        <v>987</v>
      </c>
      <c r="C164" s="1222"/>
      <c r="D164" s="1131"/>
      <c r="E164" s="1841" t="s">
        <v>992</v>
      </c>
      <c r="F164" s="1511"/>
      <c r="G164" s="1440" t="str">
        <f>+CONCATENATE($C$150,"",$D$159,"",E164)</f>
        <v>24.03.043</v>
      </c>
      <c r="H164" s="1512" t="s">
        <v>993</v>
      </c>
      <c r="I164" s="1129">
        <v>0</v>
      </c>
      <c r="J164" s="1408">
        <f>'P01 2024'!FR135</f>
        <v>400000</v>
      </c>
      <c r="K164" s="1407">
        <f ca="1">SUMIF(T$3:$AQ156,"ok",T164:AQ164)</f>
        <v>400000</v>
      </c>
      <c r="L164" s="1383">
        <f t="shared" ca="1" si="25"/>
        <v>1</v>
      </c>
      <c r="M164" s="1513">
        <f>+'P01 2024'!FT135</f>
        <v>400000</v>
      </c>
      <c r="N164" s="1383">
        <f t="shared" si="26"/>
        <v>1</v>
      </c>
      <c r="O164" s="1513">
        <f>J164-M164</f>
        <v>0</v>
      </c>
      <c r="P164" s="1514">
        <f t="shared" si="27"/>
        <v>0</v>
      </c>
      <c r="Q164" s="1225">
        <v>0</v>
      </c>
      <c r="R164" s="1427">
        <v>0</v>
      </c>
      <c r="S164" s="1410" t="str">
        <f t="shared" si="29"/>
        <v>0,00%</v>
      </c>
      <c r="T164" s="1447"/>
      <c r="U164" s="543"/>
      <c r="V164" s="1448"/>
      <c r="W164" s="543"/>
      <c r="X164" s="1109"/>
      <c r="Y164" s="543"/>
      <c r="Z164" s="543">
        <v>0</v>
      </c>
      <c r="AA164" s="543"/>
      <c r="AB164" s="543">
        <v>0</v>
      </c>
      <c r="AC164" s="543"/>
      <c r="AD164" s="191">
        <v>0</v>
      </c>
      <c r="AE164" s="636"/>
      <c r="AF164" s="191">
        <v>0</v>
      </c>
      <c r="AG164" s="636"/>
      <c r="AH164" s="543">
        <f>+'P01 2024'!DB100</f>
        <v>400000</v>
      </c>
      <c r="AI164" s="636"/>
      <c r="AJ164" s="543">
        <v>0</v>
      </c>
      <c r="AK164" s="543"/>
      <c r="AL164" s="543">
        <v>0</v>
      </c>
      <c r="AM164" s="636"/>
      <c r="AN164" s="543">
        <v>0</v>
      </c>
      <c r="AO164" s="543"/>
      <c r="AP164" s="543">
        <v>0</v>
      </c>
      <c r="AQ164" s="737">
        <v>0</v>
      </c>
      <c r="AR164" s="1399"/>
      <c r="AS164" s="646"/>
      <c r="AT164" s="646"/>
      <c r="AU164" s="1386"/>
      <c r="AV164" s="1381"/>
      <c r="AW164" s="1381"/>
      <c r="AX164" s="1381"/>
      <c r="AY164" s="1381"/>
      <c r="AZ164" s="1400"/>
      <c r="BA164" s="1399"/>
      <c r="BB164" s="1399"/>
      <c r="BC164" s="435"/>
      <c r="BD164" s="1092"/>
      <c r="BE164" s="432"/>
      <c r="BF164" s="432"/>
      <c r="BG164" s="399"/>
      <c r="BH164" s="399"/>
      <c r="BI164" s="432"/>
      <c r="BJ164" s="432"/>
      <c r="BK164" s="432"/>
      <c r="BL164" s="432"/>
      <c r="BM164" s="436"/>
      <c r="BN164" s="436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</row>
    <row r="165" spans="1:77" ht="15" hidden="1" customHeight="1" x14ac:dyDescent="0.25">
      <c r="B165" s="901" t="s">
        <v>1042</v>
      </c>
      <c r="C165" s="195" t="s">
        <v>328</v>
      </c>
      <c r="D165" s="65"/>
      <c r="E165" s="1839" t="s">
        <v>704</v>
      </c>
      <c r="F165" s="180"/>
      <c r="G165" s="1404" t="s">
        <v>764</v>
      </c>
      <c r="H165" s="1515" t="s">
        <v>762</v>
      </c>
      <c r="I165" s="1415">
        <v>0</v>
      </c>
      <c r="J165" s="1408">
        <v>0</v>
      </c>
      <c r="K165" s="1407">
        <f ca="1">SUMIF(T$3:$AQ157,"ok",T165:AQ165)</f>
        <v>0</v>
      </c>
      <c r="L165" s="1292">
        <f t="shared" ca="1" si="25"/>
        <v>0</v>
      </c>
      <c r="M165" s="1408">
        <v>0</v>
      </c>
      <c r="N165" s="1292">
        <f t="shared" si="26"/>
        <v>0</v>
      </c>
      <c r="O165" s="1408">
        <v>0</v>
      </c>
      <c r="P165" s="1409">
        <f t="shared" si="27"/>
        <v>0</v>
      </c>
      <c r="Q165" s="823">
        <v>0</v>
      </c>
      <c r="R165" s="1420">
        <f ca="1">SUMIF(U$3:$AQ155,"SI",U165:AQ165)</f>
        <v>0</v>
      </c>
      <c r="S165" s="1410" t="str">
        <f t="shared" ref="S165:S176" ca="1" si="31">IFERROR(R165/Q165,"0,00%")</f>
        <v>0,00%</v>
      </c>
      <c r="T165" s="1411">
        <v>0</v>
      </c>
      <c r="U165" s="191">
        <v>0</v>
      </c>
      <c r="V165" s="1452">
        <v>0</v>
      </c>
      <c r="W165" s="191">
        <v>0</v>
      </c>
      <c r="X165" s="178">
        <v>0</v>
      </c>
      <c r="Y165" s="191">
        <v>0</v>
      </c>
      <c r="Z165" s="191">
        <v>0</v>
      </c>
      <c r="AA165" s="191">
        <v>0</v>
      </c>
      <c r="AB165" s="191">
        <v>0</v>
      </c>
      <c r="AC165" s="191">
        <v>0</v>
      </c>
      <c r="AD165" s="191">
        <v>0</v>
      </c>
      <c r="AE165" s="611">
        <v>0</v>
      </c>
      <c r="AF165" s="191">
        <v>0</v>
      </c>
      <c r="AG165" s="636">
        <v>0</v>
      </c>
      <c r="AH165" s="543">
        <v>0</v>
      </c>
      <c r="AI165" s="443">
        <v>0</v>
      </c>
      <c r="AJ165" s="178">
        <v>0</v>
      </c>
      <c r="AK165" s="191">
        <v>0</v>
      </c>
      <c r="AL165" s="191">
        <v>0</v>
      </c>
      <c r="AM165" s="1503">
        <v>0</v>
      </c>
      <c r="AN165" s="191">
        <v>0</v>
      </c>
      <c r="AO165" s="1423">
        <v>0</v>
      </c>
      <c r="AP165" s="1423">
        <v>0</v>
      </c>
      <c r="AQ165" s="606">
        <v>0</v>
      </c>
      <c r="AR165" s="1399"/>
      <c r="AV165" s="1381"/>
      <c r="AW165" s="1381"/>
      <c r="AX165" s="1381"/>
      <c r="AY165" s="1381"/>
      <c r="AZ165" s="1400"/>
      <c r="BA165" s="1399"/>
      <c r="BB165" s="1399"/>
      <c r="BC165" s="435"/>
      <c r="BD165" s="1092"/>
      <c r="BG165" s="399"/>
      <c r="BH165" s="399"/>
      <c r="BM165" s="400"/>
      <c r="BN165" s="400"/>
    </row>
    <row r="166" spans="1:77" s="1449" customFormat="1" ht="15" customHeight="1" x14ac:dyDescent="0.25">
      <c r="A166" s="1438"/>
      <c r="B166" s="1439" t="s">
        <v>506</v>
      </c>
      <c r="C166" s="1222" t="s">
        <v>2</v>
      </c>
      <c r="D166" s="1131"/>
      <c r="E166" s="1841" t="s">
        <v>254</v>
      </c>
      <c r="F166" s="1511"/>
      <c r="G166" s="1440" t="str">
        <f>+CONCATENATE($C$150,"",$D$159,"",E166)</f>
        <v>24.03.409</v>
      </c>
      <c r="H166" s="1516" t="s">
        <v>258</v>
      </c>
      <c r="I166" s="1129">
        <f>+'P01 2024'!H126</f>
        <v>112749</v>
      </c>
      <c r="J166" s="1428">
        <f>'P01 2024'!FR136</f>
        <v>113891</v>
      </c>
      <c r="K166" s="1443">
        <f ca="1">SUMIF(T$3:$AQ158,"ok",T166:AQ166)</f>
        <v>85087.256000000008</v>
      </c>
      <c r="L166" s="1384">
        <f t="shared" ca="1" si="25"/>
        <v>0.74709376509118375</v>
      </c>
      <c r="M166" s="1517">
        <f>'P01 2024'!FT136</f>
        <v>85523.553</v>
      </c>
      <c r="N166" s="1384">
        <f t="shared" si="26"/>
        <v>0.75092459456849092</v>
      </c>
      <c r="O166" s="1517">
        <f>J166-M166</f>
        <v>28367.447</v>
      </c>
      <c r="P166" s="1518">
        <f t="shared" si="27"/>
        <v>0.24907540543150908</v>
      </c>
      <c r="Q166" s="1225">
        <f>+'P01 2023'!GA142</f>
        <v>90927.854999999996</v>
      </c>
      <c r="R166" s="1427">
        <f ca="1">SUMIF(U$3:$AQ156,"SI",U166:AQ166)</f>
        <v>90795.954599999983</v>
      </c>
      <c r="S166" s="1446">
        <f t="shared" ca="1" si="31"/>
        <v>0.99854939501212236</v>
      </c>
      <c r="T166" s="1447">
        <f>+'P01 2024'!K126</f>
        <v>4940.1790000000001</v>
      </c>
      <c r="U166" s="543">
        <f>+'P01 2023'!I130</f>
        <v>9197.1704250000003</v>
      </c>
      <c r="V166" s="543">
        <f>+'P01 2024'!Q78</f>
        <v>4036.5329999999999</v>
      </c>
      <c r="W166" s="543">
        <f>+'P01 2023'!N92</f>
        <v>8005.5635399999992</v>
      </c>
      <c r="X166" s="1109">
        <f>+'P01 2024'!AE96</f>
        <v>7758.402</v>
      </c>
      <c r="Y166" s="543">
        <f>+'P01 2023'!AD113</f>
        <v>9496.6104149999992</v>
      </c>
      <c r="Z166" s="543">
        <f>+'P01 2024'!AT86</f>
        <v>6311.4309999999996</v>
      </c>
      <c r="AA166" s="1109">
        <f>+'P01 2023'!AT109</f>
        <v>1837.6104149999999</v>
      </c>
      <c r="AB166" s="1109">
        <f>+'P01 2024'!BI80</f>
        <v>5347.0410000000002</v>
      </c>
      <c r="AC166" s="543">
        <f>+'P01 2023'!BJ93</f>
        <v>8264.9604149999996</v>
      </c>
      <c r="AD166" s="543">
        <f>+'P01 2024'!BX95</f>
        <v>5788.2830000000004</v>
      </c>
      <c r="AE166" s="636">
        <f>+'P01 2023'!BZ108</f>
        <v>9396.8467649999984</v>
      </c>
      <c r="AF166" s="543">
        <f>+'P01 2024'!CM103</f>
        <v>7313.4110000000001</v>
      </c>
      <c r="AG166" s="636">
        <f>+'P01 2023'!CP108</f>
        <v>11747.378339999999</v>
      </c>
      <c r="AH166" s="543">
        <f>+'P01 2024'!DB101</f>
        <v>6278.3410000000003</v>
      </c>
      <c r="AI166" s="636">
        <f>+'P01 2023'!DF95</f>
        <v>8264.9604149999996</v>
      </c>
      <c r="AJ166" s="543">
        <f>+'P01 2024'!DR95</f>
        <v>6232.0649999999996</v>
      </c>
      <c r="AK166" s="543">
        <f>+'P01 2023'!DX114</f>
        <v>6667.0487549999989</v>
      </c>
      <c r="AL166" s="543">
        <f>'P01 2024'!EG94</f>
        <v>8223.634</v>
      </c>
      <c r="AM166" s="1224">
        <f>+'P01 2023'!EN108</f>
        <v>7187.6402999999991</v>
      </c>
      <c r="AN166" s="1109">
        <f>+'P01 2024'!ET92</f>
        <v>9565.768</v>
      </c>
      <c r="AO166" s="543">
        <f>+'P01 2023'!FD96</f>
        <v>5485.5</v>
      </c>
      <c r="AP166" s="543">
        <f>+'P01 2024'!FL114</f>
        <v>13292.168</v>
      </c>
      <c r="AQ166" s="737">
        <f>+'P01 2023'!FS125</f>
        <v>5244.6648150000001</v>
      </c>
      <c r="AR166" s="1399"/>
      <c r="AS166" s="646"/>
      <c r="AT166" s="646"/>
      <c r="AU166" s="1386"/>
      <c r="AV166" s="1381"/>
      <c r="AW166" s="1381"/>
      <c r="AX166" s="1381"/>
      <c r="AY166" s="1381"/>
      <c r="AZ166" s="1400"/>
      <c r="BA166" s="1399"/>
      <c r="BB166" s="1399"/>
      <c r="BC166" s="435"/>
      <c r="BD166" s="1092"/>
      <c r="BE166" s="646"/>
      <c r="BF166" s="646"/>
      <c r="BG166" s="433"/>
      <c r="BH166" s="433"/>
      <c r="BI166" s="646"/>
      <c r="BJ166" s="646"/>
      <c r="BK166" s="646"/>
      <c r="BL166" s="646"/>
      <c r="BM166" s="436"/>
      <c r="BN166" s="436"/>
    </row>
    <row r="167" spans="1:77" ht="15" hidden="1" customHeight="1" x14ac:dyDescent="0.25">
      <c r="B167" s="901" t="s">
        <v>1043</v>
      </c>
      <c r="C167" s="195"/>
      <c r="D167" s="65"/>
      <c r="E167" s="1839" t="s">
        <v>799</v>
      </c>
      <c r="F167" s="180"/>
      <c r="G167" s="1404" t="s">
        <v>788</v>
      </c>
      <c r="H167" s="1502" t="s">
        <v>787</v>
      </c>
      <c r="I167" s="1415">
        <v>0</v>
      </c>
      <c r="J167" s="1408">
        <v>0</v>
      </c>
      <c r="K167" s="1407">
        <f ca="1">SUMIF(T$3:$AQ159,"ok",T167:AQ167)</f>
        <v>0</v>
      </c>
      <c r="L167" s="1292">
        <f t="shared" ca="1" si="25"/>
        <v>0</v>
      </c>
      <c r="M167" s="1408">
        <v>0</v>
      </c>
      <c r="N167" s="1292">
        <f t="shared" si="26"/>
        <v>0</v>
      </c>
      <c r="O167" s="1408">
        <f>J167-M167</f>
        <v>0</v>
      </c>
      <c r="P167" s="1409">
        <f t="shared" si="27"/>
        <v>0</v>
      </c>
      <c r="Q167" s="823">
        <v>0</v>
      </c>
      <c r="R167" s="1420">
        <f ca="1">SUMIF(U$3:$AQ157,"SI",U167:AQ167)</f>
        <v>0</v>
      </c>
      <c r="S167" s="1410" t="str">
        <f t="shared" ca="1" si="31"/>
        <v>0,00%</v>
      </c>
      <c r="T167" s="1411">
        <v>0</v>
      </c>
      <c r="U167" s="191">
        <v>0</v>
      </c>
      <c r="V167" s="191">
        <v>0</v>
      </c>
      <c r="W167" s="191">
        <v>0</v>
      </c>
      <c r="X167" s="178">
        <v>0</v>
      </c>
      <c r="Y167" s="191">
        <v>0</v>
      </c>
      <c r="Z167" s="191">
        <v>0</v>
      </c>
      <c r="AA167" s="191">
        <v>0</v>
      </c>
      <c r="AB167" s="191">
        <v>0</v>
      </c>
      <c r="AC167" s="191">
        <v>0</v>
      </c>
      <c r="AD167" s="191">
        <v>0</v>
      </c>
      <c r="AE167" s="611">
        <v>0</v>
      </c>
      <c r="AF167" s="191">
        <v>0</v>
      </c>
      <c r="AG167" s="636">
        <v>0</v>
      </c>
      <c r="AH167" s="543">
        <v>0</v>
      </c>
      <c r="AI167" s="443">
        <v>0</v>
      </c>
      <c r="AJ167" s="178">
        <v>0</v>
      </c>
      <c r="AK167" s="191">
        <v>0</v>
      </c>
      <c r="AL167" s="191">
        <v>0</v>
      </c>
      <c r="AM167" s="1503">
        <v>0</v>
      </c>
      <c r="AN167" s="191">
        <v>0</v>
      </c>
      <c r="AO167" s="191">
        <v>0</v>
      </c>
      <c r="AP167" s="191">
        <v>0</v>
      </c>
      <c r="AQ167" s="606">
        <v>0</v>
      </c>
      <c r="AR167" s="1399"/>
      <c r="AV167" s="1381"/>
      <c r="AW167" s="1381"/>
      <c r="AX167" s="1381"/>
      <c r="AY167" s="1381"/>
      <c r="AZ167" s="1400"/>
      <c r="BA167" s="1399"/>
      <c r="BB167" s="1399"/>
      <c r="BC167" s="435"/>
      <c r="BD167" s="1092"/>
      <c r="BG167" s="399"/>
      <c r="BH167" s="399"/>
      <c r="BM167" s="400"/>
      <c r="BN167" s="400"/>
    </row>
    <row r="168" spans="1:77" ht="15" hidden="1" customHeight="1" x14ac:dyDescent="0.25">
      <c r="B168" s="901" t="s">
        <v>1044</v>
      </c>
      <c r="C168" s="195" t="s">
        <v>2</v>
      </c>
      <c r="D168" s="65"/>
      <c r="E168" s="1839" t="s">
        <v>255</v>
      </c>
      <c r="F168" s="180"/>
      <c r="G168" s="1404" t="str">
        <f>+CONCATENATE($C$150,"",$D$159,"",E168)</f>
        <v>24.03.415</v>
      </c>
      <c r="H168" s="1502" t="s">
        <v>259</v>
      </c>
      <c r="I168" s="1415">
        <v>0</v>
      </c>
      <c r="J168" s="1408">
        <v>0</v>
      </c>
      <c r="K168" s="1407">
        <f ca="1">SUMIF(T$3:$AQ160,"ok",T168:AQ168)</f>
        <v>0</v>
      </c>
      <c r="L168" s="1292">
        <f t="shared" ca="1" si="25"/>
        <v>0</v>
      </c>
      <c r="M168" s="1408">
        <v>0</v>
      </c>
      <c r="N168" s="1292">
        <f t="shared" si="26"/>
        <v>0</v>
      </c>
      <c r="O168" s="1408">
        <v>0</v>
      </c>
      <c r="P168" s="1409">
        <f t="shared" si="27"/>
        <v>0</v>
      </c>
      <c r="Q168" s="823">
        <v>0</v>
      </c>
      <c r="R168" s="1420">
        <f ca="1">SUMIF(U$3:$AQ158,"SI",U168:AQ168)</f>
        <v>0</v>
      </c>
      <c r="S168" s="1410" t="str">
        <f t="shared" ca="1" si="31"/>
        <v>0,00%</v>
      </c>
      <c r="T168" s="1411">
        <v>0</v>
      </c>
      <c r="U168" s="191">
        <v>0</v>
      </c>
      <c r="V168" s="191">
        <v>0</v>
      </c>
      <c r="W168" s="191">
        <v>0</v>
      </c>
      <c r="X168" s="178">
        <v>0</v>
      </c>
      <c r="Y168" s="191">
        <v>0</v>
      </c>
      <c r="Z168" s="191">
        <v>0</v>
      </c>
      <c r="AA168" s="191">
        <v>0</v>
      </c>
      <c r="AB168" s="191">
        <v>0</v>
      </c>
      <c r="AC168" s="191">
        <v>0</v>
      </c>
      <c r="AD168" s="191">
        <v>0</v>
      </c>
      <c r="AE168" s="611">
        <v>0</v>
      </c>
      <c r="AF168" s="191">
        <v>0</v>
      </c>
      <c r="AG168" s="636">
        <v>0</v>
      </c>
      <c r="AH168" s="543">
        <v>0</v>
      </c>
      <c r="AI168" s="443">
        <v>0</v>
      </c>
      <c r="AJ168" s="178">
        <v>0</v>
      </c>
      <c r="AK168" s="191">
        <v>0</v>
      </c>
      <c r="AL168" s="191">
        <v>0</v>
      </c>
      <c r="AM168" s="1503">
        <v>0</v>
      </c>
      <c r="AN168" s="191">
        <v>0</v>
      </c>
      <c r="AO168" s="191">
        <v>0</v>
      </c>
      <c r="AP168" s="191">
        <v>0</v>
      </c>
      <c r="AQ168" s="606">
        <v>0</v>
      </c>
      <c r="AR168" s="1399"/>
      <c r="AV168" s="1381"/>
      <c r="AW168" s="1381"/>
      <c r="AX168" s="1381"/>
      <c r="AY168" s="1381"/>
      <c r="AZ168" s="1400"/>
      <c r="BA168" s="1399"/>
      <c r="BB168" s="1399"/>
      <c r="BC168" s="435"/>
      <c r="BD168" s="1092"/>
      <c r="BG168" s="399"/>
      <c r="BH168" s="399"/>
      <c r="BM168" s="400"/>
      <c r="BN168" s="400"/>
    </row>
    <row r="169" spans="1:77" ht="15" customHeight="1" x14ac:dyDescent="0.25">
      <c r="B169" s="901" t="s">
        <v>476</v>
      </c>
      <c r="C169" s="175" t="s">
        <v>2</v>
      </c>
      <c r="D169" s="1497" t="s">
        <v>181</v>
      </c>
      <c r="E169" s="1044"/>
      <c r="F169" s="1044"/>
      <c r="G169" s="1044"/>
      <c r="H169" s="1520" t="s">
        <v>134</v>
      </c>
      <c r="I169" s="385">
        <v>0</v>
      </c>
      <c r="J169" s="1393">
        <f>+'P01 2024'!FR137</f>
        <v>1057092</v>
      </c>
      <c r="K169" s="1393">
        <f ca="1">SUMIF(T$3:$AQ161,"ok",T169:AQ169)</f>
        <v>1014885.988</v>
      </c>
      <c r="L169" s="1382">
        <f t="shared" ca="1" si="25"/>
        <v>0.96007347326438952</v>
      </c>
      <c r="M169" s="1504">
        <f>'P01 2024'!FT137</f>
        <v>1014885.988</v>
      </c>
      <c r="N169" s="1382">
        <f t="shared" si="26"/>
        <v>0.96007347326438952</v>
      </c>
      <c r="O169" s="1504">
        <f t="shared" ref="O169:O179" si="32">J169-M169</f>
        <v>42206.011999999988</v>
      </c>
      <c r="P169" s="1505">
        <f t="shared" si="27"/>
        <v>3.9926526735610514E-2</v>
      </c>
      <c r="Q169" s="1454">
        <f>+'P01 2023'!GA143</f>
        <v>245066.26499999998</v>
      </c>
      <c r="R169" s="1455">
        <f ca="1">SUMIF(U$3:$AQ156,"SI",U169:AQ169)</f>
        <v>132501.73499999999</v>
      </c>
      <c r="S169" s="1397">
        <f t="shared" ca="1" si="31"/>
        <v>0.54067717153970574</v>
      </c>
      <c r="T169" s="1398">
        <v>0</v>
      </c>
      <c r="U169" s="171">
        <v>0</v>
      </c>
      <c r="V169" s="1396">
        <v>0</v>
      </c>
      <c r="W169" s="171">
        <v>0</v>
      </c>
      <c r="X169" s="171">
        <v>0</v>
      </c>
      <c r="Y169" s="171">
        <f>SUM(Y170:Y174)</f>
        <v>0</v>
      </c>
      <c r="Z169" s="171">
        <v>0</v>
      </c>
      <c r="AA169" s="171">
        <f>SUM(AA170:AA174)</f>
        <v>0</v>
      </c>
      <c r="AB169" s="171">
        <v>0</v>
      </c>
      <c r="AC169" s="171">
        <f>SUM(AC170:AC174)</f>
        <v>0</v>
      </c>
      <c r="AD169" s="171">
        <f>+'P01 2024'!BX96</f>
        <v>260000</v>
      </c>
      <c r="AE169" s="609">
        <v>0</v>
      </c>
      <c r="AF169" s="171">
        <f>+'P01 2024'!CM104</f>
        <v>244285.98800000001</v>
      </c>
      <c r="AG169" s="609">
        <v>0</v>
      </c>
      <c r="AH169" s="171">
        <v>0</v>
      </c>
      <c r="AI169" s="609">
        <v>0</v>
      </c>
      <c r="AJ169" s="171">
        <v>0</v>
      </c>
      <c r="AK169" s="171">
        <v>0</v>
      </c>
      <c r="AL169" s="171">
        <f>SUM(AL170:AL176)</f>
        <v>0</v>
      </c>
      <c r="AM169" s="609">
        <v>0</v>
      </c>
      <c r="AN169" s="171">
        <v>0</v>
      </c>
      <c r="AO169" s="171">
        <f>+'P01 2023'!FD97</f>
        <v>0</v>
      </c>
      <c r="AP169" s="171">
        <f>+'P01 2024'!FL115</f>
        <v>510600</v>
      </c>
      <c r="AQ169" s="604">
        <f>+'P01 2023'!FS126</f>
        <v>132501.73499999999</v>
      </c>
      <c r="AR169" s="1399"/>
      <c r="AV169" s="1381"/>
      <c r="AW169" s="1381"/>
      <c r="AX169" s="1381"/>
      <c r="AY169" s="1381"/>
      <c r="AZ169" s="1400"/>
      <c r="BA169" s="1399"/>
      <c r="BB169" s="1399"/>
      <c r="BC169" s="435"/>
      <c r="BD169" s="1092"/>
      <c r="BG169" s="399"/>
      <c r="BH169" s="399"/>
      <c r="BM169" s="400"/>
      <c r="BN169" s="400"/>
    </row>
    <row r="170" spans="1:77" s="1449" customFormat="1" ht="15" hidden="1" customHeight="1" x14ac:dyDescent="0.25">
      <c r="A170" s="1438"/>
      <c r="B170" s="1439" t="s">
        <v>583</v>
      </c>
      <c r="C170" s="1222"/>
      <c r="D170" s="1521"/>
      <c r="E170" s="1842" t="s">
        <v>686</v>
      </c>
      <c r="F170" s="1511"/>
      <c r="G170" s="1440" t="s">
        <v>241</v>
      </c>
      <c r="H170" s="1512" t="s">
        <v>685</v>
      </c>
      <c r="I170" s="1129">
        <v>0</v>
      </c>
      <c r="J170" s="1443"/>
      <c r="K170" s="1443">
        <f ca="1">SUMIF(T$3:$AQ162,"ok",T170:AQ170)</f>
        <v>0</v>
      </c>
      <c r="L170" s="1065">
        <f t="shared" ca="1" si="25"/>
        <v>0</v>
      </c>
      <c r="M170" s="1448">
        <v>0</v>
      </c>
      <c r="N170" s="1065">
        <f t="shared" si="26"/>
        <v>0</v>
      </c>
      <c r="O170" s="1448">
        <f t="shared" si="32"/>
        <v>0</v>
      </c>
      <c r="P170" s="1445">
        <f t="shared" si="27"/>
        <v>0</v>
      </c>
      <c r="Q170" s="1225">
        <f>+'P01 2023'!GA144</f>
        <v>0</v>
      </c>
      <c r="R170" s="1427">
        <f ca="1">SUMIF(U$3:$AQ154,"SI",U170:AQ170)</f>
        <v>0</v>
      </c>
      <c r="S170" s="1446" t="str">
        <f t="shared" ca="1" si="31"/>
        <v>0,00%</v>
      </c>
      <c r="T170" s="1447">
        <v>0</v>
      </c>
      <c r="U170" s="543">
        <v>0</v>
      </c>
      <c r="V170" s="543">
        <v>0</v>
      </c>
      <c r="W170" s="543">
        <v>0</v>
      </c>
      <c r="X170" s="1109">
        <v>0</v>
      </c>
      <c r="Y170" s="543">
        <v>0</v>
      </c>
      <c r="Z170" s="543">
        <v>0</v>
      </c>
      <c r="AA170" s="543">
        <v>0</v>
      </c>
      <c r="AB170" s="543">
        <v>0</v>
      </c>
      <c r="AC170" s="543">
        <v>0</v>
      </c>
      <c r="AD170" s="543">
        <v>0</v>
      </c>
      <c r="AE170" s="636">
        <v>0</v>
      </c>
      <c r="AF170" s="543">
        <v>0</v>
      </c>
      <c r="AG170" s="636">
        <v>0</v>
      </c>
      <c r="AH170" s="543">
        <v>0</v>
      </c>
      <c r="AI170" s="1224">
        <v>0</v>
      </c>
      <c r="AJ170" s="1109">
        <v>0</v>
      </c>
      <c r="AK170" s="543">
        <v>0</v>
      </c>
      <c r="AL170" s="543">
        <v>0</v>
      </c>
      <c r="AM170" s="1224">
        <v>0</v>
      </c>
      <c r="AN170" s="1109">
        <v>0</v>
      </c>
      <c r="AO170" s="1130">
        <v>0</v>
      </c>
      <c r="AP170" s="1130">
        <v>0</v>
      </c>
      <c r="AQ170" s="1522">
        <f>+'P01 2023'!FS127</f>
        <v>0</v>
      </c>
      <c r="AR170" s="1399"/>
      <c r="AS170" s="646"/>
      <c r="AT170" s="646"/>
      <c r="AU170" s="1386"/>
      <c r="AV170" s="1381"/>
      <c r="AW170" s="1381"/>
      <c r="AX170" s="1381"/>
      <c r="AY170" s="1381"/>
      <c r="AZ170" s="1400"/>
      <c r="BA170" s="1399"/>
      <c r="BB170" s="1399"/>
      <c r="BC170" s="435"/>
      <c r="BD170" s="1092"/>
      <c r="BE170" s="646"/>
      <c r="BF170" s="646"/>
      <c r="BG170" s="433"/>
      <c r="BH170" s="433"/>
      <c r="BI170" s="646"/>
      <c r="BJ170" s="646"/>
      <c r="BK170" s="646"/>
      <c r="BL170" s="646"/>
      <c r="BM170" s="436"/>
      <c r="BN170" s="436"/>
    </row>
    <row r="171" spans="1:77" s="1507" customFormat="1" ht="15" customHeight="1" x14ac:dyDescent="0.25">
      <c r="A171" s="1438"/>
      <c r="B171" s="1439" t="s">
        <v>988</v>
      </c>
      <c r="C171" s="1222" t="s">
        <v>328</v>
      </c>
      <c r="D171" s="1521"/>
      <c r="E171" s="1238" t="s">
        <v>687</v>
      </c>
      <c r="F171" s="1132"/>
      <c r="G171" s="1133" t="s">
        <v>317</v>
      </c>
      <c r="H171" s="1523" t="s">
        <v>318</v>
      </c>
      <c r="I171" s="1129">
        <v>0</v>
      </c>
      <c r="J171" s="1443">
        <f>+'P01 2024'!FR138</f>
        <v>468334</v>
      </c>
      <c r="K171" s="1443">
        <f ca="1">SUMIF(T$3:$AQ163,"ok",T171:AQ171)</f>
        <v>435527.98800000001</v>
      </c>
      <c r="L171" s="1384">
        <f t="shared" ca="1" si="25"/>
        <v>0.92995167551362923</v>
      </c>
      <c r="M171" s="1517">
        <f>'P01 2024'!FT138</f>
        <v>435527.98800000001</v>
      </c>
      <c r="N171" s="1384">
        <f t="shared" si="26"/>
        <v>0.92995167551362923</v>
      </c>
      <c r="O171" s="1517">
        <f t="shared" si="32"/>
        <v>32806.011999999988</v>
      </c>
      <c r="P171" s="1518">
        <f t="shared" si="27"/>
        <v>7.0048324486370814E-2</v>
      </c>
      <c r="Q171" s="1225">
        <f>+'P01 2023'!GA145</f>
        <v>132501.73499999999</v>
      </c>
      <c r="R171" s="365">
        <f ca="1">SUMIF(U$3:$AQ155,"SI",U171:AQ171)</f>
        <v>132501.73499999999</v>
      </c>
      <c r="S171" s="1446">
        <f t="shared" ca="1" si="31"/>
        <v>1</v>
      </c>
      <c r="T171" s="1447">
        <v>0</v>
      </c>
      <c r="U171" s="543">
        <v>0</v>
      </c>
      <c r="V171" s="543">
        <v>0</v>
      </c>
      <c r="W171" s="543">
        <v>0</v>
      </c>
      <c r="X171" s="1109">
        <v>0</v>
      </c>
      <c r="Y171" s="543">
        <v>0</v>
      </c>
      <c r="Z171" s="543">
        <v>0</v>
      </c>
      <c r="AA171" s="543">
        <v>0</v>
      </c>
      <c r="AB171" s="543">
        <v>0</v>
      </c>
      <c r="AC171" s="543">
        <v>0</v>
      </c>
      <c r="AD171" s="543">
        <v>0</v>
      </c>
      <c r="AE171" s="636">
        <v>0</v>
      </c>
      <c r="AF171" s="543">
        <f>+'P01 2024'!CM105</f>
        <v>135527.98800000001</v>
      </c>
      <c r="AG171" s="636">
        <v>0</v>
      </c>
      <c r="AH171" s="543">
        <v>0</v>
      </c>
      <c r="AI171" s="636">
        <v>0</v>
      </c>
      <c r="AJ171" s="543">
        <v>0</v>
      </c>
      <c r="AK171" s="543">
        <v>0</v>
      </c>
      <c r="AL171" s="543">
        <v>0</v>
      </c>
      <c r="AM171" s="636">
        <v>0</v>
      </c>
      <c r="AN171" s="543">
        <v>0</v>
      </c>
      <c r="AO171" s="1120">
        <f>+'P01 2023'!FD98</f>
        <v>0</v>
      </c>
      <c r="AP171" s="1120">
        <f>+'P01 2024'!FL116</f>
        <v>300000</v>
      </c>
      <c r="AQ171" s="606">
        <f>+'P01 2023'!FS128</f>
        <v>132501.73499999999</v>
      </c>
      <c r="AR171" s="1399"/>
      <c r="AS171" s="646"/>
      <c r="AT171" s="646"/>
      <c r="AU171" s="1386"/>
      <c r="AV171" s="1381"/>
      <c r="AW171" s="1381"/>
      <c r="AX171" s="1381"/>
      <c r="AY171" s="1381"/>
      <c r="AZ171" s="1400"/>
      <c r="BA171" s="1399"/>
      <c r="BB171" s="1399"/>
      <c r="BC171" s="435"/>
      <c r="BD171" s="1092"/>
      <c r="BE171" s="646"/>
      <c r="BF171" s="646"/>
      <c r="BG171" s="433"/>
      <c r="BH171" s="433"/>
      <c r="BI171" s="646"/>
      <c r="BJ171" s="646"/>
      <c r="BK171" s="646"/>
      <c r="BL171" s="646"/>
      <c r="BM171" s="1093"/>
      <c r="BN171" s="1093"/>
    </row>
    <row r="172" spans="1:77" ht="15" hidden="1" customHeight="1" x14ac:dyDescent="0.25">
      <c r="B172" s="901" t="s">
        <v>1045</v>
      </c>
      <c r="C172" s="195"/>
      <c r="D172" s="1501"/>
      <c r="E172" s="1046" t="s">
        <v>327</v>
      </c>
      <c r="F172" s="180"/>
      <c r="G172" s="1404" t="s">
        <v>684</v>
      </c>
      <c r="H172" s="1502" t="s">
        <v>481</v>
      </c>
      <c r="I172" s="1415">
        <v>0</v>
      </c>
      <c r="J172" s="1407">
        <v>0</v>
      </c>
      <c r="K172" s="1407">
        <f ca="1">SUMIF(T$3:$AQ164,"ok",T172:AQ172)</f>
        <v>0</v>
      </c>
      <c r="L172" s="1300">
        <f t="shared" ref="L172:L176" ca="1" si="33">IFERROR(K172/J172,0)</f>
        <v>0</v>
      </c>
      <c r="M172" s="1414">
        <v>0</v>
      </c>
      <c r="N172" s="1300">
        <f t="shared" ref="N172:N180" si="34">+IFERROR(M172/J172,0%)</f>
        <v>0</v>
      </c>
      <c r="O172" s="1414">
        <f t="shared" si="32"/>
        <v>0</v>
      </c>
      <c r="P172" s="1409">
        <f t="shared" si="27"/>
        <v>0</v>
      </c>
      <c r="Q172" s="823">
        <v>0</v>
      </c>
      <c r="R172" s="1420">
        <f ca="1">SUMIF(U$3:$AQ156,"SI",U172:AQ172)</f>
        <v>0</v>
      </c>
      <c r="S172" s="1410" t="str">
        <f t="shared" ca="1" si="31"/>
        <v>0,00%</v>
      </c>
      <c r="T172" s="1411">
        <v>0</v>
      </c>
      <c r="U172" s="191">
        <v>0</v>
      </c>
      <c r="V172" s="191">
        <v>0</v>
      </c>
      <c r="W172" s="191">
        <v>0</v>
      </c>
      <c r="X172" s="178">
        <v>0</v>
      </c>
      <c r="Y172" s="191">
        <v>0</v>
      </c>
      <c r="Z172" s="191">
        <v>0</v>
      </c>
      <c r="AA172" s="191">
        <v>0</v>
      </c>
      <c r="AB172" s="191">
        <v>0</v>
      </c>
      <c r="AC172" s="191">
        <v>0</v>
      </c>
      <c r="AD172" s="191">
        <v>0</v>
      </c>
      <c r="AE172" s="611">
        <v>0</v>
      </c>
      <c r="AF172" s="191">
        <v>0</v>
      </c>
      <c r="AG172" s="636">
        <v>0</v>
      </c>
      <c r="AH172" s="543">
        <v>0</v>
      </c>
      <c r="AI172" s="443">
        <v>0</v>
      </c>
      <c r="AJ172" s="178">
        <v>0</v>
      </c>
      <c r="AK172" s="191">
        <v>0</v>
      </c>
      <c r="AL172" s="191">
        <v>0</v>
      </c>
      <c r="AM172" s="443">
        <v>0</v>
      </c>
      <c r="AN172" s="178">
        <v>0</v>
      </c>
      <c r="AO172" s="1423">
        <v>0</v>
      </c>
      <c r="AP172" s="1423">
        <v>0</v>
      </c>
      <c r="AQ172" s="606">
        <v>0</v>
      </c>
      <c r="AR172" s="1399"/>
      <c r="AV172" s="1381"/>
      <c r="AW172" s="1381"/>
      <c r="AX172" s="1381"/>
      <c r="AY172" s="1381"/>
      <c r="AZ172" s="1400"/>
      <c r="BA172" s="1399"/>
      <c r="BB172" s="1399"/>
      <c r="BC172" s="435"/>
      <c r="BD172" s="1092"/>
      <c r="BG172" s="399"/>
      <c r="BH172" s="399"/>
      <c r="BM172" s="400"/>
      <c r="BN172" s="400"/>
    </row>
    <row r="173" spans="1:77" ht="15" customHeight="1" x14ac:dyDescent="0.25">
      <c r="B173" s="901" t="s">
        <v>584</v>
      </c>
      <c r="C173" s="195"/>
      <c r="D173" s="1501"/>
      <c r="E173" s="1046" t="s">
        <v>310</v>
      </c>
      <c r="F173" s="180"/>
      <c r="G173" s="1404" t="s">
        <v>688</v>
      </c>
      <c r="H173" s="1502" t="s">
        <v>689</v>
      </c>
      <c r="I173" s="1415">
        <v>0</v>
      </c>
      <c r="J173" s="1407">
        <f>+'P01 2024'!FR139</f>
        <v>108758</v>
      </c>
      <c r="K173" s="1407">
        <f ca="1">SUMIF(T$3:$AQ165,"ok",T173:AQ173)</f>
        <v>108758</v>
      </c>
      <c r="L173" s="1383">
        <f t="shared" ca="1" si="33"/>
        <v>1</v>
      </c>
      <c r="M173" s="1513">
        <f>'P01 2024'!FT139</f>
        <v>108758</v>
      </c>
      <c r="N173" s="1383">
        <f t="shared" si="34"/>
        <v>1</v>
      </c>
      <c r="O173" s="1513">
        <f t="shared" si="32"/>
        <v>0</v>
      </c>
      <c r="P173" s="1514">
        <f t="shared" si="27"/>
        <v>0</v>
      </c>
      <c r="Q173" s="823">
        <f>+'P01 2023'!GA146</f>
        <v>78409.53</v>
      </c>
      <c r="R173" s="1420">
        <f ca="1">SUMIF(U$3:$AQ157,"SI",U173:AQ173)</f>
        <v>0</v>
      </c>
      <c r="S173" s="1410">
        <f t="shared" ca="1" si="31"/>
        <v>0</v>
      </c>
      <c r="T173" s="1411">
        <v>0</v>
      </c>
      <c r="U173" s="191">
        <v>0</v>
      </c>
      <c r="V173" s="191">
        <v>0</v>
      </c>
      <c r="W173" s="191">
        <v>0</v>
      </c>
      <c r="X173" s="178">
        <v>0</v>
      </c>
      <c r="Y173" s="191">
        <v>0</v>
      </c>
      <c r="Z173" s="191">
        <v>0</v>
      </c>
      <c r="AA173" s="191">
        <v>0</v>
      </c>
      <c r="AB173" s="191">
        <v>0</v>
      </c>
      <c r="AC173" s="191">
        <v>0</v>
      </c>
      <c r="AD173" s="191">
        <v>0</v>
      </c>
      <c r="AE173" s="611">
        <v>0</v>
      </c>
      <c r="AF173" s="191">
        <f>+'P01 2024'!CM106</f>
        <v>108758</v>
      </c>
      <c r="AG173" s="611">
        <v>0</v>
      </c>
      <c r="AH173" s="191">
        <v>0</v>
      </c>
      <c r="AI173" s="443">
        <v>0</v>
      </c>
      <c r="AJ173" s="178">
        <v>0</v>
      </c>
      <c r="AK173" s="191">
        <v>0</v>
      </c>
      <c r="AL173" s="191">
        <v>0</v>
      </c>
      <c r="AM173" s="443">
        <v>0</v>
      </c>
      <c r="AN173" s="178">
        <v>0</v>
      </c>
      <c r="AO173" s="1423">
        <v>0</v>
      </c>
      <c r="AP173" s="1423">
        <v>0</v>
      </c>
      <c r="AQ173" s="606">
        <v>0</v>
      </c>
      <c r="AR173" s="1399"/>
      <c r="AV173" s="1381"/>
      <c r="AW173" s="1381"/>
      <c r="AX173" s="1381"/>
      <c r="AY173" s="1381"/>
      <c r="AZ173" s="1400"/>
      <c r="BA173" s="1399"/>
      <c r="BB173" s="1399"/>
      <c r="BC173" s="435"/>
      <c r="BD173" s="1092"/>
      <c r="BG173" s="399"/>
      <c r="BH173" s="399"/>
      <c r="BM173" s="400"/>
      <c r="BN173" s="400"/>
    </row>
    <row r="174" spans="1:77" ht="15" customHeight="1" x14ac:dyDescent="0.25">
      <c r="B174" s="901" t="s">
        <v>778</v>
      </c>
      <c r="C174" s="195"/>
      <c r="D174" s="1501"/>
      <c r="E174" s="1046">
        <v>8</v>
      </c>
      <c r="F174" s="180"/>
      <c r="G174" s="1404" t="s">
        <v>780</v>
      </c>
      <c r="H174" s="1502" t="s">
        <v>779</v>
      </c>
      <c r="I174" s="1415">
        <v>0</v>
      </c>
      <c r="J174" s="1407"/>
      <c r="K174" s="1407">
        <f ca="1">SUMIF(T$3:$AQ166,"ok",T174:AQ174)</f>
        <v>0</v>
      </c>
      <c r="L174" s="1300">
        <f t="shared" ca="1" si="33"/>
        <v>0</v>
      </c>
      <c r="M174" s="1414">
        <v>0</v>
      </c>
      <c r="N174" s="1300">
        <f t="shared" si="34"/>
        <v>0</v>
      </c>
      <c r="O174" s="1414">
        <f t="shared" si="32"/>
        <v>0</v>
      </c>
      <c r="P174" s="1409">
        <f t="shared" si="27"/>
        <v>0</v>
      </c>
      <c r="Q174" s="823">
        <f>+'P01 2023'!GA147</f>
        <v>34155</v>
      </c>
      <c r="R174" s="1420">
        <f ca="1">SUMIF(U$3:$AQ158,"SI",U174:AQ174)</f>
        <v>0</v>
      </c>
      <c r="S174" s="1410">
        <f t="shared" ca="1" si="31"/>
        <v>0</v>
      </c>
      <c r="T174" s="1411">
        <v>0</v>
      </c>
      <c r="U174" s="191">
        <v>0</v>
      </c>
      <c r="V174" s="191">
        <v>0</v>
      </c>
      <c r="W174" s="191">
        <v>0</v>
      </c>
      <c r="X174" s="178">
        <v>0</v>
      </c>
      <c r="Y174" s="191">
        <v>0</v>
      </c>
      <c r="Z174" s="191">
        <v>0</v>
      </c>
      <c r="AA174" s="191">
        <v>0</v>
      </c>
      <c r="AB174" s="191">
        <v>0</v>
      </c>
      <c r="AC174" s="191">
        <v>0</v>
      </c>
      <c r="AD174" s="191">
        <v>0</v>
      </c>
      <c r="AE174" s="611">
        <v>0</v>
      </c>
      <c r="AF174" s="191">
        <v>0</v>
      </c>
      <c r="AG174" s="636">
        <v>0</v>
      </c>
      <c r="AH174" s="543">
        <v>0</v>
      </c>
      <c r="AI174" s="443">
        <v>0</v>
      </c>
      <c r="AJ174" s="178">
        <v>0</v>
      </c>
      <c r="AK174" s="191">
        <v>0</v>
      </c>
      <c r="AL174" s="191">
        <v>0</v>
      </c>
      <c r="AM174" s="443">
        <v>0</v>
      </c>
      <c r="AN174" s="178">
        <v>0</v>
      </c>
      <c r="AO174" s="191">
        <v>0</v>
      </c>
      <c r="AP174" s="191">
        <v>0</v>
      </c>
      <c r="AQ174" s="606">
        <v>0</v>
      </c>
      <c r="AR174" s="1399"/>
      <c r="AV174" s="1381"/>
      <c r="AW174" s="1381"/>
      <c r="AX174" s="1381"/>
      <c r="AY174" s="1381"/>
      <c r="AZ174" s="1400"/>
      <c r="BA174" s="1399"/>
      <c r="BB174" s="1399"/>
      <c r="BC174" s="435"/>
      <c r="BD174" s="1092"/>
      <c r="BG174" s="399"/>
      <c r="BH174" s="399"/>
      <c r="BM174" s="170"/>
    </row>
    <row r="175" spans="1:77" ht="15" customHeight="1" x14ac:dyDescent="0.25">
      <c r="B175" s="901" t="s">
        <v>989</v>
      </c>
      <c r="C175" s="195"/>
      <c r="D175" s="1501"/>
      <c r="E175" s="1046">
        <v>9</v>
      </c>
      <c r="F175" s="180"/>
      <c r="G175" s="1404" t="s">
        <v>995</v>
      </c>
      <c r="H175" s="1502" t="s">
        <v>996</v>
      </c>
      <c r="I175" s="1415">
        <v>0</v>
      </c>
      <c r="J175" s="1408">
        <f>+'P01 2024'!FR140</f>
        <v>260000</v>
      </c>
      <c r="K175" s="1407">
        <f ca="1">SUMIF(T$3:$AQ167,"ok",T175:AQ175)</f>
        <v>260000</v>
      </c>
      <c r="L175" s="1383">
        <f t="shared" ca="1" si="33"/>
        <v>1</v>
      </c>
      <c r="M175" s="1513">
        <f>'P01 2024'!FT140</f>
        <v>260000</v>
      </c>
      <c r="N175" s="1383">
        <f t="shared" si="34"/>
        <v>1</v>
      </c>
      <c r="O175" s="1513">
        <f t="shared" si="32"/>
        <v>0</v>
      </c>
      <c r="P175" s="1514">
        <f t="shared" si="27"/>
        <v>0</v>
      </c>
      <c r="Q175" s="823">
        <v>0</v>
      </c>
      <c r="R175" s="1420">
        <v>0</v>
      </c>
      <c r="S175" s="1410" t="str">
        <f t="shared" si="31"/>
        <v>0,00%</v>
      </c>
      <c r="T175" s="1411"/>
      <c r="U175" s="191"/>
      <c r="V175" s="191"/>
      <c r="W175" s="191"/>
      <c r="X175" s="178"/>
      <c r="Y175" s="191"/>
      <c r="Z175" s="191">
        <v>0</v>
      </c>
      <c r="AA175" s="191"/>
      <c r="AB175" s="191">
        <v>0</v>
      </c>
      <c r="AC175" s="191"/>
      <c r="AD175" s="191">
        <f>+'P01 2024'!BX96</f>
        <v>260000</v>
      </c>
      <c r="AE175" s="611"/>
      <c r="AF175" s="191">
        <v>0</v>
      </c>
      <c r="AG175" s="611"/>
      <c r="AH175" s="191">
        <v>0</v>
      </c>
      <c r="AI175" s="443"/>
      <c r="AJ175" s="178">
        <v>0</v>
      </c>
      <c r="AK175" s="191"/>
      <c r="AL175" s="191">
        <v>0</v>
      </c>
      <c r="AM175" s="443"/>
      <c r="AN175" s="178">
        <v>0</v>
      </c>
      <c r="AO175" s="191"/>
      <c r="AP175" s="191">
        <v>0</v>
      </c>
      <c r="AQ175" s="606">
        <v>0</v>
      </c>
      <c r="AR175" s="1399"/>
      <c r="AV175" s="1381"/>
      <c r="AW175" s="1381"/>
      <c r="AX175" s="1381"/>
      <c r="AY175" s="1381"/>
      <c r="AZ175" s="1400"/>
      <c r="BA175" s="1399"/>
      <c r="BB175" s="1399"/>
      <c r="BC175" s="435"/>
      <c r="BD175" s="1092"/>
      <c r="BG175" s="399"/>
      <c r="BH175" s="399"/>
      <c r="BM175" s="170"/>
    </row>
    <row r="176" spans="1:77" ht="15" customHeight="1" x14ac:dyDescent="0.25">
      <c r="B176" s="901" t="s">
        <v>1049</v>
      </c>
      <c r="C176" s="195"/>
      <c r="D176" s="1501"/>
      <c r="E176" s="1046">
        <v>10</v>
      </c>
      <c r="F176" s="180"/>
      <c r="G176" s="1404" t="s">
        <v>1050</v>
      </c>
      <c r="H176" s="1502" t="s">
        <v>1051</v>
      </c>
      <c r="I176" s="1415">
        <v>0</v>
      </c>
      <c r="J176" s="1408">
        <f>+'P01 2024'!FR141</f>
        <v>220000</v>
      </c>
      <c r="K176" s="1407">
        <f ca="1">SUMIF(T$3:$AQ168,"ok",T176:AQ176)</f>
        <v>210600</v>
      </c>
      <c r="L176" s="1292">
        <f t="shared" ca="1" si="33"/>
        <v>0.95727272727272728</v>
      </c>
      <c r="M176" s="1408">
        <f>'P01 2024'!FT141</f>
        <v>210600</v>
      </c>
      <c r="N176" s="1292">
        <f t="shared" si="34"/>
        <v>0.95727272727272728</v>
      </c>
      <c r="O176" s="1408">
        <f t="shared" si="32"/>
        <v>9400</v>
      </c>
      <c r="P176" s="1409">
        <f t="shared" si="27"/>
        <v>4.2727272727272725E-2</v>
      </c>
      <c r="Q176" s="823">
        <v>0</v>
      </c>
      <c r="R176" s="1420">
        <v>0</v>
      </c>
      <c r="S176" s="1410" t="str">
        <f t="shared" si="31"/>
        <v>0,00%</v>
      </c>
      <c r="T176" s="1411"/>
      <c r="U176" s="191"/>
      <c r="V176" s="191"/>
      <c r="W176" s="191"/>
      <c r="X176" s="178"/>
      <c r="Y176" s="191"/>
      <c r="Z176" s="191"/>
      <c r="AA176" s="191"/>
      <c r="AB176" s="191"/>
      <c r="AC176" s="191"/>
      <c r="AD176" s="191"/>
      <c r="AE176" s="611"/>
      <c r="AF176" s="191"/>
      <c r="AG176" s="611"/>
      <c r="AH176" s="191"/>
      <c r="AI176" s="443"/>
      <c r="AJ176" s="178">
        <v>0</v>
      </c>
      <c r="AK176" s="191">
        <v>0</v>
      </c>
      <c r="AL176" s="191">
        <v>0</v>
      </c>
      <c r="AM176" s="443"/>
      <c r="AN176" s="178">
        <v>0</v>
      </c>
      <c r="AO176" s="191"/>
      <c r="AP176" s="191">
        <f>+'P01 2024'!FL117</f>
        <v>210600</v>
      </c>
      <c r="AQ176" s="606">
        <v>0</v>
      </c>
      <c r="AR176" s="1399"/>
      <c r="AV176" s="1381"/>
      <c r="AW176" s="1381"/>
      <c r="AX176" s="1381"/>
      <c r="AY176" s="1381"/>
      <c r="AZ176" s="1400"/>
      <c r="BA176" s="1399"/>
      <c r="BB176" s="1399"/>
      <c r="BC176" s="435"/>
      <c r="BD176" s="1092"/>
      <c r="BG176" s="399"/>
      <c r="BH176" s="399"/>
      <c r="BM176" s="170"/>
    </row>
    <row r="177" spans="1:65" s="1401" customFormat="1" ht="15" customHeight="1" x14ac:dyDescent="0.25">
      <c r="A177" s="418"/>
      <c r="B177" s="901" t="s">
        <v>603</v>
      </c>
      <c r="C177" s="175">
        <v>25</v>
      </c>
      <c r="D177" s="1497"/>
      <c r="E177" s="1843"/>
      <c r="F177" s="1044"/>
      <c r="G177" s="1044"/>
      <c r="H177" s="1524" t="s">
        <v>608</v>
      </c>
      <c r="I177" s="385">
        <f>I178</f>
        <v>171178</v>
      </c>
      <c r="J177" s="1393">
        <f>+'P01 2024'!FR142</f>
        <v>171178</v>
      </c>
      <c r="K177" s="1393">
        <f ca="1">SUMIF(T$3:$AQ169,"ok",T177:AQ177)</f>
        <v>521417.696</v>
      </c>
      <c r="L177" s="1290">
        <v>1</v>
      </c>
      <c r="M177" s="1393">
        <f>'P01 2024'!FT142</f>
        <v>521417.696</v>
      </c>
      <c r="N177" s="1290">
        <v>1</v>
      </c>
      <c r="O177" s="1393">
        <f t="shared" si="32"/>
        <v>-350239.696</v>
      </c>
      <c r="P177" s="1394">
        <v>0</v>
      </c>
      <c r="Q177" s="1525">
        <f>+'P01 2023'!GA148</f>
        <v>376856.95499999996</v>
      </c>
      <c r="R177" s="1396">
        <f ca="1">SUMIF(U$3:$AQ168,"SI",U177:AQ177)</f>
        <v>525963.50757000002</v>
      </c>
      <c r="S177" s="1397">
        <v>1</v>
      </c>
      <c r="T177" s="1398">
        <f>+'P01 2024'!K127</f>
        <v>46361.197</v>
      </c>
      <c r="U177" s="1396">
        <f>+U178</f>
        <v>37032.949979999998</v>
      </c>
      <c r="V177" s="1396">
        <f>+'P01 2024'!Q79</f>
        <v>14217.105</v>
      </c>
      <c r="W177" s="171">
        <f>+W178</f>
        <v>7855.0455599999996</v>
      </c>
      <c r="X177" s="171">
        <f>+'P01 2024'!AE97</f>
        <v>18537.891</v>
      </c>
      <c r="Y177" s="171">
        <v>0</v>
      </c>
      <c r="Z177" s="171">
        <f>+'P01 2024'!AT87</f>
        <v>27389.353999999999</v>
      </c>
      <c r="AA177" s="171">
        <f>+AA178</f>
        <v>31441.180319999999</v>
      </c>
      <c r="AB177" s="171">
        <f>+'P01 2024'!BI81</f>
        <v>106480.196</v>
      </c>
      <c r="AC177" s="171">
        <f>+AC178</f>
        <v>119760.459615</v>
      </c>
      <c r="AD177" s="171">
        <f>+'P01 2024'!BX98</f>
        <v>27962.295999999998</v>
      </c>
      <c r="AE177" s="609">
        <f>+AE178</f>
        <v>30202.344314999995</v>
      </c>
      <c r="AF177" s="171">
        <f>+'P01 2024'!CM107</f>
        <v>21327.264999999999</v>
      </c>
      <c r="AG177" s="609">
        <f>+'P01 2023'!CP109</f>
        <v>81347.680754999994</v>
      </c>
      <c r="AH177" s="171">
        <f>+'P01 2024'!DB102</f>
        <v>57208.614999999998</v>
      </c>
      <c r="AI177" s="609">
        <f>+'P01 2023'!DF96</f>
        <v>21990.144059999999</v>
      </c>
      <c r="AJ177" s="171">
        <f>+'P01 2024'!DR96</f>
        <v>56745.569000000003</v>
      </c>
      <c r="AK177" s="171">
        <f>+'P01 2023'!DX115</f>
        <v>41901.737985</v>
      </c>
      <c r="AL177" s="171">
        <f>AL178</f>
        <v>41494.175999999999</v>
      </c>
      <c r="AM177" s="609">
        <f>+'P01 2023'!EN109</f>
        <v>56583.348569999995</v>
      </c>
      <c r="AN177" s="171">
        <f>+'P01 2024'!ET93</f>
        <v>70336.353000000003</v>
      </c>
      <c r="AO177" s="171">
        <f>+'P01 2023'!FD99</f>
        <v>48155.722379999992</v>
      </c>
      <c r="AP177" s="171">
        <f>+'P01 2024'!FL118</f>
        <v>33357.678999999996</v>
      </c>
      <c r="AQ177" s="604">
        <f>+'P01 2023'!FS130</f>
        <v>49692.894029999996</v>
      </c>
      <c r="AR177" s="1399"/>
      <c r="AS177" s="646"/>
      <c r="AT177" s="646"/>
      <c r="AU177" s="1386"/>
      <c r="AV177" s="1381"/>
      <c r="AW177" s="1381"/>
      <c r="AX177" s="1381"/>
      <c r="AY177" s="1381"/>
      <c r="AZ177" s="1400"/>
      <c r="BA177" s="1399"/>
      <c r="BB177" s="1399"/>
      <c r="BC177" s="435"/>
      <c r="BD177" s="1092"/>
      <c r="BE177" s="432"/>
      <c r="BF177" s="432"/>
      <c r="BG177" s="399"/>
      <c r="BH177" s="399"/>
      <c r="BI177" s="432"/>
      <c r="BJ177" s="432"/>
      <c r="BK177" s="432"/>
      <c r="BL177" s="432"/>
    </row>
    <row r="178" spans="1:65" s="169" customFormat="1" ht="15" hidden="1" customHeight="1" x14ac:dyDescent="0.25">
      <c r="A178" s="418"/>
      <c r="B178" s="901" t="s">
        <v>604</v>
      </c>
      <c r="C178" s="298"/>
      <c r="D178" s="1526" t="s">
        <v>950</v>
      </c>
      <c r="E178" s="1530"/>
      <c r="F178" s="1527"/>
      <c r="G178" s="1526" t="s">
        <v>656</v>
      </c>
      <c r="H178" s="1431" t="s">
        <v>607</v>
      </c>
      <c r="I178" s="808">
        <f>SUM(I179:I183)</f>
        <v>171178</v>
      </c>
      <c r="J178" s="1408">
        <f>+'P01 2024'!FR143</f>
        <v>171178</v>
      </c>
      <c r="K178" s="1407">
        <f ca="1">SUMIF(T$3:$AQ170,"ok",T178:AQ178)</f>
        <v>521417.696</v>
      </c>
      <c r="L178" s="1292">
        <v>1</v>
      </c>
      <c r="M178" s="1408">
        <f>'P01 2024'!FT143</f>
        <v>521417.696</v>
      </c>
      <c r="N178" s="1292">
        <v>1</v>
      </c>
      <c r="O178" s="1408">
        <f t="shared" si="32"/>
        <v>-350239.696</v>
      </c>
      <c r="P178" s="1409">
        <v>0</v>
      </c>
      <c r="Q178" s="1528">
        <f>+'P01 2023'!GA149</f>
        <v>376856.95499999996</v>
      </c>
      <c r="R178" s="1422">
        <f ca="1">SUMIF(U$3:$AQ169,"SI",U178:AQ178)</f>
        <v>525963.50757000002</v>
      </c>
      <c r="S178" s="1410">
        <v>1</v>
      </c>
      <c r="T178" s="1411">
        <f>+'P01 2024'!K128</f>
        <v>46361.197</v>
      </c>
      <c r="U178" s="1529">
        <f>+'P01 2023'!I132</f>
        <v>37032.949979999998</v>
      </c>
      <c r="V178" s="191">
        <f>+'P01 2024'!Q80</f>
        <v>14217.105</v>
      </c>
      <c r="W178" s="191">
        <f>+'P01 2023'!N94</f>
        <v>7855.0455599999996</v>
      </c>
      <c r="X178" s="178">
        <f>+'P01 2024'!AE98</f>
        <v>18537.891</v>
      </c>
      <c r="Y178" s="191">
        <v>0</v>
      </c>
      <c r="Z178" s="191">
        <f>+'P01 2024'!AT88</f>
        <v>27389.353999999999</v>
      </c>
      <c r="AA178" s="191">
        <f>+'P01 2023'!AT111</f>
        <v>31441.180319999999</v>
      </c>
      <c r="AB178" s="191">
        <f>+'P01 2024'!BI82</f>
        <v>106480.196</v>
      </c>
      <c r="AC178" s="191">
        <f>+'P01 2023'!BJ103</f>
        <v>119760.459615</v>
      </c>
      <c r="AD178" s="191">
        <f>+'P01 2024'!BX99</f>
        <v>27962.295999999998</v>
      </c>
      <c r="AE178" s="611">
        <f>+'P01 2023'!BZ110</f>
        <v>30202.344314999995</v>
      </c>
      <c r="AF178" s="191">
        <f>+'P01 2024'!CM108</f>
        <v>21327.264999999999</v>
      </c>
      <c r="AG178" s="611">
        <f>+'P01 2023'!CP110</f>
        <v>81347.680754999994</v>
      </c>
      <c r="AH178" s="543">
        <f>+'P01 2024'!DB103</f>
        <v>57208.614999999998</v>
      </c>
      <c r="AI178" s="611">
        <f>+'P01 2023'!DF97</f>
        <v>21990.144059999999</v>
      </c>
      <c r="AJ178" s="191">
        <f>+'P01 2024'!DR97</f>
        <v>56745.569000000003</v>
      </c>
      <c r="AK178" s="191">
        <f>+'P01 2023'!DX116</f>
        <v>41901.737985</v>
      </c>
      <c r="AL178" s="191">
        <f>SUM(AL179:AL183)</f>
        <v>41494.175999999999</v>
      </c>
      <c r="AM178" s="443">
        <f>+'P01 2023'!EN110</f>
        <v>56583.348569999995</v>
      </c>
      <c r="AN178" s="178">
        <f>+'P01 2024'!ET94</f>
        <v>70336.353000000003</v>
      </c>
      <c r="AO178" s="191">
        <f>+'P01 2023'!FD100</f>
        <v>48155.722379999992</v>
      </c>
      <c r="AP178" s="191">
        <f>+'P01 2024'!FL119</f>
        <v>33357.678999999996</v>
      </c>
      <c r="AQ178" s="606">
        <f>+'P01 2023'!FS131</f>
        <v>49692.894029999996</v>
      </c>
      <c r="AR178" s="1399"/>
      <c r="AS178" s="646"/>
      <c r="AT178" s="646"/>
      <c r="AU178" s="1386"/>
      <c r="AV178" s="1381"/>
      <c r="AW178" s="1381"/>
      <c r="AX178" s="1381"/>
      <c r="AY178" s="1381"/>
      <c r="AZ178" s="1400"/>
      <c r="BA178" s="1399"/>
      <c r="BB178" s="1399"/>
      <c r="BC178" s="435"/>
      <c r="BD178" s="1092"/>
      <c r="BE178" s="432"/>
      <c r="BF178" s="432"/>
      <c r="BG178" s="399"/>
      <c r="BH178" s="399"/>
      <c r="BI178" s="432"/>
      <c r="BJ178" s="432"/>
      <c r="BK178" s="432"/>
      <c r="BL178" s="432"/>
    </row>
    <row r="179" spans="1:65" ht="15" hidden="1" customHeight="1" x14ac:dyDescent="0.25">
      <c r="B179" s="901" t="s">
        <v>890</v>
      </c>
      <c r="C179" s="195"/>
      <c r="D179" s="1526"/>
      <c r="E179" s="1530"/>
      <c r="F179" s="1530"/>
      <c r="G179" s="1526" t="s">
        <v>893</v>
      </c>
      <c r="H179" s="1502" t="s">
        <v>892</v>
      </c>
      <c r="I179" s="1160">
        <f>+'P01 2024'!H129</f>
        <v>71000</v>
      </c>
      <c r="J179" s="1408">
        <f>+'P01 2024'!FR144</f>
        <v>71000</v>
      </c>
      <c r="K179" s="1407">
        <f ca="1">SUMIF(T$3:$AQ171,"ok",T179:AQ179)</f>
        <v>485972.67100000003</v>
      </c>
      <c r="L179" s="1292">
        <v>1</v>
      </c>
      <c r="M179" s="1408">
        <f>'P01 2024'!FT144</f>
        <v>485972.67099999997</v>
      </c>
      <c r="N179" s="1292">
        <v>1</v>
      </c>
      <c r="O179" s="1408">
        <f t="shared" si="32"/>
        <v>-414972.67099999997</v>
      </c>
      <c r="P179" s="1409">
        <v>0</v>
      </c>
      <c r="Q179" s="1528">
        <f>+'P01 2023'!GA150</f>
        <v>117220.995</v>
      </c>
      <c r="R179" s="1422">
        <f ca="1">SUMIF(U$3:$AQ170,"SI",U179:AQ179)</f>
        <v>316838.08745999995</v>
      </c>
      <c r="S179" s="1410">
        <f ca="1">IFERROR(R179/Q179,"0,00%")</f>
        <v>2.7029124557422497</v>
      </c>
      <c r="T179" s="1411">
        <f>+'P01 2024'!K129</f>
        <v>46361.197</v>
      </c>
      <c r="U179" s="1529">
        <v>0</v>
      </c>
      <c r="V179" s="191">
        <f>+'P01 2024'!Q81</f>
        <v>14217.105</v>
      </c>
      <c r="W179" s="1529">
        <v>0</v>
      </c>
      <c r="X179" s="178">
        <f>+'P01 2024'!AE99</f>
        <v>18537.891</v>
      </c>
      <c r="Y179" s="1529">
        <v>0</v>
      </c>
      <c r="Z179" s="191">
        <f>+'P01 2024'!AT89</f>
        <v>27389.353999999999</v>
      </c>
      <c r="AA179" s="1529">
        <v>0</v>
      </c>
      <c r="AB179" s="1529">
        <f>+'P01 2024'!BI83</f>
        <v>106480.196</v>
      </c>
      <c r="AC179" s="191">
        <v>0</v>
      </c>
      <c r="AD179" s="191">
        <f>+'P01 2024'!BX100</f>
        <v>27962.295999999998</v>
      </c>
      <c r="AE179" s="611">
        <f>+'P01 2023'!BZ111</f>
        <v>29940.460334999996</v>
      </c>
      <c r="AF179" s="191">
        <f>+'P01 2024'!CM109</f>
        <v>21327.264999999999</v>
      </c>
      <c r="AG179" s="611">
        <f>+'P01 2023'!CP111</f>
        <v>81347.680754999994</v>
      </c>
      <c r="AH179" s="543">
        <f>+'P01 2024'!DB104</f>
        <v>57208.614999999998</v>
      </c>
      <c r="AI179" s="443">
        <f>+'P01 2023'!DF98</f>
        <v>21990.144059999999</v>
      </c>
      <c r="AJ179" s="191">
        <f>+'P01 2024'!DR98</f>
        <v>56745.569000000003</v>
      </c>
      <c r="AK179" s="191">
        <f>+'P01 2023'!DX117</f>
        <v>41901.737985</v>
      </c>
      <c r="AL179" s="191">
        <f>'P01 2024'!EG97</f>
        <v>40026.548999999999</v>
      </c>
      <c r="AM179" s="443">
        <f>+'P01 2023'!EN111</f>
        <v>56583.348569999995</v>
      </c>
      <c r="AN179" s="178">
        <f>+'P01 2024'!ET95</f>
        <v>36358.955000000002</v>
      </c>
      <c r="AO179" s="191">
        <f>+'P01 2023'!FD101</f>
        <v>36754.050600000002</v>
      </c>
      <c r="AP179" s="191">
        <f>+'P01 2024'!FL120</f>
        <v>33357.678999999996</v>
      </c>
      <c r="AQ179" s="606">
        <f>+'P01 2023'!FS132</f>
        <v>48320.665154999995</v>
      </c>
      <c r="AR179" s="1399"/>
      <c r="AV179" s="1381"/>
      <c r="AW179" s="1381"/>
      <c r="AX179" s="1381"/>
      <c r="AY179" s="1381"/>
      <c r="AZ179" s="1400"/>
      <c r="BA179" s="1399"/>
      <c r="BB179" s="1399"/>
      <c r="BC179" s="435"/>
      <c r="BD179" s="1092"/>
      <c r="BG179" s="399"/>
      <c r="BH179" s="399"/>
      <c r="BM179" s="170"/>
    </row>
    <row r="180" spans="1:65" ht="15" hidden="1" customHeight="1" x14ac:dyDescent="0.25">
      <c r="B180" s="901" t="s">
        <v>1067</v>
      </c>
      <c r="C180" s="195"/>
      <c r="D180" s="1526"/>
      <c r="E180" s="1530"/>
      <c r="F180" s="1530"/>
      <c r="G180" s="1526"/>
      <c r="H180" s="1502" t="s">
        <v>958</v>
      </c>
      <c r="I180" s="1160">
        <v>0</v>
      </c>
      <c r="J180" s="1408">
        <f>+'P01 2024'!FR145</f>
        <v>32805.004000000001</v>
      </c>
      <c r="K180" s="1057">
        <f>+'P01 2024'!FE143</f>
        <v>32805.004000000001</v>
      </c>
      <c r="L180" s="1292">
        <v>1</v>
      </c>
      <c r="M180" s="1408">
        <f>'P01 2024'!FT145</f>
        <v>32805.004000000001</v>
      </c>
      <c r="N180" s="1292">
        <f t="shared" si="34"/>
        <v>1</v>
      </c>
      <c r="O180" s="1531">
        <f t="shared" ref="O180:O181" si="35">J180-M180</f>
        <v>0</v>
      </c>
      <c r="P180" s="1409">
        <f t="shared" si="27"/>
        <v>0</v>
      </c>
      <c r="Q180" s="1528">
        <v>0</v>
      </c>
      <c r="R180" s="1422">
        <v>0</v>
      </c>
      <c r="S180" s="1410" t="str">
        <f>IFERROR(R180/Q180,"0,00%")</f>
        <v>0,00%</v>
      </c>
      <c r="T180" s="1411">
        <v>0</v>
      </c>
      <c r="U180" s="1529">
        <v>0</v>
      </c>
      <c r="V180" s="191">
        <v>0</v>
      </c>
      <c r="W180" s="1529">
        <v>0</v>
      </c>
      <c r="X180" s="178">
        <v>0</v>
      </c>
      <c r="Y180" s="1529">
        <v>0</v>
      </c>
      <c r="Z180" s="191">
        <v>0</v>
      </c>
      <c r="AA180" s="1529">
        <v>0</v>
      </c>
      <c r="AB180" s="1529">
        <v>0</v>
      </c>
      <c r="AC180" s="191">
        <v>0</v>
      </c>
      <c r="AD180" s="191">
        <v>0</v>
      </c>
      <c r="AE180" s="611">
        <v>0</v>
      </c>
      <c r="AF180" s="191">
        <v>0</v>
      </c>
      <c r="AG180" s="611">
        <v>0</v>
      </c>
      <c r="AH180" s="191">
        <v>0</v>
      </c>
      <c r="AI180" s="443">
        <v>0</v>
      </c>
      <c r="AJ180" s="191">
        <v>0</v>
      </c>
      <c r="AK180" s="191">
        <v>0</v>
      </c>
      <c r="AL180" s="191">
        <v>0</v>
      </c>
      <c r="AM180" s="443">
        <v>0</v>
      </c>
      <c r="AN180" s="178">
        <v>0</v>
      </c>
      <c r="AO180" s="191">
        <v>0</v>
      </c>
      <c r="AP180" s="191">
        <v>0</v>
      </c>
      <c r="AQ180" s="606">
        <v>0</v>
      </c>
      <c r="AR180" s="1399"/>
      <c r="AV180" s="1381"/>
      <c r="AW180" s="1381"/>
      <c r="AX180" s="1381"/>
      <c r="AY180" s="1381"/>
      <c r="AZ180" s="1400"/>
      <c r="BA180" s="1399"/>
      <c r="BB180" s="1399"/>
      <c r="BC180" s="435"/>
      <c r="BD180" s="1092"/>
      <c r="BG180" s="399"/>
      <c r="BH180" s="399"/>
      <c r="BM180" s="170"/>
    </row>
    <row r="181" spans="1:65" ht="15" hidden="1" customHeight="1" x14ac:dyDescent="0.25">
      <c r="B181" s="901" t="s">
        <v>896</v>
      </c>
      <c r="C181" s="195"/>
      <c r="D181" s="1526"/>
      <c r="E181" s="1530"/>
      <c r="F181" s="1530"/>
      <c r="G181" s="1526" t="s">
        <v>955</v>
      </c>
      <c r="H181" s="1502" t="s">
        <v>903</v>
      </c>
      <c r="I181" s="1160">
        <f>+'P01 2024'!H130</f>
        <v>100</v>
      </c>
      <c r="J181" s="1408">
        <f>+'P01 2024'!FR146</f>
        <v>2640.0210000000002</v>
      </c>
      <c r="K181" s="1407">
        <f ca="1">SUMIF(T$3:$AQ172,"ok",T181:AQ181)</f>
        <v>2640.0209999999997</v>
      </c>
      <c r="L181" s="1292">
        <f t="shared" ref="L181:L203" ca="1" si="36">IFERROR(K181/J181,0)</f>
        <v>0.99999999999999978</v>
      </c>
      <c r="M181" s="1408">
        <f>'P01 2024'!FT146</f>
        <v>2640.0210000000002</v>
      </c>
      <c r="N181" s="1292">
        <f t="shared" ref="N181:N203" si="37">+IFERROR(M181/J181,0%)</f>
        <v>1</v>
      </c>
      <c r="O181" s="1408">
        <f t="shared" si="35"/>
        <v>0</v>
      </c>
      <c r="P181" s="1409">
        <f t="shared" si="27"/>
        <v>0</v>
      </c>
      <c r="Q181" s="1528">
        <f>+'P01 2023'!GA151</f>
        <v>261.88397999999995</v>
      </c>
      <c r="R181" s="1422">
        <f ca="1">SUMIF(U$3:$AQ171,"SI",U181:AQ181)</f>
        <v>12773.900654999999</v>
      </c>
      <c r="S181" s="1410">
        <f t="shared" ref="S181:S203" ca="1" si="38">IFERROR(R181/Q181,"0,00%")</f>
        <v>48.77694563447524</v>
      </c>
      <c r="T181" s="1411">
        <f>+'P01 2024'!K130</f>
        <v>0</v>
      </c>
      <c r="U181" s="1529">
        <v>0</v>
      </c>
      <c r="V181" s="1529">
        <v>0</v>
      </c>
      <c r="W181" s="1529">
        <v>0</v>
      </c>
      <c r="X181" s="178">
        <v>0</v>
      </c>
      <c r="Y181" s="1529">
        <v>0</v>
      </c>
      <c r="Z181" s="1529">
        <v>0</v>
      </c>
      <c r="AA181" s="1529">
        <v>0</v>
      </c>
      <c r="AB181" s="1529">
        <v>0</v>
      </c>
      <c r="AC181" s="1529">
        <v>0</v>
      </c>
      <c r="AD181" s="1529">
        <v>0</v>
      </c>
      <c r="AE181" s="1532">
        <v>0</v>
      </c>
      <c r="AF181" s="191">
        <v>0</v>
      </c>
      <c r="AG181" s="1532">
        <v>0</v>
      </c>
      <c r="AH181" s="543">
        <v>0</v>
      </c>
      <c r="AI181" s="1532">
        <v>0</v>
      </c>
      <c r="AJ181" s="1529">
        <v>0</v>
      </c>
      <c r="AK181" s="191">
        <v>0</v>
      </c>
      <c r="AL181" s="191">
        <f>'P01 2024'!EG98</f>
        <v>1467.627</v>
      </c>
      <c r="AM181" s="443">
        <v>0</v>
      </c>
      <c r="AN181" s="178">
        <f>+'P01 2024'!ET97</f>
        <v>1172.394</v>
      </c>
      <c r="AO181" s="191">
        <f>+'P01 2023'!FD102</f>
        <v>11401.671779999999</v>
      </c>
      <c r="AP181" s="191">
        <v>0</v>
      </c>
      <c r="AQ181" s="606">
        <f>+'P01 2023'!FS133</f>
        <v>1372.228875</v>
      </c>
      <c r="AR181" s="1399"/>
      <c r="AV181" s="1381"/>
      <c r="AW181" s="1381"/>
      <c r="AX181" s="1381"/>
      <c r="AY181" s="1381"/>
      <c r="AZ181" s="1400"/>
      <c r="BA181" s="1399"/>
      <c r="BB181" s="1399"/>
      <c r="BC181" s="435"/>
      <c r="BD181" s="1092"/>
      <c r="BG181" s="399"/>
      <c r="BH181" s="399"/>
      <c r="BM181" s="170"/>
    </row>
    <row r="182" spans="1:65" ht="15" hidden="1" customHeight="1" x14ac:dyDescent="0.25">
      <c r="B182" s="901" t="s">
        <v>897</v>
      </c>
      <c r="C182" s="195"/>
      <c r="D182" s="1526"/>
      <c r="E182" s="1530"/>
      <c r="F182" s="1530"/>
      <c r="G182" s="1526" t="s">
        <v>956</v>
      </c>
      <c r="H182" s="1502" t="s">
        <v>904</v>
      </c>
      <c r="I182" s="1160">
        <f>+'P01 2024'!H131</f>
        <v>78</v>
      </c>
      <c r="J182" s="1408">
        <f>+'P01 2024'!FR147</f>
        <v>78</v>
      </c>
      <c r="K182" s="1407">
        <f ca="1">SUMIF(T$3:$AQ173,"ok",T182:AQ182)</f>
        <v>0</v>
      </c>
      <c r="L182" s="1292">
        <f t="shared" ca="1" si="36"/>
        <v>0</v>
      </c>
      <c r="M182" s="1408">
        <f>'P01 2024'!FT147</f>
        <v>0</v>
      </c>
      <c r="N182" s="1292">
        <f t="shared" si="37"/>
        <v>0</v>
      </c>
      <c r="O182" s="1408">
        <f t="shared" ref="O182:O203" si="39">J182-M182</f>
        <v>78</v>
      </c>
      <c r="P182" s="1409">
        <f t="shared" si="27"/>
        <v>1</v>
      </c>
      <c r="Q182" s="1528">
        <f>+'P01 2023'!GA152</f>
        <v>106.57601999999999</v>
      </c>
      <c r="R182" s="1422">
        <f ca="1">SUMIF(U$3:$AQ172,"SI",U182:AQ182)</f>
        <v>0</v>
      </c>
      <c r="S182" s="1410">
        <f t="shared" ca="1" si="38"/>
        <v>0</v>
      </c>
      <c r="T182" s="1411">
        <f>+'P01 2024'!K131</f>
        <v>0</v>
      </c>
      <c r="U182" s="1529">
        <v>0</v>
      </c>
      <c r="V182" s="1529">
        <v>0</v>
      </c>
      <c r="W182" s="1529">
        <v>0</v>
      </c>
      <c r="X182" s="178">
        <v>0</v>
      </c>
      <c r="Y182" s="1529">
        <v>0</v>
      </c>
      <c r="Z182" s="1529">
        <v>0</v>
      </c>
      <c r="AA182" s="1529">
        <v>0</v>
      </c>
      <c r="AB182" s="1529">
        <v>0</v>
      </c>
      <c r="AC182" s="1529">
        <v>0</v>
      </c>
      <c r="AD182" s="1529">
        <v>0</v>
      </c>
      <c r="AE182" s="1532">
        <v>0</v>
      </c>
      <c r="AF182" s="191">
        <v>0</v>
      </c>
      <c r="AG182" s="1532">
        <v>0</v>
      </c>
      <c r="AH182" s="1529">
        <v>0</v>
      </c>
      <c r="AI182" s="1532">
        <v>0</v>
      </c>
      <c r="AJ182" s="1529">
        <v>0</v>
      </c>
      <c r="AK182" s="191">
        <v>0</v>
      </c>
      <c r="AL182" s="191">
        <v>0</v>
      </c>
      <c r="AM182" s="443">
        <v>0</v>
      </c>
      <c r="AN182" s="178">
        <v>0</v>
      </c>
      <c r="AO182" s="191">
        <v>0</v>
      </c>
      <c r="AP182" s="191">
        <v>0</v>
      </c>
      <c r="AQ182" s="606">
        <v>0</v>
      </c>
      <c r="AR182" s="1399"/>
      <c r="AV182" s="1381"/>
      <c r="AW182" s="1381"/>
      <c r="AX182" s="1381"/>
      <c r="AY182" s="1381"/>
      <c r="AZ182" s="1400"/>
      <c r="BA182" s="1399"/>
      <c r="BB182" s="1399"/>
      <c r="BC182" s="435"/>
      <c r="BD182" s="1092"/>
      <c r="BG182" s="399"/>
      <c r="BH182" s="399"/>
      <c r="BM182" s="170"/>
    </row>
    <row r="183" spans="1:65" ht="15" hidden="1" customHeight="1" x14ac:dyDescent="0.25">
      <c r="B183" s="901" t="s">
        <v>898</v>
      </c>
      <c r="C183" s="195"/>
      <c r="D183" s="1526"/>
      <c r="E183" s="1530"/>
      <c r="F183" s="1530"/>
      <c r="G183" s="1526" t="s">
        <v>902</v>
      </c>
      <c r="H183" s="1502" t="s">
        <v>51</v>
      </c>
      <c r="I183" s="1160">
        <f>+'P01 2024'!H132</f>
        <v>100000</v>
      </c>
      <c r="J183" s="1408">
        <f>+'P01 2024'!FR148</f>
        <v>64654.974999999999</v>
      </c>
      <c r="K183" s="1407">
        <f ca="1">SUMIF(T$3:$AQ174,"ok",T183:AQ183)</f>
        <v>0</v>
      </c>
      <c r="L183" s="1292">
        <f t="shared" ca="1" si="36"/>
        <v>0</v>
      </c>
      <c r="M183" s="1408">
        <f>'P01 2024'!FT148</f>
        <v>0</v>
      </c>
      <c r="N183" s="1292">
        <f t="shared" si="37"/>
        <v>0</v>
      </c>
      <c r="O183" s="1408">
        <f t="shared" si="39"/>
        <v>64654.974999999999</v>
      </c>
      <c r="P183" s="1409">
        <f t="shared" si="27"/>
        <v>1</v>
      </c>
      <c r="Q183" s="1528">
        <f>+'P01 2023'!GA153</f>
        <v>259267.49999999997</v>
      </c>
      <c r="R183" s="1422">
        <v>196351.519455</v>
      </c>
      <c r="S183" s="1410">
        <f t="shared" si="38"/>
        <v>0.75733178842315374</v>
      </c>
      <c r="T183" s="1411">
        <f>+'P01 2024'!K132</f>
        <v>0</v>
      </c>
      <c r="U183" s="1529">
        <v>0</v>
      </c>
      <c r="V183" s="1529">
        <v>0</v>
      </c>
      <c r="W183" s="1529">
        <v>0</v>
      </c>
      <c r="X183" s="178">
        <v>0</v>
      </c>
      <c r="Y183" s="1529">
        <v>0</v>
      </c>
      <c r="Z183" s="1529">
        <v>0</v>
      </c>
      <c r="AA183" s="1529">
        <v>0</v>
      </c>
      <c r="AB183" s="1529">
        <v>0</v>
      </c>
      <c r="AC183" s="1529">
        <v>0</v>
      </c>
      <c r="AD183" s="1529">
        <v>0</v>
      </c>
      <c r="AE183" s="1532">
        <v>0</v>
      </c>
      <c r="AF183" s="1529">
        <v>0</v>
      </c>
      <c r="AG183" s="1532">
        <v>0</v>
      </c>
      <c r="AH183" s="1529">
        <v>0</v>
      </c>
      <c r="AI183" s="1532">
        <v>0</v>
      </c>
      <c r="AJ183" s="1529">
        <v>0</v>
      </c>
      <c r="AK183" s="191">
        <v>0</v>
      </c>
      <c r="AL183" s="191">
        <v>0</v>
      </c>
      <c r="AM183" s="443">
        <v>0</v>
      </c>
      <c r="AN183" s="178">
        <v>0</v>
      </c>
      <c r="AO183" s="191">
        <v>0</v>
      </c>
      <c r="AP183" s="191">
        <v>0</v>
      </c>
      <c r="AQ183" s="606">
        <f>+'P01 2023'!FS134</f>
        <v>0</v>
      </c>
      <c r="AR183" s="1399"/>
      <c r="AV183" s="1381"/>
      <c r="AW183" s="1381"/>
      <c r="AX183" s="1381"/>
      <c r="AY183" s="1381"/>
      <c r="AZ183" s="1400"/>
      <c r="BA183" s="1399"/>
      <c r="BB183" s="1399"/>
      <c r="BC183" s="435"/>
      <c r="BD183" s="1092"/>
      <c r="BG183" s="399"/>
      <c r="BH183" s="399"/>
      <c r="BM183" s="170"/>
    </row>
    <row r="184" spans="1:65" ht="15" customHeight="1" x14ac:dyDescent="0.25">
      <c r="B184" s="901" t="s">
        <v>585</v>
      </c>
      <c r="C184" s="175">
        <v>29</v>
      </c>
      <c r="D184" s="62" t="s">
        <v>2</v>
      </c>
      <c r="E184" s="1044"/>
      <c r="F184" s="1044"/>
      <c r="G184" s="1045"/>
      <c r="H184" s="1520" t="s">
        <v>306</v>
      </c>
      <c r="I184" s="385">
        <f>+'P01 2024'!H135</f>
        <v>262003</v>
      </c>
      <c r="J184" s="1393">
        <f>+'P01 2024'!FR149</f>
        <v>275928</v>
      </c>
      <c r="K184" s="1393">
        <f ca="1">SUMIF(T$3:$AQ172,"ok",T184:AQ184)</f>
        <v>261409.02699999997</v>
      </c>
      <c r="L184" s="1290">
        <f t="shared" ca="1" si="36"/>
        <v>0.94738129874459998</v>
      </c>
      <c r="M184" s="1393">
        <f>'P01 2024'!FT149</f>
        <v>268009.027</v>
      </c>
      <c r="N184" s="1290">
        <f t="shared" si="37"/>
        <v>0.97130058203589342</v>
      </c>
      <c r="O184" s="1393">
        <f t="shared" si="39"/>
        <v>7918.9729999999981</v>
      </c>
      <c r="P184" s="1394">
        <f t="shared" si="27"/>
        <v>2.869941796410657E-2</v>
      </c>
      <c r="Q184" s="1525">
        <f>+'P01 2023'!GA154</f>
        <v>387268.01999999996</v>
      </c>
      <c r="R184" s="1455">
        <f ca="1">SUMIF(T$3:$AQ166,"SI",T184:AQ184)</f>
        <v>343353.15940499998</v>
      </c>
      <c r="S184" s="1397">
        <f t="shared" ca="1" si="38"/>
        <v>0.88660344173267913</v>
      </c>
      <c r="T184" s="1398">
        <f>+'P01 2024'!K135</f>
        <v>4153.875</v>
      </c>
      <c r="U184" s="171">
        <v>0</v>
      </c>
      <c r="V184" s="171">
        <f>+'P01 2024'!Q82</f>
        <v>30556.598999999998</v>
      </c>
      <c r="W184" s="422">
        <v>0</v>
      </c>
      <c r="X184" s="171">
        <v>0</v>
      </c>
      <c r="Y184" s="422">
        <v>0</v>
      </c>
      <c r="Z184" s="422">
        <f>+'P01 2024'!AT90</f>
        <v>6196.2250000000004</v>
      </c>
      <c r="AA184" s="422">
        <f>+AA189+AA192</f>
        <v>4284.8999999999996</v>
      </c>
      <c r="AB184" s="422">
        <v>0</v>
      </c>
      <c r="AC184" s="422">
        <f>+'P01 2023'!BJ104</f>
        <v>4566.9375</v>
      </c>
      <c r="AD184" s="422">
        <f>+'P01 2024'!BX101</f>
        <v>2492.3249999999998</v>
      </c>
      <c r="AE184" s="609">
        <f>+'P01 2023'!BZ112</f>
        <v>53081.218034999998</v>
      </c>
      <c r="AF184" s="171">
        <f>+'P01 2024'!CM110</f>
        <v>4814.7250000000004</v>
      </c>
      <c r="AG184" s="609">
        <f>+'P01 2023'!CP114</f>
        <v>12794.585129999999</v>
      </c>
      <c r="AH184" s="171">
        <f>+'P01 2024'!DB105</f>
        <v>56244.42</v>
      </c>
      <c r="AI184" s="609">
        <f>+'P01 2023'!DF99</f>
        <v>26355.862034999998</v>
      </c>
      <c r="AJ184" s="171">
        <v>0</v>
      </c>
      <c r="AK184" s="422">
        <f>+'P01 2023'!DX118</f>
        <v>70888.282289999988</v>
      </c>
      <c r="AL184" s="422">
        <f>AL185+AL186+AL187+AL188+AL189+AL192</f>
        <v>8018.2179999999998</v>
      </c>
      <c r="AM184" s="672">
        <f>+'P01 2023'!EN112</f>
        <v>27933.822</v>
      </c>
      <c r="AN184" s="422">
        <f>+'P01 2024'!ET98</f>
        <v>103353.62</v>
      </c>
      <c r="AO184" s="171">
        <f>+'P01 2023'!FD103</f>
        <v>36539.709345000003</v>
      </c>
      <c r="AP184" s="171">
        <f>+'P01 2024'!FL121</f>
        <v>45579.02</v>
      </c>
      <c r="AQ184" s="604">
        <f>+'P01 2023'!FS135</f>
        <v>106907.84306999999</v>
      </c>
      <c r="AR184" s="1399"/>
      <c r="AV184" s="1381"/>
      <c r="AW184" s="1381"/>
      <c r="AX184" s="1381"/>
      <c r="AY184" s="1381"/>
      <c r="AZ184" s="1400"/>
      <c r="BA184" s="1399"/>
      <c r="BB184" s="1399"/>
      <c r="BC184" s="435"/>
      <c r="BD184" s="1092"/>
      <c r="BG184" s="399"/>
      <c r="BH184" s="399"/>
      <c r="BM184" s="170"/>
    </row>
    <row r="185" spans="1:65" ht="15" customHeight="1" x14ac:dyDescent="0.25">
      <c r="B185" s="901" t="s">
        <v>794</v>
      </c>
      <c r="C185" s="298"/>
      <c r="D185" s="65" t="s">
        <v>165</v>
      </c>
      <c r="E185" s="180"/>
      <c r="F185" s="1533"/>
      <c r="G185" s="1534" t="s">
        <v>802</v>
      </c>
      <c r="H185" s="1535" t="s">
        <v>801</v>
      </c>
      <c r="I185" s="1160">
        <f>+'P01 2024'!H136</f>
        <v>33120</v>
      </c>
      <c r="J185" s="1408">
        <f>+'P01 2024'!FR150</f>
        <v>22457</v>
      </c>
      <c r="K185" s="1407">
        <f ca="1">SUMIF(T$3:$AQ173,"ok",T185:AQ185)</f>
        <v>22456.598999999998</v>
      </c>
      <c r="L185" s="1292">
        <f t="shared" ca="1" si="36"/>
        <v>0.99998214365231319</v>
      </c>
      <c r="M185" s="1408">
        <f>'P01 2024'!FT150</f>
        <v>22456.598999999998</v>
      </c>
      <c r="N185" s="1292">
        <f t="shared" si="37"/>
        <v>0.99998214365231319</v>
      </c>
      <c r="O185" s="1408">
        <f t="shared" si="39"/>
        <v>0.40100000000165892</v>
      </c>
      <c r="P185" s="1409">
        <f t="shared" si="27"/>
        <v>1.7856347686763989E-5</v>
      </c>
      <c r="Q185" s="1528">
        <f>+'P01 2023'!GA155</f>
        <v>79067.789999999994</v>
      </c>
      <c r="R185" s="191">
        <f ca="1">SUMIF(U$3:$AQ168,"SI",U185:AQ185)</f>
        <v>79067.585070000001</v>
      </c>
      <c r="S185" s="1410">
        <f t="shared" ca="1" si="38"/>
        <v>0.99999740817341687</v>
      </c>
      <c r="T185" s="1411">
        <f>+'P01 2024'!K136</f>
        <v>0</v>
      </c>
      <c r="U185" s="811">
        <v>0</v>
      </c>
      <c r="V185" s="191">
        <f>+'P01 2024'!Q83</f>
        <v>22456.598999999998</v>
      </c>
      <c r="W185" s="1451">
        <v>0</v>
      </c>
      <c r="X185" s="178">
        <v>0</v>
      </c>
      <c r="Y185" s="1451">
        <v>0</v>
      </c>
      <c r="Z185" s="1451">
        <v>0</v>
      </c>
      <c r="AA185" s="1451">
        <v>0</v>
      </c>
      <c r="AB185" s="1451">
        <v>0</v>
      </c>
      <c r="AC185" s="1451">
        <v>0</v>
      </c>
      <c r="AD185" s="1451">
        <v>0</v>
      </c>
      <c r="AE185" s="1503">
        <f>+'P01 2023'!BZ113</f>
        <v>52711.723034999995</v>
      </c>
      <c r="AF185" s="811">
        <v>0</v>
      </c>
      <c r="AG185" s="611">
        <v>0</v>
      </c>
      <c r="AH185" s="191">
        <v>0</v>
      </c>
      <c r="AI185" s="443">
        <f>+'P01 2023'!DF100</f>
        <v>26355.862034999998</v>
      </c>
      <c r="AJ185" s="178">
        <v>0</v>
      </c>
      <c r="AK185" s="191">
        <f>+'P01 2023'!DX119</f>
        <v>0</v>
      </c>
      <c r="AL185" s="191">
        <v>0</v>
      </c>
      <c r="AM185" s="443">
        <v>0</v>
      </c>
      <c r="AN185" s="178">
        <v>0</v>
      </c>
      <c r="AO185" s="178">
        <v>0</v>
      </c>
      <c r="AP185" s="178">
        <v>0</v>
      </c>
      <c r="AQ185" s="606">
        <f>+'P01 2023'!FS136</f>
        <v>0</v>
      </c>
      <c r="AR185" s="1399"/>
      <c r="AV185" s="1381"/>
      <c r="AW185" s="1381"/>
      <c r="AX185" s="1381"/>
      <c r="AY185" s="1381"/>
      <c r="AZ185" s="1400"/>
      <c r="BA185" s="1399"/>
      <c r="BB185" s="1399"/>
      <c r="BC185" s="435"/>
      <c r="BD185" s="1092"/>
      <c r="BG185" s="399"/>
      <c r="BH185" s="399"/>
      <c r="BM185" s="170"/>
    </row>
    <row r="186" spans="1:65" ht="15" customHeight="1" x14ac:dyDescent="0.25">
      <c r="B186" s="901" t="s">
        <v>854</v>
      </c>
      <c r="C186" s="298"/>
      <c r="D186" s="65" t="s">
        <v>166</v>
      </c>
      <c r="E186" s="180"/>
      <c r="F186" s="1533"/>
      <c r="G186" s="1534" t="s">
        <v>867</v>
      </c>
      <c r="H186" s="1535" t="s">
        <v>856</v>
      </c>
      <c r="I186" s="1160">
        <v>0</v>
      </c>
      <c r="J186" s="1408">
        <f>+'P01 2024'!FR151</f>
        <v>16462</v>
      </c>
      <c r="K186" s="1407">
        <f ca="1">SUMIF(T$3:$AQ174,"ok",T186:AQ186)</f>
        <v>16461.165000000001</v>
      </c>
      <c r="L186" s="1292">
        <f t="shared" ca="1" si="36"/>
        <v>0.99994927712307136</v>
      </c>
      <c r="M186" s="1408">
        <f>'P01 2024'!FT151</f>
        <v>16461.165000000001</v>
      </c>
      <c r="N186" s="1292">
        <f t="shared" si="37"/>
        <v>0.99994927712307136</v>
      </c>
      <c r="O186" s="1408">
        <f t="shared" si="39"/>
        <v>0.83499999999912689</v>
      </c>
      <c r="P186" s="1409">
        <f t="shared" si="27"/>
        <v>5.0722876928631205E-5</v>
      </c>
      <c r="Q186" s="1528">
        <f>+'P01 2023'!GA156</f>
        <v>16750.439999999999</v>
      </c>
      <c r="R186" s="191">
        <f ca="1">SUMIF(T$3:$AQ166,"SI",T186:AQ191)</f>
        <v>16750.439999999999</v>
      </c>
      <c r="S186" s="1410">
        <f t="shared" ca="1" si="38"/>
        <v>1</v>
      </c>
      <c r="T186" s="1411">
        <v>0</v>
      </c>
      <c r="U186" s="811">
        <v>0</v>
      </c>
      <c r="V186" s="811">
        <v>0</v>
      </c>
      <c r="W186" s="1451">
        <v>0</v>
      </c>
      <c r="X186" s="178">
        <v>0</v>
      </c>
      <c r="Y186" s="1451">
        <v>0</v>
      </c>
      <c r="Z186" s="1451">
        <v>0</v>
      </c>
      <c r="AA186" s="1451">
        <v>0</v>
      </c>
      <c r="AB186" s="1451">
        <v>0</v>
      </c>
      <c r="AC186" s="1451">
        <v>0</v>
      </c>
      <c r="AD186" s="1451">
        <v>0</v>
      </c>
      <c r="AE186" s="1503">
        <f>+'P01 2023'!BZ114</f>
        <v>0</v>
      </c>
      <c r="AF186" s="811">
        <f>+'P01 2024'!CM111</f>
        <v>226.1</v>
      </c>
      <c r="AG186" s="611">
        <v>0</v>
      </c>
      <c r="AH186" s="191">
        <f>+'P01 2024'!DB106</f>
        <v>1840.93</v>
      </c>
      <c r="AI186" s="443">
        <v>0</v>
      </c>
      <c r="AJ186" s="178">
        <v>0</v>
      </c>
      <c r="AK186" s="1451">
        <v>0</v>
      </c>
      <c r="AL186" s="178">
        <v>0</v>
      </c>
      <c r="AM186" s="443">
        <v>0</v>
      </c>
      <c r="AN186" s="178">
        <f>+'P01 2024'!ET99</f>
        <v>14394.135</v>
      </c>
      <c r="AO186" s="178">
        <v>0</v>
      </c>
      <c r="AP186" s="178">
        <v>0</v>
      </c>
      <c r="AQ186" s="606">
        <f>+'P01 2023'!FS137</f>
        <v>16750.439999999999</v>
      </c>
      <c r="AR186" s="1399"/>
      <c r="AV186" s="1381"/>
      <c r="AW186" s="1381"/>
      <c r="AX186" s="1381"/>
      <c r="AY186" s="1381"/>
      <c r="AZ186" s="1400"/>
      <c r="BA186" s="1399"/>
      <c r="BB186" s="1399"/>
      <c r="BC186" s="435"/>
      <c r="BD186" s="1092"/>
      <c r="BG186" s="399"/>
      <c r="BH186" s="399"/>
      <c r="BM186" s="170"/>
    </row>
    <row r="187" spans="1:65" ht="15" customHeight="1" x14ac:dyDescent="0.25">
      <c r="B187" s="901" t="s">
        <v>926</v>
      </c>
      <c r="C187" s="1536"/>
      <c r="D187" s="1537" t="s">
        <v>176</v>
      </c>
      <c r="E187" s="1543"/>
      <c r="F187" s="1538"/>
      <c r="G187" s="1534" t="s">
        <v>937</v>
      </c>
      <c r="H187" s="1535" t="s">
        <v>935</v>
      </c>
      <c r="I187" s="1160">
        <v>0</v>
      </c>
      <c r="J187" s="1408">
        <v>0</v>
      </c>
      <c r="K187" s="1407">
        <f ca="1">SUMIF(T$3:$AQ175,"ok",T187:AQ187)</f>
        <v>0</v>
      </c>
      <c r="L187" s="1292">
        <f t="shared" ca="1" si="36"/>
        <v>0</v>
      </c>
      <c r="M187" s="1408">
        <v>0</v>
      </c>
      <c r="N187" s="1292">
        <f t="shared" si="37"/>
        <v>0</v>
      </c>
      <c r="O187" s="1408">
        <f t="shared" si="39"/>
        <v>0</v>
      </c>
      <c r="P187" s="1409">
        <f t="shared" si="27"/>
        <v>0</v>
      </c>
      <c r="Q187" s="1528">
        <f>+'P01 2023'!GA157</f>
        <v>25150.499999999996</v>
      </c>
      <c r="R187" s="191">
        <f ca="1">SUMIF(U$3:$AQ170,"SI",U187:AQ187)</f>
        <v>21402.729809999997</v>
      </c>
      <c r="S187" s="1410">
        <f t="shared" ca="1" si="38"/>
        <v>0.85098625514403292</v>
      </c>
      <c r="T187" s="1411">
        <v>0</v>
      </c>
      <c r="U187" s="191">
        <v>0</v>
      </c>
      <c r="V187" s="811">
        <v>0</v>
      </c>
      <c r="W187" s="191">
        <v>0</v>
      </c>
      <c r="X187" s="178">
        <v>0</v>
      </c>
      <c r="Y187" s="191">
        <v>0</v>
      </c>
      <c r="Z187" s="191">
        <v>0</v>
      </c>
      <c r="AA187" s="191">
        <v>0</v>
      </c>
      <c r="AB187" s="191">
        <v>0</v>
      </c>
      <c r="AC187" s="191">
        <v>0</v>
      </c>
      <c r="AD187" s="191">
        <v>0</v>
      </c>
      <c r="AE187" s="611">
        <v>0</v>
      </c>
      <c r="AF187" s="191">
        <v>0</v>
      </c>
      <c r="AG187" s="611">
        <v>0</v>
      </c>
      <c r="AH187" s="191">
        <v>0</v>
      </c>
      <c r="AI187" s="611">
        <v>0</v>
      </c>
      <c r="AJ187" s="191">
        <v>0</v>
      </c>
      <c r="AK187" s="191">
        <v>0</v>
      </c>
      <c r="AL187" s="191">
        <v>0</v>
      </c>
      <c r="AM187" s="611">
        <v>0</v>
      </c>
      <c r="AN187" s="191">
        <v>0</v>
      </c>
      <c r="AO187" s="191">
        <v>0</v>
      </c>
      <c r="AP187" s="191">
        <v>0</v>
      </c>
      <c r="AQ187" s="606">
        <f>+'P01 2023'!FS138</f>
        <v>21402.729809999997</v>
      </c>
      <c r="AR187" s="1399"/>
      <c r="AV187" s="1381"/>
      <c r="AW187" s="1381"/>
      <c r="AX187" s="1381"/>
      <c r="AY187" s="1381"/>
      <c r="AZ187" s="1400"/>
      <c r="BA187" s="1399"/>
      <c r="BB187" s="1399"/>
      <c r="BC187" s="435"/>
      <c r="BD187" s="1092"/>
      <c r="BG187" s="399"/>
      <c r="BH187" s="399"/>
      <c r="BM187" s="170"/>
    </row>
    <row r="188" spans="1:65" ht="15" hidden="1" customHeight="1" x14ac:dyDescent="0.25">
      <c r="B188" s="901" t="s">
        <v>927</v>
      </c>
      <c r="C188" s="1536"/>
      <c r="D188" s="1537"/>
      <c r="E188" s="1543" t="s">
        <v>167</v>
      </c>
      <c r="F188" s="1538"/>
      <c r="G188" s="1534" t="s">
        <v>210</v>
      </c>
      <c r="H188" s="1535" t="s">
        <v>936</v>
      </c>
      <c r="I188" s="1160">
        <v>0</v>
      </c>
      <c r="J188" s="1408">
        <v>0</v>
      </c>
      <c r="K188" s="1407">
        <f ca="1">SUMIF(T$3:$AQ176,"ok",T188:AQ188)</f>
        <v>0</v>
      </c>
      <c r="L188" s="1292">
        <f t="shared" ca="1" si="36"/>
        <v>0</v>
      </c>
      <c r="M188" s="1408">
        <v>0</v>
      </c>
      <c r="N188" s="1292">
        <f t="shared" si="37"/>
        <v>0</v>
      </c>
      <c r="O188" s="1408">
        <f t="shared" si="39"/>
        <v>0</v>
      </c>
      <c r="P188" s="1409">
        <f t="shared" si="27"/>
        <v>0</v>
      </c>
      <c r="Q188" s="1528">
        <f>+'P01 2023'!GA158</f>
        <v>25150.499999999996</v>
      </c>
      <c r="R188" s="191">
        <f ca="1">SUMIF(U$3:$AQ171,"SI",U188:AQ188)</f>
        <v>21402.729809999997</v>
      </c>
      <c r="S188" s="1410">
        <f t="shared" ca="1" si="38"/>
        <v>0.85098625514403292</v>
      </c>
      <c r="T188" s="1411">
        <v>0</v>
      </c>
      <c r="U188" s="191">
        <v>0</v>
      </c>
      <c r="V188" s="811">
        <v>0</v>
      </c>
      <c r="W188" s="191">
        <v>0</v>
      </c>
      <c r="X188" s="178">
        <v>0</v>
      </c>
      <c r="Y188" s="191">
        <v>0</v>
      </c>
      <c r="Z188" s="191">
        <v>0</v>
      </c>
      <c r="AA188" s="191">
        <v>0</v>
      </c>
      <c r="AB188" s="191">
        <v>0</v>
      </c>
      <c r="AC188" s="191">
        <v>0</v>
      </c>
      <c r="AD188" s="191">
        <v>0</v>
      </c>
      <c r="AE188" s="611">
        <v>0</v>
      </c>
      <c r="AF188" s="191">
        <v>0</v>
      </c>
      <c r="AG188" s="611">
        <v>0</v>
      </c>
      <c r="AH188" s="191">
        <v>0</v>
      </c>
      <c r="AI188" s="611">
        <v>0</v>
      </c>
      <c r="AJ188" s="191">
        <v>0</v>
      </c>
      <c r="AK188" s="191">
        <v>0</v>
      </c>
      <c r="AL188" s="191">
        <v>0</v>
      </c>
      <c r="AM188" s="611">
        <v>0</v>
      </c>
      <c r="AN188" s="191">
        <v>0</v>
      </c>
      <c r="AO188" s="191">
        <v>0</v>
      </c>
      <c r="AP188" s="191">
        <v>0</v>
      </c>
      <c r="AQ188" s="606">
        <f>+'P01 2023'!FS139</f>
        <v>21402.729809999997</v>
      </c>
      <c r="AR188" s="1399"/>
      <c r="AV188" s="1381"/>
      <c r="AW188" s="1381"/>
      <c r="AX188" s="1381"/>
      <c r="AY188" s="1381"/>
      <c r="AZ188" s="1400"/>
      <c r="BA188" s="1399"/>
      <c r="BB188" s="1399"/>
      <c r="BC188" s="435"/>
      <c r="BD188" s="1092"/>
      <c r="BG188" s="399"/>
      <c r="BH188" s="399"/>
      <c r="BM188" s="170"/>
    </row>
    <row r="189" spans="1:65" ht="15" customHeight="1" x14ac:dyDescent="0.25">
      <c r="B189" s="901" t="s">
        <v>401</v>
      </c>
      <c r="C189" s="1539"/>
      <c r="D189" s="1431" t="s">
        <v>180</v>
      </c>
      <c r="E189" s="1844"/>
      <c r="F189" s="1540"/>
      <c r="G189" s="1534" t="s">
        <v>210</v>
      </c>
      <c r="H189" s="1535" t="s">
        <v>81</v>
      </c>
      <c r="I189" s="1160">
        <v>0</v>
      </c>
      <c r="J189" s="1408">
        <f>+'P01 2024'!FR152</f>
        <v>38271</v>
      </c>
      <c r="K189" s="1407">
        <f ca="1">SUMIF(T$3:$AQ177,"ok",T189:AQ189)</f>
        <v>38269.722000000002</v>
      </c>
      <c r="L189" s="1383">
        <f t="shared" ca="1" si="36"/>
        <v>0.99996660656894254</v>
      </c>
      <c r="M189" s="1513">
        <f>+'P01 2024'!FT152</f>
        <v>38269.722000000002</v>
      </c>
      <c r="N189" s="1383">
        <f t="shared" si="37"/>
        <v>0.99996660656894254</v>
      </c>
      <c r="O189" s="1513">
        <f t="shared" si="39"/>
        <v>1.2779999999984284</v>
      </c>
      <c r="P189" s="1514">
        <f t="shared" si="27"/>
        <v>3.3393431057417588E-5</v>
      </c>
      <c r="Q189" s="1528">
        <f>+'P01 2023'!GA159</f>
        <v>20700</v>
      </c>
      <c r="R189" s="191">
        <f ca="1">SUMIF(U$3:$AQ172,"SI",U189:AQ189)</f>
        <v>19806.620084999995</v>
      </c>
      <c r="S189" s="1410">
        <f t="shared" ca="1" si="38"/>
        <v>0.95684154999999971</v>
      </c>
      <c r="T189" s="1411">
        <v>0</v>
      </c>
      <c r="U189" s="191">
        <v>0</v>
      </c>
      <c r="V189" s="811">
        <v>0</v>
      </c>
      <c r="W189" s="178">
        <v>0</v>
      </c>
      <c r="X189" s="178">
        <v>0</v>
      </c>
      <c r="Y189" s="1451">
        <v>0</v>
      </c>
      <c r="Z189" s="1451">
        <v>0</v>
      </c>
      <c r="AA189" s="1451">
        <v>0</v>
      </c>
      <c r="AB189" s="1451">
        <v>0</v>
      </c>
      <c r="AC189" s="1451">
        <f>+AC190</f>
        <v>0</v>
      </c>
      <c r="AD189" s="1451">
        <v>0</v>
      </c>
      <c r="AE189" s="1450">
        <v>0</v>
      </c>
      <c r="AF189" s="1451">
        <f>+'P01 2024'!CM112</f>
        <v>1948.625</v>
      </c>
      <c r="AG189" s="611">
        <v>0</v>
      </c>
      <c r="AH189" s="191">
        <f>+'P01 2024'!DB107</f>
        <v>35499.999000000003</v>
      </c>
      <c r="AI189" s="443">
        <v>0</v>
      </c>
      <c r="AJ189" s="178">
        <v>0</v>
      </c>
      <c r="AK189" s="1451">
        <v>0</v>
      </c>
      <c r="AL189" s="1451">
        <f>SUM(AL190:AL191)</f>
        <v>821.09799999999996</v>
      </c>
      <c r="AM189" s="443">
        <v>0</v>
      </c>
      <c r="AN189" s="178">
        <v>0</v>
      </c>
      <c r="AO189" s="1423">
        <v>0</v>
      </c>
      <c r="AP189" s="1423">
        <v>0</v>
      </c>
      <c r="AQ189" s="606">
        <f>+'P01 2023'!FS140</f>
        <v>19806.620084999995</v>
      </c>
      <c r="AR189" s="1399"/>
      <c r="AV189" s="1381"/>
      <c r="AW189" s="1381"/>
      <c r="AX189" s="1381"/>
      <c r="AY189" s="1381"/>
      <c r="AZ189" s="1400"/>
      <c r="BA189" s="1399"/>
      <c r="BB189" s="1399"/>
      <c r="BC189" s="435"/>
      <c r="BD189" s="1092"/>
      <c r="BG189" s="399"/>
      <c r="BH189" s="399"/>
      <c r="BM189" s="170"/>
    </row>
    <row r="190" spans="1:65" ht="15" hidden="1" customHeight="1" x14ac:dyDescent="0.25">
      <c r="B190" s="901" t="s">
        <v>586</v>
      </c>
      <c r="C190" s="195"/>
      <c r="D190" s="65"/>
      <c r="E190" s="180" t="s">
        <v>167</v>
      </c>
      <c r="F190" s="180"/>
      <c r="G190" s="1534" t="s">
        <v>211</v>
      </c>
      <c r="H190" s="1535" t="s">
        <v>212</v>
      </c>
      <c r="I190" s="1160">
        <v>0</v>
      </c>
      <c r="J190" s="1408">
        <f>+'P01 2024'!FR153</f>
        <v>2771.0010000000002</v>
      </c>
      <c r="K190" s="1407">
        <f ca="1">SUMIF(T$3:$AQ178,"ok",T190:AQ190)</f>
        <v>2769.723</v>
      </c>
      <c r="L190" s="1292">
        <f t="shared" ca="1" si="36"/>
        <v>0.99953879482540775</v>
      </c>
      <c r="M190" s="1408">
        <f>+'P01 2024'!FT153</f>
        <v>2769.723</v>
      </c>
      <c r="N190" s="1292">
        <f t="shared" si="37"/>
        <v>0.99953879482540775</v>
      </c>
      <c r="O190" s="1408">
        <f t="shared" si="39"/>
        <v>1.2780000000002474</v>
      </c>
      <c r="P190" s="1409">
        <f t="shared" si="27"/>
        <v>4.612051745922312E-4</v>
      </c>
      <c r="Q190" s="1528">
        <f>+'P01 2023'!GA160</f>
        <v>20700</v>
      </c>
      <c r="R190" s="191">
        <f ca="1">SUMIF(U$3:$AQ173,"SI",U190:AQ190)</f>
        <v>19806.620084999995</v>
      </c>
      <c r="S190" s="1410">
        <f t="shared" ca="1" si="38"/>
        <v>0.95684154999999971</v>
      </c>
      <c r="T190" s="1411">
        <v>0</v>
      </c>
      <c r="U190" s="191">
        <v>0</v>
      </c>
      <c r="V190" s="811">
        <v>0</v>
      </c>
      <c r="W190" s="178">
        <v>0</v>
      </c>
      <c r="X190" s="178">
        <v>0</v>
      </c>
      <c r="Y190" s="178">
        <v>0</v>
      </c>
      <c r="Z190" s="178">
        <v>0</v>
      </c>
      <c r="AA190" s="178">
        <v>0</v>
      </c>
      <c r="AB190" s="178">
        <v>0</v>
      </c>
      <c r="AC190" s="1541">
        <v>0</v>
      </c>
      <c r="AD190" s="1541">
        <v>0</v>
      </c>
      <c r="AE190" s="443">
        <v>0</v>
      </c>
      <c r="AF190" s="1451">
        <f>+'P01 2024'!CM113</f>
        <v>1948.625</v>
      </c>
      <c r="AG190" s="611">
        <v>0</v>
      </c>
      <c r="AH190" s="191">
        <v>0</v>
      </c>
      <c r="AI190" s="443">
        <v>0</v>
      </c>
      <c r="AJ190" s="178">
        <v>0</v>
      </c>
      <c r="AK190" s="178">
        <v>0</v>
      </c>
      <c r="AL190" s="178">
        <f>'P01 2024'!EG101</f>
        <v>821.09799999999996</v>
      </c>
      <c r="AM190" s="443">
        <v>0</v>
      </c>
      <c r="AN190" s="178">
        <v>0</v>
      </c>
      <c r="AO190" s="1423">
        <v>0</v>
      </c>
      <c r="AP190" s="1423">
        <v>0</v>
      </c>
      <c r="AQ190" s="606">
        <f>+'P01 2023'!FS141</f>
        <v>19806.620084999995</v>
      </c>
      <c r="AR190" s="1399"/>
      <c r="AV190" s="1381"/>
      <c r="AW190" s="1381"/>
      <c r="AX190" s="1381"/>
      <c r="AY190" s="1381"/>
      <c r="AZ190" s="1400"/>
      <c r="BA190" s="1399"/>
      <c r="BB190" s="1399"/>
      <c r="BC190" s="435"/>
      <c r="BD190" s="1092"/>
      <c r="BG190" s="399"/>
      <c r="BH190" s="399"/>
      <c r="BM190" s="170"/>
    </row>
    <row r="191" spans="1:65" ht="15" hidden="1" customHeight="1" x14ac:dyDescent="0.25">
      <c r="B191" s="901" t="s">
        <v>1012</v>
      </c>
      <c r="C191" s="1542"/>
      <c r="D191" s="1537"/>
      <c r="E191" s="180" t="s">
        <v>163</v>
      </c>
      <c r="F191" s="1543"/>
      <c r="G191" s="1544"/>
      <c r="H191" s="1535" t="s">
        <v>1013</v>
      </c>
      <c r="I191" s="1160">
        <v>0</v>
      </c>
      <c r="J191" s="1408">
        <f>+'P01 2024'!FR154</f>
        <v>35499.999000000003</v>
      </c>
      <c r="K191" s="1407">
        <f ca="1">SUMIF(T$3:$AQ179,"ok",T191:AQ191)</f>
        <v>35499.999000000003</v>
      </c>
      <c r="L191" s="1292">
        <f t="shared" ca="1" si="36"/>
        <v>1</v>
      </c>
      <c r="M191" s="1408">
        <f>+'P01 2024'!FT154</f>
        <v>35499.999000000003</v>
      </c>
      <c r="N191" s="1292">
        <f t="shared" si="37"/>
        <v>1</v>
      </c>
      <c r="O191" s="1408">
        <f t="shared" si="39"/>
        <v>0</v>
      </c>
      <c r="P191" s="1409">
        <f t="shared" si="27"/>
        <v>0</v>
      </c>
      <c r="Q191" s="1528">
        <v>0</v>
      </c>
      <c r="R191" s="191">
        <v>0</v>
      </c>
      <c r="S191" s="1410" t="str">
        <f t="shared" si="38"/>
        <v>0,00%</v>
      </c>
      <c r="T191" s="1411"/>
      <c r="U191" s="191">
        <v>0</v>
      </c>
      <c r="V191" s="811">
        <v>0</v>
      </c>
      <c r="W191" s="178">
        <v>0</v>
      </c>
      <c r="X191" s="178">
        <v>0</v>
      </c>
      <c r="Y191" s="178">
        <v>0</v>
      </c>
      <c r="Z191" s="178">
        <v>0</v>
      </c>
      <c r="AA191" s="178">
        <v>0</v>
      </c>
      <c r="AB191" s="178">
        <v>0</v>
      </c>
      <c r="AC191" s="1541">
        <v>0</v>
      </c>
      <c r="AD191" s="1541">
        <v>0</v>
      </c>
      <c r="AE191" s="443"/>
      <c r="AF191" s="178">
        <v>0</v>
      </c>
      <c r="AG191" s="611"/>
      <c r="AH191" s="191">
        <f>+'P01 2024'!DB108</f>
        <v>35499.999000000003</v>
      </c>
      <c r="AI191" s="443"/>
      <c r="AJ191" s="178">
        <v>0</v>
      </c>
      <c r="AK191" s="178">
        <v>0</v>
      </c>
      <c r="AL191" s="178">
        <v>0</v>
      </c>
      <c r="AM191" s="443"/>
      <c r="AN191" s="178">
        <v>0</v>
      </c>
      <c r="AO191" s="1423"/>
      <c r="AP191" s="1423">
        <v>0</v>
      </c>
      <c r="AQ191" s="606">
        <v>0</v>
      </c>
      <c r="AR191" s="1399"/>
      <c r="AV191" s="1381"/>
      <c r="AW191" s="1381"/>
      <c r="AX191" s="1381"/>
      <c r="AY191" s="1381"/>
      <c r="AZ191" s="1400"/>
      <c r="BA191" s="1399"/>
      <c r="BB191" s="1399"/>
      <c r="BC191" s="435"/>
      <c r="BD191" s="1092"/>
      <c r="BG191" s="399"/>
      <c r="BH191" s="399"/>
      <c r="BM191" s="170"/>
    </row>
    <row r="192" spans="1:65" ht="15" customHeight="1" x14ac:dyDescent="0.25">
      <c r="B192" s="901" t="s">
        <v>402</v>
      </c>
      <c r="C192" s="1539" t="s">
        <v>2</v>
      </c>
      <c r="D192" s="1431" t="s">
        <v>181</v>
      </c>
      <c r="E192" s="1844"/>
      <c r="F192" s="1540"/>
      <c r="G192" s="1535" t="str">
        <f>+CONCATENATE($C$184,"",D192,"",E192)</f>
        <v>29.07</v>
      </c>
      <c r="H192" s="1535" t="s">
        <v>80</v>
      </c>
      <c r="I192" s="1160">
        <f>+'P01 2024'!H137</f>
        <v>228883</v>
      </c>
      <c r="J192" s="1408">
        <f>+'P01 2024'!FR155</f>
        <v>198738</v>
      </c>
      <c r="K192" s="1407">
        <f ca="1">SUMIF(T$3:$AQ181,"ok",T192:AQ192)</f>
        <v>184221.541</v>
      </c>
      <c r="L192" s="1292">
        <f t="shared" ca="1" si="36"/>
        <v>0.92695680242329093</v>
      </c>
      <c r="M192" s="1408">
        <f>+'P01 2024'!FT155</f>
        <v>190821.541</v>
      </c>
      <c r="N192" s="1292">
        <f t="shared" si="37"/>
        <v>0.96016635469814526</v>
      </c>
      <c r="O192" s="1408">
        <f t="shared" si="39"/>
        <v>7916.4590000000026</v>
      </c>
      <c r="P192" s="1409">
        <f t="shared" si="27"/>
        <v>3.9833645301854716E-2</v>
      </c>
      <c r="Q192" s="823">
        <f>+'P01 2023'!GA161</f>
        <v>245599.28999999998</v>
      </c>
      <c r="R192" s="191">
        <f ca="1">SUMIF(T$3:$AQ166,"SI",T192:AQ192)</f>
        <v>206325.78443999996</v>
      </c>
      <c r="S192" s="1410">
        <f t="shared" ca="1" si="38"/>
        <v>0.84009112746213543</v>
      </c>
      <c r="T192" s="1411">
        <f>+'P01 2024'!K137</f>
        <v>4153.875</v>
      </c>
      <c r="U192" s="191">
        <v>0</v>
      </c>
      <c r="V192" s="191">
        <f>+'P01 2024'!Q84</f>
        <v>8100</v>
      </c>
      <c r="W192" s="191">
        <v>0</v>
      </c>
      <c r="X192" s="178">
        <v>0</v>
      </c>
      <c r="Y192" s="1451">
        <v>0</v>
      </c>
      <c r="Z192" s="1451">
        <f>+'P01 2024'!AT91</f>
        <v>6196.2250000000004</v>
      </c>
      <c r="AA192" s="1451">
        <f>+AA193+AA194</f>
        <v>4284.8999999999996</v>
      </c>
      <c r="AB192" s="1451">
        <v>0</v>
      </c>
      <c r="AC192" s="1451">
        <f>+AC193+AC194</f>
        <v>4566.9375</v>
      </c>
      <c r="AD192" s="178">
        <f>+'P01 2024'!BX102</f>
        <v>2492.3249999999998</v>
      </c>
      <c r="AE192" s="443">
        <f>+'P01 2023'!BZ115</f>
        <v>369.49499999999995</v>
      </c>
      <c r="AF192" s="178">
        <f>+'P01 2024'!CM114</f>
        <v>2640</v>
      </c>
      <c r="AG192" s="611">
        <f>+'P01 2023'!CP116</f>
        <v>12794.585129999999</v>
      </c>
      <c r="AH192" s="191">
        <f>+'P01 2024'!DB109</f>
        <v>18903.491000000002</v>
      </c>
      <c r="AI192" s="443">
        <v>0</v>
      </c>
      <c r="AJ192" s="178">
        <v>0</v>
      </c>
      <c r="AK192" s="191">
        <f>+'P01 2023'!DX120</f>
        <v>70888.282289999988</v>
      </c>
      <c r="AL192" s="811">
        <f>SUM(AL193:AL194)</f>
        <v>7197.12</v>
      </c>
      <c r="AM192" s="611">
        <f>+'P01 2023'!EN113</f>
        <v>27933.822</v>
      </c>
      <c r="AN192" s="191">
        <f>+'P01 2024'!ET100</f>
        <v>88959.485000000001</v>
      </c>
      <c r="AO192" s="191">
        <f>+'P01 2023'!FD105</f>
        <v>36539.709345000003</v>
      </c>
      <c r="AP192" s="191">
        <f>+'P01 2024'!FL122</f>
        <v>45579.02</v>
      </c>
      <c r="AQ192" s="606">
        <f>+'P01 2023'!FS142</f>
        <v>48948.053174999994</v>
      </c>
      <c r="AR192" s="1399"/>
      <c r="AV192" s="1381"/>
      <c r="AW192" s="1381"/>
      <c r="AX192" s="1381"/>
      <c r="AY192" s="1381"/>
      <c r="AZ192" s="1400"/>
      <c r="BA192" s="1399"/>
      <c r="BB192" s="1399"/>
      <c r="BC192" s="435"/>
      <c r="BD192" s="1092"/>
      <c r="BG192" s="399"/>
      <c r="BH192" s="399"/>
      <c r="BM192" s="170"/>
    </row>
    <row r="193" spans="1:66" ht="15" hidden="1" customHeight="1" x14ac:dyDescent="0.25">
      <c r="B193" s="901" t="s">
        <v>587</v>
      </c>
      <c r="C193" s="195"/>
      <c r="D193" s="65"/>
      <c r="E193" s="180" t="s">
        <v>167</v>
      </c>
      <c r="F193" s="180"/>
      <c r="G193" s="1404" t="str">
        <f>+CONCATENATE($C$184,"",$D$192,"",E193)</f>
        <v>29.07.001</v>
      </c>
      <c r="H193" s="1535" t="s">
        <v>214</v>
      </c>
      <c r="I193" s="1160">
        <f>+'P01 2024'!H138</f>
        <v>139738.375</v>
      </c>
      <c r="J193" s="1408">
        <f>+'P01 2024'!FR156</f>
        <v>186276.375</v>
      </c>
      <c r="K193" s="1407">
        <f ca="1">SUMIF(T$3:$AQ182,"ok",T193:AQ193)</f>
        <v>171759.916</v>
      </c>
      <c r="L193" s="1292">
        <f t="shared" ca="1" si="36"/>
        <v>0.92207031621696522</v>
      </c>
      <c r="M193" s="1408">
        <f>+'P01 2024'!FT156</f>
        <v>178359.916</v>
      </c>
      <c r="N193" s="1292">
        <f t="shared" si="37"/>
        <v>0.95750154038589164</v>
      </c>
      <c r="O193" s="1408">
        <f t="shared" si="39"/>
        <v>7916.4590000000026</v>
      </c>
      <c r="P193" s="1409">
        <f t="shared" si="27"/>
        <v>4.249845961410835E-2</v>
      </c>
      <c r="Q193" s="823">
        <f>+'P01 2023'!GA162</f>
        <v>241314.38999999998</v>
      </c>
      <c r="R193" s="191">
        <f ca="1">SUMIF(T$3:$AQ177,"SI",T193:AQ193)</f>
        <v>202040.88443999999</v>
      </c>
      <c r="S193" s="1410">
        <f t="shared" ca="1" si="38"/>
        <v>0.83725170488175205</v>
      </c>
      <c r="T193" s="1411">
        <f>+'P01 2024'!K138</f>
        <v>0</v>
      </c>
      <c r="U193" s="191">
        <v>0</v>
      </c>
      <c r="V193" s="191">
        <f>+'P01 2024'!Q85</f>
        <v>8100</v>
      </c>
      <c r="W193" s="178">
        <v>0</v>
      </c>
      <c r="X193" s="178">
        <v>0</v>
      </c>
      <c r="Y193" s="178">
        <v>0</v>
      </c>
      <c r="Z193" s="1451">
        <f>+'P01 2024'!AT92</f>
        <v>380.8</v>
      </c>
      <c r="AA193" s="178">
        <f>+'P01 2023'!AT114</f>
        <v>0</v>
      </c>
      <c r="AB193" s="178">
        <v>0</v>
      </c>
      <c r="AC193" s="178">
        <f>+'P01 2023'!BJ105</f>
        <v>4566.9375</v>
      </c>
      <c r="AD193" s="178">
        <v>0</v>
      </c>
      <c r="AE193" s="611">
        <f>+'P01 2023'!BZ116</f>
        <v>369.49499999999995</v>
      </c>
      <c r="AF193" s="178">
        <f>+'P01 2024'!CM115</f>
        <v>2640</v>
      </c>
      <c r="AG193" s="611">
        <f>+'P01 2023'!CP117</f>
        <v>12794.585129999999</v>
      </c>
      <c r="AH193" s="191">
        <f>+'P01 2024'!DB110</f>
        <v>18903.491000000002</v>
      </c>
      <c r="AI193" s="443">
        <v>0</v>
      </c>
      <c r="AJ193" s="178">
        <v>0</v>
      </c>
      <c r="AK193" s="191">
        <f>+'P01 2023'!DX121</f>
        <v>70888.282289999988</v>
      </c>
      <c r="AL193" s="191">
        <f>'P01 2024'!EG103</f>
        <v>7197.12</v>
      </c>
      <c r="AM193" s="611">
        <f>+'P01 2023'!EN114</f>
        <v>27933.822</v>
      </c>
      <c r="AN193" s="191">
        <f>+'P01 2024'!ET101</f>
        <v>88959.485000000001</v>
      </c>
      <c r="AO193" s="191">
        <f>+'P01 2023'!FD106</f>
        <v>36539.709345000003</v>
      </c>
      <c r="AP193" s="191">
        <f>+'P01 2024'!FL123</f>
        <v>45579.02</v>
      </c>
      <c r="AQ193" s="606">
        <f>+'P01 2023'!FS143</f>
        <v>48948.053174999994</v>
      </c>
      <c r="AR193" s="1399"/>
      <c r="AV193" s="1381"/>
      <c r="AW193" s="1381"/>
      <c r="AX193" s="1381"/>
      <c r="AY193" s="1381"/>
      <c r="AZ193" s="1400"/>
      <c r="BA193" s="1399"/>
      <c r="BB193" s="1399"/>
      <c r="BC193" s="435"/>
      <c r="BD193" s="1092"/>
      <c r="BG193" s="399"/>
      <c r="BH193" s="399"/>
      <c r="BM193" s="170"/>
    </row>
    <row r="194" spans="1:66" ht="15" hidden="1" customHeight="1" x14ac:dyDescent="0.25">
      <c r="B194" s="901" t="s">
        <v>786</v>
      </c>
      <c r="C194" s="195"/>
      <c r="D194" s="65"/>
      <c r="E194" s="180" t="s">
        <v>163</v>
      </c>
      <c r="F194" s="180"/>
      <c r="G194" s="1404" t="s">
        <v>866</v>
      </c>
      <c r="H194" s="1535" t="s">
        <v>865</v>
      </c>
      <c r="I194" s="1160">
        <f>+'P01 2024'!H139</f>
        <v>89144.625</v>
      </c>
      <c r="J194" s="1408">
        <f>+'P01 2024'!FR157</f>
        <v>12461.625</v>
      </c>
      <c r="K194" s="1407">
        <f ca="1">SUMIF(T$3:$AQ183,"ok",T194:AQ194)</f>
        <v>12461.625</v>
      </c>
      <c r="L194" s="1292">
        <f t="shared" ca="1" si="36"/>
        <v>1</v>
      </c>
      <c r="M194" s="1408">
        <f>+'P01 2024'!FT157</f>
        <v>12461.625</v>
      </c>
      <c r="N194" s="1292">
        <f t="shared" si="37"/>
        <v>1</v>
      </c>
      <c r="O194" s="1408">
        <f t="shared" si="39"/>
        <v>0</v>
      </c>
      <c r="P194" s="1409">
        <f t="shared" si="27"/>
        <v>0</v>
      </c>
      <c r="Q194" s="823">
        <f>+'P01 2023'!GA163</f>
        <v>4284.8999999999996</v>
      </c>
      <c r="R194" s="191">
        <f ca="1">SUMIF(U$3:$AQ178,"SI",U194:AQ194)</f>
        <v>4284.8999999999996</v>
      </c>
      <c r="S194" s="1410">
        <f t="shared" ca="1" si="38"/>
        <v>1</v>
      </c>
      <c r="T194" s="1411">
        <f>+'P01 2024'!K139</f>
        <v>4153.875</v>
      </c>
      <c r="U194" s="1452">
        <v>0</v>
      </c>
      <c r="V194" s="1452">
        <v>0</v>
      </c>
      <c r="W194" s="178">
        <v>0</v>
      </c>
      <c r="X194" s="178">
        <v>0</v>
      </c>
      <c r="Y194" s="178">
        <v>0</v>
      </c>
      <c r="Z194" s="1451">
        <f>+'P01 2024'!AT93</f>
        <v>5815.4250000000002</v>
      </c>
      <c r="AA194" s="178">
        <f>+'P01 2023'!AT115</f>
        <v>4284.8999999999996</v>
      </c>
      <c r="AB194" s="178">
        <v>0</v>
      </c>
      <c r="AC194" s="178">
        <v>0</v>
      </c>
      <c r="AD194" s="178">
        <f>+'P01 2024'!BX103</f>
        <v>2492.3249999999998</v>
      </c>
      <c r="AE194" s="611">
        <v>0</v>
      </c>
      <c r="AF194" s="191">
        <v>0</v>
      </c>
      <c r="AG194" s="611">
        <v>0</v>
      </c>
      <c r="AH194" s="191">
        <v>0</v>
      </c>
      <c r="AI194" s="443">
        <v>0</v>
      </c>
      <c r="AJ194" s="178">
        <v>0</v>
      </c>
      <c r="AK194" s="178">
        <v>0</v>
      </c>
      <c r="AL194" s="178">
        <v>0</v>
      </c>
      <c r="AM194" s="443">
        <v>0</v>
      </c>
      <c r="AN194" s="178">
        <v>0</v>
      </c>
      <c r="AO194" s="191">
        <v>0</v>
      </c>
      <c r="AP194" s="191">
        <v>0</v>
      </c>
      <c r="AQ194" s="606">
        <v>0</v>
      </c>
      <c r="AR194" s="1399"/>
      <c r="AV194" s="1381"/>
      <c r="AW194" s="1381"/>
      <c r="AX194" s="1381"/>
      <c r="AY194" s="1381"/>
      <c r="AZ194" s="1400"/>
      <c r="BA194" s="1399"/>
      <c r="BB194" s="1399"/>
      <c r="BC194" s="435"/>
      <c r="BD194" s="1092"/>
      <c r="BG194" s="399"/>
      <c r="BH194" s="399"/>
      <c r="BM194" s="170"/>
    </row>
    <row r="195" spans="1:66" s="1401" customFormat="1" ht="15" customHeight="1" x14ac:dyDescent="0.25">
      <c r="A195" s="1545"/>
      <c r="B195" s="1546" t="s">
        <v>944</v>
      </c>
      <c r="C195" s="175">
        <v>33</v>
      </c>
      <c r="D195" s="1547"/>
      <c r="E195" s="1547"/>
      <c r="F195" s="1547"/>
      <c r="G195" s="1547"/>
      <c r="H195" s="1548" t="s">
        <v>948</v>
      </c>
      <c r="I195" s="385">
        <f>+I196</f>
        <v>192052970</v>
      </c>
      <c r="J195" s="1393">
        <f>+'P01 2024'!FR158</f>
        <v>7449553</v>
      </c>
      <c r="K195" s="1393">
        <f ca="1">SUMIF(T$3:$AQ184,"ok",T195:AQ195)</f>
        <v>7449553</v>
      </c>
      <c r="L195" s="1290">
        <f t="shared" ca="1" si="36"/>
        <v>1</v>
      </c>
      <c r="M195" s="1393">
        <f>+'P01 2024'!FT158</f>
        <v>7449553</v>
      </c>
      <c r="N195" s="1290">
        <f t="shared" si="37"/>
        <v>1</v>
      </c>
      <c r="O195" s="1393">
        <f t="shared" si="39"/>
        <v>0</v>
      </c>
      <c r="P195" s="1394">
        <f t="shared" si="27"/>
        <v>0</v>
      </c>
      <c r="Q195" s="173">
        <v>0</v>
      </c>
      <c r="R195" s="171">
        <f ca="1">SUMIF(U$3:$AQ179,"SI",U195:AQ195)</f>
        <v>0</v>
      </c>
      <c r="S195" s="1549" t="str">
        <f t="shared" ca="1" si="38"/>
        <v>0,00%</v>
      </c>
      <c r="T195" s="1398">
        <f>+'P01 2024'!K140</f>
        <v>0</v>
      </c>
      <c r="U195" s="1461">
        <v>0</v>
      </c>
      <c r="V195" s="1461">
        <f>+'P01 2024'!Q86</f>
        <v>210102</v>
      </c>
      <c r="W195" s="422">
        <v>0</v>
      </c>
      <c r="X195" s="171">
        <f>+'P01 2024'!AE100</f>
        <v>793468</v>
      </c>
      <c r="Y195" s="422">
        <v>0</v>
      </c>
      <c r="Z195" s="422">
        <v>0</v>
      </c>
      <c r="AA195" s="422">
        <v>0</v>
      </c>
      <c r="AB195" s="422">
        <v>0</v>
      </c>
      <c r="AC195" s="422">
        <v>0</v>
      </c>
      <c r="AD195" s="422">
        <v>0</v>
      </c>
      <c r="AE195" s="672">
        <v>0</v>
      </c>
      <c r="AF195" s="422">
        <v>0</v>
      </c>
      <c r="AG195" s="672">
        <v>0</v>
      </c>
      <c r="AH195" s="422">
        <v>0</v>
      </c>
      <c r="AI195" s="672">
        <v>0</v>
      </c>
      <c r="AJ195" s="422">
        <f>+'P01 2024'!DR99</f>
        <v>1717703.4569999999</v>
      </c>
      <c r="AK195" s="422">
        <v>0</v>
      </c>
      <c r="AL195" s="422">
        <f>SUM(AL196:AL197)</f>
        <v>0</v>
      </c>
      <c r="AM195" s="672">
        <v>0</v>
      </c>
      <c r="AN195" s="422">
        <f>+'P01 2024'!ET102</f>
        <v>4109387.1269999999</v>
      </c>
      <c r="AO195" s="422">
        <v>0</v>
      </c>
      <c r="AP195" s="422">
        <f>+'P01 2024'!FL124</f>
        <v>618892.41599999997</v>
      </c>
      <c r="AQ195" s="657">
        <v>0</v>
      </c>
      <c r="AR195" s="1399"/>
      <c r="AS195" s="646"/>
      <c r="AT195" s="646"/>
      <c r="AU195" s="1386"/>
      <c r="AV195" s="1381"/>
      <c r="AW195" s="1381"/>
      <c r="AX195" s="1381"/>
      <c r="AY195" s="1381"/>
      <c r="AZ195" s="1400"/>
      <c r="BA195" s="1399"/>
      <c r="BB195" s="1399"/>
      <c r="BC195" s="435"/>
      <c r="BD195" s="1092"/>
      <c r="BE195" s="432"/>
      <c r="BF195" s="432"/>
      <c r="BG195" s="399"/>
      <c r="BH195" s="399"/>
      <c r="BI195" s="432"/>
      <c r="BJ195" s="432"/>
      <c r="BK195" s="432"/>
      <c r="BL195" s="432"/>
    </row>
    <row r="196" spans="1:66" ht="15" customHeight="1" x14ac:dyDescent="0.25">
      <c r="B196" s="901" t="s">
        <v>945</v>
      </c>
      <c r="C196" s="195"/>
      <c r="D196" s="65" t="s">
        <v>162</v>
      </c>
      <c r="E196" s="180"/>
      <c r="F196" s="180"/>
      <c r="G196" s="1550" t="s">
        <v>425</v>
      </c>
      <c r="H196" s="1551" t="s">
        <v>86</v>
      </c>
      <c r="I196" s="1160">
        <f>+I197</f>
        <v>192052970</v>
      </c>
      <c r="J196" s="1408">
        <f>+'P01 2024'!FR159</f>
        <v>7449553</v>
      </c>
      <c r="K196" s="1407">
        <f ca="1">SUMIF(T$3:$AQ185,"ok",T196:AQ196)</f>
        <v>7449553</v>
      </c>
      <c r="L196" s="1292">
        <f t="shared" ca="1" si="36"/>
        <v>1</v>
      </c>
      <c r="M196" s="1408">
        <f>+'P01 2024'!FT159</f>
        <v>7449553</v>
      </c>
      <c r="N196" s="1292">
        <f t="shared" si="37"/>
        <v>1</v>
      </c>
      <c r="O196" s="1408">
        <f t="shared" si="39"/>
        <v>0</v>
      </c>
      <c r="P196" s="1409">
        <f t="shared" si="27"/>
        <v>0</v>
      </c>
      <c r="Q196" s="823">
        <v>0</v>
      </c>
      <c r="R196" s="191">
        <f ca="1">SUMIF(U$3:$AQ181,"SI",U196:AQ196)</f>
        <v>0</v>
      </c>
      <c r="S196" s="1410" t="str">
        <f t="shared" ca="1" si="38"/>
        <v>0,00%</v>
      </c>
      <c r="T196" s="1411">
        <f>+'P01 2024'!K141</f>
        <v>0</v>
      </c>
      <c r="U196" s="1452">
        <v>0</v>
      </c>
      <c r="V196" s="191">
        <f>+'P01 2024'!Q87</f>
        <v>210102</v>
      </c>
      <c r="W196" s="178">
        <v>0</v>
      </c>
      <c r="X196" s="178">
        <f>+'P01 2024'!AE101</f>
        <v>793468</v>
      </c>
      <c r="Y196" s="178">
        <v>0</v>
      </c>
      <c r="Z196" s="178">
        <v>0</v>
      </c>
      <c r="AA196" s="178">
        <v>0</v>
      </c>
      <c r="AB196" s="178">
        <v>0</v>
      </c>
      <c r="AC196" s="178">
        <v>0</v>
      </c>
      <c r="AD196" s="178">
        <v>0</v>
      </c>
      <c r="AE196" s="443">
        <v>0</v>
      </c>
      <c r="AF196" s="178">
        <v>0</v>
      </c>
      <c r="AG196" s="443">
        <v>0</v>
      </c>
      <c r="AH196" s="178">
        <v>0</v>
      </c>
      <c r="AI196" s="443">
        <v>0</v>
      </c>
      <c r="AJ196" s="178">
        <f>+'P01 2024'!DR100</f>
        <v>1717703.4569999999</v>
      </c>
      <c r="AK196" s="178">
        <v>0</v>
      </c>
      <c r="AL196" s="178">
        <v>0</v>
      </c>
      <c r="AM196" s="443">
        <v>0</v>
      </c>
      <c r="AN196" s="178">
        <f>+'P01 2024'!ET103</f>
        <v>4109387.1269999999</v>
      </c>
      <c r="AO196" s="178">
        <v>0</v>
      </c>
      <c r="AP196" s="191">
        <f>+'P01 2024'!FL125</f>
        <v>618892.41599999997</v>
      </c>
      <c r="AQ196" s="419">
        <v>0</v>
      </c>
      <c r="AR196" s="1399"/>
      <c r="AV196" s="1381"/>
      <c r="AW196" s="1381"/>
      <c r="AX196" s="1381"/>
      <c r="AY196" s="1381"/>
      <c r="AZ196" s="1400"/>
      <c r="BA196" s="1399"/>
      <c r="BB196" s="1399"/>
      <c r="BC196" s="435"/>
      <c r="BD196" s="1092"/>
      <c r="BG196" s="399"/>
      <c r="BH196" s="399"/>
      <c r="BM196" s="170"/>
    </row>
    <row r="197" spans="1:66" ht="15" customHeight="1" x14ac:dyDescent="0.25">
      <c r="B197" s="901" t="s">
        <v>946</v>
      </c>
      <c r="C197" s="195"/>
      <c r="D197" s="65"/>
      <c r="E197" s="180">
        <v>100</v>
      </c>
      <c r="F197" s="180"/>
      <c r="G197" s="1552" t="s">
        <v>981</v>
      </c>
      <c r="H197" s="1535" t="s">
        <v>949</v>
      </c>
      <c r="I197" s="1160">
        <f>+'P01 2024'!L142</f>
        <v>192052970</v>
      </c>
      <c r="J197" s="1408">
        <f>+'P01 2024'!FR160</f>
        <v>7449553</v>
      </c>
      <c r="K197" s="1407">
        <f ca="1">SUMIF(T$3:$AQ186,"ok",T197:AQ197)</f>
        <v>7449553</v>
      </c>
      <c r="L197" s="1292">
        <f t="shared" ca="1" si="36"/>
        <v>1</v>
      </c>
      <c r="M197" s="1408">
        <f>+'P01 2024'!FT160</f>
        <v>7449553</v>
      </c>
      <c r="N197" s="1292">
        <f t="shared" si="37"/>
        <v>1</v>
      </c>
      <c r="O197" s="1408">
        <f t="shared" si="39"/>
        <v>0</v>
      </c>
      <c r="P197" s="1409">
        <f t="shared" si="27"/>
        <v>0</v>
      </c>
      <c r="Q197" s="823">
        <v>0</v>
      </c>
      <c r="R197" s="191">
        <f ca="1">SUMIF(U$3:$AQ182,"SI",U197:AQ197)</f>
        <v>0</v>
      </c>
      <c r="S197" s="1410" t="str">
        <f t="shared" ca="1" si="38"/>
        <v>0,00%</v>
      </c>
      <c r="T197" s="1411">
        <f>+'P01 2024'!K142</f>
        <v>0</v>
      </c>
      <c r="U197" s="1452">
        <v>0</v>
      </c>
      <c r="V197" s="191">
        <f>+'P01 2024'!Q88</f>
        <v>210102</v>
      </c>
      <c r="W197" s="178">
        <v>0</v>
      </c>
      <c r="X197" s="178">
        <f>+'P01 2024'!AE102</f>
        <v>793468</v>
      </c>
      <c r="Y197" s="178">
        <v>0</v>
      </c>
      <c r="Z197" s="178">
        <v>0</v>
      </c>
      <c r="AA197" s="178">
        <v>0</v>
      </c>
      <c r="AB197" s="178">
        <v>0</v>
      </c>
      <c r="AC197" s="178">
        <v>0</v>
      </c>
      <c r="AD197" s="178">
        <v>0</v>
      </c>
      <c r="AE197" s="178">
        <v>0</v>
      </c>
      <c r="AF197" s="178">
        <v>0</v>
      </c>
      <c r="AG197" s="443">
        <v>0</v>
      </c>
      <c r="AH197" s="178">
        <v>0</v>
      </c>
      <c r="AI197" s="443">
        <v>0</v>
      </c>
      <c r="AJ197" s="178">
        <f>+'P01 2024'!DR101</f>
        <v>1717703.4569999999</v>
      </c>
      <c r="AK197" s="178">
        <v>0</v>
      </c>
      <c r="AL197" s="178">
        <v>0</v>
      </c>
      <c r="AM197" s="443">
        <v>0</v>
      </c>
      <c r="AN197" s="178">
        <f>+'P01 2024'!ET104</f>
        <v>4109387.1269999999</v>
      </c>
      <c r="AO197" s="178">
        <v>0</v>
      </c>
      <c r="AP197" s="191">
        <f>+'P01 2024'!FL126</f>
        <v>618892.41599999997</v>
      </c>
      <c r="AQ197" s="419">
        <v>0</v>
      </c>
      <c r="AR197" s="1399"/>
      <c r="AV197" s="1381"/>
      <c r="AW197" s="1381"/>
      <c r="AX197" s="1381"/>
      <c r="AY197" s="1381"/>
      <c r="AZ197" s="1400"/>
      <c r="BA197" s="1399"/>
      <c r="BB197" s="1399"/>
      <c r="BC197" s="435"/>
      <c r="BD197" s="1092"/>
      <c r="BG197" s="399"/>
      <c r="BH197" s="399"/>
      <c r="BM197" s="170"/>
    </row>
    <row r="198" spans="1:66" ht="15" customHeight="1" x14ac:dyDescent="0.25">
      <c r="B198" s="901" t="s">
        <v>403</v>
      </c>
      <c r="C198" s="175">
        <v>34</v>
      </c>
      <c r="D198" s="62"/>
      <c r="E198" s="1044"/>
      <c r="F198" s="1044"/>
      <c r="G198" s="1519"/>
      <c r="H198" s="1520" t="s">
        <v>83</v>
      </c>
      <c r="I198" s="385">
        <f>+'P01 2024'!H143</f>
        <v>15249044.1</v>
      </c>
      <c r="J198" s="1393">
        <f>+'P01 2024'!FR161</f>
        <v>16334626.1</v>
      </c>
      <c r="K198" s="1393">
        <f ca="1">+K199+K200+K201+K202</f>
        <v>16334529.25</v>
      </c>
      <c r="L198" s="1290">
        <f t="shared" ca="1" si="36"/>
        <v>0.99999407087744729</v>
      </c>
      <c r="M198" s="1393">
        <f>+'P01 2024'!FT161</f>
        <v>16334529.25</v>
      </c>
      <c r="N198" s="1290">
        <f t="shared" si="37"/>
        <v>0.99999407087744729</v>
      </c>
      <c r="O198" s="1393">
        <f t="shared" si="39"/>
        <v>96.849999999627471</v>
      </c>
      <c r="P198" s="1394">
        <f t="shared" si="27"/>
        <v>5.9291225527119644E-6</v>
      </c>
      <c r="Q198" s="1481">
        <f>+'P01 2023'!GA164</f>
        <v>20304713.834999997</v>
      </c>
      <c r="R198" s="1461">
        <f ca="1">SUM(R199:R202)</f>
        <v>20273536.429605</v>
      </c>
      <c r="S198" s="1397">
        <f t="shared" ca="1" si="38"/>
        <v>0.99846452377273809</v>
      </c>
      <c r="T198" s="1398">
        <f>+'P01 2024'!K143</f>
        <v>2063242.9609999999</v>
      </c>
      <c r="U198" s="1461">
        <f>SUM(U199:U202)</f>
        <v>1081050.0728399998</v>
      </c>
      <c r="V198" s="1461">
        <v>0</v>
      </c>
      <c r="W198" s="1436">
        <f>+'P01 2023'!N95</f>
        <v>1189.2315599999999</v>
      </c>
      <c r="X198" s="171">
        <f>+'P01 2024'!AE103</f>
        <v>7947854.9369999999</v>
      </c>
      <c r="Y198" s="461">
        <f>+'P01 2023'!AD118</f>
        <v>7290028.6489349995</v>
      </c>
      <c r="Z198" s="461">
        <v>0</v>
      </c>
      <c r="AA198" s="461">
        <f>SUM(AA199:AA202)</f>
        <v>1377886.4830799997</v>
      </c>
      <c r="AB198" s="461">
        <v>0</v>
      </c>
      <c r="AC198" s="461">
        <v>0</v>
      </c>
      <c r="AD198" s="461">
        <f>+'P01 2024'!BX104</f>
        <v>143871.56</v>
      </c>
      <c r="AE198" s="461">
        <f>+'P01 2023'!BZ117</f>
        <v>130420.68947999999</v>
      </c>
      <c r="AF198" s="461">
        <f>+'P01 2024'!CM116</f>
        <v>757827.31599999999</v>
      </c>
      <c r="AG198" s="609">
        <f>+'P01 2023'!CP118</f>
        <v>827650.99385999993</v>
      </c>
      <c r="AH198" s="171">
        <v>0</v>
      </c>
      <c r="AI198" s="609">
        <v>0</v>
      </c>
      <c r="AJ198" s="422">
        <f>+'P01 2024'!DR102</f>
        <v>5421732.4759999998</v>
      </c>
      <c r="AK198" s="461">
        <f>+'P01 2023'!DX122</f>
        <v>7013087.2105199993</v>
      </c>
      <c r="AL198" s="461">
        <f>SUM(AL199:AL202)</f>
        <v>0</v>
      </c>
      <c r="AM198" s="464">
        <f>+'P01 2023'!EN115</f>
        <v>1343503.7054549998</v>
      </c>
      <c r="AN198" s="461">
        <v>0</v>
      </c>
      <c r="AO198" s="171">
        <v>0</v>
      </c>
      <c r="AP198" s="171">
        <v>0</v>
      </c>
      <c r="AQ198" s="465">
        <f>+'P01 2023'!FS144</f>
        <v>1208719.3938749998</v>
      </c>
      <c r="AR198" s="1399"/>
      <c r="AV198" s="1381"/>
      <c r="AW198" s="1381"/>
      <c r="AX198" s="1381"/>
      <c r="AY198" s="1381"/>
      <c r="AZ198" s="1400"/>
      <c r="BA198" s="1399"/>
      <c r="BB198" s="1399"/>
      <c r="BC198" s="435"/>
      <c r="BD198" s="1092"/>
      <c r="BG198" s="399"/>
      <c r="BH198" s="399"/>
      <c r="BM198" s="170"/>
    </row>
    <row r="199" spans="1:66" ht="15" customHeight="1" x14ac:dyDescent="0.25">
      <c r="B199" s="901" t="s">
        <v>404</v>
      </c>
      <c r="C199" s="1553"/>
      <c r="D199" s="1554" t="s">
        <v>162</v>
      </c>
      <c r="E199" s="1555"/>
      <c r="F199" s="1555"/>
      <c r="G199" s="1556" t="s">
        <v>201</v>
      </c>
      <c r="H199" s="1557" t="s">
        <v>760</v>
      </c>
      <c r="I199" s="1558">
        <f>+'P01 2024'!H144</f>
        <v>12687731</v>
      </c>
      <c r="J199" s="1408">
        <f>+'P01 2024'!FR162</f>
        <v>12687731</v>
      </c>
      <c r="K199" s="1559">
        <f ca="1">SUMIF(U$3:$AQ178,"ok",U199:AQ199)</f>
        <v>12687731</v>
      </c>
      <c r="L199" s="1299">
        <f t="shared" ca="1" si="36"/>
        <v>1</v>
      </c>
      <c r="M199" s="1407">
        <f>+'P01 2024'!FT162</f>
        <v>12687731</v>
      </c>
      <c r="N199" s="1299">
        <f t="shared" si="37"/>
        <v>1</v>
      </c>
      <c r="O199" s="1559">
        <f t="shared" si="39"/>
        <v>0</v>
      </c>
      <c r="P199" s="1409">
        <f t="shared" si="27"/>
        <v>0</v>
      </c>
      <c r="Q199" s="823">
        <f>+'P01 2023'!GA165</f>
        <v>16274513.879999999</v>
      </c>
      <c r="R199" s="1560">
        <f ca="1">SUMIF(U$3:$AQ184,"SI",U199:AQ199)</f>
        <v>16244041.115024999</v>
      </c>
      <c r="S199" s="1561">
        <f t="shared" ca="1" si="38"/>
        <v>0.99812757756086046</v>
      </c>
      <c r="T199" s="1411">
        <f>+'P01 2024'!K144</f>
        <v>0</v>
      </c>
      <c r="U199" s="191">
        <v>0</v>
      </c>
      <c r="V199" s="811">
        <v>0</v>
      </c>
      <c r="W199" s="178">
        <v>0</v>
      </c>
      <c r="X199" s="178">
        <f>+'P01 2024'!AE104</f>
        <v>7143800.375</v>
      </c>
      <c r="Y199" s="178">
        <f>+'P01 2023'!AD119</f>
        <v>6291888.6100499993</v>
      </c>
      <c r="Z199" s="178">
        <v>0</v>
      </c>
      <c r="AA199" s="178">
        <f>+'P01 2023'!AT117</f>
        <v>1302518.6648999997</v>
      </c>
      <c r="AB199" s="178">
        <v>0</v>
      </c>
      <c r="AC199" s="178">
        <v>0</v>
      </c>
      <c r="AD199" s="191">
        <f>+'P01 2024'!BX105</f>
        <v>122198.149</v>
      </c>
      <c r="AE199" s="191">
        <f>+'P01 2023'!BZ118</f>
        <v>110072.38661999999</v>
      </c>
      <c r="AF199" s="191">
        <v>0</v>
      </c>
      <c r="AG199" s="636">
        <v>0</v>
      </c>
      <c r="AH199" s="543">
        <v>0</v>
      </c>
      <c r="AI199" s="443">
        <v>0</v>
      </c>
      <c r="AJ199" s="191">
        <f>+'P01 2024'!DR103</f>
        <v>5421732.4759999998</v>
      </c>
      <c r="AK199" s="191">
        <f>+'P01 2023'!DX123</f>
        <v>6956591.1279749991</v>
      </c>
      <c r="AL199" s="191">
        <v>0</v>
      </c>
      <c r="AM199" s="1503">
        <f>+'P01 2023'!EN116</f>
        <v>1343503.7054549998</v>
      </c>
      <c r="AN199" s="811">
        <v>0</v>
      </c>
      <c r="AO199" s="191">
        <v>0</v>
      </c>
      <c r="AP199" s="191">
        <v>0</v>
      </c>
      <c r="AQ199" s="606">
        <f>+'P01 2023'!FS145</f>
        <v>239466.62002499998</v>
      </c>
      <c r="AR199" s="1399"/>
      <c r="AV199" s="1381"/>
      <c r="AW199" s="1381"/>
      <c r="AX199" s="1381"/>
      <c r="AY199" s="1381"/>
      <c r="AZ199" s="1400"/>
      <c r="BA199" s="1399"/>
      <c r="BB199" s="1399"/>
      <c r="BC199" s="435"/>
      <c r="BD199" s="1092"/>
      <c r="BG199" s="399"/>
      <c r="BH199" s="399"/>
      <c r="BM199" s="170"/>
    </row>
    <row r="200" spans="1:66" ht="15" customHeight="1" x14ac:dyDescent="0.25">
      <c r="B200" s="901" t="s">
        <v>406</v>
      </c>
      <c r="C200" s="195"/>
      <c r="D200" s="1463" t="s">
        <v>166</v>
      </c>
      <c r="E200" s="180"/>
      <c r="F200" s="180"/>
      <c r="G200" s="1562" t="s">
        <v>202</v>
      </c>
      <c r="H200" s="1502" t="s">
        <v>85</v>
      </c>
      <c r="I200" s="1160">
        <f>+'P01 2024'!H146</f>
        <v>2561303</v>
      </c>
      <c r="J200" s="1408">
        <f>+'P01 2024'!FR164</f>
        <v>2561303</v>
      </c>
      <c r="K200" s="1563">
        <f ca="1">SUMIF(T$3:$AQ184,"ok",T200:AQ200)</f>
        <v>2561303</v>
      </c>
      <c r="L200" s="1300">
        <f t="shared" ca="1" si="36"/>
        <v>1</v>
      </c>
      <c r="M200" s="1407">
        <f>+'P01 2024'!FT164</f>
        <v>2561303</v>
      </c>
      <c r="N200" s="1300">
        <f t="shared" si="37"/>
        <v>1</v>
      </c>
      <c r="O200" s="1564">
        <f t="shared" si="39"/>
        <v>0</v>
      </c>
      <c r="P200" s="1409">
        <f t="shared" si="27"/>
        <v>0</v>
      </c>
      <c r="Q200" s="823">
        <f>+'P01 2023'!GA167</f>
        <v>3556536.3449999997</v>
      </c>
      <c r="R200" s="191">
        <f ca="1">SUMIF(U$3:$AQ185,"SI",U200:AQ200)</f>
        <v>3555832.6588499998</v>
      </c>
      <c r="S200" s="1410">
        <f t="shared" ca="1" si="38"/>
        <v>0.99980214284862035</v>
      </c>
      <c r="T200" s="1411">
        <f>+'P01 2024'!K146</f>
        <v>977650.647</v>
      </c>
      <c r="U200" s="191">
        <f>+'P01 2023'!I143</f>
        <v>608576.64866999991</v>
      </c>
      <c r="V200" s="811">
        <v>0</v>
      </c>
      <c r="W200" s="178">
        <v>0</v>
      </c>
      <c r="X200" s="178">
        <f>+'P01 2024'!AE106</f>
        <v>804151.62600000005</v>
      </c>
      <c r="Y200" s="178">
        <f>+'P01 2023'!AD121</f>
        <v>998140.03888499993</v>
      </c>
      <c r="Z200" s="178">
        <v>0</v>
      </c>
      <c r="AA200" s="178">
        <f>+'P01 2023'!AT119</f>
        <v>75367.818180000002</v>
      </c>
      <c r="AB200" s="178">
        <v>0</v>
      </c>
      <c r="AC200" s="178">
        <v>0</v>
      </c>
      <c r="AD200" s="191">
        <f>+'P01 2024'!BX107</f>
        <v>21673.411</v>
      </c>
      <c r="AE200" s="191">
        <f>+'P01 2023'!BZ120</f>
        <v>20348.30286</v>
      </c>
      <c r="AF200" s="191">
        <f>+'P01 2024'!CM117</f>
        <v>757827.31599999999</v>
      </c>
      <c r="AG200" s="611">
        <f>+'P01 2023'!CP121</f>
        <v>827650.99385999993</v>
      </c>
      <c r="AH200" s="191">
        <v>0</v>
      </c>
      <c r="AI200" s="443">
        <v>0</v>
      </c>
      <c r="AJ200" s="178">
        <v>0</v>
      </c>
      <c r="AK200" s="191">
        <f>+'P01 2023'!DX125</f>
        <v>56496.082544999997</v>
      </c>
      <c r="AL200" s="191">
        <v>0</v>
      </c>
      <c r="AM200" s="443">
        <v>0</v>
      </c>
      <c r="AN200" s="178">
        <v>0</v>
      </c>
      <c r="AO200" s="191">
        <v>0</v>
      </c>
      <c r="AP200" s="191">
        <v>0</v>
      </c>
      <c r="AQ200" s="606">
        <f>+'P01 2023'!FS147</f>
        <v>969252.77384999988</v>
      </c>
      <c r="AR200" s="1399"/>
      <c r="AV200" s="1381"/>
      <c r="AW200" s="1381"/>
      <c r="AX200" s="1381"/>
      <c r="AY200" s="1381"/>
      <c r="AZ200" s="1400"/>
      <c r="BA200" s="1399"/>
      <c r="BB200" s="1399"/>
      <c r="BC200" s="435"/>
      <c r="BD200" s="1092"/>
      <c r="BG200" s="399"/>
      <c r="BH200" s="399"/>
      <c r="BM200" s="170"/>
    </row>
    <row r="201" spans="1:66" ht="15" hidden="1" customHeight="1" x14ac:dyDescent="0.25">
      <c r="B201" s="901" t="s">
        <v>1046</v>
      </c>
      <c r="C201" s="195"/>
      <c r="D201" s="1463" t="s">
        <v>180</v>
      </c>
      <c r="E201" s="180"/>
      <c r="F201" s="180"/>
      <c r="G201" s="1562" t="s">
        <v>289</v>
      </c>
      <c r="H201" s="1502" t="s">
        <v>288</v>
      </c>
      <c r="I201" s="1415">
        <v>0</v>
      </c>
      <c r="J201" s="1408">
        <v>0</v>
      </c>
      <c r="K201" s="1407">
        <f ca="1">SUMIF(U$3:$AQ187,"ok",U201:AQ201)</f>
        <v>0</v>
      </c>
      <c r="L201" s="1292">
        <f t="shared" ca="1" si="36"/>
        <v>0</v>
      </c>
      <c r="M201" s="1407"/>
      <c r="N201" s="1292">
        <f t="shared" si="37"/>
        <v>0</v>
      </c>
      <c r="O201" s="1408">
        <f t="shared" si="39"/>
        <v>0</v>
      </c>
      <c r="P201" s="1409">
        <f t="shared" si="27"/>
        <v>0</v>
      </c>
      <c r="Q201" s="823">
        <v>0</v>
      </c>
      <c r="R201" s="191">
        <f ca="1">SUMIF(U$3:$AQ189,"SI",U201:AQ201)</f>
        <v>0</v>
      </c>
      <c r="S201" s="1410" t="str">
        <f t="shared" ca="1" si="38"/>
        <v>0,00%</v>
      </c>
      <c r="T201" s="1411">
        <v>0</v>
      </c>
      <c r="U201" s="191">
        <v>0</v>
      </c>
      <c r="V201" s="811">
        <v>0</v>
      </c>
      <c r="W201" s="178">
        <v>0</v>
      </c>
      <c r="X201" s="178">
        <v>0</v>
      </c>
      <c r="Y201" s="178">
        <v>0</v>
      </c>
      <c r="Z201" s="178">
        <v>0</v>
      </c>
      <c r="AA201" s="178">
        <v>0</v>
      </c>
      <c r="AB201" s="178">
        <v>0</v>
      </c>
      <c r="AC201" s="1541">
        <v>0</v>
      </c>
      <c r="AD201" s="1541">
        <v>0</v>
      </c>
      <c r="AE201" s="178">
        <v>0</v>
      </c>
      <c r="AF201" s="178">
        <v>0</v>
      </c>
      <c r="AG201" s="636">
        <v>0</v>
      </c>
      <c r="AH201" s="543">
        <v>0</v>
      </c>
      <c r="AI201" s="443">
        <v>0</v>
      </c>
      <c r="AJ201" s="178">
        <v>0</v>
      </c>
      <c r="AK201" s="178">
        <v>0</v>
      </c>
      <c r="AL201" s="178">
        <v>0</v>
      </c>
      <c r="AM201" s="443">
        <v>0</v>
      </c>
      <c r="AN201" s="178">
        <v>0</v>
      </c>
      <c r="AO201" s="1423">
        <v>0</v>
      </c>
      <c r="AP201" s="1423">
        <v>0</v>
      </c>
      <c r="AQ201" s="606">
        <v>0</v>
      </c>
      <c r="AR201" s="1399"/>
      <c r="AV201" s="1381"/>
      <c r="AW201" s="1381"/>
      <c r="AX201" s="1381"/>
      <c r="AY201" s="1381"/>
      <c r="AZ201" s="1400"/>
      <c r="BA201" s="1399"/>
      <c r="BB201" s="1399"/>
      <c r="BC201" s="435"/>
      <c r="BD201" s="1092"/>
      <c r="BG201" s="399"/>
      <c r="BH201" s="399"/>
      <c r="BM201" s="170"/>
    </row>
    <row r="202" spans="1:66" ht="15" customHeight="1" thickBot="1" x14ac:dyDescent="0.3">
      <c r="B202" s="901" t="s">
        <v>408</v>
      </c>
      <c r="C202" s="1565"/>
      <c r="D202" s="1566" t="s">
        <v>181</v>
      </c>
      <c r="E202" s="1567"/>
      <c r="F202" s="1567"/>
      <c r="G202" s="1568" t="s">
        <v>203</v>
      </c>
      <c r="H202" s="1569" t="s">
        <v>127</v>
      </c>
      <c r="I202" s="1570">
        <f>+'P01 2024'!H149</f>
        <v>10.1</v>
      </c>
      <c r="J202" s="1571">
        <f>+'P01 2024'!FR167</f>
        <v>1085592.1000000001</v>
      </c>
      <c r="K202" s="1572">
        <f ca="1">SUMIF(T$3:$AQ190,"ok",T202:AQ202)</f>
        <v>1085495.25</v>
      </c>
      <c r="L202" s="1391">
        <f t="shared" ca="1" si="36"/>
        <v>0.99991078601253625</v>
      </c>
      <c r="M202" s="1573">
        <f>+'P01 2024'!FT167</f>
        <v>1085495.25</v>
      </c>
      <c r="N202" s="1391">
        <f t="shared" si="37"/>
        <v>0.99991078601253625</v>
      </c>
      <c r="O202" s="1574">
        <f t="shared" si="39"/>
        <v>96.850000000093132</v>
      </c>
      <c r="P202" s="1575">
        <f t="shared" si="27"/>
        <v>8.9213987463701263E-5</v>
      </c>
      <c r="Q202" s="1576">
        <f>+'P01 2023'!GA170</f>
        <v>473663.61</v>
      </c>
      <c r="R202" s="1577">
        <f ca="1">SUMIF(U$3:$AQ190,"SI",U202:AQ202)</f>
        <v>473662.65572999994</v>
      </c>
      <c r="S202" s="1578">
        <f t="shared" ca="1" si="38"/>
        <v>0.99999798534238249</v>
      </c>
      <c r="T202" s="1579">
        <f>+'P01 2024'!K149</f>
        <v>1085592.314</v>
      </c>
      <c r="U202" s="1577">
        <f>+'P01 2023'!I146</f>
        <v>472473.42416999995</v>
      </c>
      <c r="V202" s="1580">
        <v>0</v>
      </c>
      <c r="W202" s="1581">
        <f>+'P01 2023'!N96</f>
        <v>1189.2315599999999</v>
      </c>
      <c r="X202" s="1581">
        <f>+'P01 2024'!AE109</f>
        <v>-97.063999999999993</v>
      </c>
      <c r="Y202" s="1581">
        <v>0</v>
      </c>
      <c r="Z202" s="1581">
        <v>0</v>
      </c>
      <c r="AA202" s="1581">
        <v>0</v>
      </c>
      <c r="AB202" s="1581">
        <v>0</v>
      </c>
      <c r="AC202" s="1581">
        <v>0</v>
      </c>
      <c r="AD202" s="1581">
        <v>0</v>
      </c>
      <c r="AE202" s="1581">
        <v>0</v>
      </c>
      <c r="AF202" s="1581">
        <v>0</v>
      </c>
      <c r="AG202" s="1582">
        <v>0</v>
      </c>
      <c r="AH202" s="1583">
        <v>0</v>
      </c>
      <c r="AI202" s="1584">
        <v>0</v>
      </c>
      <c r="AJ202" s="1581">
        <v>0</v>
      </c>
      <c r="AK202" s="1581">
        <v>0</v>
      </c>
      <c r="AL202" s="1581">
        <v>0</v>
      </c>
      <c r="AM202" s="1584">
        <v>0</v>
      </c>
      <c r="AN202" s="1581">
        <v>0</v>
      </c>
      <c r="AO202" s="1577">
        <v>0</v>
      </c>
      <c r="AP202" s="1577">
        <v>0</v>
      </c>
      <c r="AQ202" s="1585">
        <v>0</v>
      </c>
      <c r="AR202" s="1399"/>
      <c r="AV202" s="1381"/>
      <c r="AW202" s="1381"/>
      <c r="AX202" s="1381"/>
      <c r="AY202" s="1381"/>
      <c r="AZ202" s="1400"/>
      <c r="BA202" s="1399"/>
      <c r="BB202" s="1399"/>
      <c r="BC202" s="435"/>
      <c r="BD202" s="1092"/>
      <c r="BG202" s="399"/>
      <c r="BH202" s="399"/>
      <c r="BM202" s="170"/>
    </row>
    <row r="203" spans="1:66" ht="15" customHeight="1" thickBot="1" x14ac:dyDescent="0.3">
      <c r="B203" s="901" t="s">
        <v>1047</v>
      </c>
      <c r="C203" s="1915">
        <v>35</v>
      </c>
      <c r="D203" s="1916"/>
      <c r="E203" s="1917"/>
      <c r="F203" s="1917"/>
      <c r="G203" s="1918"/>
      <c r="H203" s="1919" t="s">
        <v>124</v>
      </c>
      <c r="I203" s="1920">
        <v>0</v>
      </c>
      <c r="J203" s="1921">
        <v>0</v>
      </c>
      <c r="K203" s="1921">
        <f ca="1">SUMIF(U$3:$AQ189,"ok",U203:AQ203)</f>
        <v>0</v>
      </c>
      <c r="L203" s="1922">
        <f t="shared" ca="1" si="36"/>
        <v>0</v>
      </c>
      <c r="M203" s="1921">
        <v>0</v>
      </c>
      <c r="N203" s="1922">
        <f t="shared" si="37"/>
        <v>0</v>
      </c>
      <c r="O203" s="1921">
        <f t="shared" si="39"/>
        <v>0</v>
      </c>
      <c r="P203" s="1923">
        <f t="shared" si="27"/>
        <v>0</v>
      </c>
      <c r="Q203" s="1924">
        <f>+'P01 2023'!GA177</f>
        <v>0</v>
      </c>
      <c r="R203" s="1925">
        <f ca="1">SUMIF(U$3:$AQ193,"SI",U203:AQ203)</f>
        <v>0</v>
      </c>
      <c r="S203" s="1926" t="str">
        <f t="shared" ca="1" si="38"/>
        <v>0,00%</v>
      </c>
      <c r="T203" s="1587">
        <v>0</v>
      </c>
      <c r="U203" s="1588">
        <v>0</v>
      </c>
      <c r="V203" s="1588">
        <v>0</v>
      </c>
      <c r="W203" s="1586">
        <v>0</v>
      </c>
      <c r="X203" s="1589">
        <v>0</v>
      </c>
      <c r="Y203" s="1590">
        <v>0</v>
      </c>
      <c r="Z203" s="1590">
        <v>0</v>
      </c>
      <c r="AA203" s="1590">
        <v>0</v>
      </c>
      <c r="AB203" s="1590">
        <v>0</v>
      </c>
      <c r="AC203" s="1590">
        <v>0</v>
      </c>
      <c r="AD203" s="1590">
        <v>0</v>
      </c>
      <c r="AE203" s="1590">
        <v>0</v>
      </c>
      <c r="AF203" s="1590">
        <v>0</v>
      </c>
      <c r="AG203" s="1591">
        <v>0</v>
      </c>
      <c r="AH203" s="1589">
        <v>0</v>
      </c>
      <c r="AI203" s="1591">
        <v>0</v>
      </c>
      <c r="AJ203" s="1589">
        <v>0</v>
      </c>
      <c r="AK203" s="1590">
        <v>0</v>
      </c>
      <c r="AL203" s="1590">
        <v>0</v>
      </c>
      <c r="AM203" s="1592">
        <v>0</v>
      </c>
      <c r="AN203" s="1593">
        <v>0</v>
      </c>
      <c r="AO203" s="1594">
        <v>0</v>
      </c>
      <c r="AP203" s="1595">
        <v>0</v>
      </c>
      <c r="AQ203" s="1596">
        <v>0</v>
      </c>
      <c r="AR203" s="1399"/>
      <c r="AV203" s="1381"/>
      <c r="AW203" s="1381"/>
      <c r="AX203" s="1381"/>
      <c r="AY203" s="1381"/>
      <c r="AZ203" s="1400"/>
      <c r="BA203" s="1399"/>
      <c r="BB203" s="1399"/>
      <c r="BC203" s="435"/>
      <c r="BD203" s="1092"/>
      <c r="BG203" s="399"/>
      <c r="BH203" s="399"/>
      <c r="BM203" s="170"/>
    </row>
    <row r="204" spans="1:66" x14ac:dyDescent="0.25">
      <c r="B204" s="901"/>
      <c r="J204" s="1600"/>
      <c r="K204" s="1600"/>
      <c r="L204" s="1601"/>
      <c r="M204" s="1600"/>
      <c r="N204" s="1601"/>
      <c r="O204" s="1600"/>
      <c r="P204" s="1601"/>
      <c r="Q204" s="1599"/>
      <c r="S204" s="1602"/>
      <c r="T204" s="1599"/>
      <c r="U204" s="1599"/>
      <c r="V204" s="1599"/>
      <c r="AA204" s="1599"/>
      <c r="AB204" s="1599"/>
      <c r="AC204" s="1599"/>
      <c r="AD204" s="1599"/>
      <c r="AE204" s="1599"/>
      <c r="AF204" s="1599"/>
      <c r="AG204" s="1599"/>
      <c r="AH204" s="1599"/>
      <c r="AI204" s="1599"/>
      <c r="AJ204" s="1599"/>
      <c r="AK204" s="1599"/>
      <c r="AL204" s="1599"/>
      <c r="AM204" s="1599"/>
      <c r="AN204" s="1599"/>
      <c r="AO204" s="1599"/>
      <c r="AP204" s="1599"/>
      <c r="AQ204" s="1599"/>
      <c r="AX204" s="1381"/>
      <c r="AY204" s="1381"/>
      <c r="AZ204" s="1400"/>
      <c r="BA204" s="1399"/>
      <c r="BB204" s="1399"/>
      <c r="BC204" s="435"/>
      <c r="BM204" s="170"/>
    </row>
    <row r="205" spans="1:66" x14ac:dyDescent="0.25">
      <c r="Q205" s="1599"/>
      <c r="X205" s="1607"/>
      <c r="Y205" s="1607"/>
      <c r="Z205" s="1607"/>
      <c r="AX205" s="1381"/>
      <c r="AY205" s="1381"/>
      <c r="AZ205" s="1400"/>
      <c r="BA205" s="1399"/>
      <c r="BB205" s="1399"/>
      <c r="BC205" s="435"/>
      <c r="BM205" s="400"/>
      <c r="BN205" s="400"/>
    </row>
    <row r="206" spans="1:66" x14ac:dyDescent="0.25">
      <c r="K206" s="1600"/>
      <c r="Q206" s="1599"/>
      <c r="X206" s="1607"/>
      <c r="Y206" s="1607"/>
      <c r="Z206" s="1607"/>
      <c r="AX206" s="1381"/>
      <c r="AY206" s="1381"/>
      <c r="AZ206" s="1400"/>
      <c r="BA206" s="1399"/>
      <c r="BB206" s="1399"/>
      <c r="BC206" s="435"/>
      <c r="BM206" s="400"/>
      <c r="BN206" s="400"/>
    </row>
    <row r="207" spans="1:66" x14ac:dyDescent="0.25">
      <c r="H207" s="1608"/>
      <c r="I207" s="1609"/>
      <c r="Q207" s="1599"/>
      <c r="X207" s="1607"/>
      <c r="Y207" s="1607"/>
      <c r="Z207" s="1607"/>
      <c r="AX207" s="1381"/>
      <c r="AY207" s="1381"/>
      <c r="AZ207" s="1400"/>
      <c r="BA207" s="1399"/>
      <c r="BB207" s="1399"/>
      <c r="BC207" s="435"/>
      <c r="BM207" s="400"/>
      <c r="BN207" s="400"/>
    </row>
    <row r="208" spans="1:66" x14ac:dyDescent="0.25">
      <c r="H208" s="1607"/>
      <c r="Q208" s="1599"/>
      <c r="X208" s="1607"/>
      <c r="Y208" s="1607"/>
      <c r="Z208" s="1607"/>
      <c r="AX208" s="1381"/>
      <c r="AY208" s="1381"/>
      <c r="AZ208" s="1400"/>
      <c r="BA208" s="1399"/>
      <c r="BB208" s="1399"/>
      <c r="BC208" s="435"/>
      <c r="BM208" s="400"/>
      <c r="BN208" s="400"/>
    </row>
    <row r="209" spans="8:66" x14ac:dyDescent="0.25">
      <c r="H209" s="1607"/>
      <c r="Q209" s="1599"/>
      <c r="X209" s="1607"/>
      <c r="Y209" s="1607"/>
      <c r="Z209" s="1607"/>
      <c r="AX209" s="1381"/>
      <c r="AY209" s="1381"/>
      <c r="AZ209" s="1400"/>
      <c r="BA209" s="1399"/>
      <c r="BB209" s="1399"/>
      <c r="BC209" s="435"/>
      <c r="BM209" s="400"/>
      <c r="BN209" s="400"/>
    </row>
    <row r="210" spans="8:66" x14ac:dyDescent="0.25">
      <c r="H210" s="1607"/>
      <c r="Q210" s="1610"/>
      <c r="X210" s="1607"/>
      <c r="Y210" s="1607"/>
      <c r="Z210" s="1607"/>
      <c r="AX210" s="1381"/>
      <c r="AY210" s="1381"/>
      <c r="AZ210" s="1400"/>
      <c r="BA210" s="1399"/>
      <c r="BB210" s="1399"/>
      <c r="BC210" s="435"/>
      <c r="BM210" s="400"/>
      <c r="BN210" s="400"/>
    </row>
    <row r="211" spans="8:66" x14ac:dyDescent="0.25">
      <c r="H211" s="1607"/>
      <c r="L211" s="1611"/>
      <c r="N211" s="1611"/>
      <c r="P211" s="1611"/>
      <c r="Q211" s="1610"/>
      <c r="S211" s="1611"/>
      <c r="T211" s="1610"/>
      <c r="U211" s="1612"/>
      <c r="V211" s="1612"/>
      <c r="X211" s="1607"/>
      <c r="Y211" s="1607"/>
      <c r="Z211" s="1607"/>
      <c r="AX211" s="1381"/>
      <c r="AY211" s="1381"/>
      <c r="AZ211" s="1400"/>
      <c r="BA211" s="1399"/>
      <c r="BB211" s="1399"/>
      <c r="BC211" s="435"/>
      <c r="BM211" s="400"/>
      <c r="BN211" s="400"/>
    </row>
    <row r="212" spans="8:66" x14ac:dyDescent="0.25">
      <c r="H212" s="1607"/>
      <c r="L212" s="1611"/>
      <c r="N212" s="1611"/>
      <c r="P212" s="1611"/>
      <c r="Q212" s="1610"/>
      <c r="S212" s="1611"/>
      <c r="T212" s="1610"/>
      <c r="U212" s="1612"/>
      <c r="V212" s="1612"/>
      <c r="X212" s="1607"/>
      <c r="Y212" s="1607"/>
      <c r="Z212" s="1607"/>
      <c r="AX212" s="1381"/>
      <c r="AY212" s="1381"/>
      <c r="AZ212" s="1400"/>
      <c r="BA212" s="1399"/>
      <c r="BB212" s="1399"/>
      <c r="BC212" s="433"/>
      <c r="BM212" s="400"/>
      <c r="BN212" s="400"/>
    </row>
    <row r="213" spans="8:66" x14ac:dyDescent="0.25">
      <c r="H213" s="1607"/>
      <c r="L213" s="1611"/>
      <c r="N213" s="1611"/>
      <c r="P213" s="1611"/>
      <c r="Q213" s="1612"/>
      <c r="S213" s="1611"/>
      <c r="T213" s="1610"/>
      <c r="U213" s="1612"/>
      <c r="V213" s="1612"/>
      <c r="X213" s="1607"/>
      <c r="Y213" s="1607"/>
      <c r="Z213" s="1607"/>
      <c r="AX213" s="1381"/>
      <c r="AY213" s="1381"/>
      <c r="AZ213" s="1400"/>
      <c r="BA213" s="1399"/>
      <c r="BB213" s="1399"/>
      <c r="BC213" s="433"/>
      <c r="BM213" s="400"/>
      <c r="BN213" s="400"/>
    </row>
    <row r="214" spans="8:66" x14ac:dyDescent="0.25">
      <c r="H214" s="1607"/>
      <c r="L214" s="1611"/>
      <c r="N214" s="1611"/>
      <c r="P214" s="1611"/>
      <c r="Q214" s="1612"/>
      <c r="S214" s="1611"/>
      <c r="T214" s="1610"/>
      <c r="U214" s="1612"/>
      <c r="V214" s="1612"/>
      <c r="X214" s="1607"/>
      <c r="Y214" s="1607"/>
      <c r="Z214" s="1607"/>
      <c r="AY214" s="1381"/>
      <c r="BM214" s="400"/>
      <c r="BN214" s="400"/>
    </row>
    <row r="215" spans="8:66" x14ac:dyDescent="0.25">
      <c r="H215" s="1607"/>
      <c r="L215" s="1611"/>
      <c r="N215" s="1611"/>
      <c r="P215" s="1611"/>
      <c r="Q215" s="1612"/>
      <c r="S215" s="1611"/>
      <c r="T215" s="1610"/>
      <c r="U215" s="1612"/>
      <c r="V215" s="1612"/>
      <c r="X215" s="1607"/>
      <c r="Y215" s="1607"/>
      <c r="Z215" s="1607"/>
      <c r="AY215" s="1381"/>
      <c r="BM215" s="400"/>
      <c r="BN215" s="400"/>
    </row>
    <row r="216" spans="8:66" x14ac:dyDescent="0.25">
      <c r="H216" s="1607"/>
      <c r="L216" s="1611"/>
      <c r="N216" s="1611"/>
      <c r="P216" s="1611"/>
      <c r="Q216" s="1612"/>
      <c r="S216" s="1611"/>
      <c r="T216" s="1610"/>
      <c r="U216" s="1612"/>
      <c r="V216" s="1612"/>
      <c r="X216" s="1607"/>
      <c r="Y216" s="1607"/>
      <c r="Z216" s="1607"/>
      <c r="AY216" s="1381"/>
      <c r="BM216" s="400"/>
      <c r="BN216" s="400"/>
    </row>
    <row r="217" spans="8:66" x14ac:dyDescent="0.25">
      <c r="H217" s="1607"/>
      <c r="L217" s="1611"/>
      <c r="N217" s="1611"/>
      <c r="P217" s="1611"/>
      <c r="Q217" s="1612"/>
      <c r="S217" s="1611"/>
      <c r="T217" s="1610"/>
      <c r="U217" s="1612"/>
      <c r="V217" s="1612"/>
      <c r="X217" s="1607"/>
      <c r="Y217" s="1607"/>
      <c r="Z217" s="1607"/>
      <c r="AY217" s="1381"/>
      <c r="BM217" s="400"/>
      <c r="BN217" s="400"/>
    </row>
    <row r="218" spans="8:66" x14ac:dyDescent="0.25">
      <c r="H218" s="1607"/>
      <c r="L218" s="1611"/>
      <c r="N218" s="1611"/>
      <c r="P218" s="1611"/>
      <c r="Q218" s="1612"/>
      <c r="S218" s="1611"/>
      <c r="T218" s="1610"/>
      <c r="U218" s="1612"/>
      <c r="V218" s="1612"/>
      <c r="X218" s="1607"/>
      <c r="Y218" s="1607"/>
      <c r="Z218" s="1607"/>
      <c r="AY218" s="1381"/>
      <c r="BM218" s="400"/>
      <c r="BN218" s="400"/>
    </row>
    <row r="219" spans="8:66" x14ac:dyDescent="0.25">
      <c r="H219" s="1607"/>
      <c r="L219" s="1611"/>
      <c r="N219" s="1611"/>
      <c r="P219" s="1611"/>
      <c r="Q219" s="1612"/>
      <c r="S219" s="1611"/>
      <c r="T219" s="1610"/>
      <c r="U219" s="1612"/>
      <c r="V219" s="1612"/>
      <c r="X219" s="1607"/>
      <c r="Y219" s="1607"/>
      <c r="Z219" s="1607"/>
      <c r="AY219" s="1381"/>
      <c r="BM219" s="400"/>
      <c r="BN219" s="400"/>
    </row>
    <row r="220" spans="8:66" x14ac:dyDescent="0.25">
      <c r="H220" s="1607"/>
      <c r="L220" s="1611"/>
      <c r="N220" s="1611"/>
      <c r="P220" s="1611"/>
      <c r="Q220" s="1612"/>
      <c r="S220" s="1611"/>
      <c r="T220" s="1610"/>
      <c r="U220" s="1612"/>
      <c r="V220" s="1612"/>
      <c r="X220" s="1607"/>
      <c r="Y220" s="1607"/>
      <c r="Z220" s="1607"/>
      <c r="AY220" s="1381"/>
      <c r="BM220" s="400"/>
      <c r="BN220" s="400"/>
    </row>
    <row r="221" spans="8:66" x14ac:dyDescent="0.25">
      <c r="H221" s="1607"/>
      <c r="L221" s="1611"/>
      <c r="N221" s="1611"/>
      <c r="P221" s="1611"/>
      <c r="Q221" s="1612"/>
      <c r="S221" s="1611"/>
      <c r="T221" s="1610"/>
      <c r="U221" s="1612"/>
      <c r="V221" s="1612"/>
      <c r="X221" s="1607"/>
      <c r="Y221" s="1607"/>
      <c r="Z221" s="1607"/>
      <c r="AY221" s="1381"/>
      <c r="BM221" s="400"/>
      <c r="BN221" s="400"/>
    </row>
    <row r="222" spans="8:66" x14ac:dyDescent="0.25">
      <c r="H222" s="1607"/>
      <c r="L222" s="1611"/>
      <c r="N222" s="1611"/>
      <c r="P222" s="1611"/>
      <c r="Q222" s="1612"/>
      <c r="S222" s="1611"/>
      <c r="T222" s="1610"/>
      <c r="U222" s="1612"/>
      <c r="V222" s="1612"/>
      <c r="X222" s="1607"/>
      <c r="Y222" s="1607"/>
      <c r="Z222" s="1607"/>
      <c r="AY222" s="1381"/>
      <c r="BM222" s="400"/>
      <c r="BN222" s="400"/>
    </row>
    <row r="223" spans="8:66" x14ac:dyDescent="0.25">
      <c r="H223" s="1607"/>
      <c r="L223" s="1611"/>
      <c r="N223" s="1611"/>
      <c r="P223" s="1611"/>
      <c r="Q223" s="1612"/>
      <c r="S223" s="1611"/>
      <c r="T223" s="1610"/>
      <c r="U223" s="1612"/>
      <c r="V223" s="1612"/>
      <c r="X223" s="1607"/>
      <c r="Y223" s="1607"/>
      <c r="Z223" s="1607"/>
      <c r="AY223" s="1381"/>
      <c r="BM223" s="400"/>
      <c r="BN223" s="400"/>
    </row>
    <row r="224" spans="8:66" x14ac:dyDescent="0.25">
      <c r="H224" s="1607"/>
      <c r="L224" s="1611"/>
      <c r="N224" s="1611"/>
      <c r="P224" s="1611"/>
      <c r="Q224" s="1612"/>
      <c r="S224" s="1611"/>
      <c r="T224" s="1610"/>
      <c r="U224" s="1612"/>
      <c r="V224" s="1612"/>
      <c r="X224" s="1607"/>
      <c r="Y224" s="1607"/>
      <c r="Z224" s="1607"/>
      <c r="AY224" s="1381"/>
      <c r="BM224" s="400"/>
      <c r="BN224" s="400"/>
    </row>
    <row r="225" spans="12:66" x14ac:dyDescent="0.25">
      <c r="L225" s="1611"/>
      <c r="N225" s="1611"/>
      <c r="P225" s="1611"/>
      <c r="Q225" s="1612"/>
      <c r="S225" s="1611"/>
      <c r="T225" s="1610"/>
      <c r="U225" s="1612"/>
      <c r="V225" s="1612"/>
      <c r="X225" s="1607"/>
      <c r="Y225" s="1607"/>
      <c r="Z225" s="1607"/>
      <c r="AY225" s="1381"/>
      <c r="BM225" s="400"/>
      <c r="BN225" s="400"/>
    </row>
    <row r="226" spans="12:66" x14ac:dyDescent="0.25">
      <c r="L226" s="1611"/>
      <c r="N226" s="1611"/>
      <c r="P226" s="1611"/>
      <c r="Q226" s="1612"/>
      <c r="S226" s="1611"/>
      <c r="T226" s="1610"/>
      <c r="U226" s="1612"/>
      <c r="V226" s="1612"/>
      <c r="X226" s="1607"/>
      <c r="Y226" s="1607"/>
      <c r="Z226" s="1607"/>
      <c r="BM226" s="400"/>
      <c r="BN226" s="400"/>
    </row>
    <row r="227" spans="12:66" x14ac:dyDescent="0.25">
      <c r="L227" s="1611"/>
      <c r="N227" s="1611"/>
      <c r="P227" s="1611"/>
      <c r="Q227" s="1612"/>
      <c r="S227" s="1611"/>
      <c r="T227" s="1610"/>
      <c r="U227" s="1612"/>
      <c r="V227" s="1612"/>
      <c r="X227" s="1607"/>
      <c r="Y227" s="1607"/>
      <c r="Z227" s="1607"/>
      <c r="BM227" s="170"/>
    </row>
    <row r="228" spans="12:66" x14ac:dyDescent="0.25">
      <c r="X228" s="1607"/>
      <c r="Y228" s="1607"/>
      <c r="Z228" s="1607"/>
      <c r="BM228" s="170"/>
    </row>
    <row r="229" spans="12:66" x14ac:dyDescent="0.25">
      <c r="X229" s="1607"/>
      <c r="Y229" s="1607"/>
      <c r="Z229" s="1607"/>
      <c r="BM229" s="170"/>
    </row>
    <row r="230" spans="12:66" x14ac:dyDescent="0.25">
      <c r="X230" s="1607"/>
      <c r="Y230" s="1607"/>
      <c r="Z230" s="1607"/>
      <c r="BM230" s="170"/>
    </row>
    <row r="231" spans="12:66" x14ac:dyDescent="0.25">
      <c r="X231" s="1607"/>
      <c r="Y231" s="1607"/>
      <c r="Z231" s="1607"/>
      <c r="BM231" s="170"/>
    </row>
    <row r="232" spans="12:66" x14ac:dyDescent="0.25">
      <c r="X232" s="1607"/>
      <c r="Y232" s="1607"/>
      <c r="Z232" s="1607"/>
      <c r="BM232" s="170"/>
    </row>
    <row r="233" spans="12:66" x14ac:dyDescent="0.25">
      <c r="X233" s="1607"/>
      <c r="Y233" s="1607"/>
      <c r="Z233" s="1607"/>
      <c r="BM233" s="170"/>
    </row>
    <row r="234" spans="12:66" x14ac:dyDescent="0.25">
      <c r="X234" s="1607"/>
      <c r="Y234" s="1607"/>
      <c r="Z234" s="1607"/>
      <c r="BM234" s="170"/>
    </row>
    <row r="235" spans="12:66" x14ac:dyDescent="0.25">
      <c r="X235" s="1607"/>
      <c r="Y235" s="1607"/>
      <c r="Z235" s="1607"/>
      <c r="BM235" s="170"/>
    </row>
    <row r="236" spans="12:66" x14ac:dyDescent="0.25">
      <c r="X236" s="1607"/>
      <c r="Y236" s="1607"/>
      <c r="Z236" s="1607"/>
      <c r="BM236" s="170"/>
    </row>
    <row r="237" spans="12:66" x14ac:dyDescent="0.25">
      <c r="X237" s="1607"/>
      <c r="Y237" s="1607"/>
      <c r="Z237" s="1607"/>
      <c r="BM237" s="170"/>
    </row>
    <row r="238" spans="12:66" x14ac:dyDescent="0.25">
      <c r="X238" s="1607"/>
      <c r="Y238" s="1607"/>
      <c r="Z238" s="1607"/>
      <c r="BM238" s="170"/>
    </row>
    <row r="239" spans="12:66" x14ac:dyDescent="0.25">
      <c r="X239" s="1607"/>
      <c r="Y239" s="1607"/>
      <c r="Z239" s="1607"/>
      <c r="BM239" s="170"/>
    </row>
    <row r="240" spans="12:66" x14ac:dyDescent="0.25">
      <c r="X240" s="1607"/>
      <c r="Y240" s="1607"/>
      <c r="Z240" s="1607"/>
      <c r="BM240" s="170"/>
    </row>
    <row r="241" spans="24:65" x14ac:dyDescent="0.25">
      <c r="X241" s="1607"/>
      <c r="Y241" s="1607"/>
      <c r="Z241" s="1607"/>
      <c r="BM241" s="170"/>
    </row>
    <row r="242" spans="24:65" x14ac:dyDescent="0.25">
      <c r="X242" s="1607"/>
      <c r="Y242" s="1607"/>
      <c r="Z242" s="1607"/>
      <c r="BM242" s="170"/>
    </row>
    <row r="243" spans="24:65" x14ac:dyDescent="0.25">
      <c r="X243" s="1607"/>
      <c r="Y243" s="1607"/>
      <c r="Z243" s="1607"/>
      <c r="BM243" s="170"/>
    </row>
    <row r="244" spans="24:65" x14ac:dyDescent="0.25">
      <c r="X244" s="1607"/>
      <c r="Y244" s="1607"/>
      <c r="Z244" s="1607"/>
      <c r="BM244" s="170"/>
    </row>
    <row r="245" spans="24:65" x14ac:dyDescent="0.25">
      <c r="X245" s="1607"/>
      <c r="Y245" s="1607"/>
      <c r="Z245" s="1607"/>
      <c r="BM245" s="170"/>
    </row>
    <row r="246" spans="24:65" x14ac:dyDescent="0.25">
      <c r="X246" s="1607"/>
      <c r="Y246" s="1607"/>
      <c r="Z246" s="1607"/>
      <c r="BM246" s="170"/>
    </row>
    <row r="247" spans="24:65" x14ac:dyDescent="0.25">
      <c r="X247" s="1607"/>
      <c r="Y247" s="1607"/>
      <c r="Z247" s="1607"/>
      <c r="BM247" s="170"/>
    </row>
    <row r="248" spans="24:65" x14ac:dyDescent="0.25">
      <c r="X248" s="1607"/>
      <c r="Y248" s="1607"/>
      <c r="Z248" s="1607"/>
      <c r="BM248" s="170"/>
    </row>
    <row r="249" spans="24:65" x14ac:dyDescent="0.25">
      <c r="X249" s="1607"/>
      <c r="Y249" s="1607"/>
      <c r="Z249" s="1607"/>
      <c r="BM249" s="170"/>
    </row>
    <row r="250" spans="24:65" x14ac:dyDescent="0.25">
      <c r="X250" s="1607"/>
      <c r="Y250" s="1607"/>
      <c r="Z250" s="1607"/>
      <c r="BM250" s="170"/>
    </row>
    <row r="251" spans="24:65" x14ac:dyDescent="0.25">
      <c r="X251" s="1607"/>
      <c r="Y251" s="1607"/>
      <c r="Z251" s="1607"/>
      <c r="BM251" s="170"/>
    </row>
    <row r="252" spans="24:65" x14ac:dyDescent="0.25">
      <c r="X252" s="1607"/>
      <c r="Y252" s="1607"/>
      <c r="Z252" s="1607"/>
      <c r="BM252" s="170"/>
    </row>
    <row r="253" spans="24:65" x14ac:dyDescent="0.25">
      <c r="X253" s="1607"/>
      <c r="Y253" s="1607"/>
      <c r="Z253" s="1607"/>
      <c r="BM253" s="170"/>
    </row>
    <row r="254" spans="24:65" x14ac:dyDescent="0.25">
      <c r="X254" s="1607"/>
      <c r="Y254" s="1607"/>
      <c r="Z254" s="1607"/>
      <c r="BM254" s="170"/>
    </row>
    <row r="255" spans="24:65" x14ac:dyDescent="0.25">
      <c r="X255" s="1607"/>
      <c r="Y255" s="1607"/>
      <c r="Z255" s="1607"/>
      <c r="BM255" s="170"/>
    </row>
    <row r="256" spans="24:65" x14ac:dyDescent="0.25">
      <c r="X256" s="1607"/>
      <c r="Y256" s="1607"/>
      <c r="Z256" s="1607"/>
      <c r="BM256" s="170"/>
    </row>
    <row r="257" spans="24:65" x14ac:dyDescent="0.25">
      <c r="X257" s="1607"/>
      <c r="Y257" s="1607"/>
      <c r="Z257" s="1607"/>
      <c r="BM257" s="170"/>
    </row>
    <row r="258" spans="24:65" x14ac:dyDescent="0.25">
      <c r="X258" s="1607"/>
      <c r="Y258" s="1607"/>
      <c r="Z258" s="1607"/>
      <c r="BM258" s="170"/>
    </row>
    <row r="259" spans="24:65" x14ac:dyDescent="0.25">
      <c r="X259" s="1607"/>
      <c r="Y259" s="1607"/>
      <c r="Z259" s="1607"/>
      <c r="BM259" s="170"/>
    </row>
    <row r="260" spans="24:65" x14ac:dyDescent="0.25">
      <c r="X260" s="1607"/>
      <c r="Y260" s="1607"/>
      <c r="Z260" s="1607"/>
      <c r="BM260" s="170"/>
    </row>
    <row r="261" spans="24:65" x14ac:dyDescent="0.25">
      <c r="X261" s="1607"/>
      <c r="Y261" s="1607"/>
      <c r="Z261" s="1607"/>
      <c r="BM261" s="170"/>
    </row>
    <row r="262" spans="24:65" x14ac:dyDescent="0.25">
      <c r="X262" s="1607"/>
      <c r="Y262" s="1607"/>
      <c r="Z262" s="1607"/>
      <c r="BM262" s="170"/>
    </row>
    <row r="263" spans="24:65" x14ac:dyDescent="0.25">
      <c r="X263" s="1607"/>
      <c r="Y263" s="1607"/>
      <c r="Z263" s="1607"/>
      <c r="BM263" s="170"/>
    </row>
    <row r="264" spans="24:65" x14ac:dyDescent="0.25">
      <c r="X264" s="1607"/>
      <c r="Y264" s="1607"/>
      <c r="Z264" s="1607"/>
      <c r="BM264" s="170"/>
    </row>
    <row r="265" spans="24:65" x14ac:dyDescent="0.25">
      <c r="X265" s="1607"/>
      <c r="Y265" s="1607"/>
      <c r="Z265" s="1607"/>
      <c r="BM265" s="170"/>
    </row>
    <row r="266" spans="24:65" x14ac:dyDescent="0.25">
      <c r="X266" s="1607"/>
      <c r="Y266" s="1607"/>
      <c r="Z266" s="1607"/>
      <c r="BM266" s="170"/>
    </row>
    <row r="267" spans="24:65" x14ac:dyDescent="0.25">
      <c r="X267" s="1607"/>
      <c r="Y267" s="1607"/>
      <c r="Z267" s="1607"/>
      <c r="BM267" s="170"/>
    </row>
    <row r="268" spans="24:65" x14ac:dyDescent="0.25">
      <c r="X268" s="1607"/>
      <c r="Y268" s="1607"/>
      <c r="Z268" s="1607"/>
      <c r="BM268" s="170"/>
    </row>
    <row r="269" spans="24:65" x14ac:dyDescent="0.25">
      <c r="X269" s="1607"/>
      <c r="Y269" s="1607"/>
      <c r="Z269" s="1607"/>
      <c r="BM269" s="170"/>
    </row>
    <row r="270" spans="24:65" x14ac:dyDescent="0.25">
      <c r="X270" s="1607"/>
      <c r="Y270" s="1607"/>
      <c r="Z270" s="1607"/>
      <c r="BM270" s="170"/>
    </row>
    <row r="271" spans="24:65" x14ac:dyDescent="0.25">
      <c r="X271" s="1607"/>
      <c r="Y271" s="1607"/>
      <c r="Z271" s="1607"/>
      <c r="BM271" s="170"/>
    </row>
    <row r="272" spans="24:65" x14ac:dyDescent="0.25">
      <c r="X272" s="1607"/>
      <c r="Y272" s="1607"/>
      <c r="Z272" s="1607"/>
      <c r="BM272" s="170"/>
    </row>
    <row r="273" spans="24:65" x14ac:dyDescent="0.25">
      <c r="X273" s="1607"/>
      <c r="Y273" s="1607"/>
      <c r="Z273" s="1607"/>
      <c r="BM273" s="170"/>
    </row>
    <row r="274" spans="24:65" x14ac:dyDescent="0.25">
      <c r="X274" s="1607"/>
      <c r="Y274" s="1607"/>
      <c r="Z274" s="1607"/>
      <c r="BM274" s="170"/>
    </row>
    <row r="275" spans="24:65" x14ac:dyDescent="0.25">
      <c r="X275" s="1607"/>
      <c r="Y275" s="1607"/>
      <c r="Z275" s="1607"/>
      <c r="BM275" s="170"/>
    </row>
    <row r="276" spans="24:65" x14ac:dyDescent="0.25">
      <c r="X276" s="1607"/>
      <c r="Y276" s="1607"/>
      <c r="Z276" s="1607"/>
      <c r="BM276" s="170"/>
    </row>
    <row r="277" spans="24:65" x14ac:dyDescent="0.25">
      <c r="X277" s="1607"/>
      <c r="Y277" s="1607"/>
      <c r="Z277" s="1607"/>
      <c r="BM277" s="170"/>
    </row>
    <row r="278" spans="24:65" x14ac:dyDescent="0.25">
      <c r="X278" s="1607"/>
      <c r="Y278" s="1607"/>
      <c r="Z278" s="1607"/>
      <c r="BM278" s="170"/>
    </row>
    <row r="279" spans="24:65" x14ac:dyDescent="0.25">
      <c r="X279" s="1607"/>
      <c r="Y279" s="1607"/>
      <c r="Z279" s="1607"/>
      <c r="BM279" s="170"/>
    </row>
    <row r="280" spans="24:65" x14ac:dyDescent="0.25">
      <c r="X280" s="1607"/>
      <c r="Y280" s="1607"/>
      <c r="Z280" s="1607"/>
      <c r="BM280" s="170"/>
    </row>
    <row r="281" spans="24:65" x14ac:dyDescent="0.25">
      <c r="X281" s="1607"/>
      <c r="Y281" s="1607"/>
      <c r="Z281" s="1607"/>
      <c r="BM281" s="170"/>
    </row>
    <row r="282" spans="24:65" x14ac:dyDescent="0.25">
      <c r="X282" s="1607"/>
      <c r="Y282" s="1607"/>
      <c r="Z282" s="1607"/>
      <c r="BM282" s="170"/>
    </row>
    <row r="283" spans="24:65" x14ac:dyDescent="0.25">
      <c r="X283" s="1607"/>
      <c r="Y283" s="1607"/>
      <c r="Z283" s="1607"/>
      <c r="BM283" s="170"/>
    </row>
    <row r="284" spans="24:65" x14ac:dyDescent="0.25">
      <c r="X284" s="1607"/>
      <c r="Y284" s="1607"/>
      <c r="Z284" s="1607"/>
      <c r="BM284" s="170"/>
    </row>
    <row r="285" spans="24:65" x14ac:dyDescent="0.25">
      <c r="X285" s="1607"/>
      <c r="Y285" s="1607"/>
      <c r="Z285" s="1607"/>
      <c r="BM285" s="170"/>
    </row>
    <row r="286" spans="24:65" x14ac:dyDescent="0.25">
      <c r="X286" s="1607"/>
      <c r="Y286" s="1607"/>
      <c r="Z286" s="1607"/>
      <c r="BM286" s="170"/>
    </row>
    <row r="287" spans="24:65" x14ac:dyDescent="0.25">
      <c r="X287" s="1607"/>
      <c r="Y287" s="1607"/>
      <c r="Z287" s="1607"/>
    </row>
    <row r="288" spans="24:65" x14ac:dyDescent="0.25">
      <c r="X288" s="1607"/>
      <c r="Y288" s="1607"/>
      <c r="Z288" s="1607"/>
    </row>
    <row r="289" spans="24:26" x14ac:dyDescent="0.25">
      <c r="X289" s="1607"/>
      <c r="Y289" s="1607"/>
      <c r="Z289" s="1607"/>
    </row>
    <row r="290" spans="24:26" x14ac:dyDescent="0.25">
      <c r="X290" s="1607"/>
      <c r="Y290" s="1607"/>
      <c r="Z290" s="1607"/>
    </row>
    <row r="291" spans="24:26" x14ac:dyDescent="0.25">
      <c r="X291" s="1607"/>
      <c r="Y291" s="1607"/>
      <c r="Z291" s="1607"/>
    </row>
    <row r="292" spans="24:26" x14ac:dyDescent="0.25">
      <c r="X292" s="1607"/>
      <c r="Y292" s="1607"/>
      <c r="Z292" s="1607"/>
    </row>
    <row r="293" spans="24:26" x14ac:dyDescent="0.25">
      <c r="X293" s="1607"/>
      <c r="Y293" s="1607"/>
      <c r="Z293" s="1607"/>
    </row>
    <row r="294" spans="24:26" x14ac:dyDescent="0.25">
      <c r="X294" s="1607"/>
      <c r="Y294" s="1607"/>
      <c r="Z294" s="1607"/>
    </row>
    <row r="295" spans="24:26" x14ac:dyDescent="0.25">
      <c r="X295" s="1607"/>
      <c r="Y295" s="1607"/>
      <c r="Z295" s="1607"/>
    </row>
    <row r="296" spans="24:26" x14ac:dyDescent="0.25">
      <c r="X296" s="1607"/>
      <c r="Y296" s="1607"/>
      <c r="Z296" s="1607"/>
    </row>
    <row r="297" spans="24:26" x14ac:dyDescent="0.25">
      <c r="X297" s="1607"/>
      <c r="Y297" s="1607"/>
      <c r="Z297" s="1607"/>
    </row>
    <row r="298" spans="24:26" x14ac:dyDescent="0.25">
      <c r="X298" s="1607"/>
      <c r="Y298" s="1607"/>
      <c r="Z298" s="1607"/>
    </row>
    <row r="299" spans="24:26" x14ac:dyDescent="0.25">
      <c r="X299" s="1607"/>
      <c r="Y299" s="1607"/>
      <c r="Z299" s="1607"/>
    </row>
    <row r="300" spans="24:26" x14ac:dyDescent="0.25">
      <c r="X300" s="1607"/>
      <c r="Y300" s="1607"/>
      <c r="Z300" s="1607"/>
    </row>
    <row r="301" spans="24:26" x14ac:dyDescent="0.25">
      <c r="X301" s="1607"/>
      <c r="Y301" s="1607"/>
      <c r="Z301" s="1607"/>
    </row>
    <row r="302" spans="24:26" x14ac:dyDescent="0.25">
      <c r="X302" s="1607"/>
      <c r="Y302" s="1607"/>
      <c r="Z302" s="1607"/>
    </row>
    <row r="303" spans="24:26" x14ac:dyDescent="0.25">
      <c r="X303" s="1607"/>
      <c r="Y303" s="1607"/>
      <c r="Z303" s="1607"/>
    </row>
    <row r="304" spans="24:26" x14ac:dyDescent="0.25">
      <c r="X304" s="1607"/>
      <c r="Y304" s="1607"/>
      <c r="Z304" s="1607"/>
    </row>
    <row r="305" spans="24:26" x14ac:dyDescent="0.25">
      <c r="X305" s="1607"/>
      <c r="Y305" s="1607"/>
      <c r="Z305" s="1607"/>
    </row>
    <row r="306" spans="24:26" x14ac:dyDescent="0.25">
      <c r="X306" s="1607"/>
      <c r="Y306" s="1607"/>
      <c r="Z306" s="1607"/>
    </row>
    <row r="307" spans="24:26" x14ac:dyDescent="0.25">
      <c r="X307" s="1607"/>
      <c r="Y307" s="1607"/>
      <c r="Z307" s="1607"/>
    </row>
    <row r="308" spans="24:26" x14ac:dyDescent="0.25">
      <c r="X308" s="1607"/>
      <c r="Y308" s="1607"/>
      <c r="Z308" s="1607"/>
    </row>
    <row r="309" spans="24:26" x14ac:dyDescent="0.25">
      <c r="X309" s="1607"/>
      <c r="Y309" s="1607"/>
      <c r="Z309" s="1607"/>
    </row>
    <row r="310" spans="24:26" x14ac:dyDescent="0.25">
      <c r="X310" s="1607"/>
      <c r="Y310" s="1607"/>
      <c r="Z310" s="1607"/>
    </row>
    <row r="311" spans="24:26" x14ac:dyDescent="0.25">
      <c r="X311" s="1607"/>
      <c r="Y311" s="1607"/>
      <c r="Z311" s="1607"/>
    </row>
    <row r="312" spans="24:26" x14ac:dyDescent="0.25">
      <c r="X312" s="1607"/>
      <c r="Y312" s="1607"/>
      <c r="Z312" s="1607"/>
    </row>
    <row r="313" spans="24:26" x14ac:dyDescent="0.25">
      <c r="X313" s="1607"/>
      <c r="Y313" s="1607"/>
      <c r="Z313" s="1607"/>
    </row>
    <row r="314" spans="24:26" x14ac:dyDescent="0.25">
      <c r="X314" s="1607"/>
      <c r="Y314" s="1607"/>
      <c r="Z314" s="1607"/>
    </row>
    <row r="315" spans="24:26" x14ac:dyDescent="0.25">
      <c r="X315" s="1607"/>
      <c r="Y315" s="1607"/>
      <c r="Z315" s="1607"/>
    </row>
    <row r="316" spans="24:26" x14ac:dyDescent="0.25">
      <c r="X316" s="1607"/>
      <c r="Y316" s="1607"/>
      <c r="Z316" s="1607"/>
    </row>
    <row r="317" spans="24:26" x14ac:dyDescent="0.25">
      <c r="X317" s="1607"/>
      <c r="Y317" s="1607"/>
      <c r="Z317" s="1607"/>
    </row>
    <row r="318" spans="24:26" x14ac:dyDescent="0.25">
      <c r="X318" s="1607"/>
      <c r="Y318" s="1607"/>
      <c r="Z318" s="1607"/>
    </row>
    <row r="319" spans="24:26" x14ac:dyDescent="0.25">
      <c r="X319" s="1607"/>
      <c r="Y319" s="1607"/>
      <c r="Z319" s="1607"/>
    </row>
    <row r="320" spans="24:26" x14ac:dyDescent="0.25">
      <c r="X320" s="1607"/>
      <c r="Y320" s="1607"/>
      <c r="Z320" s="1607"/>
    </row>
    <row r="321" spans="24:26" x14ac:dyDescent="0.25">
      <c r="X321" s="1607"/>
      <c r="Y321" s="1607"/>
      <c r="Z321" s="1607"/>
    </row>
    <row r="322" spans="24:26" x14ac:dyDescent="0.25">
      <c r="X322" s="1607"/>
      <c r="Y322" s="1607"/>
      <c r="Z322" s="1607"/>
    </row>
    <row r="323" spans="24:26" x14ac:dyDescent="0.25">
      <c r="X323" s="1607"/>
      <c r="Y323" s="1607"/>
      <c r="Z323" s="1607"/>
    </row>
    <row r="324" spans="24:26" x14ac:dyDescent="0.25">
      <c r="X324" s="1607"/>
      <c r="Y324" s="1607"/>
      <c r="Z324" s="1607"/>
    </row>
    <row r="325" spans="24:26" x14ac:dyDescent="0.25">
      <c r="X325" s="1607"/>
      <c r="Y325" s="1607"/>
      <c r="Z325" s="1607"/>
    </row>
    <row r="326" spans="24:26" x14ac:dyDescent="0.25">
      <c r="X326" s="1607"/>
      <c r="Y326" s="1607"/>
      <c r="Z326" s="1607"/>
    </row>
    <row r="327" spans="24:26" x14ac:dyDescent="0.25">
      <c r="X327" s="1607"/>
      <c r="Y327" s="1607"/>
      <c r="Z327" s="1607"/>
    </row>
    <row r="328" spans="24:26" x14ac:dyDescent="0.25">
      <c r="X328" s="1607"/>
      <c r="Y328" s="1607"/>
      <c r="Z328" s="1607"/>
    </row>
    <row r="329" spans="24:26" x14ac:dyDescent="0.25">
      <c r="X329" s="1607"/>
      <c r="Y329" s="1607"/>
      <c r="Z329" s="1607"/>
    </row>
    <row r="330" spans="24:26" x14ac:dyDescent="0.25">
      <c r="X330" s="1607"/>
      <c r="Y330" s="1607"/>
      <c r="Z330" s="1607"/>
    </row>
    <row r="331" spans="24:26" x14ac:dyDescent="0.25">
      <c r="X331" s="1607"/>
      <c r="Y331" s="1607"/>
      <c r="Z331" s="1607"/>
    </row>
    <row r="332" spans="24:26" x14ac:dyDescent="0.25">
      <c r="X332" s="1607"/>
      <c r="Y332" s="1607"/>
      <c r="Z332" s="1607"/>
    </row>
    <row r="333" spans="24:26" x14ac:dyDescent="0.25">
      <c r="X333" s="1607"/>
      <c r="Y333" s="1607"/>
      <c r="Z333" s="1607"/>
    </row>
    <row r="334" spans="24:26" x14ac:dyDescent="0.25">
      <c r="X334" s="1607"/>
      <c r="Y334" s="1607"/>
      <c r="Z334" s="1607"/>
    </row>
    <row r="335" spans="24:26" x14ac:dyDescent="0.25">
      <c r="X335" s="1607"/>
      <c r="Y335" s="1607"/>
      <c r="Z335" s="1607"/>
    </row>
    <row r="336" spans="24:26" x14ac:dyDescent="0.25">
      <c r="X336" s="1607"/>
      <c r="Y336" s="1607"/>
      <c r="Z336" s="1607"/>
    </row>
    <row r="337" spans="24:26" x14ac:dyDescent="0.25">
      <c r="X337" s="1607"/>
      <c r="Y337" s="1607"/>
      <c r="Z337" s="1607"/>
    </row>
    <row r="338" spans="24:26" x14ac:dyDescent="0.25">
      <c r="X338" s="1607"/>
      <c r="Y338" s="1607"/>
      <c r="Z338" s="1607"/>
    </row>
    <row r="339" spans="24:26" x14ac:dyDescent="0.25">
      <c r="X339" s="1607"/>
      <c r="Y339" s="1607"/>
      <c r="Z339" s="1607"/>
    </row>
    <row r="340" spans="24:26" x14ac:dyDescent="0.25">
      <c r="X340" s="1607"/>
      <c r="Y340" s="1607"/>
      <c r="Z340" s="1607"/>
    </row>
    <row r="341" spans="24:26" x14ac:dyDescent="0.25">
      <c r="X341" s="1607"/>
      <c r="Y341" s="1607"/>
      <c r="Z341" s="1607"/>
    </row>
    <row r="342" spans="24:26" x14ac:dyDescent="0.25">
      <c r="X342" s="1607"/>
      <c r="Y342" s="1607"/>
      <c r="Z342" s="1607"/>
    </row>
    <row r="343" spans="24:26" x14ac:dyDescent="0.25">
      <c r="X343" s="1607"/>
      <c r="Y343" s="1607"/>
      <c r="Z343" s="1607"/>
    </row>
    <row r="344" spans="24:26" x14ac:dyDescent="0.25">
      <c r="X344" s="1607"/>
      <c r="Y344" s="1607"/>
      <c r="Z344" s="1607"/>
    </row>
    <row r="345" spans="24:26" x14ac:dyDescent="0.25">
      <c r="X345" s="1607"/>
      <c r="Y345" s="1607"/>
      <c r="Z345" s="1607"/>
    </row>
    <row r="346" spans="24:26" x14ac:dyDescent="0.25">
      <c r="X346" s="1607"/>
      <c r="Y346" s="1607"/>
      <c r="Z346" s="1607"/>
    </row>
    <row r="347" spans="24:26" x14ac:dyDescent="0.25">
      <c r="X347" s="1607"/>
      <c r="Y347" s="1607"/>
      <c r="Z347" s="1607"/>
    </row>
    <row r="348" spans="24:26" x14ac:dyDescent="0.25">
      <c r="X348" s="1607"/>
      <c r="Y348" s="1607"/>
      <c r="Z348" s="1607"/>
    </row>
    <row r="349" spans="24:26" x14ac:dyDescent="0.25">
      <c r="X349" s="1607"/>
      <c r="Y349" s="1607"/>
      <c r="Z349" s="1607"/>
    </row>
    <row r="350" spans="24:26" x14ac:dyDescent="0.25">
      <c r="X350" s="1607"/>
      <c r="Y350" s="1607"/>
      <c r="Z350" s="1607"/>
    </row>
    <row r="351" spans="24:26" x14ac:dyDescent="0.25">
      <c r="X351" s="1607"/>
      <c r="Y351" s="1607"/>
      <c r="Z351" s="1607"/>
    </row>
    <row r="352" spans="24:26" x14ac:dyDescent="0.25">
      <c r="X352" s="1607"/>
      <c r="Y352" s="1607"/>
      <c r="Z352" s="1607"/>
    </row>
    <row r="353" spans="24:26" x14ac:dyDescent="0.25">
      <c r="X353" s="1607"/>
      <c r="Y353" s="1607"/>
      <c r="Z353" s="1607"/>
    </row>
    <row r="354" spans="24:26" x14ac:dyDescent="0.25">
      <c r="X354" s="1607"/>
      <c r="Y354" s="1607"/>
      <c r="Z354" s="1607"/>
    </row>
    <row r="355" spans="24:26" x14ac:dyDescent="0.25">
      <c r="X355" s="1607"/>
      <c r="Y355" s="1607"/>
      <c r="Z355" s="1607"/>
    </row>
    <row r="356" spans="24:26" x14ac:dyDescent="0.25">
      <c r="X356" s="1607"/>
      <c r="Y356" s="1607"/>
      <c r="Z356" s="1607"/>
    </row>
    <row r="357" spans="24:26" x14ac:dyDescent="0.25">
      <c r="X357" s="1607"/>
      <c r="Y357" s="1607"/>
      <c r="Z357" s="1607"/>
    </row>
    <row r="358" spans="24:26" x14ac:dyDescent="0.25">
      <c r="X358" s="1607"/>
      <c r="Y358" s="1607"/>
      <c r="Z358" s="1607"/>
    </row>
    <row r="359" spans="24:26" x14ac:dyDescent="0.25">
      <c r="X359" s="1607"/>
      <c r="Y359" s="1607"/>
      <c r="Z359" s="1607"/>
    </row>
    <row r="360" spans="24:26" x14ac:dyDescent="0.25">
      <c r="X360" s="1607"/>
      <c r="Y360" s="1607"/>
      <c r="Z360" s="1607"/>
    </row>
    <row r="361" spans="24:26" x14ac:dyDescent="0.25">
      <c r="X361" s="1607"/>
      <c r="Y361" s="1607"/>
      <c r="Z361" s="1607"/>
    </row>
    <row r="362" spans="24:26" x14ac:dyDescent="0.25">
      <c r="X362" s="1607"/>
      <c r="Y362" s="1607"/>
      <c r="Z362" s="1607"/>
    </row>
    <row r="363" spans="24:26" x14ac:dyDescent="0.25">
      <c r="X363" s="1607"/>
      <c r="Y363" s="1607"/>
      <c r="Z363" s="1607"/>
    </row>
    <row r="364" spans="24:26" x14ac:dyDescent="0.25">
      <c r="X364" s="1607"/>
      <c r="Y364" s="1607"/>
      <c r="Z364" s="1607"/>
    </row>
    <row r="365" spans="24:26" x14ac:dyDescent="0.25">
      <c r="X365" s="1607"/>
      <c r="Y365" s="1607"/>
      <c r="Z365" s="1607"/>
    </row>
    <row r="366" spans="24:26" x14ac:dyDescent="0.25">
      <c r="X366" s="1607"/>
      <c r="Y366" s="1607"/>
      <c r="Z366" s="1607"/>
    </row>
    <row r="367" spans="24:26" x14ac:dyDescent="0.25">
      <c r="X367" s="1607"/>
      <c r="Y367" s="1607"/>
      <c r="Z367" s="1607"/>
    </row>
    <row r="368" spans="24:26" x14ac:dyDescent="0.25">
      <c r="X368" s="1607"/>
      <c r="Y368" s="1607"/>
      <c r="Z368" s="1607"/>
    </row>
    <row r="369" spans="24:26" x14ac:dyDescent="0.25">
      <c r="X369" s="1607"/>
      <c r="Y369" s="1607"/>
      <c r="Z369" s="1607"/>
    </row>
    <row r="370" spans="24:26" x14ac:dyDescent="0.25">
      <c r="X370" s="1607"/>
      <c r="Y370" s="1607"/>
      <c r="Z370" s="1607"/>
    </row>
    <row r="371" spans="24:26" x14ac:dyDescent="0.25">
      <c r="X371" s="1607"/>
      <c r="Y371" s="1607"/>
      <c r="Z371" s="1607"/>
    </row>
    <row r="372" spans="24:26" x14ac:dyDescent="0.25">
      <c r="X372" s="1607"/>
      <c r="Y372" s="1607"/>
      <c r="Z372" s="1607"/>
    </row>
    <row r="373" spans="24:26" x14ac:dyDescent="0.25">
      <c r="X373" s="1607"/>
      <c r="Y373" s="1607"/>
      <c r="Z373" s="1607"/>
    </row>
    <row r="374" spans="24:26" x14ac:dyDescent="0.25">
      <c r="X374" s="1607"/>
      <c r="Y374" s="1607"/>
      <c r="Z374" s="1607"/>
    </row>
    <row r="375" spans="24:26" x14ac:dyDescent="0.25">
      <c r="X375" s="1607"/>
      <c r="Y375" s="1607"/>
      <c r="Z375" s="1607"/>
    </row>
    <row r="376" spans="24:26" x14ac:dyDescent="0.25">
      <c r="X376" s="1607"/>
      <c r="Y376" s="1607"/>
      <c r="Z376" s="1607"/>
    </row>
    <row r="377" spans="24:26" x14ac:dyDescent="0.25">
      <c r="X377" s="1607"/>
      <c r="Y377" s="1607"/>
      <c r="Z377" s="1607"/>
    </row>
    <row r="378" spans="24:26" x14ac:dyDescent="0.25">
      <c r="X378" s="1607"/>
      <c r="Y378" s="1607"/>
      <c r="Z378" s="1607"/>
    </row>
    <row r="379" spans="24:26" x14ac:dyDescent="0.25">
      <c r="X379" s="1607"/>
      <c r="Y379" s="1607"/>
      <c r="Z379" s="1607"/>
    </row>
    <row r="380" spans="24:26" x14ac:dyDescent="0.25">
      <c r="X380" s="1607"/>
      <c r="Y380" s="1607"/>
      <c r="Z380" s="1607"/>
    </row>
    <row r="381" spans="24:26" x14ac:dyDescent="0.25">
      <c r="X381" s="1607"/>
      <c r="Y381" s="1607"/>
      <c r="Z381" s="1607"/>
    </row>
    <row r="382" spans="24:26" x14ac:dyDescent="0.25">
      <c r="X382" s="1607"/>
      <c r="Y382" s="1607"/>
      <c r="Z382" s="1607"/>
    </row>
    <row r="383" spans="24:26" x14ac:dyDescent="0.25">
      <c r="X383" s="1607"/>
      <c r="Y383" s="1607"/>
      <c r="Z383" s="1607"/>
    </row>
    <row r="384" spans="24:26" x14ac:dyDescent="0.25">
      <c r="X384" s="1607"/>
      <c r="Y384" s="1607"/>
      <c r="Z384" s="1607"/>
    </row>
    <row r="385" spans="24:26" x14ac:dyDescent="0.25">
      <c r="X385" s="1607"/>
      <c r="Y385" s="1607"/>
      <c r="Z385" s="1607"/>
    </row>
    <row r="386" spans="24:26" x14ac:dyDescent="0.25">
      <c r="X386" s="1607"/>
      <c r="Y386" s="1607"/>
      <c r="Z386" s="1607"/>
    </row>
    <row r="387" spans="24:26" x14ac:dyDescent="0.25">
      <c r="X387" s="1607"/>
      <c r="Y387" s="1607"/>
      <c r="Z387" s="1607"/>
    </row>
    <row r="388" spans="24:26" x14ac:dyDescent="0.25">
      <c r="X388" s="1607"/>
      <c r="Y388" s="1607"/>
      <c r="Z388" s="1607"/>
    </row>
    <row r="389" spans="24:26" x14ac:dyDescent="0.25">
      <c r="X389" s="1607"/>
      <c r="Y389" s="1607"/>
      <c r="Z389" s="1607"/>
    </row>
    <row r="390" spans="24:26" x14ac:dyDescent="0.25">
      <c r="X390" s="1607"/>
      <c r="Y390" s="1607"/>
      <c r="Z390" s="1607"/>
    </row>
    <row r="391" spans="24:26" x14ac:dyDescent="0.25">
      <c r="X391" s="1607"/>
      <c r="Y391" s="1607"/>
      <c r="Z391" s="1607"/>
    </row>
    <row r="392" spans="24:26" x14ac:dyDescent="0.25">
      <c r="X392" s="1607"/>
      <c r="Y392" s="1607"/>
      <c r="Z392" s="1607"/>
    </row>
    <row r="393" spans="24:26" x14ac:dyDescent="0.25">
      <c r="X393" s="1607"/>
      <c r="Y393" s="1607"/>
      <c r="Z393" s="1607"/>
    </row>
    <row r="394" spans="24:26" x14ac:dyDescent="0.25">
      <c r="X394" s="1607"/>
      <c r="Y394" s="1607"/>
      <c r="Z394" s="1607"/>
    </row>
    <row r="395" spans="24:26" x14ac:dyDescent="0.25">
      <c r="X395" s="1607"/>
      <c r="Y395" s="1607"/>
      <c r="Z395" s="1607"/>
    </row>
    <row r="396" spans="24:26" x14ac:dyDescent="0.25">
      <c r="X396" s="1607"/>
      <c r="Y396" s="1607"/>
      <c r="Z396" s="1607"/>
    </row>
    <row r="397" spans="24:26" x14ac:dyDescent="0.25">
      <c r="X397" s="1607"/>
      <c r="Y397" s="1607"/>
      <c r="Z397" s="1607"/>
    </row>
    <row r="398" spans="24:26" x14ac:dyDescent="0.25">
      <c r="X398" s="1607"/>
      <c r="Y398" s="1607"/>
      <c r="Z398" s="1607"/>
    </row>
    <row r="399" spans="24:26" x14ac:dyDescent="0.25">
      <c r="X399" s="1607"/>
      <c r="Y399" s="1607"/>
      <c r="Z399" s="1607"/>
    </row>
    <row r="400" spans="24:26" x14ac:dyDescent="0.25">
      <c r="X400" s="1607"/>
      <c r="Y400" s="1607"/>
      <c r="Z400" s="1607"/>
    </row>
    <row r="401" spans="24:26" x14ac:dyDescent="0.25">
      <c r="X401" s="1607"/>
      <c r="Y401" s="1607"/>
      <c r="Z401" s="1607"/>
    </row>
    <row r="402" spans="24:26" x14ac:dyDescent="0.25">
      <c r="X402" s="1607"/>
      <c r="Y402" s="1607"/>
      <c r="Z402" s="1607"/>
    </row>
    <row r="403" spans="24:26" x14ac:dyDescent="0.25">
      <c r="X403" s="1607"/>
      <c r="Y403" s="1607"/>
      <c r="Z403" s="1607"/>
    </row>
    <row r="404" spans="24:26" x14ac:dyDescent="0.25">
      <c r="X404" s="1607"/>
      <c r="Y404" s="1607"/>
      <c r="Z404" s="1607"/>
    </row>
    <row r="405" spans="24:26" x14ac:dyDescent="0.25">
      <c r="X405" s="1607"/>
      <c r="Y405" s="1607"/>
      <c r="Z405" s="1607"/>
    </row>
    <row r="406" spans="24:26" x14ac:dyDescent="0.25">
      <c r="X406" s="1607"/>
      <c r="Y406" s="1607"/>
      <c r="Z406" s="1607"/>
    </row>
    <row r="407" spans="24:26" x14ac:dyDescent="0.25">
      <c r="X407" s="1607"/>
      <c r="Y407" s="1607"/>
      <c r="Z407" s="1607"/>
    </row>
    <row r="408" spans="24:26" x14ac:dyDescent="0.25">
      <c r="X408" s="1607"/>
      <c r="Y408" s="1607"/>
      <c r="Z408" s="1607"/>
    </row>
    <row r="409" spans="24:26" x14ac:dyDescent="0.25">
      <c r="X409" s="1607"/>
      <c r="Y409" s="1607"/>
      <c r="Z409" s="1607"/>
    </row>
    <row r="410" spans="24:26" x14ac:dyDescent="0.25">
      <c r="X410" s="1607"/>
      <c r="Y410" s="1607"/>
      <c r="Z410" s="1607"/>
    </row>
    <row r="411" spans="24:26" x14ac:dyDescent="0.25">
      <c r="X411" s="1607"/>
      <c r="Y411" s="1607"/>
      <c r="Z411" s="1607"/>
    </row>
    <row r="412" spans="24:26" x14ac:dyDescent="0.25">
      <c r="X412" s="1607"/>
      <c r="Y412" s="1607"/>
      <c r="Z412" s="1607"/>
    </row>
    <row r="413" spans="24:26" x14ac:dyDescent="0.25">
      <c r="X413" s="1607"/>
      <c r="Y413" s="1607"/>
      <c r="Z413" s="1607"/>
    </row>
    <row r="414" spans="24:26" x14ac:dyDescent="0.25">
      <c r="X414" s="1607"/>
      <c r="Y414" s="1607"/>
      <c r="Z414" s="1607"/>
    </row>
    <row r="415" spans="24:26" x14ac:dyDescent="0.25">
      <c r="X415" s="1607"/>
      <c r="Y415" s="1607"/>
      <c r="Z415" s="1607"/>
    </row>
    <row r="416" spans="24:26" x14ac:dyDescent="0.25">
      <c r="X416" s="1607"/>
      <c r="Y416" s="1607"/>
      <c r="Z416" s="1607"/>
    </row>
    <row r="417" spans="24:26" x14ac:dyDescent="0.25">
      <c r="X417" s="1607"/>
      <c r="Y417" s="1607"/>
      <c r="Z417" s="1607"/>
    </row>
    <row r="418" spans="24:26" x14ac:dyDescent="0.25">
      <c r="X418" s="1607"/>
      <c r="Y418" s="1607"/>
      <c r="Z418" s="1607"/>
    </row>
    <row r="419" spans="24:26" x14ac:dyDescent="0.25">
      <c r="X419" s="1607"/>
      <c r="Y419" s="1607"/>
      <c r="Z419" s="1607"/>
    </row>
    <row r="420" spans="24:26" x14ac:dyDescent="0.25">
      <c r="X420" s="1607"/>
      <c r="Y420" s="1607"/>
      <c r="Z420" s="1607"/>
    </row>
    <row r="421" spans="24:26" x14ac:dyDescent="0.25">
      <c r="X421" s="1607"/>
      <c r="Y421" s="1607"/>
      <c r="Z421" s="1607"/>
    </row>
    <row r="422" spans="24:26" x14ac:dyDescent="0.25">
      <c r="X422" s="1607"/>
      <c r="Y422" s="1607"/>
      <c r="Z422" s="1607"/>
    </row>
    <row r="423" spans="24:26" x14ac:dyDescent="0.25">
      <c r="X423" s="1607"/>
      <c r="Y423" s="1607"/>
      <c r="Z423" s="1607"/>
    </row>
    <row r="424" spans="24:26" x14ac:dyDescent="0.25">
      <c r="X424" s="1607"/>
      <c r="Y424" s="1607"/>
      <c r="Z424" s="1607"/>
    </row>
    <row r="425" spans="24:26" x14ac:dyDescent="0.25">
      <c r="X425" s="1607"/>
      <c r="Y425" s="1607"/>
      <c r="Z425" s="1607"/>
    </row>
    <row r="426" spans="24:26" x14ac:dyDescent="0.25">
      <c r="X426" s="1607"/>
      <c r="Y426" s="1607"/>
      <c r="Z426" s="1607"/>
    </row>
    <row r="427" spans="24:26" x14ac:dyDescent="0.25">
      <c r="X427" s="1607"/>
      <c r="Y427" s="1607"/>
      <c r="Z427" s="1607"/>
    </row>
    <row r="428" spans="24:26" x14ac:dyDescent="0.25">
      <c r="X428" s="1607"/>
      <c r="Y428" s="1607"/>
      <c r="Z428" s="1607"/>
    </row>
    <row r="429" spans="24:26" x14ac:dyDescent="0.25">
      <c r="X429" s="1607"/>
      <c r="Y429" s="1607"/>
      <c r="Z429" s="1607"/>
    </row>
    <row r="430" spans="24:26" x14ac:dyDescent="0.25">
      <c r="X430" s="1607"/>
      <c r="Y430" s="1607"/>
      <c r="Z430" s="1607"/>
    </row>
    <row r="431" spans="24:26" x14ac:dyDescent="0.25">
      <c r="X431" s="1607"/>
      <c r="Y431" s="1607"/>
      <c r="Z431" s="1607"/>
    </row>
    <row r="432" spans="24:26" x14ac:dyDescent="0.25">
      <c r="X432" s="1607"/>
      <c r="Y432" s="1607"/>
      <c r="Z432" s="1607"/>
    </row>
    <row r="433" spans="24:26" x14ac:dyDescent="0.25">
      <c r="X433" s="1607"/>
      <c r="Y433" s="1607"/>
      <c r="Z433" s="1607"/>
    </row>
    <row r="434" spans="24:26" x14ac:dyDescent="0.25">
      <c r="X434" s="1607"/>
      <c r="Y434" s="1607"/>
      <c r="Z434" s="1607"/>
    </row>
    <row r="435" spans="24:26" x14ac:dyDescent="0.25">
      <c r="X435" s="1607"/>
      <c r="Y435" s="1607"/>
      <c r="Z435" s="1607"/>
    </row>
    <row r="436" spans="24:26" x14ac:dyDescent="0.25">
      <c r="X436" s="1607"/>
      <c r="Y436" s="1607"/>
      <c r="Z436" s="1607"/>
    </row>
    <row r="437" spans="24:26" x14ac:dyDescent="0.25">
      <c r="X437" s="1607"/>
      <c r="Y437" s="1607"/>
      <c r="Z437" s="1607"/>
    </row>
    <row r="438" spans="24:26" x14ac:dyDescent="0.25">
      <c r="X438" s="1607"/>
      <c r="Y438" s="1607"/>
      <c r="Z438" s="1607"/>
    </row>
    <row r="439" spans="24:26" x14ac:dyDescent="0.25">
      <c r="X439" s="1607"/>
      <c r="Y439" s="1607"/>
      <c r="Z439" s="1607"/>
    </row>
    <row r="440" spans="24:26" x14ac:dyDescent="0.25">
      <c r="X440" s="1607"/>
      <c r="Y440" s="1607"/>
      <c r="Z440" s="1607"/>
    </row>
    <row r="441" spans="24:26" x14ac:dyDescent="0.25">
      <c r="X441" s="1607"/>
      <c r="Y441" s="1607"/>
      <c r="Z441" s="1607"/>
    </row>
    <row r="442" spans="24:26" x14ac:dyDescent="0.25">
      <c r="X442" s="1607"/>
      <c r="Y442" s="1607"/>
      <c r="Z442" s="1607"/>
    </row>
    <row r="443" spans="24:26" x14ac:dyDescent="0.25">
      <c r="X443" s="1607"/>
      <c r="Y443" s="1607"/>
      <c r="Z443" s="1607"/>
    </row>
    <row r="444" spans="24:26" x14ac:dyDescent="0.25">
      <c r="X444" s="1607"/>
      <c r="Y444" s="1607"/>
      <c r="Z444" s="1607"/>
    </row>
    <row r="445" spans="24:26" x14ac:dyDescent="0.25">
      <c r="X445" s="1607"/>
      <c r="Y445" s="1607"/>
      <c r="Z445" s="1607"/>
    </row>
    <row r="446" spans="24:26" x14ac:dyDescent="0.25">
      <c r="X446" s="1607"/>
      <c r="Y446" s="1607"/>
      <c r="Z446" s="1607"/>
    </row>
    <row r="447" spans="24:26" x14ac:dyDescent="0.25">
      <c r="X447" s="1607"/>
      <c r="Y447" s="1607"/>
      <c r="Z447" s="1607"/>
    </row>
    <row r="448" spans="24:26" x14ac:dyDescent="0.25">
      <c r="X448" s="1607"/>
      <c r="Y448" s="1607"/>
      <c r="Z448" s="1607"/>
    </row>
    <row r="449" spans="24:26" x14ac:dyDescent="0.25">
      <c r="X449" s="1607"/>
      <c r="Y449" s="1607"/>
      <c r="Z449" s="1607"/>
    </row>
    <row r="450" spans="24:26" x14ac:dyDescent="0.25">
      <c r="X450" s="1607"/>
      <c r="Y450" s="1607"/>
      <c r="Z450" s="1607"/>
    </row>
    <row r="451" spans="24:26" x14ac:dyDescent="0.25">
      <c r="X451" s="1607"/>
      <c r="Y451" s="1607"/>
      <c r="Z451" s="1607"/>
    </row>
    <row r="452" spans="24:26" x14ac:dyDescent="0.25">
      <c r="X452" s="1607"/>
      <c r="Y452" s="1607"/>
      <c r="Z452" s="1607"/>
    </row>
    <row r="453" spans="24:26" x14ac:dyDescent="0.25">
      <c r="X453" s="1607"/>
      <c r="Y453" s="1607"/>
      <c r="Z453" s="1607"/>
    </row>
    <row r="454" spans="24:26" x14ac:dyDescent="0.25">
      <c r="X454" s="1607"/>
      <c r="Y454" s="1607"/>
      <c r="Z454" s="1607"/>
    </row>
    <row r="455" spans="24:26" x14ac:dyDescent="0.25">
      <c r="X455" s="1607"/>
      <c r="Y455" s="1607"/>
      <c r="Z455" s="1607"/>
    </row>
    <row r="456" spans="24:26" x14ac:dyDescent="0.25">
      <c r="X456" s="1607"/>
      <c r="Y456" s="1607"/>
      <c r="Z456" s="1607"/>
    </row>
    <row r="457" spans="24:26" x14ac:dyDescent="0.25">
      <c r="X457" s="1607"/>
      <c r="Y457" s="1607"/>
      <c r="Z457" s="1607"/>
    </row>
    <row r="458" spans="24:26" x14ac:dyDescent="0.25">
      <c r="X458" s="1607"/>
      <c r="Y458" s="1607"/>
      <c r="Z458" s="1607"/>
    </row>
    <row r="459" spans="24:26" x14ac:dyDescent="0.25">
      <c r="X459" s="1607"/>
      <c r="Y459" s="1607"/>
      <c r="Z459" s="1607"/>
    </row>
    <row r="460" spans="24:26" x14ac:dyDescent="0.25">
      <c r="X460" s="1607"/>
      <c r="Y460" s="1607"/>
      <c r="Z460" s="1607"/>
    </row>
    <row r="461" spans="24:26" x14ac:dyDescent="0.25">
      <c r="X461" s="1607"/>
      <c r="Y461" s="1607"/>
      <c r="Z461" s="1607"/>
    </row>
    <row r="462" spans="24:26" x14ac:dyDescent="0.25">
      <c r="X462" s="1607"/>
      <c r="Y462" s="1607"/>
      <c r="Z462" s="1607"/>
    </row>
    <row r="463" spans="24:26" x14ac:dyDescent="0.25">
      <c r="X463" s="1607"/>
      <c r="Y463" s="1607"/>
      <c r="Z463" s="1607"/>
    </row>
    <row r="464" spans="24:26" x14ac:dyDescent="0.25">
      <c r="X464" s="1607"/>
      <c r="Y464" s="1607"/>
      <c r="Z464" s="1607"/>
    </row>
    <row r="465" spans="24:26" x14ac:dyDescent="0.25">
      <c r="X465" s="1607"/>
      <c r="Y465" s="1607"/>
      <c r="Z465" s="1607"/>
    </row>
    <row r="466" spans="24:26" x14ac:dyDescent="0.25">
      <c r="X466" s="1607"/>
      <c r="Y466" s="1607"/>
      <c r="Z466" s="1607"/>
    </row>
    <row r="467" spans="24:26" x14ac:dyDescent="0.25">
      <c r="X467" s="1607"/>
      <c r="Y467" s="1607"/>
      <c r="Z467" s="1607"/>
    </row>
    <row r="468" spans="24:26" x14ac:dyDescent="0.25">
      <c r="X468" s="1607"/>
      <c r="Y468" s="1607"/>
      <c r="Z468" s="1607"/>
    </row>
    <row r="469" spans="24:26" x14ac:dyDescent="0.25">
      <c r="X469" s="1607"/>
      <c r="Y469" s="1607"/>
      <c r="Z469" s="1607"/>
    </row>
    <row r="470" spans="24:26" x14ac:dyDescent="0.25">
      <c r="X470" s="1607"/>
      <c r="Y470" s="1607"/>
      <c r="Z470" s="1607"/>
    </row>
    <row r="471" spans="24:26" x14ac:dyDescent="0.25">
      <c r="X471" s="1607"/>
      <c r="Y471" s="1607"/>
      <c r="Z471" s="1607"/>
    </row>
    <row r="472" spans="24:26" x14ac:dyDescent="0.25">
      <c r="X472" s="1607"/>
      <c r="Y472" s="1607"/>
      <c r="Z472" s="1607"/>
    </row>
    <row r="473" spans="24:26" x14ac:dyDescent="0.25">
      <c r="X473" s="1607"/>
      <c r="Y473" s="1607"/>
      <c r="Z473" s="1607"/>
    </row>
    <row r="474" spans="24:26" x14ac:dyDescent="0.25">
      <c r="X474" s="1607"/>
      <c r="Y474" s="1607"/>
      <c r="Z474" s="1607"/>
    </row>
    <row r="475" spans="24:26" x14ac:dyDescent="0.25">
      <c r="X475" s="1607"/>
      <c r="Y475" s="1607"/>
      <c r="Z475" s="1607"/>
    </row>
    <row r="476" spans="24:26" x14ac:dyDescent="0.25">
      <c r="X476" s="1607"/>
      <c r="Y476" s="1607"/>
      <c r="Z476" s="1607"/>
    </row>
    <row r="477" spans="24:26" x14ac:dyDescent="0.25">
      <c r="X477" s="1607"/>
      <c r="Y477" s="1607"/>
      <c r="Z477" s="1607"/>
    </row>
    <row r="478" spans="24:26" x14ac:dyDescent="0.25">
      <c r="X478" s="1607"/>
      <c r="Y478" s="1607"/>
      <c r="Z478" s="1607"/>
    </row>
    <row r="479" spans="24:26" x14ac:dyDescent="0.25">
      <c r="X479" s="1607"/>
      <c r="Y479" s="1607"/>
      <c r="Z479" s="1607"/>
    </row>
    <row r="480" spans="24:26" x14ac:dyDescent="0.25">
      <c r="X480" s="1607"/>
      <c r="Y480" s="1607"/>
      <c r="Z480" s="1607"/>
    </row>
    <row r="481" spans="24:26" x14ac:dyDescent="0.25">
      <c r="X481" s="1607"/>
      <c r="Y481" s="1607"/>
      <c r="Z481" s="1607"/>
    </row>
    <row r="482" spans="24:26" x14ac:dyDescent="0.25">
      <c r="X482" s="1607"/>
      <c r="Y482" s="1607"/>
      <c r="Z482" s="1607"/>
    </row>
    <row r="483" spans="24:26" x14ac:dyDescent="0.25">
      <c r="X483" s="1607"/>
      <c r="Y483" s="1607"/>
      <c r="Z483" s="1607"/>
    </row>
    <row r="484" spans="24:26" x14ac:dyDescent="0.25">
      <c r="X484" s="1607"/>
      <c r="Y484" s="1607"/>
      <c r="Z484" s="1607"/>
    </row>
    <row r="485" spans="24:26" x14ac:dyDescent="0.25">
      <c r="X485" s="1607"/>
      <c r="Y485" s="1607"/>
      <c r="Z485" s="1607"/>
    </row>
    <row r="486" spans="24:26" x14ac:dyDescent="0.25">
      <c r="X486" s="1607"/>
      <c r="Y486" s="1607"/>
      <c r="Z486" s="1607"/>
    </row>
    <row r="487" spans="24:26" x14ac:dyDescent="0.25">
      <c r="X487" s="1607"/>
      <c r="Y487" s="1607"/>
      <c r="Z487" s="1607"/>
    </row>
    <row r="488" spans="24:26" x14ac:dyDescent="0.25">
      <c r="X488" s="1607"/>
      <c r="Y488" s="1607"/>
      <c r="Z488" s="1607"/>
    </row>
    <row r="489" spans="24:26" x14ac:dyDescent="0.25">
      <c r="X489" s="1607"/>
      <c r="Y489" s="1607"/>
      <c r="Z489" s="1607"/>
    </row>
    <row r="490" spans="24:26" x14ac:dyDescent="0.25">
      <c r="X490" s="1607"/>
      <c r="Y490" s="1607"/>
      <c r="Z490" s="1607"/>
    </row>
    <row r="491" spans="24:26" x14ac:dyDescent="0.25">
      <c r="X491" s="1607"/>
      <c r="Y491" s="1607"/>
      <c r="Z491" s="1607"/>
    </row>
    <row r="492" spans="24:26" x14ac:dyDescent="0.25">
      <c r="X492" s="1607"/>
      <c r="Y492" s="1607"/>
      <c r="Z492" s="1607"/>
    </row>
    <row r="493" spans="24:26" x14ac:dyDescent="0.25">
      <c r="X493" s="1607"/>
      <c r="Y493" s="1607"/>
      <c r="Z493" s="1607"/>
    </row>
    <row r="494" spans="24:26" x14ac:dyDescent="0.25">
      <c r="X494" s="1607"/>
      <c r="Y494" s="1607"/>
      <c r="Z494" s="1607"/>
    </row>
    <row r="495" spans="24:26" x14ac:dyDescent="0.25">
      <c r="X495" s="1607"/>
      <c r="Y495" s="1607"/>
      <c r="Z495" s="1607"/>
    </row>
    <row r="496" spans="24:26" x14ac:dyDescent="0.25">
      <c r="X496" s="1607"/>
      <c r="Y496" s="1607"/>
      <c r="Z496" s="1607"/>
    </row>
    <row r="497" spans="24:26" x14ac:dyDescent="0.25">
      <c r="X497" s="1607"/>
      <c r="Y497" s="1607"/>
      <c r="Z497" s="1607"/>
    </row>
    <row r="498" spans="24:26" x14ac:dyDescent="0.25">
      <c r="X498" s="1607"/>
      <c r="Y498" s="1607"/>
      <c r="Z498" s="1607"/>
    </row>
    <row r="499" spans="24:26" x14ac:dyDescent="0.25">
      <c r="X499" s="1607"/>
      <c r="Y499" s="1607"/>
      <c r="Z499" s="1607"/>
    </row>
    <row r="500" spans="24:26" x14ac:dyDescent="0.25">
      <c r="X500" s="1607"/>
      <c r="Y500" s="1607"/>
      <c r="Z500" s="1607"/>
    </row>
    <row r="501" spans="24:26" x14ac:dyDescent="0.25">
      <c r="X501" s="1607"/>
      <c r="Y501" s="1607"/>
      <c r="Z501" s="1607"/>
    </row>
    <row r="502" spans="24:26" x14ac:dyDescent="0.25">
      <c r="X502" s="1607"/>
      <c r="Y502" s="1607"/>
      <c r="Z502" s="1607"/>
    </row>
    <row r="503" spans="24:26" x14ac:dyDescent="0.25">
      <c r="X503" s="1607"/>
      <c r="Y503" s="1607"/>
      <c r="Z503" s="1607"/>
    </row>
    <row r="504" spans="24:26" x14ac:dyDescent="0.25">
      <c r="X504" s="1607"/>
      <c r="Y504" s="1607"/>
      <c r="Z504" s="1607"/>
    </row>
    <row r="505" spans="24:26" x14ac:dyDescent="0.25">
      <c r="X505" s="1607"/>
      <c r="Y505" s="1607"/>
      <c r="Z505" s="1607"/>
    </row>
    <row r="506" spans="24:26" x14ac:dyDescent="0.25">
      <c r="X506" s="1607"/>
      <c r="Y506" s="1607"/>
      <c r="Z506" s="1607"/>
    </row>
    <row r="507" spans="24:26" x14ac:dyDescent="0.25">
      <c r="X507" s="1607"/>
      <c r="Y507" s="1607"/>
      <c r="Z507" s="1607"/>
    </row>
    <row r="508" spans="24:26" x14ac:dyDescent="0.25">
      <c r="X508" s="1607"/>
      <c r="Y508" s="1607"/>
      <c r="Z508" s="1607"/>
    </row>
    <row r="509" spans="24:26" x14ac:dyDescent="0.25">
      <c r="X509" s="1607"/>
      <c r="Y509" s="1607"/>
      <c r="Z509" s="1607"/>
    </row>
    <row r="510" spans="24:26" x14ac:dyDescent="0.25">
      <c r="X510" s="1607"/>
      <c r="Y510" s="1607"/>
      <c r="Z510" s="1607"/>
    </row>
    <row r="511" spans="24:26" x14ac:dyDescent="0.25">
      <c r="X511" s="1607"/>
      <c r="Y511" s="1607"/>
      <c r="Z511" s="1607"/>
    </row>
    <row r="512" spans="24:26" x14ac:dyDescent="0.25">
      <c r="X512" s="1607"/>
      <c r="Y512" s="1607"/>
      <c r="Z512" s="1607"/>
    </row>
    <row r="513" spans="24:26" x14ac:dyDescent="0.25">
      <c r="X513" s="1607"/>
      <c r="Y513" s="1607"/>
      <c r="Z513" s="1607"/>
    </row>
    <row r="514" spans="24:26" x14ac:dyDescent="0.25">
      <c r="X514" s="1607"/>
      <c r="Y514" s="1607"/>
      <c r="Z514" s="1607"/>
    </row>
    <row r="515" spans="24:26" x14ac:dyDescent="0.25">
      <c r="X515" s="1607"/>
      <c r="Y515" s="1607"/>
      <c r="Z515" s="1607"/>
    </row>
    <row r="516" spans="24:26" x14ac:dyDescent="0.25">
      <c r="X516" s="1607"/>
      <c r="Y516" s="1607"/>
      <c r="Z516" s="1607"/>
    </row>
    <row r="517" spans="24:26" x14ac:dyDescent="0.25">
      <c r="X517" s="1607"/>
      <c r="Y517" s="1607"/>
      <c r="Z517" s="1607"/>
    </row>
    <row r="518" spans="24:26" x14ac:dyDescent="0.25">
      <c r="X518" s="1607"/>
      <c r="Y518" s="1607"/>
      <c r="Z518" s="1607"/>
    </row>
    <row r="519" spans="24:26" x14ac:dyDescent="0.25">
      <c r="X519" s="1607"/>
      <c r="Y519" s="1607"/>
      <c r="Z519" s="1607"/>
    </row>
    <row r="520" spans="24:26" x14ac:dyDescent="0.25">
      <c r="X520" s="1607"/>
      <c r="Y520" s="1607"/>
      <c r="Z520" s="1607"/>
    </row>
    <row r="521" spans="24:26" x14ac:dyDescent="0.25">
      <c r="X521" s="1607"/>
      <c r="Y521" s="1607"/>
      <c r="Z521" s="1607"/>
    </row>
    <row r="522" spans="24:26" x14ac:dyDescent="0.25">
      <c r="X522" s="1607"/>
      <c r="Y522" s="1607"/>
      <c r="Z522" s="1607"/>
    </row>
    <row r="523" spans="24:26" x14ac:dyDescent="0.25">
      <c r="X523" s="1607"/>
      <c r="Y523" s="1607"/>
      <c r="Z523" s="1607"/>
    </row>
    <row r="524" spans="24:26" x14ac:dyDescent="0.25">
      <c r="X524" s="1607"/>
      <c r="Y524" s="1607"/>
      <c r="Z524" s="1607"/>
    </row>
    <row r="525" spans="24:26" x14ac:dyDescent="0.25">
      <c r="X525" s="1607"/>
      <c r="Y525" s="1607"/>
      <c r="Z525" s="1607"/>
    </row>
    <row r="526" spans="24:26" x14ac:dyDescent="0.25">
      <c r="X526" s="1607"/>
      <c r="Y526" s="1607"/>
      <c r="Z526" s="1607"/>
    </row>
    <row r="527" spans="24:26" x14ac:dyDescent="0.25">
      <c r="X527" s="1607"/>
      <c r="Y527" s="1607"/>
      <c r="Z527" s="1607"/>
    </row>
    <row r="528" spans="24:26" x14ac:dyDescent="0.25">
      <c r="X528" s="1607"/>
      <c r="Y528" s="1607"/>
      <c r="Z528" s="1607"/>
    </row>
    <row r="529" spans="24:26" x14ac:dyDescent="0.25">
      <c r="X529" s="1607"/>
      <c r="Y529" s="1607"/>
      <c r="Z529" s="1607"/>
    </row>
    <row r="530" spans="24:26" x14ac:dyDescent="0.25">
      <c r="X530" s="1607"/>
      <c r="Y530" s="1607"/>
      <c r="Z530" s="1607"/>
    </row>
    <row r="531" spans="24:26" x14ac:dyDescent="0.25">
      <c r="X531" s="1607"/>
      <c r="Y531" s="1607"/>
      <c r="Z531" s="1607"/>
    </row>
    <row r="532" spans="24:26" x14ac:dyDescent="0.25">
      <c r="X532" s="1607"/>
      <c r="Y532" s="1607"/>
      <c r="Z532" s="1607"/>
    </row>
    <row r="533" spans="24:26" x14ac:dyDescent="0.25">
      <c r="X533" s="1607"/>
      <c r="Y533" s="1607"/>
      <c r="Z533" s="1607"/>
    </row>
    <row r="534" spans="24:26" x14ac:dyDescent="0.25">
      <c r="X534" s="1607"/>
      <c r="Y534" s="1607"/>
      <c r="Z534" s="1607"/>
    </row>
    <row r="535" spans="24:26" x14ac:dyDescent="0.25">
      <c r="X535" s="1607"/>
      <c r="Y535" s="1607"/>
      <c r="Z535" s="1607"/>
    </row>
    <row r="536" spans="24:26" x14ac:dyDescent="0.25">
      <c r="X536" s="1607"/>
      <c r="Y536" s="1607"/>
      <c r="Z536" s="1607"/>
    </row>
    <row r="537" spans="24:26" x14ac:dyDescent="0.25">
      <c r="X537" s="1607"/>
      <c r="Y537" s="1607"/>
      <c r="Z537" s="1607"/>
    </row>
    <row r="538" spans="24:26" x14ac:dyDescent="0.25">
      <c r="X538" s="1607"/>
      <c r="Y538" s="1607"/>
      <c r="Z538" s="1607"/>
    </row>
    <row r="539" spans="24:26" x14ac:dyDescent="0.25">
      <c r="X539" s="1607"/>
      <c r="Y539" s="1607"/>
      <c r="Z539" s="1607"/>
    </row>
    <row r="540" spans="24:26" x14ac:dyDescent="0.25">
      <c r="X540" s="1607"/>
      <c r="Y540" s="1607"/>
      <c r="Z540" s="1607"/>
    </row>
    <row r="541" spans="24:26" x14ac:dyDescent="0.25">
      <c r="X541" s="1607"/>
      <c r="Y541" s="1607"/>
      <c r="Z541" s="1607"/>
    </row>
    <row r="542" spans="24:26" x14ac:dyDescent="0.25">
      <c r="X542" s="1607"/>
      <c r="Y542" s="1607"/>
      <c r="Z542" s="1607"/>
    </row>
    <row r="543" spans="24:26" x14ac:dyDescent="0.25">
      <c r="X543" s="1607"/>
      <c r="Y543" s="1607"/>
      <c r="Z543" s="1607"/>
    </row>
    <row r="544" spans="24:26" x14ac:dyDescent="0.25">
      <c r="X544" s="1607"/>
      <c r="Y544" s="1607"/>
      <c r="Z544" s="1607"/>
    </row>
    <row r="545" spans="24:26" x14ac:dyDescent="0.25">
      <c r="X545" s="1607"/>
      <c r="Y545" s="1607"/>
      <c r="Z545" s="1607"/>
    </row>
    <row r="546" spans="24:26" x14ac:dyDescent="0.25">
      <c r="X546" s="1607"/>
      <c r="Y546" s="1607"/>
      <c r="Z546" s="1607"/>
    </row>
    <row r="547" spans="24:26" x14ac:dyDescent="0.25">
      <c r="X547" s="1607"/>
      <c r="Y547" s="1607"/>
      <c r="Z547" s="1607"/>
    </row>
    <row r="548" spans="24:26" x14ac:dyDescent="0.25">
      <c r="X548" s="1607"/>
      <c r="Y548" s="1607"/>
      <c r="Z548" s="1607"/>
    </row>
    <row r="549" spans="24:26" x14ac:dyDescent="0.25">
      <c r="X549" s="1607"/>
      <c r="Y549" s="1607"/>
      <c r="Z549" s="1607"/>
    </row>
    <row r="550" spans="24:26" x14ac:dyDescent="0.25">
      <c r="X550" s="1607"/>
      <c r="Y550" s="1607"/>
      <c r="Z550" s="1607"/>
    </row>
    <row r="551" spans="24:26" x14ac:dyDescent="0.25">
      <c r="X551" s="1607"/>
      <c r="Y551" s="1607"/>
      <c r="Z551" s="1607"/>
    </row>
    <row r="552" spans="24:26" x14ac:dyDescent="0.25">
      <c r="X552" s="1607"/>
      <c r="Y552" s="1607"/>
      <c r="Z552" s="1607"/>
    </row>
    <row r="553" spans="24:26" x14ac:dyDescent="0.25">
      <c r="X553" s="1607"/>
      <c r="Y553" s="1607"/>
      <c r="Z553" s="1607"/>
    </row>
    <row r="554" spans="24:26" x14ac:dyDescent="0.25">
      <c r="X554" s="1607"/>
      <c r="Y554" s="1607"/>
      <c r="Z554" s="1607"/>
    </row>
    <row r="555" spans="24:26" x14ac:dyDescent="0.25">
      <c r="X555" s="1607"/>
      <c r="Y555" s="1607"/>
      <c r="Z555" s="1607"/>
    </row>
    <row r="556" spans="24:26" x14ac:dyDescent="0.25">
      <c r="X556" s="1607"/>
      <c r="Y556" s="1607"/>
      <c r="Z556" s="1607"/>
    </row>
    <row r="557" spans="24:26" x14ac:dyDescent="0.25">
      <c r="X557" s="1607"/>
      <c r="Y557" s="1607"/>
      <c r="Z557" s="1607"/>
    </row>
    <row r="558" spans="24:26" x14ac:dyDescent="0.25">
      <c r="X558" s="1607"/>
      <c r="Y558" s="1607"/>
      <c r="Z558" s="1607"/>
    </row>
    <row r="559" spans="24:26" x14ac:dyDescent="0.25">
      <c r="X559" s="1607"/>
      <c r="Y559" s="1607"/>
      <c r="Z559" s="1607"/>
    </row>
    <row r="560" spans="24:26" x14ac:dyDescent="0.25">
      <c r="X560" s="1607"/>
      <c r="Y560" s="1607"/>
      <c r="Z560" s="1607"/>
    </row>
    <row r="561" spans="24:26" x14ac:dyDescent="0.25">
      <c r="X561" s="1607"/>
      <c r="Y561" s="1607"/>
      <c r="Z561" s="1607"/>
    </row>
    <row r="562" spans="24:26" x14ac:dyDescent="0.25">
      <c r="X562" s="1607"/>
      <c r="Y562" s="1607"/>
      <c r="Z562" s="1607"/>
    </row>
    <row r="563" spans="24:26" x14ac:dyDescent="0.25">
      <c r="X563" s="1607"/>
      <c r="Y563" s="1607"/>
      <c r="Z563" s="1607"/>
    </row>
    <row r="564" spans="24:26" x14ac:dyDescent="0.25">
      <c r="X564" s="1607"/>
      <c r="Y564" s="1607"/>
      <c r="Z564" s="1607"/>
    </row>
    <row r="565" spans="24:26" x14ac:dyDescent="0.25">
      <c r="X565" s="1607"/>
      <c r="Y565" s="1607"/>
      <c r="Z565" s="1607"/>
    </row>
    <row r="566" spans="24:26" x14ac:dyDescent="0.25">
      <c r="X566" s="1607"/>
      <c r="Y566" s="1607"/>
      <c r="Z566" s="1607"/>
    </row>
    <row r="567" spans="24:26" x14ac:dyDescent="0.25">
      <c r="X567" s="1607"/>
      <c r="Y567" s="1607"/>
      <c r="Z567" s="1607"/>
    </row>
    <row r="568" spans="24:26" x14ac:dyDescent="0.25">
      <c r="X568" s="1607"/>
      <c r="Y568" s="1607"/>
      <c r="Z568" s="1607"/>
    </row>
    <row r="569" spans="24:26" x14ac:dyDescent="0.25">
      <c r="X569" s="1607"/>
      <c r="Y569" s="1607"/>
      <c r="Z569" s="1607"/>
    </row>
    <row r="570" spans="24:26" x14ac:dyDescent="0.25">
      <c r="X570" s="1607"/>
      <c r="Y570" s="1607"/>
      <c r="Z570" s="1607"/>
    </row>
    <row r="571" spans="24:26" x14ac:dyDescent="0.25">
      <c r="X571" s="1607"/>
      <c r="Y571" s="1607"/>
      <c r="Z571" s="1607"/>
    </row>
    <row r="572" spans="24:26" x14ac:dyDescent="0.25">
      <c r="X572" s="1607"/>
      <c r="Y572" s="1607"/>
      <c r="Z572" s="1607"/>
    </row>
    <row r="573" spans="24:26" x14ac:dyDescent="0.25">
      <c r="X573" s="1607"/>
      <c r="Y573" s="1607"/>
      <c r="Z573" s="1607"/>
    </row>
    <row r="574" spans="24:26" x14ac:dyDescent="0.25">
      <c r="X574" s="1607"/>
      <c r="Y574" s="1607"/>
      <c r="Z574" s="1607"/>
    </row>
    <row r="575" spans="24:26" x14ac:dyDescent="0.25">
      <c r="X575" s="1607"/>
      <c r="Y575" s="1607"/>
      <c r="Z575" s="1607"/>
    </row>
    <row r="576" spans="24:26" x14ac:dyDescent="0.25">
      <c r="X576" s="1607"/>
      <c r="Y576" s="1607"/>
      <c r="Z576" s="1607"/>
    </row>
    <row r="577" spans="24:26" x14ac:dyDescent="0.25">
      <c r="X577" s="1607"/>
      <c r="Y577" s="1607"/>
      <c r="Z577" s="1607"/>
    </row>
    <row r="578" spans="24:26" x14ac:dyDescent="0.25">
      <c r="X578" s="1607"/>
      <c r="Y578" s="1607"/>
      <c r="Z578" s="1607"/>
    </row>
    <row r="579" spans="24:26" x14ac:dyDescent="0.25">
      <c r="X579" s="1607"/>
      <c r="Y579" s="1607"/>
      <c r="Z579" s="1607"/>
    </row>
    <row r="580" spans="24:26" x14ac:dyDescent="0.25">
      <c r="X580" s="1607"/>
      <c r="Y580" s="1607"/>
      <c r="Z580" s="1607"/>
    </row>
    <row r="581" spans="24:26" x14ac:dyDescent="0.25">
      <c r="X581" s="1607"/>
      <c r="Y581" s="1607"/>
      <c r="Z581" s="1607"/>
    </row>
    <row r="582" spans="24:26" x14ac:dyDescent="0.25">
      <c r="X582" s="1607"/>
      <c r="Y582" s="1607"/>
      <c r="Z582" s="1607"/>
    </row>
    <row r="583" spans="24:26" x14ac:dyDescent="0.25">
      <c r="X583" s="1607"/>
      <c r="Y583" s="1607"/>
      <c r="Z583" s="1607"/>
    </row>
    <row r="584" spans="24:26" x14ac:dyDescent="0.25">
      <c r="X584" s="1607"/>
      <c r="Y584" s="1607"/>
      <c r="Z584" s="1607"/>
    </row>
    <row r="585" spans="24:26" x14ac:dyDescent="0.25">
      <c r="X585" s="1607"/>
      <c r="Y585" s="1607"/>
      <c r="Z585" s="1607"/>
    </row>
    <row r="586" spans="24:26" x14ac:dyDescent="0.25">
      <c r="X586" s="1607"/>
      <c r="Y586" s="1607"/>
      <c r="Z586" s="1607"/>
    </row>
    <row r="587" spans="24:26" x14ac:dyDescent="0.25">
      <c r="X587" s="1607"/>
      <c r="Y587" s="1607"/>
      <c r="Z587" s="1607"/>
    </row>
    <row r="588" spans="24:26" x14ac:dyDescent="0.25">
      <c r="X588" s="1607"/>
      <c r="Y588" s="1607"/>
      <c r="Z588" s="1607"/>
    </row>
    <row r="589" spans="24:26" x14ac:dyDescent="0.25">
      <c r="X589" s="1607"/>
      <c r="Y589" s="1607"/>
      <c r="Z589" s="1607"/>
    </row>
    <row r="590" spans="24:26" x14ac:dyDescent="0.25">
      <c r="X590" s="1607"/>
      <c r="Y590" s="1607"/>
      <c r="Z590" s="1607"/>
    </row>
    <row r="591" spans="24:26" x14ac:dyDescent="0.25">
      <c r="X591" s="1607"/>
      <c r="Y591" s="1607"/>
      <c r="Z591" s="1607"/>
    </row>
    <row r="592" spans="24:26" x14ac:dyDescent="0.25">
      <c r="X592" s="1607"/>
      <c r="Y592" s="1607"/>
      <c r="Z592" s="1607"/>
    </row>
    <row r="593" spans="24:26" x14ac:dyDescent="0.25">
      <c r="X593" s="1607"/>
      <c r="Y593" s="1607"/>
      <c r="Z593" s="1607"/>
    </row>
    <row r="594" spans="24:26" x14ac:dyDescent="0.25">
      <c r="X594" s="1607"/>
      <c r="Y594" s="1607"/>
      <c r="Z594" s="1607"/>
    </row>
    <row r="595" spans="24:26" x14ac:dyDescent="0.25">
      <c r="X595" s="1607"/>
      <c r="Y595" s="1607"/>
      <c r="Z595" s="1607"/>
    </row>
    <row r="596" spans="24:26" x14ac:dyDescent="0.25">
      <c r="X596" s="1607"/>
      <c r="Y596" s="1607"/>
      <c r="Z596" s="1607"/>
    </row>
    <row r="597" spans="24:26" x14ac:dyDescent="0.25">
      <c r="X597" s="1607"/>
      <c r="Y597" s="1607"/>
      <c r="Z597" s="1607"/>
    </row>
    <row r="598" spans="24:26" x14ac:dyDescent="0.25">
      <c r="X598" s="1607"/>
      <c r="Y598" s="1607"/>
      <c r="Z598" s="1607"/>
    </row>
    <row r="599" spans="24:26" x14ac:dyDescent="0.25">
      <c r="X599" s="1607"/>
      <c r="Y599" s="1607"/>
      <c r="Z599" s="1607"/>
    </row>
    <row r="600" spans="24:26" x14ac:dyDescent="0.25">
      <c r="X600" s="1607"/>
      <c r="Y600" s="1607"/>
      <c r="Z600" s="1607"/>
    </row>
    <row r="601" spans="24:26" x14ac:dyDescent="0.25">
      <c r="X601" s="1607"/>
      <c r="Y601" s="1607"/>
      <c r="Z601" s="1607"/>
    </row>
    <row r="602" spans="24:26" x14ac:dyDescent="0.25">
      <c r="X602" s="1607"/>
      <c r="Y602" s="1607"/>
      <c r="Z602" s="1607"/>
    </row>
    <row r="603" spans="24:26" x14ac:dyDescent="0.25">
      <c r="X603" s="1607"/>
      <c r="Y603" s="1607"/>
      <c r="Z603" s="1607"/>
    </row>
    <row r="604" spans="24:26" x14ac:dyDescent="0.25">
      <c r="X604" s="1607"/>
      <c r="Y604" s="1607"/>
      <c r="Z604" s="1607"/>
    </row>
    <row r="605" spans="24:26" x14ac:dyDescent="0.25">
      <c r="X605" s="1607"/>
      <c r="Y605" s="1607"/>
      <c r="Z605" s="1607"/>
    </row>
    <row r="606" spans="24:26" x14ac:dyDescent="0.25">
      <c r="X606" s="1607"/>
      <c r="Y606" s="1607"/>
      <c r="Z606" s="1607"/>
    </row>
    <row r="607" spans="24:26" x14ac:dyDescent="0.25">
      <c r="X607" s="1607"/>
      <c r="Y607" s="1607"/>
      <c r="Z607" s="1607"/>
    </row>
    <row r="608" spans="24:26" x14ac:dyDescent="0.25">
      <c r="X608" s="1607"/>
      <c r="Y608" s="1607"/>
      <c r="Z608" s="1607"/>
    </row>
    <row r="609" spans="24:26" x14ac:dyDescent="0.25">
      <c r="X609" s="1607"/>
      <c r="Y609" s="1607"/>
      <c r="Z609" s="1607"/>
    </row>
    <row r="610" spans="24:26" x14ac:dyDescent="0.25">
      <c r="X610" s="1607"/>
      <c r="Y610" s="1607"/>
      <c r="Z610" s="1607"/>
    </row>
    <row r="611" spans="24:26" x14ac:dyDescent="0.25">
      <c r="X611" s="1607"/>
      <c r="Y611" s="1607"/>
      <c r="Z611" s="1607"/>
    </row>
    <row r="612" spans="24:26" x14ac:dyDescent="0.25">
      <c r="X612" s="1607"/>
      <c r="Y612" s="1607"/>
      <c r="Z612" s="1607"/>
    </row>
    <row r="613" spans="24:26" x14ac:dyDescent="0.25">
      <c r="X613" s="1607"/>
      <c r="Y613" s="1607"/>
      <c r="Z613" s="1607"/>
    </row>
    <row r="614" spans="24:26" x14ac:dyDescent="0.25">
      <c r="X614" s="1607"/>
      <c r="Y614" s="1607"/>
      <c r="Z614" s="1607"/>
    </row>
    <row r="615" spans="24:26" x14ac:dyDescent="0.25">
      <c r="X615" s="1607"/>
      <c r="Y615" s="1607"/>
      <c r="Z615" s="1607"/>
    </row>
    <row r="616" spans="24:26" x14ac:dyDescent="0.25">
      <c r="X616" s="1607"/>
      <c r="Y616" s="1607"/>
      <c r="Z616" s="1607"/>
    </row>
    <row r="617" spans="24:26" x14ac:dyDescent="0.25">
      <c r="X617" s="1607"/>
      <c r="Y617" s="1607"/>
      <c r="Z617" s="1607"/>
    </row>
    <row r="618" spans="24:26" x14ac:dyDescent="0.25">
      <c r="X618" s="1607"/>
      <c r="Y618" s="1607"/>
      <c r="Z618" s="1607"/>
    </row>
    <row r="619" spans="24:26" x14ac:dyDescent="0.25">
      <c r="X619" s="1607"/>
      <c r="Y619" s="1607"/>
      <c r="Z619" s="1607"/>
    </row>
    <row r="620" spans="24:26" x14ac:dyDescent="0.25">
      <c r="X620" s="1607"/>
      <c r="Y620" s="1607"/>
      <c r="Z620" s="1607"/>
    </row>
    <row r="621" spans="24:26" x14ac:dyDescent="0.25">
      <c r="X621" s="1607"/>
      <c r="Y621" s="1607"/>
      <c r="Z621" s="1607"/>
    </row>
    <row r="622" spans="24:26" x14ac:dyDescent="0.25">
      <c r="X622" s="1607"/>
      <c r="Y622" s="1607"/>
      <c r="Z622" s="1607"/>
    </row>
    <row r="623" spans="24:26" x14ac:dyDescent="0.25">
      <c r="X623" s="1607"/>
      <c r="Y623" s="1607"/>
      <c r="Z623" s="1607"/>
    </row>
    <row r="624" spans="24:26" x14ac:dyDescent="0.25">
      <c r="X624" s="1607"/>
      <c r="Y624" s="1607"/>
      <c r="Z624" s="1607"/>
    </row>
    <row r="625" spans="24:26" x14ac:dyDescent="0.25">
      <c r="X625" s="1607"/>
      <c r="Y625" s="1607"/>
      <c r="Z625" s="1607"/>
    </row>
    <row r="626" spans="24:26" x14ac:dyDescent="0.25">
      <c r="X626" s="1607"/>
      <c r="Y626" s="1607"/>
      <c r="Z626" s="1607"/>
    </row>
    <row r="627" spans="24:26" x14ac:dyDescent="0.25">
      <c r="X627" s="1607"/>
      <c r="Y627" s="1607"/>
      <c r="Z627" s="1607"/>
    </row>
    <row r="628" spans="24:26" x14ac:dyDescent="0.25">
      <c r="X628" s="1607"/>
      <c r="Y628" s="1607"/>
      <c r="Z628" s="1607"/>
    </row>
    <row r="629" spans="24:26" x14ac:dyDescent="0.25">
      <c r="X629" s="1607"/>
      <c r="Y629" s="1607"/>
      <c r="Z629" s="1607"/>
    </row>
    <row r="630" spans="24:26" x14ac:dyDescent="0.25">
      <c r="X630" s="1607"/>
      <c r="Y630" s="1607"/>
      <c r="Z630" s="1607"/>
    </row>
    <row r="631" spans="24:26" x14ac:dyDescent="0.25">
      <c r="X631" s="1607"/>
      <c r="Y631" s="1607"/>
      <c r="Z631" s="1607"/>
    </row>
    <row r="632" spans="24:26" x14ac:dyDescent="0.25">
      <c r="X632" s="1607"/>
      <c r="Y632" s="1607"/>
      <c r="Z632" s="1607"/>
    </row>
    <row r="633" spans="24:26" x14ac:dyDescent="0.25">
      <c r="X633" s="1607"/>
      <c r="Y633" s="1607"/>
      <c r="Z633" s="1607"/>
    </row>
    <row r="634" spans="24:26" x14ac:dyDescent="0.25">
      <c r="X634" s="1607"/>
      <c r="Y634" s="1607"/>
      <c r="Z634" s="1607"/>
    </row>
    <row r="635" spans="24:26" x14ac:dyDescent="0.25">
      <c r="X635" s="1607"/>
      <c r="Y635" s="1607"/>
      <c r="Z635" s="1607"/>
    </row>
    <row r="636" spans="24:26" x14ac:dyDescent="0.25">
      <c r="X636" s="1607"/>
      <c r="Y636" s="1607"/>
      <c r="Z636" s="1607"/>
    </row>
    <row r="637" spans="24:26" x14ac:dyDescent="0.25">
      <c r="X637" s="1607"/>
      <c r="Y637" s="1607"/>
      <c r="Z637" s="1607"/>
    </row>
    <row r="638" spans="24:26" x14ac:dyDescent="0.25">
      <c r="X638" s="1607"/>
      <c r="Y638" s="1607"/>
      <c r="Z638" s="1607"/>
    </row>
    <row r="639" spans="24:26" x14ac:dyDescent="0.25">
      <c r="X639" s="1607"/>
      <c r="Y639" s="1607"/>
      <c r="Z639" s="1607"/>
    </row>
    <row r="640" spans="24:26" x14ac:dyDescent="0.25">
      <c r="X640" s="1607"/>
      <c r="Y640" s="1607"/>
      <c r="Z640" s="1607"/>
    </row>
    <row r="641" spans="24:26" x14ac:dyDescent="0.25">
      <c r="X641" s="1607"/>
      <c r="Y641" s="1607"/>
      <c r="Z641" s="1607"/>
    </row>
    <row r="642" spans="24:26" x14ac:dyDescent="0.25">
      <c r="X642" s="1607"/>
      <c r="Y642" s="1607"/>
      <c r="Z642" s="1607"/>
    </row>
    <row r="643" spans="24:26" x14ac:dyDescent="0.25">
      <c r="X643" s="1607"/>
      <c r="Y643" s="1607"/>
      <c r="Z643" s="1607"/>
    </row>
    <row r="644" spans="24:26" x14ac:dyDescent="0.25">
      <c r="X644" s="1607"/>
      <c r="Y644" s="1607"/>
      <c r="Z644" s="1607"/>
    </row>
    <row r="645" spans="24:26" x14ac:dyDescent="0.25">
      <c r="X645" s="1607"/>
      <c r="Y645" s="1607"/>
      <c r="Z645" s="1607"/>
    </row>
    <row r="646" spans="24:26" x14ac:dyDescent="0.25">
      <c r="X646" s="1607"/>
      <c r="Y646" s="1607"/>
      <c r="Z646" s="1607"/>
    </row>
    <row r="647" spans="24:26" x14ac:dyDescent="0.25">
      <c r="X647" s="1607"/>
      <c r="Y647" s="1607"/>
      <c r="Z647" s="1607"/>
    </row>
    <row r="648" spans="24:26" x14ac:dyDescent="0.25">
      <c r="X648" s="1607"/>
      <c r="Y648" s="1607"/>
      <c r="Z648" s="1607"/>
    </row>
    <row r="649" spans="24:26" x14ac:dyDescent="0.25">
      <c r="X649" s="1607"/>
      <c r="Y649" s="1607"/>
      <c r="Z649" s="1607"/>
    </row>
    <row r="650" spans="24:26" x14ac:dyDescent="0.25">
      <c r="X650" s="1607"/>
      <c r="Y650" s="1607"/>
      <c r="Z650" s="1607"/>
    </row>
    <row r="651" spans="24:26" x14ac:dyDescent="0.25">
      <c r="X651" s="1607"/>
      <c r="Y651" s="1607"/>
      <c r="Z651" s="1607"/>
    </row>
    <row r="652" spans="24:26" x14ac:dyDescent="0.25">
      <c r="X652" s="1607"/>
      <c r="Y652" s="1607"/>
      <c r="Z652" s="1607"/>
    </row>
    <row r="653" spans="24:26" x14ac:dyDescent="0.25">
      <c r="X653" s="1607"/>
      <c r="Y653" s="1607"/>
      <c r="Z653" s="1607"/>
    </row>
    <row r="654" spans="24:26" x14ac:dyDescent="0.25">
      <c r="X654" s="1607"/>
      <c r="Y654" s="1607"/>
      <c r="Z654" s="1607"/>
    </row>
    <row r="655" spans="24:26" x14ac:dyDescent="0.25">
      <c r="X655" s="1607"/>
      <c r="Y655" s="1607"/>
      <c r="Z655" s="1607"/>
    </row>
    <row r="656" spans="24:26" x14ac:dyDescent="0.25">
      <c r="X656" s="1607"/>
      <c r="Y656" s="1607"/>
      <c r="Z656" s="1607"/>
    </row>
    <row r="657" spans="24:26" x14ac:dyDescent="0.25">
      <c r="X657" s="1607"/>
      <c r="Y657" s="1607"/>
      <c r="Z657" s="1607"/>
    </row>
    <row r="658" spans="24:26" x14ac:dyDescent="0.25">
      <c r="X658" s="1607"/>
      <c r="Y658" s="1607"/>
      <c r="Z658" s="1607"/>
    </row>
    <row r="659" spans="24:26" x14ac:dyDescent="0.25">
      <c r="X659" s="1607"/>
      <c r="Y659" s="1607"/>
      <c r="Z659" s="1607"/>
    </row>
    <row r="660" spans="24:26" x14ac:dyDescent="0.25">
      <c r="X660" s="1607"/>
      <c r="Y660" s="1607"/>
      <c r="Z660" s="1607"/>
    </row>
    <row r="661" spans="24:26" x14ac:dyDescent="0.25">
      <c r="X661" s="1607"/>
      <c r="Y661" s="1607"/>
      <c r="Z661" s="1607"/>
    </row>
    <row r="662" spans="24:26" x14ac:dyDescent="0.25">
      <c r="X662" s="1607"/>
      <c r="Y662" s="1607"/>
      <c r="Z662" s="1607"/>
    </row>
    <row r="663" spans="24:26" x14ac:dyDescent="0.25">
      <c r="X663" s="1607"/>
      <c r="Y663" s="1607"/>
      <c r="Z663" s="1607"/>
    </row>
    <row r="664" spans="24:26" x14ac:dyDescent="0.25">
      <c r="X664" s="1607"/>
      <c r="Y664" s="1607"/>
      <c r="Z664" s="1607"/>
    </row>
    <row r="665" spans="24:26" x14ac:dyDescent="0.25">
      <c r="X665" s="1607"/>
      <c r="Y665" s="1607"/>
      <c r="Z665" s="1607"/>
    </row>
    <row r="666" spans="24:26" x14ac:dyDescent="0.25">
      <c r="X666" s="1607"/>
      <c r="Y666" s="1607"/>
      <c r="Z666" s="1607"/>
    </row>
    <row r="667" spans="24:26" x14ac:dyDescent="0.25">
      <c r="X667" s="1607"/>
      <c r="Y667" s="1607"/>
      <c r="Z667" s="1607"/>
    </row>
    <row r="668" spans="24:26" x14ac:dyDescent="0.25">
      <c r="X668" s="1607"/>
      <c r="Y668" s="1607"/>
      <c r="Z668" s="1607"/>
    </row>
    <row r="669" spans="24:26" x14ac:dyDescent="0.25">
      <c r="X669" s="1607"/>
      <c r="Y669" s="1607"/>
      <c r="Z669" s="1607"/>
    </row>
    <row r="670" spans="24:26" x14ac:dyDescent="0.25">
      <c r="X670" s="1607"/>
      <c r="Y670" s="1607"/>
      <c r="Z670" s="1607"/>
    </row>
    <row r="671" spans="24:26" x14ac:dyDescent="0.25">
      <c r="X671" s="1607"/>
      <c r="Y671" s="1607"/>
      <c r="Z671" s="1607"/>
    </row>
    <row r="672" spans="24:26" x14ac:dyDescent="0.25">
      <c r="X672" s="1607"/>
      <c r="Y672" s="1607"/>
      <c r="Z672" s="1607"/>
    </row>
    <row r="673" spans="24:26" x14ac:dyDescent="0.25">
      <c r="X673" s="1607"/>
      <c r="Y673" s="1607"/>
      <c r="Z673" s="1607"/>
    </row>
    <row r="674" spans="24:26" x14ac:dyDescent="0.25">
      <c r="X674" s="1607"/>
      <c r="Y674" s="1607"/>
      <c r="Z674" s="1607"/>
    </row>
    <row r="675" spans="24:26" x14ac:dyDescent="0.25">
      <c r="X675" s="1607"/>
      <c r="Y675" s="1607"/>
      <c r="Z675" s="1607"/>
    </row>
    <row r="676" spans="24:26" x14ac:dyDescent="0.25">
      <c r="X676" s="1607"/>
      <c r="Y676" s="1607"/>
      <c r="Z676" s="1607"/>
    </row>
    <row r="677" spans="24:26" x14ac:dyDescent="0.25">
      <c r="X677" s="1607"/>
      <c r="Y677" s="1607"/>
      <c r="Z677" s="1607"/>
    </row>
    <row r="678" spans="24:26" x14ac:dyDescent="0.25">
      <c r="X678" s="1607"/>
      <c r="Y678" s="1607"/>
      <c r="Z678" s="1607"/>
    </row>
    <row r="679" spans="24:26" x14ac:dyDescent="0.25">
      <c r="X679" s="1607"/>
      <c r="Y679" s="1607"/>
      <c r="Z679" s="1607"/>
    </row>
    <row r="680" spans="24:26" x14ac:dyDescent="0.25">
      <c r="X680" s="1607"/>
      <c r="Y680" s="1607"/>
      <c r="Z680" s="1607"/>
    </row>
    <row r="681" spans="24:26" x14ac:dyDescent="0.25">
      <c r="X681" s="1607"/>
      <c r="Y681" s="1607"/>
      <c r="Z681" s="1607"/>
    </row>
    <row r="682" spans="24:26" x14ac:dyDescent="0.25">
      <c r="X682" s="1607"/>
      <c r="Y682" s="1607"/>
      <c r="Z682" s="1607"/>
    </row>
    <row r="683" spans="24:26" x14ac:dyDescent="0.25">
      <c r="X683" s="1607"/>
      <c r="Y683" s="1607"/>
      <c r="Z683" s="1607"/>
    </row>
    <row r="684" spans="24:26" x14ac:dyDescent="0.25">
      <c r="X684" s="1607"/>
      <c r="Y684" s="1607"/>
      <c r="Z684" s="1607"/>
    </row>
    <row r="685" spans="24:26" x14ac:dyDescent="0.25">
      <c r="X685" s="1607"/>
      <c r="Y685" s="1607"/>
      <c r="Z685" s="1607"/>
    </row>
    <row r="686" spans="24:26" x14ac:dyDescent="0.25">
      <c r="X686" s="1607"/>
      <c r="Y686" s="1607"/>
      <c r="Z686" s="1607"/>
    </row>
    <row r="687" spans="24:26" x14ac:dyDescent="0.25">
      <c r="X687" s="1607"/>
      <c r="Y687" s="1607"/>
      <c r="Z687" s="1607"/>
    </row>
    <row r="688" spans="24:26" x14ac:dyDescent="0.25">
      <c r="X688" s="1607"/>
      <c r="Y688" s="1607"/>
      <c r="Z688" s="1607"/>
    </row>
    <row r="689" spans="24:26" x14ac:dyDescent="0.25">
      <c r="X689" s="1607"/>
      <c r="Y689" s="1607"/>
      <c r="Z689" s="1607"/>
    </row>
    <row r="690" spans="24:26" x14ac:dyDescent="0.25">
      <c r="X690" s="1607"/>
      <c r="Y690" s="1607"/>
      <c r="Z690" s="1607"/>
    </row>
    <row r="691" spans="24:26" x14ac:dyDescent="0.25">
      <c r="X691" s="1607"/>
      <c r="Y691" s="1607"/>
      <c r="Z691" s="1607"/>
    </row>
    <row r="692" spans="24:26" x14ac:dyDescent="0.25">
      <c r="X692" s="1607"/>
      <c r="Y692" s="1607"/>
      <c r="Z692" s="1607"/>
    </row>
    <row r="693" spans="24:26" x14ac:dyDescent="0.25">
      <c r="X693" s="1607"/>
      <c r="Y693" s="1607"/>
      <c r="Z693" s="1607"/>
    </row>
    <row r="694" spans="24:26" x14ac:dyDescent="0.25">
      <c r="X694" s="1607"/>
      <c r="Y694" s="1607"/>
      <c r="Z694" s="1607"/>
    </row>
    <row r="695" spans="24:26" x14ac:dyDescent="0.25">
      <c r="X695" s="1607"/>
      <c r="Y695" s="1607"/>
      <c r="Z695" s="1607"/>
    </row>
    <row r="696" spans="24:26" x14ac:dyDescent="0.25">
      <c r="X696" s="1607"/>
      <c r="Y696" s="1607"/>
      <c r="Z696" s="1607"/>
    </row>
    <row r="697" spans="24:26" x14ac:dyDescent="0.25">
      <c r="X697" s="1607"/>
      <c r="Y697" s="1607"/>
      <c r="Z697" s="1607"/>
    </row>
    <row r="698" spans="24:26" x14ac:dyDescent="0.25">
      <c r="X698" s="1607"/>
      <c r="Y698" s="1607"/>
      <c r="Z698" s="1607"/>
    </row>
    <row r="699" spans="24:26" x14ac:dyDescent="0.25">
      <c r="X699" s="1607"/>
      <c r="Y699" s="1607"/>
      <c r="Z699" s="1607"/>
    </row>
    <row r="700" spans="24:26" x14ac:dyDescent="0.25">
      <c r="X700" s="1607"/>
      <c r="Y700" s="1607"/>
      <c r="Z700" s="1607"/>
    </row>
    <row r="701" spans="24:26" x14ac:dyDescent="0.25">
      <c r="X701" s="1607"/>
      <c r="Y701" s="1607"/>
      <c r="Z701" s="1607"/>
    </row>
    <row r="702" spans="24:26" x14ac:dyDescent="0.25">
      <c r="X702" s="1607"/>
      <c r="Y702" s="1607"/>
      <c r="Z702" s="1607"/>
    </row>
    <row r="703" spans="24:26" x14ac:dyDescent="0.25">
      <c r="X703" s="1607"/>
      <c r="Y703" s="1607"/>
      <c r="Z703" s="1607"/>
    </row>
    <row r="704" spans="24:26" x14ac:dyDescent="0.25">
      <c r="X704" s="1607"/>
      <c r="Y704" s="1607"/>
      <c r="Z704" s="1607"/>
    </row>
    <row r="705" spans="24:26" x14ac:dyDescent="0.25">
      <c r="X705" s="1607"/>
      <c r="Y705" s="1607"/>
      <c r="Z705" s="1607"/>
    </row>
    <row r="706" spans="24:26" x14ac:dyDescent="0.25">
      <c r="X706" s="1607"/>
      <c r="Y706" s="1607"/>
      <c r="Z706" s="1607"/>
    </row>
    <row r="707" spans="24:26" x14ac:dyDescent="0.25">
      <c r="X707" s="1607"/>
      <c r="Y707" s="1607"/>
      <c r="Z707" s="1607"/>
    </row>
    <row r="708" spans="24:26" x14ac:dyDescent="0.25">
      <c r="X708" s="1607"/>
      <c r="Y708" s="1607"/>
      <c r="Z708" s="1607"/>
    </row>
    <row r="709" spans="24:26" x14ac:dyDescent="0.25">
      <c r="X709" s="1607"/>
      <c r="Y709" s="1607"/>
      <c r="Z709" s="1607"/>
    </row>
    <row r="710" spans="24:26" x14ac:dyDescent="0.25">
      <c r="X710" s="1607"/>
      <c r="Y710" s="1607"/>
      <c r="Z710" s="1607"/>
    </row>
    <row r="711" spans="24:26" x14ac:dyDescent="0.25">
      <c r="X711" s="1607"/>
      <c r="Y711" s="1607"/>
      <c r="Z711" s="1607"/>
    </row>
    <row r="712" spans="24:26" x14ac:dyDescent="0.25">
      <c r="X712" s="1607"/>
      <c r="Y712" s="1607"/>
      <c r="Z712" s="1607"/>
    </row>
    <row r="713" spans="24:26" x14ac:dyDescent="0.25">
      <c r="X713" s="1607"/>
      <c r="Y713" s="1607"/>
      <c r="Z713" s="1607"/>
    </row>
    <row r="714" spans="24:26" x14ac:dyDescent="0.25">
      <c r="X714" s="1607"/>
      <c r="Y714" s="1607"/>
      <c r="Z714" s="1607"/>
    </row>
    <row r="715" spans="24:26" x14ac:dyDescent="0.25">
      <c r="X715" s="1607"/>
      <c r="Y715" s="1607"/>
      <c r="Z715" s="1607"/>
    </row>
    <row r="716" spans="24:26" x14ac:dyDescent="0.25">
      <c r="X716" s="1607"/>
      <c r="Y716" s="1607"/>
      <c r="Z716" s="1607"/>
    </row>
    <row r="717" spans="24:26" x14ac:dyDescent="0.25">
      <c r="X717" s="1607"/>
      <c r="Y717" s="1607"/>
      <c r="Z717" s="1607"/>
    </row>
    <row r="718" spans="24:26" x14ac:dyDescent="0.25">
      <c r="X718" s="1607"/>
      <c r="Y718" s="1607"/>
      <c r="Z718" s="1607"/>
    </row>
    <row r="719" spans="24:26" x14ac:dyDescent="0.25">
      <c r="X719" s="1607"/>
      <c r="Y719" s="1607"/>
      <c r="Z719" s="1607"/>
    </row>
    <row r="720" spans="24:26" x14ac:dyDescent="0.25">
      <c r="X720" s="1607"/>
      <c r="Y720" s="1607"/>
      <c r="Z720" s="1607"/>
    </row>
    <row r="721" spans="24:26" x14ac:dyDescent="0.25">
      <c r="X721" s="1607"/>
      <c r="Y721" s="1607"/>
      <c r="Z721" s="1607"/>
    </row>
    <row r="722" spans="24:26" x14ac:dyDescent="0.25">
      <c r="X722" s="1607"/>
      <c r="Y722" s="1607"/>
      <c r="Z722" s="1607"/>
    </row>
    <row r="723" spans="24:26" x14ac:dyDescent="0.25">
      <c r="X723" s="1607"/>
      <c r="Y723" s="1607"/>
      <c r="Z723" s="1607"/>
    </row>
    <row r="724" spans="24:26" x14ac:dyDescent="0.25">
      <c r="X724" s="1607"/>
      <c r="Y724" s="1607"/>
      <c r="Z724" s="1607"/>
    </row>
    <row r="725" spans="24:26" x14ac:dyDescent="0.25">
      <c r="X725" s="1607"/>
      <c r="Y725" s="1607"/>
      <c r="Z725" s="1607"/>
    </row>
    <row r="726" spans="24:26" x14ac:dyDescent="0.25">
      <c r="X726" s="1607"/>
      <c r="Y726" s="1607"/>
      <c r="Z726" s="1607"/>
    </row>
    <row r="727" spans="24:26" x14ac:dyDescent="0.25">
      <c r="X727" s="1607"/>
      <c r="Y727" s="1607"/>
      <c r="Z727" s="1607"/>
    </row>
    <row r="728" spans="24:26" x14ac:dyDescent="0.25">
      <c r="X728" s="1607"/>
      <c r="Y728" s="1607"/>
      <c r="Z728" s="1607"/>
    </row>
    <row r="729" spans="24:26" x14ac:dyDescent="0.25">
      <c r="X729" s="1607"/>
      <c r="Y729" s="1607"/>
      <c r="Z729" s="1607"/>
    </row>
    <row r="730" spans="24:26" x14ac:dyDescent="0.25">
      <c r="X730" s="1607"/>
      <c r="Y730" s="1607"/>
      <c r="Z730" s="1607"/>
    </row>
    <row r="731" spans="24:26" x14ac:dyDescent="0.25">
      <c r="X731" s="1607"/>
      <c r="Y731" s="1607"/>
      <c r="Z731" s="1607"/>
    </row>
    <row r="732" spans="24:26" x14ac:dyDescent="0.25">
      <c r="X732" s="1607"/>
      <c r="Y732" s="1607"/>
      <c r="Z732" s="1607"/>
    </row>
    <row r="733" spans="24:26" x14ac:dyDescent="0.25">
      <c r="X733" s="1607"/>
      <c r="Y733" s="1607"/>
      <c r="Z733" s="1607"/>
    </row>
    <row r="734" spans="24:26" x14ac:dyDescent="0.25">
      <c r="X734" s="1607"/>
      <c r="Y734" s="1607"/>
      <c r="Z734" s="1607"/>
    </row>
    <row r="735" spans="24:26" x14ac:dyDescent="0.25">
      <c r="X735" s="1607"/>
      <c r="Y735" s="1607"/>
      <c r="Z735" s="1607"/>
    </row>
    <row r="736" spans="24:26" x14ac:dyDescent="0.25">
      <c r="X736" s="1607"/>
      <c r="Y736" s="1607"/>
      <c r="Z736" s="1607"/>
    </row>
    <row r="737" spans="24:26" x14ac:dyDescent="0.25">
      <c r="X737" s="1607"/>
      <c r="Y737" s="1607"/>
      <c r="Z737" s="1607"/>
    </row>
    <row r="738" spans="24:26" x14ac:dyDescent="0.25">
      <c r="X738" s="1607"/>
      <c r="Y738" s="1607"/>
      <c r="Z738" s="1607"/>
    </row>
    <row r="739" spans="24:26" x14ac:dyDescent="0.25">
      <c r="X739" s="1607"/>
      <c r="Y739" s="1607"/>
      <c r="Z739" s="1607"/>
    </row>
    <row r="740" spans="24:26" x14ac:dyDescent="0.25">
      <c r="X740" s="1607"/>
      <c r="Y740" s="1607"/>
      <c r="Z740" s="1607"/>
    </row>
    <row r="741" spans="24:26" x14ac:dyDescent="0.25">
      <c r="X741" s="1607"/>
      <c r="Y741" s="1607"/>
      <c r="Z741" s="1607"/>
    </row>
    <row r="742" spans="24:26" x14ac:dyDescent="0.25">
      <c r="X742" s="1607"/>
      <c r="Y742" s="1607"/>
      <c r="Z742" s="1607"/>
    </row>
    <row r="743" spans="24:26" x14ac:dyDescent="0.25">
      <c r="X743" s="1607"/>
      <c r="Y743" s="1607"/>
      <c r="Z743" s="1607"/>
    </row>
    <row r="744" spans="24:26" x14ac:dyDescent="0.25">
      <c r="X744" s="1607"/>
      <c r="Y744" s="1607"/>
      <c r="Z744" s="1607"/>
    </row>
    <row r="745" spans="24:26" x14ac:dyDescent="0.25">
      <c r="X745" s="1607"/>
      <c r="Y745" s="1607"/>
      <c r="Z745" s="1607"/>
    </row>
    <row r="746" spans="24:26" x14ac:dyDescent="0.25">
      <c r="X746" s="1607"/>
      <c r="Y746" s="1607"/>
      <c r="Z746" s="1607"/>
    </row>
    <row r="747" spans="24:26" x14ac:dyDescent="0.25">
      <c r="X747" s="1607"/>
      <c r="Y747" s="1607"/>
      <c r="Z747" s="1607"/>
    </row>
    <row r="748" spans="24:26" x14ac:dyDescent="0.25">
      <c r="X748" s="1607"/>
      <c r="Y748" s="1607"/>
      <c r="Z748" s="1607"/>
    </row>
    <row r="749" spans="24:26" x14ac:dyDescent="0.25">
      <c r="X749" s="1607"/>
      <c r="Y749" s="1607"/>
      <c r="Z749" s="1607"/>
    </row>
    <row r="750" spans="24:26" x14ac:dyDescent="0.25">
      <c r="X750" s="1607"/>
      <c r="Y750" s="1607"/>
      <c r="Z750" s="1607"/>
    </row>
    <row r="751" spans="24:26" x14ac:dyDescent="0.25">
      <c r="X751" s="1607"/>
      <c r="Y751" s="1607"/>
      <c r="Z751" s="1607"/>
    </row>
    <row r="752" spans="24:26" x14ac:dyDescent="0.25">
      <c r="X752" s="1607"/>
      <c r="Y752" s="1607"/>
      <c r="Z752" s="1607"/>
    </row>
    <row r="753" spans="24:26" x14ac:dyDescent="0.25">
      <c r="X753" s="1607"/>
      <c r="Y753" s="1607"/>
      <c r="Z753" s="1607"/>
    </row>
    <row r="754" spans="24:26" x14ac:dyDescent="0.25">
      <c r="X754" s="1607"/>
      <c r="Y754" s="1607"/>
      <c r="Z754" s="1607"/>
    </row>
    <row r="755" spans="24:26" x14ac:dyDescent="0.25">
      <c r="X755" s="1607"/>
      <c r="Y755" s="1607"/>
      <c r="Z755" s="1607"/>
    </row>
    <row r="756" spans="24:26" x14ac:dyDescent="0.25">
      <c r="X756" s="1607"/>
      <c r="Y756" s="1607"/>
      <c r="Z756" s="1607"/>
    </row>
    <row r="757" spans="24:26" x14ac:dyDescent="0.25">
      <c r="X757" s="1607"/>
      <c r="Y757" s="1607"/>
      <c r="Z757" s="1607"/>
    </row>
    <row r="758" spans="24:26" x14ac:dyDescent="0.25">
      <c r="X758" s="1607"/>
      <c r="Y758" s="1607"/>
      <c r="Z758" s="1607"/>
    </row>
    <row r="759" spans="24:26" x14ac:dyDescent="0.25">
      <c r="X759" s="1607"/>
      <c r="Y759" s="1607"/>
      <c r="Z759" s="1607"/>
    </row>
    <row r="760" spans="24:26" x14ac:dyDescent="0.25">
      <c r="X760" s="1607"/>
      <c r="Y760" s="1607"/>
      <c r="Z760" s="1607"/>
    </row>
    <row r="761" spans="24:26" x14ac:dyDescent="0.25">
      <c r="X761" s="1607"/>
      <c r="Y761" s="1607"/>
      <c r="Z761" s="1607"/>
    </row>
    <row r="762" spans="24:26" x14ac:dyDescent="0.25">
      <c r="X762" s="1607"/>
      <c r="Y762" s="1607"/>
      <c r="Z762" s="1607"/>
    </row>
    <row r="763" spans="24:26" x14ac:dyDescent="0.25">
      <c r="X763" s="1607"/>
      <c r="Y763" s="1607"/>
      <c r="Z763" s="1607"/>
    </row>
    <row r="764" spans="24:26" x14ac:dyDescent="0.25">
      <c r="X764" s="1607"/>
      <c r="Y764" s="1607"/>
      <c r="Z764" s="1607"/>
    </row>
    <row r="765" spans="24:26" x14ac:dyDescent="0.25">
      <c r="X765" s="1607"/>
      <c r="Y765" s="1607"/>
      <c r="Z765" s="1607"/>
    </row>
    <row r="766" spans="24:26" x14ac:dyDescent="0.25">
      <c r="X766" s="1607"/>
      <c r="Y766" s="1607"/>
      <c r="Z766" s="1607"/>
    </row>
    <row r="767" spans="24:26" x14ac:dyDescent="0.25">
      <c r="X767" s="1607"/>
      <c r="Y767" s="1607"/>
      <c r="Z767" s="1607"/>
    </row>
    <row r="768" spans="24:26" x14ac:dyDescent="0.25">
      <c r="X768" s="1607"/>
      <c r="Y768" s="1607"/>
      <c r="Z768" s="1607"/>
    </row>
    <row r="769" spans="24:26" x14ac:dyDescent="0.25">
      <c r="X769" s="1607"/>
      <c r="Y769" s="1607"/>
      <c r="Z769" s="1607"/>
    </row>
    <row r="770" spans="24:26" x14ac:dyDescent="0.25">
      <c r="X770" s="1607"/>
      <c r="Y770" s="1607"/>
      <c r="Z770" s="1607"/>
    </row>
    <row r="771" spans="24:26" x14ac:dyDescent="0.25">
      <c r="X771" s="1607"/>
      <c r="Y771" s="1607"/>
      <c r="Z771" s="1607"/>
    </row>
    <row r="772" spans="24:26" x14ac:dyDescent="0.25">
      <c r="X772" s="1607"/>
      <c r="Y772" s="1607"/>
      <c r="Z772" s="1607"/>
    </row>
    <row r="773" spans="24:26" x14ac:dyDescent="0.25">
      <c r="X773" s="1607"/>
      <c r="Y773" s="1607"/>
      <c r="Z773" s="1607"/>
    </row>
    <row r="774" spans="24:26" x14ac:dyDescent="0.25">
      <c r="X774" s="1607"/>
      <c r="Y774" s="1607"/>
      <c r="Z774" s="1607"/>
    </row>
    <row r="775" spans="24:26" x14ac:dyDescent="0.25">
      <c r="X775" s="1607"/>
      <c r="Y775" s="1607"/>
      <c r="Z775" s="1607"/>
    </row>
    <row r="776" spans="24:26" x14ac:dyDescent="0.25">
      <c r="X776" s="1607"/>
      <c r="Y776" s="1607"/>
      <c r="Z776" s="1607"/>
    </row>
    <row r="777" spans="24:26" x14ac:dyDescent="0.25">
      <c r="X777" s="1607"/>
      <c r="Y777" s="1607"/>
      <c r="Z777" s="1607"/>
    </row>
    <row r="778" spans="24:26" x14ac:dyDescent="0.25">
      <c r="X778" s="1607"/>
      <c r="Y778" s="1607"/>
      <c r="Z778" s="1607"/>
    </row>
    <row r="779" spans="24:26" x14ac:dyDescent="0.25">
      <c r="X779" s="1607"/>
      <c r="Y779" s="1607"/>
      <c r="Z779" s="1607"/>
    </row>
    <row r="780" spans="24:26" x14ac:dyDescent="0.25">
      <c r="X780" s="1607"/>
      <c r="Y780" s="1607"/>
      <c r="Z780" s="1607"/>
    </row>
    <row r="781" spans="24:26" x14ac:dyDescent="0.25">
      <c r="X781" s="1607"/>
      <c r="Y781" s="1607"/>
      <c r="Z781" s="1607"/>
    </row>
    <row r="782" spans="24:26" x14ac:dyDescent="0.25">
      <c r="X782" s="1607"/>
      <c r="Y782" s="1607"/>
      <c r="Z782" s="1607"/>
    </row>
    <row r="783" spans="24:26" x14ac:dyDescent="0.25">
      <c r="X783" s="1607"/>
      <c r="Y783" s="1607"/>
      <c r="Z783" s="1607"/>
    </row>
    <row r="784" spans="24:26" x14ac:dyDescent="0.25">
      <c r="X784" s="1607"/>
      <c r="Y784" s="1607"/>
      <c r="Z784" s="1607"/>
    </row>
    <row r="785" spans="24:26" x14ac:dyDescent="0.25">
      <c r="X785" s="1607"/>
      <c r="Y785" s="1607"/>
      <c r="Z785" s="1607"/>
    </row>
    <row r="786" spans="24:26" x14ac:dyDescent="0.25">
      <c r="X786" s="1607"/>
      <c r="Y786" s="1607"/>
      <c r="Z786" s="1607"/>
    </row>
    <row r="787" spans="24:26" x14ac:dyDescent="0.25">
      <c r="X787" s="1607"/>
      <c r="Y787" s="1607"/>
      <c r="Z787" s="1607"/>
    </row>
    <row r="788" spans="24:26" x14ac:dyDescent="0.25">
      <c r="X788" s="1607"/>
      <c r="Y788" s="1607"/>
      <c r="Z788" s="1607"/>
    </row>
    <row r="789" spans="24:26" x14ac:dyDescent="0.25">
      <c r="X789" s="1607"/>
      <c r="Y789" s="1607"/>
      <c r="Z789" s="1607"/>
    </row>
    <row r="790" spans="24:26" x14ac:dyDescent="0.25">
      <c r="X790" s="1607"/>
      <c r="Y790" s="1607"/>
      <c r="Z790" s="1607"/>
    </row>
    <row r="791" spans="24:26" x14ac:dyDescent="0.25">
      <c r="X791" s="1607"/>
      <c r="Y791" s="1607"/>
      <c r="Z791" s="1607"/>
    </row>
    <row r="792" spans="24:26" x14ac:dyDescent="0.25">
      <c r="X792" s="1607"/>
      <c r="Y792" s="1607"/>
      <c r="Z792" s="1607"/>
    </row>
    <row r="793" spans="24:26" x14ac:dyDescent="0.25">
      <c r="X793" s="1607"/>
      <c r="Y793" s="1607"/>
      <c r="Z793" s="1607"/>
    </row>
    <row r="794" spans="24:26" x14ac:dyDescent="0.25">
      <c r="X794" s="1607"/>
      <c r="Y794" s="1607"/>
      <c r="Z794" s="1607"/>
    </row>
    <row r="795" spans="24:26" x14ac:dyDescent="0.25">
      <c r="X795" s="1607"/>
      <c r="Y795" s="1607"/>
      <c r="Z795" s="1607"/>
    </row>
    <row r="796" spans="24:26" x14ac:dyDescent="0.25">
      <c r="X796" s="1607"/>
      <c r="Y796" s="1607"/>
      <c r="Z796" s="1607"/>
    </row>
    <row r="797" spans="24:26" x14ac:dyDescent="0.25">
      <c r="X797" s="1607"/>
      <c r="Y797" s="1607"/>
      <c r="Z797" s="1607"/>
    </row>
    <row r="798" spans="24:26" x14ac:dyDescent="0.25">
      <c r="X798" s="1607"/>
      <c r="Y798" s="1607"/>
      <c r="Z798" s="1607"/>
    </row>
    <row r="799" spans="24:26" x14ac:dyDescent="0.25">
      <c r="X799" s="1607"/>
      <c r="Y799" s="1607"/>
      <c r="Z799" s="1607"/>
    </row>
    <row r="800" spans="24:26" x14ac:dyDescent="0.25">
      <c r="X800" s="1607"/>
      <c r="Y800" s="1607"/>
      <c r="Z800" s="1607"/>
    </row>
    <row r="801" spans="24:26" x14ac:dyDescent="0.25">
      <c r="X801" s="1607"/>
      <c r="Y801" s="1607"/>
      <c r="Z801" s="1607"/>
    </row>
    <row r="802" spans="24:26" x14ac:dyDescent="0.25">
      <c r="X802" s="1607"/>
      <c r="Y802" s="1607"/>
      <c r="Z802" s="1607"/>
    </row>
    <row r="803" spans="24:26" x14ac:dyDescent="0.25">
      <c r="X803" s="1607"/>
      <c r="Y803" s="1607"/>
      <c r="Z803" s="1607"/>
    </row>
    <row r="804" spans="24:26" x14ac:dyDescent="0.25">
      <c r="X804" s="1607"/>
      <c r="Y804" s="1607"/>
      <c r="Z804" s="1607"/>
    </row>
    <row r="805" spans="24:26" x14ac:dyDescent="0.25">
      <c r="X805" s="1607"/>
      <c r="Y805" s="1607"/>
      <c r="Z805" s="1607"/>
    </row>
    <row r="806" spans="24:26" x14ac:dyDescent="0.25">
      <c r="X806" s="1607"/>
      <c r="Y806" s="1607"/>
      <c r="Z806" s="1607"/>
    </row>
    <row r="807" spans="24:26" x14ac:dyDescent="0.25">
      <c r="X807" s="1607"/>
      <c r="Y807" s="1607"/>
      <c r="Z807" s="1607"/>
    </row>
    <row r="808" spans="24:26" x14ac:dyDescent="0.25">
      <c r="X808" s="1607"/>
      <c r="Y808" s="1607"/>
      <c r="Z808" s="1607"/>
    </row>
    <row r="809" spans="24:26" x14ac:dyDescent="0.25">
      <c r="X809" s="1607"/>
      <c r="Y809" s="1607"/>
      <c r="Z809" s="1607"/>
    </row>
    <row r="810" spans="24:26" x14ac:dyDescent="0.25">
      <c r="X810" s="1607"/>
      <c r="Y810" s="1607"/>
      <c r="Z810" s="1607"/>
    </row>
    <row r="811" spans="24:26" x14ac:dyDescent="0.25">
      <c r="X811" s="1607"/>
      <c r="Y811" s="1607"/>
      <c r="Z811" s="1607"/>
    </row>
    <row r="812" spans="24:26" x14ac:dyDescent="0.25">
      <c r="X812" s="1607"/>
      <c r="Y812" s="1607"/>
      <c r="Z812" s="1607"/>
    </row>
    <row r="813" spans="24:26" x14ac:dyDescent="0.25">
      <c r="X813" s="1607"/>
      <c r="Y813" s="1607"/>
      <c r="Z813" s="1607"/>
    </row>
    <row r="814" spans="24:26" x14ac:dyDescent="0.25">
      <c r="X814" s="1607"/>
      <c r="Y814" s="1607"/>
      <c r="Z814" s="1607"/>
    </row>
    <row r="815" spans="24:26" x14ac:dyDescent="0.25">
      <c r="X815" s="1607"/>
      <c r="Y815" s="1607"/>
      <c r="Z815" s="1607"/>
    </row>
    <row r="816" spans="24:26" x14ac:dyDescent="0.25">
      <c r="X816" s="1607"/>
      <c r="Y816" s="1607"/>
      <c r="Z816" s="1607"/>
    </row>
    <row r="817" spans="24:26" x14ac:dyDescent="0.25">
      <c r="X817" s="1607"/>
      <c r="Y817" s="1607"/>
      <c r="Z817" s="1607"/>
    </row>
    <row r="818" spans="24:26" x14ac:dyDescent="0.25">
      <c r="X818" s="1607"/>
      <c r="Y818" s="1607"/>
      <c r="Z818" s="1607"/>
    </row>
    <row r="819" spans="24:26" x14ac:dyDescent="0.25">
      <c r="X819" s="1607"/>
      <c r="Y819" s="1607"/>
      <c r="Z819" s="1607"/>
    </row>
    <row r="820" spans="24:26" x14ac:dyDescent="0.25">
      <c r="X820" s="1607"/>
      <c r="Y820" s="1607"/>
      <c r="Z820" s="1607"/>
    </row>
    <row r="821" spans="24:26" x14ac:dyDescent="0.25">
      <c r="X821" s="1607"/>
      <c r="Y821" s="1607"/>
      <c r="Z821" s="1607"/>
    </row>
    <row r="822" spans="24:26" x14ac:dyDescent="0.25">
      <c r="X822" s="1607"/>
      <c r="Y822" s="1607"/>
      <c r="Z822" s="1607"/>
    </row>
    <row r="823" spans="24:26" x14ac:dyDescent="0.25">
      <c r="X823" s="1607"/>
      <c r="Y823" s="1607"/>
      <c r="Z823" s="1607"/>
    </row>
    <row r="824" spans="24:26" x14ac:dyDescent="0.25">
      <c r="X824" s="1607"/>
      <c r="Y824" s="1607"/>
      <c r="Z824" s="1607"/>
    </row>
    <row r="825" spans="24:26" x14ac:dyDescent="0.25">
      <c r="X825" s="1607"/>
      <c r="Y825" s="1607"/>
      <c r="Z825" s="1607"/>
    </row>
    <row r="826" spans="24:26" x14ac:dyDescent="0.25">
      <c r="X826" s="1607"/>
      <c r="Y826" s="1607"/>
      <c r="Z826" s="1607"/>
    </row>
    <row r="827" spans="24:26" x14ac:dyDescent="0.25">
      <c r="X827" s="1607"/>
      <c r="Y827" s="1607"/>
      <c r="Z827" s="1607"/>
    </row>
    <row r="828" spans="24:26" x14ac:dyDescent="0.25">
      <c r="X828" s="1607"/>
      <c r="Y828" s="1607"/>
      <c r="Z828" s="1607"/>
    </row>
    <row r="829" spans="24:26" x14ac:dyDescent="0.25">
      <c r="X829" s="1607"/>
      <c r="Y829" s="1607"/>
      <c r="Z829" s="1607"/>
    </row>
    <row r="830" spans="24:26" x14ac:dyDescent="0.25">
      <c r="X830" s="1607"/>
      <c r="Y830" s="1607"/>
      <c r="Z830" s="1607"/>
    </row>
    <row r="831" spans="24:26" x14ac:dyDescent="0.25">
      <c r="X831" s="1607"/>
      <c r="Y831" s="1607"/>
      <c r="Z831" s="1607"/>
    </row>
    <row r="832" spans="24:26" x14ac:dyDescent="0.25">
      <c r="X832" s="1607"/>
      <c r="Y832" s="1607"/>
      <c r="Z832" s="1607"/>
    </row>
    <row r="833" spans="24:26" x14ac:dyDescent="0.25">
      <c r="X833" s="1607"/>
      <c r="Y833" s="1607"/>
      <c r="Z833" s="1607"/>
    </row>
    <row r="834" spans="24:26" x14ac:dyDescent="0.25">
      <c r="X834" s="1607"/>
      <c r="Y834" s="1607"/>
      <c r="Z834" s="1607"/>
    </row>
    <row r="835" spans="24:26" x14ac:dyDescent="0.25">
      <c r="X835" s="1607"/>
      <c r="Y835" s="1607"/>
      <c r="Z835" s="1607"/>
    </row>
    <row r="836" spans="24:26" x14ac:dyDescent="0.25">
      <c r="X836" s="1607"/>
      <c r="Y836" s="1607"/>
      <c r="Z836" s="1607"/>
    </row>
    <row r="837" spans="24:26" x14ac:dyDescent="0.25">
      <c r="X837" s="1607"/>
      <c r="Y837" s="1607"/>
      <c r="Z837" s="1607"/>
    </row>
    <row r="838" spans="24:26" x14ac:dyDescent="0.25">
      <c r="X838" s="1607"/>
      <c r="Y838" s="1607"/>
      <c r="Z838" s="1607"/>
    </row>
    <row r="839" spans="24:26" x14ac:dyDescent="0.25">
      <c r="X839" s="1607"/>
      <c r="Y839" s="1607"/>
      <c r="Z839" s="1607"/>
    </row>
    <row r="840" spans="24:26" x14ac:dyDescent="0.25">
      <c r="X840" s="1607"/>
      <c r="Y840" s="1607"/>
      <c r="Z840" s="1607"/>
    </row>
    <row r="841" spans="24:26" x14ac:dyDescent="0.25">
      <c r="X841" s="1607"/>
      <c r="Y841" s="1607"/>
      <c r="Z841" s="1607"/>
    </row>
    <row r="842" spans="24:26" x14ac:dyDescent="0.25">
      <c r="X842" s="1607"/>
      <c r="Y842" s="1607"/>
      <c r="Z842" s="1607"/>
    </row>
    <row r="843" spans="24:26" x14ac:dyDescent="0.25">
      <c r="X843" s="1607"/>
      <c r="Y843" s="1607"/>
      <c r="Z843" s="1607"/>
    </row>
    <row r="844" spans="24:26" x14ac:dyDescent="0.25">
      <c r="X844" s="1607"/>
      <c r="Y844" s="1607"/>
      <c r="Z844" s="1607"/>
    </row>
    <row r="845" spans="24:26" x14ac:dyDescent="0.25">
      <c r="X845" s="1607"/>
      <c r="Y845" s="1607"/>
      <c r="Z845" s="1607"/>
    </row>
    <row r="846" spans="24:26" x14ac:dyDescent="0.25">
      <c r="X846" s="1607"/>
      <c r="Y846" s="1607"/>
      <c r="Z846" s="1607"/>
    </row>
    <row r="847" spans="24:26" x14ac:dyDescent="0.25">
      <c r="X847" s="1607"/>
      <c r="Y847" s="1607"/>
      <c r="Z847" s="1607"/>
    </row>
    <row r="848" spans="24:26" x14ac:dyDescent="0.25">
      <c r="X848" s="1607"/>
      <c r="Y848" s="1607"/>
      <c r="Z848" s="1607"/>
    </row>
    <row r="849" spans="24:26" x14ac:dyDescent="0.25">
      <c r="X849" s="1607"/>
      <c r="Y849" s="1607"/>
      <c r="Z849" s="1607"/>
    </row>
    <row r="850" spans="24:26" x14ac:dyDescent="0.25">
      <c r="X850" s="1607"/>
      <c r="Y850" s="1607"/>
      <c r="Z850" s="1607"/>
    </row>
    <row r="851" spans="24:26" x14ac:dyDescent="0.25">
      <c r="X851" s="1607"/>
      <c r="Y851" s="1607"/>
      <c r="Z851" s="1607"/>
    </row>
    <row r="852" spans="24:26" x14ac:dyDescent="0.25">
      <c r="X852" s="1607"/>
      <c r="Y852" s="1607"/>
      <c r="Z852" s="1607"/>
    </row>
    <row r="853" spans="24:26" x14ac:dyDescent="0.25">
      <c r="X853" s="1607"/>
      <c r="Y853" s="1607"/>
      <c r="Z853" s="1607"/>
    </row>
    <row r="854" spans="24:26" x14ac:dyDescent="0.25">
      <c r="X854" s="1607"/>
      <c r="Y854" s="1607"/>
      <c r="Z854" s="1607"/>
    </row>
    <row r="855" spans="24:26" x14ac:dyDescent="0.25">
      <c r="X855" s="1607"/>
      <c r="Y855" s="1607"/>
      <c r="Z855" s="1607"/>
    </row>
    <row r="856" spans="24:26" x14ac:dyDescent="0.25">
      <c r="X856" s="1607"/>
      <c r="Y856" s="1607"/>
      <c r="Z856" s="1607"/>
    </row>
    <row r="857" spans="24:26" x14ac:dyDescent="0.25">
      <c r="X857" s="1607"/>
      <c r="Y857" s="1607"/>
      <c r="Z857" s="1607"/>
    </row>
    <row r="858" spans="24:26" x14ac:dyDescent="0.25">
      <c r="X858" s="1607"/>
      <c r="Y858" s="1607"/>
      <c r="Z858" s="1607"/>
    </row>
    <row r="859" spans="24:26" x14ac:dyDescent="0.25">
      <c r="X859" s="1607"/>
      <c r="Y859" s="1607"/>
      <c r="Z859" s="1607"/>
    </row>
    <row r="860" spans="24:26" x14ac:dyDescent="0.25">
      <c r="X860" s="1607"/>
      <c r="Y860" s="1607"/>
      <c r="Z860" s="1607"/>
    </row>
    <row r="861" spans="24:26" x14ac:dyDescent="0.25">
      <c r="X861" s="1607"/>
      <c r="Y861" s="1607"/>
      <c r="Z861" s="1607"/>
    </row>
    <row r="862" spans="24:26" x14ac:dyDescent="0.25">
      <c r="X862" s="1607"/>
      <c r="Y862" s="1607"/>
      <c r="Z862" s="1607"/>
    </row>
    <row r="863" spans="24:26" x14ac:dyDescent="0.25">
      <c r="X863" s="1607"/>
      <c r="Y863" s="1607"/>
      <c r="Z863" s="1607"/>
    </row>
    <row r="864" spans="24:26" x14ac:dyDescent="0.25">
      <c r="X864" s="1607"/>
      <c r="Y864" s="1607"/>
      <c r="Z864" s="1607"/>
    </row>
    <row r="865" spans="24:26" x14ac:dyDescent="0.25">
      <c r="X865" s="1607"/>
      <c r="Y865" s="1607"/>
      <c r="Z865" s="1607"/>
    </row>
    <row r="866" spans="24:26" x14ac:dyDescent="0.25">
      <c r="X866" s="1607"/>
      <c r="Y866" s="1607"/>
      <c r="Z866" s="1607"/>
    </row>
    <row r="867" spans="24:26" x14ac:dyDescent="0.25">
      <c r="X867" s="1607"/>
      <c r="Y867" s="1607"/>
      <c r="Z867" s="1607"/>
    </row>
    <row r="868" spans="24:26" x14ac:dyDescent="0.25">
      <c r="X868" s="1607"/>
      <c r="Y868" s="1607"/>
      <c r="Z868" s="1607"/>
    </row>
    <row r="869" spans="24:26" x14ac:dyDescent="0.25">
      <c r="X869" s="1607"/>
      <c r="Y869" s="1607"/>
      <c r="Z869" s="1607"/>
    </row>
    <row r="870" spans="24:26" x14ac:dyDescent="0.25">
      <c r="X870" s="1607"/>
      <c r="Y870" s="1607"/>
      <c r="Z870" s="1607"/>
    </row>
    <row r="871" spans="24:26" x14ac:dyDescent="0.25">
      <c r="X871" s="1607"/>
      <c r="Y871" s="1607"/>
      <c r="Z871" s="1607"/>
    </row>
    <row r="872" spans="24:26" x14ac:dyDescent="0.25">
      <c r="X872" s="1607"/>
      <c r="Y872" s="1607"/>
      <c r="Z872" s="1607"/>
    </row>
    <row r="873" spans="24:26" x14ac:dyDescent="0.25">
      <c r="X873" s="1607"/>
      <c r="Y873" s="1607"/>
      <c r="Z873" s="1607"/>
    </row>
    <row r="874" spans="24:26" x14ac:dyDescent="0.25">
      <c r="X874" s="1607"/>
      <c r="Y874" s="1607"/>
      <c r="Z874" s="1607"/>
    </row>
    <row r="875" spans="24:26" x14ac:dyDescent="0.25">
      <c r="X875" s="1607"/>
      <c r="Y875" s="1607"/>
      <c r="Z875" s="1607"/>
    </row>
    <row r="876" spans="24:26" x14ac:dyDescent="0.25">
      <c r="X876" s="1607"/>
      <c r="Y876" s="1607"/>
      <c r="Z876" s="1607"/>
    </row>
    <row r="877" spans="24:26" x14ac:dyDescent="0.25">
      <c r="X877" s="1607"/>
      <c r="Y877" s="1607"/>
      <c r="Z877" s="1607"/>
    </row>
    <row r="878" spans="24:26" x14ac:dyDescent="0.25">
      <c r="X878" s="1607"/>
      <c r="Y878" s="1607"/>
      <c r="Z878" s="1607"/>
    </row>
    <row r="879" spans="24:26" x14ac:dyDescent="0.25">
      <c r="X879" s="1607"/>
      <c r="Y879" s="1607"/>
      <c r="Z879" s="1607"/>
    </row>
    <row r="880" spans="24:26" x14ac:dyDescent="0.25">
      <c r="X880" s="1607"/>
      <c r="Y880" s="1607"/>
      <c r="Z880" s="1607"/>
    </row>
    <row r="881" spans="24:26" x14ac:dyDescent="0.25">
      <c r="X881" s="1607"/>
      <c r="Y881" s="1607"/>
      <c r="Z881" s="1607"/>
    </row>
    <row r="882" spans="24:26" x14ac:dyDescent="0.25">
      <c r="X882" s="1607"/>
      <c r="Y882" s="1607"/>
      <c r="Z882" s="1607"/>
    </row>
    <row r="883" spans="24:26" x14ac:dyDescent="0.25">
      <c r="X883" s="1607"/>
      <c r="Y883" s="1607"/>
      <c r="Z883" s="1607"/>
    </row>
    <row r="884" spans="24:26" x14ac:dyDescent="0.25">
      <c r="X884" s="1607"/>
      <c r="Y884" s="1607"/>
      <c r="Z884" s="1607"/>
    </row>
    <row r="885" spans="24:26" x14ac:dyDescent="0.25">
      <c r="X885" s="1607"/>
      <c r="Y885" s="1607"/>
      <c r="Z885" s="1607"/>
    </row>
    <row r="886" spans="24:26" x14ac:dyDescent="0.25">
      <c r="X886" s="1607"/>
      <c r="Y886" s="1607"/>
      <c r="Z886" s="1607"/>
    </row>
    <row r="887" spans="24:26" x14ac:dyDescent="0.25">
      <c r="X887" s="1607"/>
      <c r="Y887" s="1607"/>
      <c r="Z887" s="1607"/>
    </row>
    <row r="888" spans="24:26" x14ac:dyDescent="0.25">
      <c r="X888" s="1607"/>
      <c r="Y888" s="1607"/>
      <c r="Z888" s="1607"/>
    </row>
    <row r="889" spans="24:26" x14ac:dyDescent="0.25">
      <c r="X889" s="1607"/>
      <c r="Y889" s="1607"/>
      <c r="Z889" s="1607"/>
    </row>
    <row r="890" spans="24:26" x14ac:dyDescent="0.25">
      <c r="X890" s="1607"/>
      <c r="Y890" s="1607"/>
      <c r="Z890" s="1607"/>
    </row>
    <row r="891" spans="24:26" x14ac:dyDescent="0.25">
      <c r="X891" s="1607"/>
      <c r="Y891" s="1607"/>
      <c r="Z891" s="1607"/>
    </row>
    <row r="892" spans="24:26" x14ac:dyDescent="0.25">
      <c r="X892" s="1607"/>
      <c r="Y892" s="1607"/>
      <c r="Z892" s="1607"/>
    </row>
    <row r="893" spans="24:26" x14ac:dyDescent="0.25">
      <c r="X893" s="1607"/>
      <c r="Y893" s="1607"/>
      <c r="Z893" s="1607"/>
    </row>
    <row r="894" spans="24:26" x14ac:dyDescent="0.25">
      <c r="X894" s="1607"/>
      <c r="Y894" s="1607"/>
      <c r="Z894" s="1607"/>
    </row>
    <row r="895" spans="24:26" x14ac:dyDescent="0.25">
      <c r="X895" s="1607"/>
      <c r="Y895" s="1607"/>
      <c r="Z895" s="1607"/>
    </row>
    <row r="896" spans="24:26" x14ac:dyDescent="0.25">
      <c r="X896" s="1607"/>
      <c r="Y896" s="1607"/>
      <c r="Z896" s="1607"/>
    </row>
    <row r="897" spans="24:26" x14ac:dyDescent="0.25">
      <c r="X897" s="1607"/>
      <c r="Y897" s="1607"/>
      <c r="Z897" s="1607"/>
    </row>
    <row r="898" spans="24:26" x14ac:dyDescent="0.25">
      <c r="X898" s="1607"/>
      <c r="Y898" s="1607"/>
      <c r="Z898" s="1607"/>
    </row>
    <row r="899" spans="24:26" x14ac:dyDescent="0.25">
      <c r="X899" s="1607"/>
      <c r="Y899" s="1607"/>
      <c r="Z899" s="1607"/>
    </row>
    <row r="900" spans="24:26" x14ac:dyDescent="0.25">
      <c r="X900" s="1607"/>
      <c r="Y900" s="1607"/>
      <c r="Z900" s="1607"/>
    </row>
    <row r="901" spans="24:26" x14ac:dyDescent="0.25">
      <c r="X901" s="1607"/>
      <c r="Y901" s="1607"/>
      <c r="Z901" s="1607"/>
    </row>
    <row r="902" spans="24:26" x14ac:dyDescent="0.25">
      <c r="X902" s="1607"/>
      <c r="Y902" s="1607"/>
      <c r="Z902" s="1607"/>
    </row>
    <row r="903" spans="24:26" x14ac:dyDescent="0.25">
      <c r="X903" s="1607"/>
      <c r="Y903" s="1607"/>
      <c r="Z903" s="1607"/>
    </row>
    <row r="904" spans="24:26" x14ac:dyDescent="0.25">
      <c r="X904" s="1607"/>
      <c r="Y904" s="1607"/>
      <c r="Z904" s="1607"/>
    </row>
    <row r="905" spans="24:26" x14ac:dyDescent="0.25">
      <c r="X905" s="1607"/>
      <c r="Y905" s="1607"/>
      <c r="Z905" s="1607"/>
    </row>
    <row r="906" spans="24:26" x14ac:dyDescent="0.25">
      <c r="X906" s="1607"/>
      <c r="Y906" s="1607"/>
      <c r="Z906" s="1607"/>
    </row>
    <row r="907" spans="24:26" x14ac:dyDescent="0.25">
      <c r="X907" s="1607"/>
      <c r="Y907" s="1607"/>
      <c r="Z907" s="1607"/>
    </row>
    <row r="908" spans="24:26" x14ac:dyDescent="0.25">
      <c r="X908" s="1607"/>
      <c r="Y908" s="1607"/>
      <c r="Z908" s="1607"/>
    </row>
    <row r="909" spans="24:26" x14ac:dyDescent="0.25">
      <c r="X909" s="1607"/>
      <c r="Y909" s="1607"/>
      <c r="Z909" s="1607"/>
    </row>
    <row r="910" spans="24:26" x14ac:dyDescent="0.25">
      <c r="X910" s="1607"/>
      <c r="Y910" s="1607"/>
      <c r="Z910" s="1607"/>
    </row>
    <row r="911" spans="24:26" x14ac:dyDescent="0.25">
      <c r="X911" s="1607"/>
      <c r="Y911" s="1607"/>
      <c r="Z911" s="1607"/>
    </row>
    <row r="912" spans="24:26" x14ac:dyDescent="0.25">
      <c r="X912" s="1607"/>
      <c r="Y912" s="1607"/>
      <c r="Z912" s="1607"/>
    </row>
    <row r="913" spans="24:26" x14ac:dyDescent="0.25">
      <c r="X913" s="1607"/>
      <c r="Y913" s="1607"/>
      <c r="Z913" s="1607"/>
    </row>
    <row r="914" spans="24:26" x14ac:dyDescent="0.25">
      <c r="X914" s="1607"/>
      <c r="Y914" s="1607"/>
      <c r="Z914" s="1607"/>
    </row>
    <row r="915" spans="24:26" x14ac:dyDescent="0.25">
      <c r="X915" s="1607"/>
      <c r="Y915" s="1607"/>
      <c r="Z915" s="1607"/>
    </row>
    <row r="916" spans="24:26" x14ac:dyDescent="0.25">
      <c r="X916" s="1607"/>
      <c r="Y916" s="1607"/>
      <c r="Z916" s="1607"/>
    </row>
    <row r="917" spans="24:26" x14ac:dyDescent="0.25">
      <c r="X917" s="1607"/>
      <c r="Y917" s="1607"/>
      <c r="Z917" s="1607"/>
    </row>
    <row r="918" spans="24:26" x14ac:dyDescent="0.25">
      <c r="X918" s="1607"/>
      <c r="Y918" s="1607"/>
      <c r="Z918" s="1607"/>
    </row>
    <row r="919" spans="24:26" x14ac:dyDescent="0.25">
      <c r="X919" s="1607"/>
      <c r="Y919" s="1607"/>
      <c r="Z919" s="1607"/>
    </row>
    <row r="920" spans="24:26" x14ac:dyDescent="0.25">
      <c r="X920" s="1607"/>
      <c r="Y920" s="1607"/>
      <c r="Z920" s="1607"/>
    </row>
    <row r="921" spans="24:26" x14ac:dyDescent="0.25">
      <c r="X921" s="1607"/>
      <c r="Y921" s="1607"/>
      <c r="Z921" s="1607"/>
    </row>
    <row r="922" spans="24:26" x14ac:dyDescent="0.25">
      <c r="X922" s="1607"/>
      <c r="Y922" s="1607"/>
      <c r="Z922" s="1607"/>
    </row>
    <row r="923" spans="24:26" x14ac:dyDescent="0.25">
      <c r="X923" s="1607"/>
      <c r="Y923" s="1607"/>
      <c r="Z923" s="1607"/>
    </row>
    <row r="924" spans="24:26" x14ac:dyDescent="0.25">
      <c r="X924" s="1607"/>
      <c r="Y924" s="1607"/>
      <c r="Z924" s="1607"/>
    </row>
    <row r="925" spans="24:26" x14ac:dyDescent="0.25">
      <c r="X925" s="1607"/>
      <c r="Y925" s="1607"/>
      <c r="Z925" s="1607"/>
    </row>
    <row r="926" spans="24:26" x14ac:dyDescent="0.25">
      <c r="X926" s="1607"/>
      <c r="Y926" s="1607"/>
      <c r="Z926" s="1607"/>
    </row>
    <row r="927" spans="24:26" x14ac:dyDescent="0.25">
      <c r="X927" s="1607"/>
      <c r="Y927" s="1607"/>
      <c r="Z927" s="1607"/>
    </row>
    <row r="928" spans="24:26" x14ac:dyDescent="0.25">
      <c r="X928" s="1607"/>
      <c r="Y928" s="1607"/>
      <c r="Z928" s="1607"/>
    </row>
    <row r="929" spans="24:26" x14ac:dyDescent="0.25">
      <c r="X929" s="1607"/>
      <c r="Y929" s="1607"/>
      <c r="Z929" s="1607"/>
    </row>
    <row r="930" spans="24:26" x14ac:dyDescent="0.25">
      <c r="X930" s="1607"/>
      <c r="Y930" s="1607"/>
      <c r="Z930" s="1607"/>
    </row>
    <row r="931" spans="24:26" x14ac:dyDescent="0.25">
      <c r="X931" s="1607"/>
      <c r="Y931" s="1607"/>
      <c r="Z931" s="1607"/>
    </row>
    <row r="932" spans="24:26" x14ac:dyDescent="0.25">
      <c r="X932" s="1607"/>
      <c r="Y932" s="1607"/>
      <c r="Z932" s="1607"/>
    </row>
    <row r="933" spans="24:26" x14ac:dyDescent="0.25">
      <c r="X933" s="1607"/>
      <c r="Y933" s="1607"/>
      <c r="Z933" s="1607"/>
    </row>
    <row r="934" spans="24:26" x14ac:dyDescent="0.25">
      <c r="X934" s="1607"/>
      <c r="Y934" s="1607"/>
      <c r="Z934" s="1607"/>
    </row>
    <row r="935" spans="24:26" x14ac:dyDescent="0.25">
      <c r="X935" s="1607"/>
      <c r="Y935" s="1607"/>
      <c r="Z935" s="1607"/>
    </row>
    <row r="936" spans="24:26" x14ac:dyDescent="0.25">
      <c r="X936" s="1607"/>
      <c r="Y936" s="1607"/>
      <c r="Z936" s="1607"/>
    </row>
    <row r="937" spans="24:26" x14ac:dyDescent="0.25">
      <c r="X937" s="1607"/>
      <c r="Y937" s="1607"/>
      <c r="Z937" s="1607"/>
    </row>
    <row r="938" spans="24:26" x14ac:dyDescent="0.25">
      <c r="X938" s="1607"/>
      <c r="Y938" s="1607"/>
      <c r="Z938" s="1607"/>
    </row>
    <row r="939" spans="24:26" x14ac:dyDescent="0.25">
      <c r="X939" s="1607"/>
      <c r="Y939" s="1607"/>
      <c r="Z939" s="1607"/>
    </row>
    <row r="940" spans="24:26" x14ac:dyDescent="0.25">
      <c r="X940" s="1607"/>
      <c r="Y940" s="1607"/>
      <c r="Z940" s="1607"/>
    </row>
    <row r="941" spans="24:26" x14ac:dyDescent="0.25">
      <c r="X941" s="1607"/>
      <c r="Y941" s="1607"/>
      <c r="Z941" s="1607"/>
    </row>
    <row r="942" spans="24:26" x14ac:dyDescent="0.25">
      <c r="X942" s="1607"/>
      <c r="Y942" s="1607"/>
      <c r="Z942" s="1607"/>
    </row>
    <row r="943" spans="24:26" x14ac:dyDescent="0.25">
      <c r="X943" s="1607"/>
      <c r="Y943" s="1607"/>
      <c r="Z943" s="1607"/>
    </row>
    <row r="944" spans="24:26" x14ac:dyDescent="0.25">
      <c r="X944" s="1607"/>
      <c r="Y944" s="1607"/>
      <c r="Z944" s="1607"/>
    </row>
    <row r="945" spans="24:26" x14ac:dyDescent="0.25">
      <c r="X945" s="1607"/>
      <c r="Y945" s="1607"/>
      <c r="Z945" s="1607"/>
    </row>
    <row r="946" spans="24:26" x14ac:dyDescent="0.25">
      <c r="X946" s="1607"/>
      <c r="Y946" s="1607"/>
      <c r="Z946" s="1607"/>
    </row>
    <row r="947" spans="24:26" x14ac:dyDescent="0.25">
      <c r="X947" s="1607"/>
      <c r="Y947" s="1607"/>
      <c r="Z947" s="1607"/>
    </row>
    <row r="948" spans="24:26" x14ac:dyDescent="0.25">
      <c r="X948" s="1607"/>
      <c r="Y948" s="1607"/>
      <c r="Z948" s="1607"/>
    </row>
    <row r="949" spans="24:26" x14ac:dyDescent="0.25">
      <c r="X949" s="1607"/>
      <c r="Y949" s="1607"/>
      <c r="Z949" s="1607"/>
    </row>
    <row r="950" spans="24:26" x14ac:dyDescent="0.25">
      <c r="X950" s="1607"/>
      <c r="Y950" s="1607"/>
      <c r="Z950" s="1607"/>
    </row>
    <row r="951" spans="24:26" x14ac:dyDescent="0.25">
      <c r="X951" s="1607"/>
      <c r="Y951" s="1607"/>
      <c r="Z951" s="1607"/>
    </row>
    <row r="952" spans="24:26" x14ac:dyDescent="0.25">
      <c r="X952" s="1607"/>
      <c r="Y952" s="1607"/>
      <c r="Z952" s="1607"/>
    </row>
    <row r="953" spans="24:26" x14ac:dyDescent="0.25">
      <c r="X953" s="1607"/>
      <c r="Y953" s="1607"/>
      <c r="Z953" s="1607"/>
    </row>
    <row r="954" spans="24:26" x14ac:dyDescent="0.25">
      <c r="X954" s="1607"/>
      <c r="Y954" s="1607"/>
      <c r="Z954" s="1607"/>
    </row>
    <row r="955" spans="24:26" x14ac:dyDescent="0.25">
      <c r="X955" s="1607"/>
      <c r="Y955" s="1607"/>
      <c r="Z955" s="1607"/>
    </row>
    <row r="956" spans="24:26" x14ac:dyDescent="0.25">
      <c r="X956" s="1607"/>
      <c r="Y956" s="1607"/>
      <c r="Z956" s="1607"/>
    </row>
    <row r="957" spans="24:26" x14ac:dyDescent="0.25">
      <c r="X957" s="1607"/>
      <c r="Y957" s="1607"/>
      <c r="Z957" s="1607"/>
    </row>
    <row r="958" spans="24:26" x14ac:dyDescent="0.25">
      <c r="X958" s="1607"/>
      <c r="Y958" s="1607"/>
      <c r="Z958" s="1607"/>
    </row>
    <row r="959" spans="24:26" x14ac:dyDescent="0.25">
      <c r="X959" s="1607"/>
      <c r="Y959" s="1607"/>
      <c r="Z959" s="1607"/>
    </row>
    <row r="960" spans="24:26" x14ac:dyDescent="0.25">
      <c r="X960" s="1607"/>
      <c r="Y960" s="1607"/>
      <c r="Z960" s="1607"/>
    </row>
    <row r="961" spans="24:26" x14ac:dyDescent="0.25">
      <c r="X961" s="1607"/>
      <c r="Y961" s="1607"/>
      <c r="Z961" s="1607"/>
    </row>
    <row r="962" spans="24:26" x14ac:dyDescent="0.25">
      <c r="X962" s="1607"/>
      <c r="Y962" s="1607"/>
      <c r="Z962" s="1607"/>
    </row>
    <row r="963" spans="24:26" x14ac:dyDescent="0.25">
      <c r="X963" s="1607"/>
      <c r="Y963" s="1607"/>
      <c r="Z963" s="1607"/>
    </row>
    <row r="964" spans="24:26" x14ac:dyDescent="0.25">
      <c r="X964" s="1607"/>
      <c r="Y964" s="1607"/>
      <c r="Z964" s="1607"/>
    </row>
    <row r="965" spans="24:26" x14ac:dyDescent="0.25">
      <c r="X965" s="1607"/>
      <c r="Y965" s="1607"/>
      <c r="Z965" s="1607"/>
    </row>
    <row r="966" spans="24:26" x14ac:dyDescent="0.25">
      <c r="X966" s="1607"/>
      <c r="Y966" s="1607"/>
      <c r="Z966" s="1607"/>
    </row>
    <row r="967" spans="24:26" x14ac:dyDescent="0.25">
      <c r="X967" s="1607"/>
      <c r="Y967" s="1607"/>
      <c r="Z967" s="1607"/>
    </row>
    <row r="968" spans="24:26" x14ac:dyDescent="0.25">
      <c r="X968" s="1607"/>
      <c r="Y968" s="1607"/>
      <c r="Z968" s="1607"/>
    </row>
    <row r="969" spans="24:26" x14ac:dyDescent="0.25">
      <c r="X969" s="1607"/>
      <c r="Y969" s="1607"/>
      <c r="Z969" s="1607"/>
    </row>
    <row r="970" spans="24:26" x14ac:dyDescent="0.25">
      <c r="X970" s="1607"/>
      <c r="Y970" s="1607"/>
      <c r="Z970" s="1607"/>
    </row>
    <row r="971" spans="24:26" x14ac:dyDescent="0.25">
      <c r="X971" s="1607"/>
      <c r="Y971" s="1607"/>
      <c r="Z971" s="1607"/>
    </row>
    <row r="972" spans="24:26" x14ac:dyDescent="0.25">
      <c r="X972" s="1607"/>
      <c r="Y972" s="1607"/>
      <c r="Z972" s="1607"/>
    </row>
    <row r="973" spans="24:26" x14ac:dyDescent="0.25">
      <c r="X973" s="1607"/>
      <c r="Y973" s="1607"/>
      <c r="Z973" s="1607"/>
    </row>
    <row r="974" spans="24:26" x14ac:dyDescent="0.25">
      <c r="X974" s="1607"/>
      <c r="Y974" s="1607"/>
      <c r="Z974" s="1607"/>
    </row>
    <row r="975" spans="24:26" x14ac:dyDescent="0.25">
      <c r="X975" s="1607"/>
      <c r="Y975" s="1607"/>
      <c r="Z975" s="1607"/>
    </row>
    <row r="976" spans="24:26" x14ac:dyDescent="0.25">
      <c r="X976" s="1607"/>
      <c r="Y976" s="1607"/>
      <c r="Z976" s="1607"/>
    </row>
    <row r="977" spans="24:26" x14ac:dyDescent="0.25">
      <c r="X977" s="1607"/>
      <c r="Y977" s="1607"/>
      <c r="Z977" s="1607"/>
    </row>
    <row r="978" spans="24:26" x14ac:dyDescent="0.25">
      <c r="X978" s="1607"/>
      <c r="Y978" s="1607"/>
      <c r="Z978" s="1607"/>
    </row>
    <row r="979" spans="24:26" x14ac:dyDescent="0.25">
      <c r="X979" s="1607"/>
      <c r="Y979" s="1607"/>
      <c r="Z979" s="1607"/>
    </row>
    <row r="980" spans="24:26" x14ac:dyDescent="0.25">
      <c r="X980" s="1607"/>
      <c r="Y980" s="1607"/>
      <c r="Z980" s="1607"/>
    </row>
    <row r="981" spans="24:26" x14ac:dyDescent="0.25">
      <c r="X981" s="1607"/>
      <c r="Y981" s="1607"/>
      <c r="Z981" s="1607"/>
    </row>
    <row r="982" spans="24:26" x14ac:dyDescent="0.25">
      <c r="X982" s="1607"/>
      <c r="Y982" s="1607"/>
      <c r="Z982" s="1607"/>
    </row>
    <row r="983" spans="24:26" x14ac:dyDescent="0.25">
      <c r="X983" s="1607"/>
      <c r="Y983" s="1607"/>
      <c r="Z983" s="1607"/>
    </row>
    <row r="984" spans="24:26" x14ac:dyDescent="0.25">
      <c r="X984" s="1607"/>
      <c r="Y984" s="1607"/>
      <c r="Z984" s="1607"/>
    </row>
    <row r="985" spans="24:26" x14ac:dyDescent="0.25">
      <c r="X985" s="1607"/>
      <c r="Y985" s="1607"/>
      <c r="Z985" s="1607"/>
    </row>
    <row r="986" spans="24:26" x14ac:dyDescent="0.25">
      <c r="X986" s="1607"/>
      <c r="Y986" s="1607"/>
      <c r="Z986" s="1607"/>
    </row>
    <row r="987" spans="24:26" x14ac:dyDescent="0.25">
      <c r="X987" s="1607"/>
      <c r="Y987" s="1607"/>
      <c r="Z987" s="1607"/>
    </row>
    <row r="988" spans="24:26" x14ac:dyDescent="0.25">
      <c r="X988" s="1607"/>
      <c r="Y988" s="1607"/>
      <c r="Z988" s="1607"/>
    </row>
    <row r="989" spans="24:26" x14ac:dyDescent="0.25">
      <c r="X989" s="1607"/>
      <c r="Y989" s="1607"/>
      <c r="Z989" s="1607"/>
    </row>
    <row r="990" spans="24:26" x14ac:dyDescent="0.25">
      <c r="X990" s="1607"/>
      <c r="Y990" s="1607"/>
      <c r="Z990" s="1607"/>
    </row>
    <row r="991" spans="24:26" x14ac:dyDescent="0.25">
      <c r="X991" s="1607"/>
      <c r="Y991" s="1607"/>
      <c r="Z991" s="1607"/>
    </row>
    <row r="992" spans="24:26" x14ac:dyDescent="0.25">
      <c r="X992" s="1607"/>
      <c r="Y992" s="1607"/>
      <c r="Z992" s="1607"/>
    </row>
    <row r="993" spans="24:26" x14ac:dyDescent="0.25">
      <c r="X993" s="1607"/>
      <c r="Y993" s="1607"/>
      <c r="Z993" s="1607"/>
    </row>
    <row r="994" spans="24:26" x14ac:dyDescent="0.25">
      <c r="X994" s="1607"/>
      <c r="Y994" s="1607"/>
      <c r="Z994" s="1607"/>
    </row>
    <row r="995" spans="24:26" x14ac:dyDescent="0.25">
      <c r="X995" s="1607"/>
      <c r="Y995" s="1607"/>
      <c r="Z995" s="1607"/>
    </row>
    <row r="996" spans="24:26" x14ac:dyDescent="0.25">
      <c r="X996" s="1607"/>
      <c r="Y996" s="1607"/>
      <c r="Z996" s="1607"/>
    </row>
    <row r="997" spans="24:26" x14ac:dyDescent="0.25">
      <c r="X997" s="1607"/>
      <c r="Y997" s="1607"/>
      <c r="Z997" s="1607"/>
    </row>
    <row r="998" spans="24:26" x14ac:dyDescent="0.25">
      <c r="X998" s="1607"/>
      <c r="Y998" s="1607"/>
      <c r="Z998" s="1607"/>
    </row>
    <row r="999" spans="24:26" x14ac:dyDescent="0.25">
      <c r="X999" s="1607"/>
      <c r="Y999" s="1607"/>
      <c r="Z999" s="1607"/>
    </row>
    <row r="1000" spans="24:26" x14ac:dyDescent="0.25">
      <c r="X1000" s="1607"/>
      <c r="Y1000" s="1607"/>
      <c r="Z1000" s="1607"/>
    </row>
    <row r="1001" spans="24:26" x14ac:dyDescent="0.25">
      <c r="X1001" s="1607"/>
      <c r="Y1001" s="1607"/>
      <c r="Z1001" s="1607"/>
    </row>
    <row r="1002" spans="24:26" x14ac:dyDescent="0.25">
      <c r="X1002" s="1607"/>
      <c r="Y1002" s="1607"/>
      <c r="Z1002" s="1607"/>
    </row>
    <row r="1003" spans="24:26" x14ac:dyDescent="0.25">
      <c r="X1003" s="1607"/>
      <c r="Y1003" s="1607"/>
      <c r="Z1003" s="1607"/>
    </row>
    <row r="1004" spans="24:26" x14ac:dyDescent="0.25">
      <c r="X1004" s="1607"/>
      <c r="Y1004" s="1607"/>
      <c r="Z1004" s="1607"/>
    </row>
    <row r="1005" spans="24:26" x14ac:dyDescent="0.25">
      <c r="X1005" s="1607"/>
      <c r="Y1005" s="1607"/>
      <c r="Z1005" s="1607"/>
    </row>
    <row r="1006" spans="24:26" x14ac:dyDescent="0.25">
      <c r="X1006" s="1607"/>
      <c r="Y1006" s="1607"/>
      <c r="Z1006" s="1607"/>
    </row>
    <row r="1007" spans="24:26" x14ac:dyDescent="0.25">
      <c r="X1007" s="1607"/>
      <c r="Y1007" s="1607"/>
      <c r="Z1007" s="1607"/>
    </row>
    <row r="1008" spans="24:26" x14ac:dyDescent="0.25">
      <c r="X1008" s="1607"/>
      <c r="Y1008" s="1607"/>
      <c r="Z1008" s="1607"/>
    </row>
    <row r="1009" spans="24:26" x14ac:dyDescent="0.25">
      <c r="X1009" s="1607"/>
      <c r="Y1009" s="1607"/>
      <c r="Z1009" s="1607"/>
    </row>
    <row r="1010" spans="24:26" x14ac:dyDescent="0.25">
      <c r="X1010" s="1607"/>
      <c r="Y1010" s="1607"/>
      <c r="Z1010" s="1607"/>
    </row>
    <row r="1011" spans="24:26" x14ac:dyDescent="0.25">
      <c r="X1011" s="1607"/>
      <c r="Y1011" s="1607"/>
      <c r="Z1011" s="1607"/>
    </row>
    <row r="1012" spans="24:26" x14ac:dyDescent="0.25">
      <c r="X1012" s="1607"/>
      <c r="Y1012" s="1607"/>
      <c r="Z1012" s="1607"/>
    </row>
    <row r="1013" spans="24:26" x14ac:dyDescent="0.25">
      <c r="X1013" s="1607"/>
      <c r="Y1013" s="1607"/>
      <c r="Z1013" s="1607"/>
    </row>
    <row r="1014" spans="24:26" x14ac:dyDescent="0.25">
      <c r="X1014" s="1607"/>
      <c r="Y1014" s="1607"/>
      <c r="Z1014" s="1607"/>
    </row>
    <row r="1015" spans="24:26" x14ac:dyDescent="0.25">
      <c r="X1015" s="1607"/>
      <c r="Y1015" s="1607"/>
      <c r="Z1015" s="1607"/>
    </row>
    <row r="1016" spans="24:26" x14ac:dyDescent="0.25">
      <c r="X1016" s="1607"/>
      <c r="Y1016" s="1607"/>
      <c r="Z1016" s="1607"/>
    </row>
    <row r="1017" spans="24:26" x14ac:dyDescent="0.25">
      <c r="X1017" s="1607"/>
      <c r="Y1017" s="1607"/>
      <c r="Z1017" s="1607"/>
    </row>
    <row r="1018" spans="24:26" x14ac:dyDescent="0.25">
      <c r="X1018" s="1607"/>
      <c r="Y1018" s="1607"/>
      <c r="Z1018" s="1607"/>
    </row>
    <row r="1019" spans="24:26" x14ac:dyDescent="0.25">
      <c r="X1019" s="1607"/>
      <c r="Y1019" s="1607"/>
      <c r="Z1019" s="1607"/>
    </row>
    <row r="1020" spans="24:26" x14ac:dyDescent="0.25">
      <c r="X1020" s="1607"/>
      <c r="Y1020" s="1607"/>
      <c r="Z1020" s="1607"/>
    </row>
    <row r="1021" spans="24:26" x14ac:dyDescent="0.25">
      <c r="X1021" s="1607"/>
      <c r="Y1021" s="1607"/>
      <c r="Z1021" s="1607"/>
    </row>
    <row r="1022" spans="24:26" x14ac:dyDescent="0.25">
      <c r="X1022" s="1607"/>
      <c r="Y1022" s="1607"/>
      <c r="Z1022" s="1607"/>
    </row>
    <row r="1023" spans="24:26" x14ac:dyDescent="0.25">
      <c r="X1023" s="1607"/>
      <c r="Y1023" s="1607"/>
      <c r="Z1023" s="1607"/>
    </row>
    <row r="1024" spans="24:26" x14ac:dyDescent="0.25">
      <c r="X1024" s="1607"/>
      <c r="Y1024" s="1607"/>
      <c r="Z1024" s="1607"/>
    </row>
    <row r="1025" spans="24:26" x14ac:dyDescent="0.25">
      <c r="X1025" s="1607"/>
      <c r="Y1025" s="1607"/>
      <c r="Z1025" s="1607"/>
    </row>
    <row r="1026" spans="24:26" x14ac:dyDescent="0.25">
      <c r="X1026" s="1607"/>
      <c r="Y1026" s="1607"/>
      <c r="Z1026" s="1607"/>
    </row>
    <row r="1027" spans="24:26" x14ac:dyDescent="0.25">
      <c r="X1027" s="1607"/>
      <c r="Y1027" s="1607"/>
      <c r="Z1027" s="1607"/>
    </row>
    <row r="1028" spans="24:26" x14ac:dyDescent="0.25">
      <c r="X1028" s="1607"/>
      <c r="Y1028" s="1607"/>
      <c r="Z1028" s="1607"/>
    </row>
    <row r="1029" spans="24:26" x14ac:dyDescent="0.25">
      <c r="X1029" s="1607"/>
      <c r="Y1029" s="1607"/>
      <c r="Z1029" s="1607"/>
    </row>
    <row r="1030" spans="24:26" x14ac:dyDescent="0.25">
      <c r="X1030" s="1607"/>
      <c r="Y1030" s="1607"/>
      <c r="Z1030" s="1607"/>
    </row>
    <row r="1031" spans="24:26" x14ac:dyDescent="0.25">
      <c r="X1031" s="1607"/>
      <c r="Y1031" s="1607"/>
      <c r="Z1031" s="1607"/>
    </row>
    <row r="1032" spans="24:26" x14ac:dyDescent="0.25">
      <c r="X1032" s="1607"/>
      <c r="Y1032" s="1607"/>
      <c r="Z1032" s="1607"/>
    </row>
    <row r="1033" spans="24:26" x14ac:dyDescent="0.25">
      <c r="X1033" s="1607"/>
      <c r="Y1033" s="1607"/>
      <c r="Z1033" s="1607"/>
    </row>
    <row r="1034" spans="24:26" x14ac:dyDescent="0.25">
      <c r="X1034" s="1607"/>
      <c r="Y1034" s="1607"/>
      <c r="Z1034" s="1607"/>
    </row>
    <row r="1035" spans="24:26" x14ac:dyDescent="0.25">
      <c r="X1035" s="1607"/>
      <c r="Y1035" s="1607"/>
      <c r="Z1035" s="1607"/>
    </row>
    <row r="1036" spans="24:26" x14ac:dyDescent="0.25">
      <c r="X1036" s="1607"/>
      <c r="Y1036" s="1607"/>
      <c r="Z1036" s="1607"/>
    </row>
    <row r="1037" spans="24:26" x14ac:dyDescent="0.25">
      <c r="X1037" s="1607"/>
      <c r="Y1037" s="1607"/>
      <c r="Z1037" s="1607"/>
    </row>
    <row r="1038" spans="24:26" x14ac:dyDescent="0.25">
      <c r="X1038" s="1607"/>
      <c r="Y1038" s="1607"/>
      <c r="Z1038" s="1607"/>
    </row>
    <row r="1039" spans="24:26" x14ac:dyDescent="0.25">
      <c r="X1039" s="1607"/>
      <c r="Y1039" s="1607"/>
      <c r="Z1039" s="1607"/>
    </row>
    <row r="1040" spans="24:26" x14ac:dyDescent="0.25">
      <c r="X1040" s="1607"/>
      <c r="Y1040" s="1607"/>
      <c r="Z1040" s="1607"/>
    </row>
    <row r="1041" spans="24:26" x14ac:dyDescent="0.25">
      <c r="X1041" s="1607"/>
      <c r="Y1041" s="1607"/>
      <c r="Z1041" s="1607"/>
    </row>
    <row r="1042" spans="24:26" x14ac:dyDescent="0.25">
      <c r="X1042" s="1607"/>
      <c r="Y1042" s="1607"/>
      <c r="Z1042" s="1607"/>
    </row>
    <row r="1043" spans="24:26" x14ac:dyDescent="0.25">
      <c r="X1043" s="1607"/>
      <c r="Y1043" s="1607"/>
      <c r="Z1043" s="1607"/>
    </row>
    <row r="1044" spans="24:26" x14ac:dyDescent="0.25">
      <c r="X1044" s="1607"/>
      <c r="Y1044" s="1607"/>
      <c r="Z1044" s="1607"/>
    </row>
    <row r="1045" spans="24:26" x14ac:dyDescent="0.25">
      <c r="X1045" s="1607"/>
      <c r="Y1045" s="1607"/>
      <c r="Z1045" s="1607"/>
    </row>
    <row r="1046" spans="24:26" x14ac:dyDescent="0.25">
      <c r="X1046" s="1607"/>
      <c r="Y1046" s="1607"/>
      <c r="Z1046" s="1607"/>
    </row>
    <row r="1047" spans="24:26" x14ac:dyDescent="0.25">
      <c r="X1047" s="1607"/>
      <c r="Y1047" s="1607"/>
      <c r="Z1047" s="1607"/>
    </row>
    <row r="1048" spans="24:26" x14ac:dyDescent="0.25">
      <c r="X1048" s="1607"/>
      <c r="Y1048" s="1607"/>
      <c r="Z1048" s="1607"/>
    </row>
    <row r="1049" spans="24:26" x14ac:dyDescent="0.25">
      <c r="X1049" s="1607"/>
      <c r="Y1049" s="1607"/>
      <c r="Z1049" s="1607"/>
    </row>
    <row r="1050" spans="24:26" x14ac:dyDescent="0.25">
      <c r="X1050" s="1607"/>
      <c r="Y1050" s="1607"/>
      <c r="Z1050" s="1607"/>
    </row>
    <row r="1051" spans="24:26" x14ac:dyDescent="0.25">
      <c r="X1051" s="1607"/>
      <c r="Y1051" s="1607"/>
      <c r="Z1051" s="1607"/>
    </row>
    <row r="1052" spans="24:26" x14ac:dyDescent="0.25">
      <c r="X1052" s="1607"/>
      <c r="Y1052" s="1607"/>
      <c r="Z1052" s="1607"/>
    </row>
    <row r="1053" spans="24:26" x14ac:dyDescent="0.25">
      <c r="X1053" s="1607"/>
      <c r="Y1053" s="1607"/>
      <c r="Z1053" s="1607"/>
    </row>
    <row r="1054" spans="24:26" x14ac:dyDescent="0.25">
      <c r="X1054" s="1607"/>
      <c r="Y1054" s="1607"/>
      <c r="Z1054" s="1607"/>
    </row>
    <row r="1055" spans="24:26" x14ac:dyDescent="0.25">
      <c r="X1055" s="1607"/>
      <c r="Y1055" s="1607"/>
      <c r="Z1055" s="1607"/>
    </row>
    <row r="1056" spans="24:26" x14ac:dyDescent="0.25">
      <c r="X1056" s="1607"/>
      <c r="Y1056" s="1607"/>
      <c r="Z1056" s="1607"/>
    </row>
    <row r="1057" spans="24:26" x14ac:dyDescent="0.25">
      <c r="X1057" s="1607"/>
      <c r="Y1057" s="1607"/>
      <c r="Z1057" s="1607"/>
    </row>
    <row r="1058" spans="24:26" x14ac:dyDescent="0.25">
      <c r="X1058" s="1607"/>
      <c r="Y1058" s="1607"/>
      <c r="Z1058" s="1607"/>
    </row>
    <row r="1059" spans="24:26" x14ac:dyDescent="0.25">
      <c r="X1059" s="1607"/>
      <c r="Y1059" s="1607"/>
      <c r="Z1059" s="1607"/>
    </row>
    <row r="1060" spans="24:26" x14ac:dyDescent="0.25">
      <c r="X1060" s="1607"/>
      <c r="Y1060" s="1607"/>
      <c r="Z1060" s="1607"/>
    </row>
    <row r="1061" spans="24:26" x14ac:dyDescent="0.25">
      <c r="X1061" s="1607"/>
      <c r="Y1061" s="1607"/>
      <c r="Z1061" s="1607"/>
    </row>
    <row r="1062" spans="24:26" x14ac:dyDescent="0.25">
      <c r="X1062" s="1607"/>
      <c r="Y1062" s="1607"/>
      <c r="Z1062" s="1607"/>
    </row>
    <row r="1063" spans="24:26" x14ac:dyDescent="0.25">
      <c r="X1063" s="1607"/>
      <c r="Y1063" s="1607"/>
      <c r="Z1063" s="1607"/>
    </row>
    <row r="1064" spans="24:26" x14ac:dyDescent="0.25">
      <c r="X1064" s="1607"/>
      <c r="Y1064" s="1607"/>
      <c r="Z1064" s="1607"/>
    </row>
    <row r="1065" spans="24:26" x14ac:dyDescent="0.25">
      <c r="X1065" s="1607"/>
      <c r="Y1065" s="1607"/>
      <c r="Z1065" s="1607"/>
    </row>
    <row r="1066" spans="24:26" x14ac:dyDescent="0.25">
      <c r="X1066" s="1607"/>
      <c r="Y1066" s="1607"/>
      <c r="Z1066" s="1607"/>
    </row>
    <row r="1067" spans="24:26" x14ac:dyDescent="0.25">
      <c r="X1067" s="1607"/>
      <c r="Y1067" s="1607"/>
      <c r="Z1067" s="1607"/>
    </row>
    <row r="1068" spans="24:26" x14ac:dyDescent="0.25">
      <c r="X1068" s="1607"/>
      <c r="Y1068" s="1607"/>
      <c r="Z1068" s="1607"/>
    </row>
    <row r="1069" spans="24:26" x14ac:dyDescent="0.25">
      <c r="X1069" s="1607"/>
      <c r="Y1069" s="1607"/>
      <c r="Z1069" s="1607"/>
    </row>
    <row r="1070" spans="24:26" x14ac:dyDescent="0.25">
      <c r="X1070" s="1607"/>
      <c r="Y1070" s="1607"/>
      <c r="Z1070" s="1607"/>
    </row>
    <row r="1071" spans="24:26" x14ac:dyDescent="0.25">
      <c r="X1071" s="1607"/>
      <c r="Y1071" s="1607"/>
      <c r="Z1071" s="1607"/>
    </row>
    <row r="1072" spans="24:26" x14ac:dyDescent="0.25">
      <c r="X1072" s="1607"/>
      <c r="Y1072" s="1607"/>
      <c r="Z1072" s="1607"/>
    </row>
    <row r="1073" spans="24:26" x14ac:dyDescent="0.25">
      <c r="X1073" s="1607"/>
      <c r="Y1073" s="1607"/>
      <c r="Z1073" s="1607"/>
    </row>
    <row r="1074" spans="24:26" x14ac:dyDescent="0.25">
      <c r="X1074" s="1607"/>
      <c r="Y1074" s="1607"/>
      <c r="Z1074" s="1607"/>
    </row>
    <row r="1075" spans="24:26" x14ac:dyDescent="0.25">
      <c r="X1075" s="1607"/>
      <c r="Y1075" s="1607"/>
      <c r="Z1075" s="1607"/>
    </row>
    <row r="1076" spans="24:26" x14ac:dyDescent="0.25">
      <c r="X1076" s="1607"/>
      <c r="Y1076" s="1607"/>
      <c r="Z1076" s="1607"/>
    </row>
    <row r="1077" spans="24:26" x14ac:dyDescent="0.25">
      <c r="X1077" s="1607"/>
      <c r="Y1077" s="1607"/>
      <c r="Z1077" s="1607"/>
    </row>
    <row r="1078" spans="24:26" x14ac:dyDescent="0.25">
      <c r="X1078" s="1607"/>
      <c r="Y1078" s="1607"/>
      <c r="Z1078" s="1607"/>
    </row>
    <row r="1079" spans="24:26" x14ac:dyDescent="0.25">
      <c r="X1079" s="1607"/>
      <c r="Y1079" s="1607"/>
      <c r="Z1079" s="1607"/>
    </row>
    <row r="1080" spans="24:26" x14ac:dyDescent="0.25">
      <c r="X1080" s="1607"/>
      <c r="Y1080" s="1607"/>
      <c r="Z1080" s="1607"/>
    </row>
    <row r="1081" spans="24:26" x14ac:dyDescent="0.25">
      <c r="X1081" s="1607"/>
      <c r="Y1081" s="1607"/>
      <c r="Z1081" s="1607"/>
    </row>
    <row r="1082" spans="24:26" x14ac:dyDescent="0.25">
      <c r="X1082" s="1607"/>
      <c r="Y1082" s="1607"/>
      <c r="Z1082" s="1607"/>
    </row>
    <row r="1083" spans="24:26" x14ac:dyDescent="0.25">
      <c r="X1083" s="1607"/>
      <c r="Y1083" s="1607"/>
      <c r="Z1083" s="1607"/>
    </row>
    <row r="1084" spans="24:26" x14ac:dyDescent="0.25">
      <c r="X1084" s="1607"/>
      <c r="Y1084" s="1607"/>
      <c r="Z1084" s="1607"/>
    </row>
    <row r="1085" spans="24:26" x14ac:dyDescent="0.25">
      <c r="X1085" s="1607"/>
      <c r="Y1085" s="1607"/>
      <c r="Z1085" s="1607"/>
    </row>
    <row r="1086" spans="24:26" x14ac:dyDescent="0.25">
      <c r="X1086" s="1607"/>
      <c r="Y1086" s="1607"/>
      <c r="Z1086" s="1607"/>
    </row>
    <row r="1087" spans="24:26" x14ac:dyDescent="0.25">
      <c r="X1087" s="1607"/>
      <c r="Y1087" s="1607"/>
      <c r="Z1087" s="1607"/>
    </row>
    <row r="1088" spans="24:26" x14ac:dyDescent="0.25">
      <c r="X1088" s="1607"/>
      <c r="Y1088" s="1607"/>
      <c r="Z1088" s="1607"/>
    </row>
    <row r="1089" spans="24:26" x14ac:dyDescent="0.25">
      <c r="X1089" s="1607"/>
      <c r="Y1089" s="1607"/>
      <c r="Z1089" s="1607"/>
    </row>
    <row r="1090" spans="24:26" x14ac:dyDescent="0.25">
      <c r="X1090" s="1607"/>
      <c r="Y1090" s="1607"/>
      <c r="Z1090" s="1607"/>
    </row>
    <row r="1091" spans="24:26" x14ac:dyDescent="0.25">
      <c r="X1091" s="1607"/>
      <c r="Y1091" s="1607"/>
      <c r="Z1091" s="1607"/>
    </row>
    <row r="1092" spans="24:26" x14ac:dyDescent="0.25">
      <c r="X1092" s="1607"/>
      <c r="Y1092" s="1607"/>
      <c r="Z1092" s="1607"/>
    </row>
    <row r="1093" spans="24:26" x14ac:dyDescent="0.25">
      <c r="X1093" s="1607"/>
      <c r="Y1093" s="1607"/>
      <c r="Z1093" s="1607"/>
    </row>
    <row r="1094" spans="24:26" x14ac:dyDescent="0.25">
      <c r="X1094" s="1607"/>
      <c r="Y1094" s="1607"/>
      <c r="Z1094" s="1607"/>
    </row>
    <row r="1095" spans="24:26" x14ac:dyDescent="0.25">
      <c r="X1095" s="1607"/>
      <c r="Y1095" s="1607"/>
      <c r="Z1095" s="1607"/>
    </row>
    <row r="1096" spans="24:26" x14ac:dyDescent="0.25">
      <c r="X1096" s="1607"/>
      <c r="Y1096" s="1607"/>
      <c r="Z1096" s="1607"/>
    </row>
    <row r="1097" spans="24:26" x14ac:dyDescent="0.25">
      <c r="X1097" s="1607"/>
      <c r="Y1097" s="1607"/>
      <c r="Z1097" s="1607"/>
    </row>
    <row r="1098" spans="24:26" x14ac:dyDescent="0.25">
      <c r="X1098" s="1607"/>
      <c r="Y1098" s="1607"/>
      <c r="Z1098" s="1607"/>
    </row>
    <row r="1099" spans="24:26" x14ac:dyDescent="0.25">
      <c r="X1099" s="1607"/>
      <c r="Y1099" s="1607"/>
      <c r="Z1099" s="1607"/>
    </row>
    <row r="1100" spans="24:26" x14ac:dyDescent="0.25">
      <c r="X1100" s="1607"/>
      <c r="Y1100" s="1607"/>
      <c r="Z1100" s="1607"/>
    </row>
    <row r="1101" spans="24:26" x14ac:dyDescent="0.25">
      <c r="X1101" s="1607"/>
      <c r="Y1101" s="1607"/>
      <c r="Z1101" s="1607"/>
    </row>
    <row r="1102" spans="24:26" x14ac:dyDescent="0.25">
      <c r="X1102" s="1607"/>
      <c r="Y1102" s="1607"/>
      <c r="Z1102" s="1607"/>
    </row>
    <row r="1103" spans="24:26" x14ac:dyDescent="0.25">
      <c r="X1103" s="1607"/>
      <c r="Y1103" s="1607"/>
      <c r="Z1103" s="1607"/>
    </row>
    <row r="1104" spans="24:26" x14ac:dyDescent="0.25">
      <c r="X1104" s="1607"/>
      <c r="Y1104" s="1607"/>
      <c r="Z1104" s="1607"/>
    </row>
    <row r="1105" spans="24:26" x14ac:dyDescent="0.25">
      <c r="X1105" s="1607"/>
      <c r="Y1105" s="1607"/>
      <c r="Z1105" s="1607"/>
    </row>
    <row r="1106" spans="24:26" x14ac:dyDescent="0.25">
      <c r="X1106" s="1607"/>
      <c r="Y1106" s="1607"/>
      <c r="Z1106" s="1607"/>
    </row>
    <row r="1107" spans="24:26" x14ac:dyDescent="0.25">
      <c r="X1107" s="1607"/>
      <c r="Y1107" s="1607"/>
      <c r="Z1107" s="1607"/>
    </row>
    <row r="1108" spans="24:26" x14ac:dyDescent="0.25">
      <c r="X1108" s="1607"/>
      <c r="Y1108" s="1607"/>
      <c r="Z1108" s="1607"/>
    </row>
    <row r="1109" spans="24:26" x14ac:dyDescent="0.25">
      <c r="X1109" s="1607"/>
      <c r="Y1109" s="1607"/>
      <c r="Z1109" s="1607"/>
    </row>
    <row r="1110" spans="24:26" x14ac:dyDescent="0.25">
      <c r="X1110" s="1607"/>
      <c r="Y1110" s="1607"/>
      <c r="Z1110" s="1607"/>
    </row>
    <row r="1111" spans="24:26" x14ac:dyDescent="0.25">
      <c r="X1111" s="1607"/>
      <c r="Y1111" s="1607"/>
      <c r="Z1111" s="1607"/>
    </row>
    <row r="1112" spans="24:26" x14ac:dyDescent="0.25">
      <c r="X1112" s="1607"/>
      <c r="Y1112" s="1607"/>
      <c r="Z1112" s="1607"/>
    </row>
    <row r="1113" spans="24:26" x14ac:dyDescent="0.25">
      <c r="X1113" s="1607"/>
      <c r="Y1113" s="1607"/>
      <c r="Z1113" s="1607"/>
    </row>
    <row r="1114" spans="24:26" x14ac:dyDescent="0.25">
      <c r="X1114" s="1607"/>
      <c r="Y1114" s="1607"/>
      <c r="Z1114" s="1607"/>
    </row>
    <row r="1115" spans="24:26" x14ac:dyDescent="0.25">
      <c r="X1115" s="1607"/>
      <c r="Y1115" s="1607"/>
      <c r="Z1115" s="1607"/>
    </row>
    <row r="1116" spans="24:26" x14ac:dyDescent="0.25">
      <c r="X1116" s="1607"/>
      <c r="Y1116" s="1607"/>
      <c r="Z1116" s="1607"/>
    </row>
    <row r="1117" spans="24:26" x14ac:dyDescent="0.25">
      <c r="X1117" s="1607"/>
      <c r="Y1117" s="1607"/>
      <c r="Z1117" s="1607"/>
    </row>
    <row r="1118" spans="24:26" x14ac:dyDescent="0.25">
      <c r="X1118" s="1607"/>
      <c r="Y1118" s="1607"/>
      <c r="Z1118" s="1607"/>
    </row>
    <row r="1119" spans="24:26" x14ac:dyDescent="0.25">
      <c r="X1119" s="1607"/>
      <c r="Y1119" s="1607"/>
      <c r="Z1119" s="1607"/>
    </row>
    <row r="1120" spans="24:26" x14ac:dyDescent="0.25">
      <c r="X1120" s="1607"/>
      <c r="Y1120" s="1607"/>
      <c r="Z1120" s="1607"/>
    </row>
    <row r="1121" spans="24:26" x14ac:dyDescent="0.25">
      <c r="X1121" s="1607"/>
      <c r="Y1121" s="1607"/>
      <c r="Z1121" s="1607"/>
    </row>
    <row r="1122" spans="24:26" x14ac:dyDescent="0.25">
      <c r="X1122" s="1607"/>
      <c r="Y1122" s="1607"/>
      <c r="Z1122" s="1607"/>
    </row>
    <row r="1123" spans="24:26" x14ac:dyDescent="0.25">
      <c r="X1123" s="1607"/>
      <c r="Y1123" s="1607"/>
      <c r="Z1123" s="1607"/>
    </row>
    <row r="1124" spans="24:26" x14ac:dyDescent="0.25">
      <c r="X1124" s="1607"/>
      <c r="Y1124" s="1607"/>
      <c r="Z1124" s="1607"/>
    </row>
    <row r="1125" spans="24:26" x14ac:dyDescent="0.25">
      <c r="X1125" s="1607"/>
      <c r="Y1125" s="1607"/>
      <c r="Z1125" s="1607"/>
    </row>
    <row r="1126" spans="24:26" x14ac:dyDescent="0.25">
      <c r="X1126" s="1607"/>
      <c r="Y1126" s="1607"/>
      <c r="Z1126" s="1607"/>
    </row>
    <row r="1127" spans="24:26" x14ac:dyDescent="0.25">
      <c r="X1127" s="1607"/>
      <c r="Y1127" s="1607"/>
      <c r="Z1127" s="1607"/>
    </row>
    <row r="1128" spans="24:26" x14ac:dyDescent="0.25">
      <c r="X1128" s="1607"/>
      <c r="Y1128" s="1607"/>
      <c r="Z1128" s="1607"/>
    </row>
    <row r="1129" spans="24:26" x14ac:dyDescent="0.25">
      <c r="X1129" s="1607"/>
      <c r="Y1129" s="1607"/>
      <c r="Z1129" s="1607"/>
    </row>
    <row r="1130" spans="24:26" x14ac:dyDescent="0.25">
      <c r="X1130" s="1607"/>
      <c r="Y1130" s="1607"/>
      <c r="Z1130" s="1607"/>
    </row>
    <row r="1131" spans="24:26" x14ac:dyDescent="0.25">
      <c r="X1131" s="1607"/>
      <c r="Y1131" s="1607"/>
      <c r="Z1131" s="1607"/>
    </row>
    <row r="1132" spans="24:26" x14ac:dyDescent="0.25">
      <c r="X1132" s="1607"/>
      <c r="Y1132" s="1607"/>
      <c r="Z1132" s="1607"/>
    </row>
    <row r="1133" spans="24:26" x14ac:dyDescent="0.25">
      <c r="X1133" s="1607"/>
      <c r="Y1133" s="1607"/>
      <c r="Z1133" s="1607"/>
    </row>
    <row r="1134" spans="24:26" x14ac:dyDescent="0.25">
      <c r="X1134" s="1607"/>
      <c r="Y1134" s="1607"/>
      <c r="Z1134" s="1607"/>
    </row>
    <row r="1135" spans="24:26" x14ac:dyDescent="0.25">
      <c r="X1135" s="1607"/>
      <c r="Y1135" s="1607"/>
      <c r="Z1135" s="1607"/>
    </row>
    <row r="1136" spans="24:26" x14ac:dyDescent="0.25">
      <c r="X1136" s="1607"/>
      <c r="Y1136" s="1607"/>
      <c r="Z1136" s="1607"/>
    </row>
    <row r="1137" spans="24:26" x14ac:dyDescent="0.25">
      <c r="X1137" s="1607"/>
      <c r="Y1137" s="1607"/>
      <c r="Z1137" s="1607"/>
    </row>
    <row r="1138" spans="24:26" x14ac:dyDescent="0.25">
      <c r="X1138" s="1607"/>
      <c r="Y1138" s="1607"/>
      <c r="Z1138" s="1607"/>
    </row>
    <row r="1139" spans="24:26" x14ac:dyDescent="0.25">
      <c r="X1139" s="1607"/>
      <c r="Y1139" s="1607"/>
      <c r="Z1139" s="1607"/>
    </row>
    <row r="1140" spans="24:26" x14ac:dyDescent="0.25">
      <c r="X1140" s="1607"/>
      <c r="Y1140" s="1607"/>
      <c r="Z1140" s="1607"/>
    </row>
    <row r="1141" spans="24:26" x14ac:dyDescent="0.25">
      <c r="X1141" s="1607"/>
      <c r="Y1141" s="1607"/>
      <c r="Z1141" s="1607"/>
    </row>
    <row r="1142" spans="24:26" x14ac:dyDescent="0.25">
      <c r="X1142" s="1607"/>
      <c r="Y1142" s="1607"/>
      <c r="Z1142" s="1607"/>
    </row>
    <row r="1143" spans="24:26" x14ac:dyDescent="0.25">
      <c r="X1143" s="1607"/>
      <c r="Y1143" s="1607"/>
      <c r="Z1143" s="1607"/>
    </row>
    <row r="1144" spans="24:26" x14ac:dyDescent="0.25">
      <c r="X1144" s="1607"/>
      <c r="Y1144" s="1607"/>
      <c r="Z1144" s="1607"/>
    </row>
    <row r="1145" spans="24:26" x14ac:dyDescent="0.25">
      <c r="X1145" s="1607"/>
      <c r="Y1145" s="1607"/>
      <c r="Z1145" s="1607"/>
    </row>
    <row r="1146" spans="24:26" x14ac:dyDescent="0.25">
      <c r="X1146" s="1607"/>
      <c r="Y1146" s="1607"/>
      <c r="Z1146" s="1607"/>
    </row>
    <row r="1147" spans="24:26" x14ac:dyDescent="0.25">
      <c r="X1147" s="1607"/>
      <c r="Y1147" s="1607"/>
      <c r="Z1147" s="1607"/>
    </row>
    <row r="1148" spans="24:26" x14ac:dyDescent="0.25">
      <c r="X1148" s="1607"/>
      <c r="Y1148" s="1607"/>
      <c r="Z1148" s="1607"/>
    </row>
    <row r="1149" spans="24:26" x14ac:dyDescent="0.25">
      <c r="X1149" s="1607"/>
      <c r="Y1149" s="1607"/>
      <c r="Z1149" s="1607"/>
    </row>
    <row r="1150" spans="24:26" x14ac:dyDescent="0.25">
      <c r="X1150" s="1607"/>
      <c r="Y1150" s="1607"/>
      <c r="Z1150" s="1607"/>
    </row>
    <row r="1151" spans="24:26" x14ac:dyDescent="0.25">
      <c r="X1151" s="1607"/>
      <c r="Y1151" s="1607"/>
      <c r="Z1151" s="1607"/>
    </row>
    <row r="1152" spans="24:26" x14ac:dyDescent="0.25">
      <c r="X1152" s="1607"/>
      <c r="Y1152" s="1607"/>
      <c r="Z1152" s="1607"/>
    </row>
    <row r="1153" spans="24:26" x14ac:dyDescent="0.25">
      <c r="X1153" s="1607"/>
      <c r="Y1153" s="1607"/>
      <c r="Z1153" s="1607"/>
    </row>
    <row r="1154" spans="24:26" x14ac:dyDescent="0.25">
      <c r="X1154" s="1607"/>
      <c r="Y1154" s="1607"/>
      <c r="Z1154" s="1607"/>
    </row>
    <row r="1155" spans="24:26" x14ac:dyDescent="0.25">
      <c r="X1155" s="1607"/>
      <c r="Y1155" s="1607"/>
      <c r="Z1155" s="1607"/>
    </row>
    <row r="1156" spans="24:26" x14ac:dyDescent="0.25">
      <c r="X1156" s="1607"/>
      <c r="Y1156" s="1607"/>
      <c r="Z1156" s="1607"/>
    </row>
    <row r="1157" spans="24:26" x14ac:dyDescent="0.25">
      <c r="X1157" s="1607"/>
      <c r="Y1157" s="1607"/>
      <c r="Z1157" s="1607"/>
    </row>
    <row r="1158" spans="24:26" x14ac:dyDescent="0.25">
      <c r="X1158" s="1607"/>
      <c r="Y1158" s="1607"/>
      <c r="Z1158" s="1607"/>
    </row>
    <row r="1159" spans="24:26" x14ac:dyDescent="0.25">
      <c r="X1159" s="1607"/>
      <c r="Y1159" s="1607"/>
      <c r="Z1159" s="1607"/>
    </row>
    <row r="1160" spans="24:26" x14ac:dyDescent="0.25">
      <c r="X1160" s="1607"/>
      <c r="Y1160" s="1607"/>
      <c r="Z1160" s="1607"/>
    </row>
    <row r="1161" spans="24:26" x14ac:dyDescent="0.25">
      <c r="X1161" s="1607"/>
      <c r="Y1161" s="1607"/>
      <c r="Z1161" s="1607"/>
    </row>
    <row r="1162" spans="24:26" x14ac:dyDescent="0.25">
      <c r="X1162" s="1607"/>
      <c r="Y1162" s="1607"/>
      <c r="Z1162" s="1607"/>
    </row>
    <row r="1163" spans="24:26" x14ac:dyDescent="0.25">
      <c r="X1163" s="1607"/>
      <c r="Y1163" s="1607"/>
      <c r="Z1163" s="1607"/>
    </row>
    <row r="1164" spans="24:26" x14ac:dyDescent="0.25">
      <c r="X1164" s="1607"/>
      <c r="Y1164" s="1607"/>
      <c r="Z1164" s="1607"/>
    </row>
    <row r="1165" spans="24:26" x14ac:dyDescent="0.25">
      <c r="X1165" s="1607"/>
      <c r="Y1165" s="1607"/>
      <c r="Z1165" s="1607"/>
    </row>
    <row r="1166" spans="24:26" x14ac:dyDescent="0.25">
      <c r="X1166" s="1607"/>
      <c r="Y1166" s="1607"/>
      <c r="Z1166" s="1607"/>
    </row>
    <row r="1167" spans="24:26" x14ac:dyDescent="0.25">
      <c r="X1167" s="1607"/>
      <c r="Y1167" s="1607"/>
      <c r="Z1167" s="1607"/>
    </row>
    <row r="1168" spans="24:26" x14ac:dyDescent="0.25">
      <c r="X1168" s="1607"/>
      <c r="Y1168" s="1607"/>
      <c r="Z1168" s="1607"/>
    </row>
    <row r="1169" spans="24:26" x14ac:dyDescent="0.25">
      <c r="X1169" s="1607"/>
      <c r="Y1169" s="1607"/>
      <c r="Z1169" s="1607"/>
    </row>
    <row r="1170" spans="24:26" x14ac:dyDescent="0.25">
      <c r="X1170" s="1607"/>
      <c r="Y1170" s="1607"/>
      <c r="Z1170" s="1607"/>
    </row>
    <row r="1171" spans="24:26" x14ac:dyDescent="0.25">
      <c r="X1171" s="1607"/>
      <c r="Y1171" s="1607"/>
      <c r="Z1171" s="1607"/>
    </row>
    <row r="1172" spans="24:26" x14ac:dyDescent="0.25">
      <c r="X1172" s="1607"/>
      <c r="Y1172" s="1607"/>
      <c r="Z1172" s="1607"/>
    </row>
    <row r="1173" spans="24:26" x14ac:dyDescent="0.25">
      <c r="X1173" s="1607"/>
      <c r="Y1173" s="1607"/>
      <c r="Z1173" s="1607"/>
    </row>
    <row r="1174" spans="24:26" x14ac:dyDescent="0.25">
      <c r="X1174" s="1607"/>
      <c r="Y1174" s="1607"/>
      <c r="Z1174" s="1607"/>
    </row>
    <row r="1175" spans="24:26" x14ac:dyDescent="0.25">
      <c r="X1175" s="1607"/>
      <c r="Y1175" s="1607"/>
      <c r="Z1175" s="1607"/>
    </row>
    <row r="1176" spans="24:26" x14ac:dyDescent="0.25">
      <c r="X1176" s="1607"/>
      <c r="Y1176" s="1607"/>
      <c r="Z1176" s="1607"/>
    </row>
    <row r="1177" spans="24:26" x14ac:dyDescent="0.25">
      <c r="X1177" s="1607"/>
      <c r="Y1177" s="1607"/>
      <c r="Z1177" s="1607"/>
    </row>
    <row r="1178" spans="24:26" x14ac:dyDescent="0.25">
      <c r="X1178" s="1607"/>
      <c r="Y1178" s="1607"/>
      <c r="Z1178" s="1607"/>
    </row>
    <row r="1179" spans="24:26" x14ac:dyDescent="0.25">
      <c r="X1179" s="1607"/>
      <c r="Y1179" s="1607"/>
      <c r="Z1179" s="1607"/>
    </row>
    <row r="1180" spans="24:26" x14ac:dyDescent="0.25">
      <c r="X1180" s="1607"/>
      <c r="Y1180" s="1607"/>
      <c r="Z1180" s="1607"/>
    </row>
    <row r="1181" spans="24:26" x14ac:dyDescent="0.25">
      <c r="X1181" s="1607"/>
      <c r="Y1181" s="1607"/>
      <c r="Z1181" s="1607"/>
    </row>
    <row r="1182" spans="24:26" x14ac:dyDescent="0.25">
      <c r="X1182" s="1607"/>
      <c r="Y1182" s="1607"/>
      <c r="Z1182" s="1607"/>
    </row>
    <row r="1183" spans="24:26" x14ac:dyDescent="0.25">
      <c r="X1183" s="1607"/>
      <c r="Y1183" s="1607"/>
      <c r="Z1183" s="1607"/>
    </row>
    <row r="1184" spans="24:26" x14ac:dyDescent="0.25">
      <c r="X1184" s="1607"/>
      <c r="Y1184" s="1607"/>
      <c r="Z1184" s="1607"/>
    </row>
    <row r="1185" spans="24:26" x14ac:dyDescent="0.25">
      <c r="X1185" s="1607"/>
      <c r="Y1185" s="1607"/>
      <c r="Z1185" s="1607"/>
    </row>
    <row r="1186" spans="24:26" x14ac:dyDescent="0.25">
      <c r="X1186" s="1607"/>
      <c r="Y1186" s="1607"/>
      <c r="Z1186" s="1607"/>
    </row>
    <row r="1187" spans="24:26" x14ac:dyDescent="0.25">
      <c r="X1187" s="1607"/>
      <c r="Y1187" s="1607"/>
      <c r="Z1187" s="1607"/>
    </row>
    <row r="1188" spans="24:26" x14ac:dyDescent="0.25">
      <c r="X1188" s="1607"/>
      <c r="Y1188" s="1607"/>
      <c r="Z1188" s="1607"/>
    </row>
    <row r="1189" spans="24:26" x14ac:dyDescent="0.25">
      <c r="X1189" s="1607"/>
      <c r="Y1189" s="1607"/>
      <c r="Z1189" s="1607"/>
    </row>
    <row r="1190" spans="24:26" x14ac:dyDescent="0.25">
      <c r="X1190" s="1607"/>
      <c r="Y1190" s="1607"/>
      <c r="Z1190" s="1607"/>
    </row>
    <row r="1191" spans="24:26" x14ac:dyDescent="0.25">
      <c r="X1191" s="1607"/>
      <c r="Y1191" s="1607"/>
      <c r="Z1191" s="1607"/>
    </row>
    <row r="1192" spans="24:26" x14ac:dyDescent="0.25">
      <c r="X1192" s="1607"/>
      <c r="Y1192" s="1607"/>
      <c r="Z1192" s="1607"/>
    </row>
    <row r="1193" spans="24:26" x14ac:dyDescent="0.25">
      <c r="X1193" s="1607"/>
      <c r="Y1193" s="1607"/>
      <c r="Z1193" s="1607"/>
    </row>
    <row r="1194" spans="24:26" x14ac:dyDescent="0.25">
      <c r="X1194" s="1607"/>
      <c r="Y1194" s="1607"/>
      <c r="Z1194" s="1607"/>
    </row>
    <row r="1195" spans="24:26" x14ac:dyDescent="0.25">
      <c r="X1195" s="1607"/>
      <c r="Y1195" s="1607"/>
      <c r="Z1195" s="1607"/>
    </row>
    <row r="1196" spans="24:26" x14ac:dyDescent="0.25">
      <c r="X1196" s="1607"/>
      <c r="Y1196" s="1607"/>
      <c r="Z1196" s="1607"/>
    </row>
    <row r="1197" spans="24:26" x14ac:dyDescent="0.25">
      <c r="X1197" s="1607"/>
      <c r="Y1197" s="1607"/>
      <c r="Z1197" s="1607"/>
    </row>
    <row r="1198" spans="24:26" x14ac:dyDescent="0.25">
      <c r="X1198" s="1607"/>
      <c r="Y1198" s="1607"/>
      <c r="Z1198" s="1607"/>
    </row>
    <row r="1199" spans="24:26" x14ac:dyDescent="0.25">
      <c r="X1199" s="1607"/>
      <c r="Y1199" s="1607"/>
      <c r="Z1199" s="1607"/>
    </row>
    <row r="1200" spans="24:26" x14ac:dyDescent="0.25">
      <c r="X1200" s="1607"/>
      <c r="Y1200" s="1607"/>
      <c r="Z1200" s="1607"/>
    </row>
    <row r="1201" spans="24:26" x14ac:dyDescent="0.25">
      <c r="X1201" s="1607"/>
      <c r="Y1201" s="1607"/>
      <c r="Z1201" s="1607"/>
    </row>
    <row r="1202" spans="24:26" x14ac:dyDescent="0.25">
      <c r="X1202" s="1607"/>
      <c r="Y1202" s="1607"/>
      <c r="Z1202" s="1607"/>
    </row>
    <row r="1203" spans="24:26" x14ac:dyDescent="0.25">
      <c r="X1203" s="1607"/>
      <c r="Y1203" s="1607"/>
      <c r="Z1203" s="1607"/>
    </row>
    <row r="1204" spans="24:26" x14ac:dyDescent="0.25">
      <c r="X1204" s="1607"/>
      <c r="Y1204" s="1607"/>
      <c r="Z1204" s="1607"/>
    </row>
    <row r="1205" spans="24:26" x14ac:dyDescent="0.25">
      <c r="X1205" s="1607"/>
      <c r="Y1205" s="1607"/>
      <c r="Z1205" s="1607"/>
    </row>
    <row r="1206" spans="24:26" x14ac:dyDescent="0.25">
      <c r="X1206" s="1607"/>
      <c r="Y1206" s="1607"/>
      <c r="Z1206" s="1607"/>
    </row>
    <row r="1207" spans="24:26" x14ac:dyDescent="0.25">
      <c r="X1207" s="1607"/>
      <c r="Y1207" s="1607"/>
      <c r="Z1207" s="1607"/>
    </row>
    <row r="1208" spans="24:26" x14ac:dyDescent="0.25">
      <c r="X1208" s="1607"/>
      <c r="Y1208" s="1607"/>
      <c r="Z1208" s="1607"/>
    </row>
    <row r="1209" spans="24:26" x14ac:dyDescent="0.25">
      <c r="X1209" s="1607"/>
      <c r="Y1209" s="1607"/>
      <c r="Z1209" s="1607"/>
    </row>
    <row r="1210" spans="24:26" x14ac:dyDescent="0.25">
      <c r="X1210" s="1607"/>
      <c r="Y1210" s="1607"/>
      <c r="Z1210" s="1607"/>
    </row>
    <row r="1211" spans="24:26" x14ac:dyDescent="0.25">
      <c r="X1211" s="1607"/>
      <c r="Y1211" s="1607"/>
      <c r="Z1211" s="1607"/>
    </row>
    <row r="1212" spans="24:26" x14ac:dyDescent="0.25">
      <c r="X1212" s="1607"/>
      <c r="Y1212" s="1607"/>
      <c r="Z1212" s="1607"/>
    </row>
    <row r="1213" spans="24:26" x14ac:dyDescent="0.25">
      <c r="X1213" s="1607"/>
      <c r="Y1213" s="1607"/>
      <c r="Z1213" s="1607"/>
    </row>
    <row r="1214" spans="24:26" x14ac:dyDescent="0.25">
      <c r="X1214" s="1607"/>
      <c r="Y1214" s="1607"/>
      <c r="Z1214" s="1607"/>
    </row>
    <row r="1215" spans="24:26" x14ac:dyDescent="0.25">
      <c r="X1215" s="1607"/>
      <c r="Y1215" s="1607"/>
      <c r="Z1215" s="1607"/>
    </row>
    <row r="1216" spans="24:26" x14ac:dyDescent="0.25">
      <c r="X1216" s="1607"/>
      <c r="Y1216" s="1607"/>
      <c r="Z1216" s="1607"/>
    </row>
    <row r="1217" spans="24:26" x14ac:dyDescent="0.25">
      <c r="X1217" s="1607"/>
      <c r="Y1217" s="1607"/>
      <c r="Z1217" s="1607"/>
    </row>
    <row r="1218" spans="24:26" x14ac:dyDescent="0.25">
      <c r="X1218" s="1607"/>
      <c r="Y1218" s="1607"/>
      <c r="Z1218" s="1607"/>
    </row>
    <row r="1219" spans="24:26" x14ac:dyDescent="0.25">
      <c r="X1219" s="1607"/>
      <c r="Y1219" s="1607"/>
      <c r="Z1219" s="1607"/>
    </row>
    <row r="1220" spans="24:26" x14ac:dyDescent="0.25">
      <c r="X1220" s="1607"/>
      <c r="Y1220" s="1607"/>
      <c r="Z1220" s="1607"/>
    </row>
    <row r="1221" spans="24:26" x14ac:dyDescent="0.25">
      <c r="X1221" s="1607"/>
      <c r="Y1221" s="1607"/>
      <c r="Z1221" s="1607"/>
    </row>
    <row r="1222" spans="24:26" x14ac:dyDescent="0.25">
      <c r="X1222" s="1607"/>
      <c r="Y1222" s="1607"/>
      <c r="Z1222" s="1607"/>
    </row>
    <row r="1223" spans="24:26" x14ac:dyDescent="0.25">
      <c r="X1223" s="1607"/>
      <c r="Y1223" s="1607"/>
      <c r="Z1223" s="1607"/>
    </row>
    <row r="1224" spans="24:26" x14ac:dyDescent="0.25">
      <c r="X1224" s="1607"/>
      <c r="Y1224" s="1607"/>
      <c r="Z1224" s="1607"/>
    </row>
    <row r="1225" spans="24:26" x14ac:dyDescent="0.25">
      <c r="X1225" s="1607"/>
      <c r="Y1225" s="1607"/>
      <c r="Z1225" s="1607"/>
    </row>
    <row r="1226" spans="24:26" x14ac:dyDescent="0.25">
      <c r="X1226" s="1607"/>
      <c r="Y1226" s="1607"/>
      <c r="Z1226" s="1607"/>
    </row>
    <row r="1227" spans="24:26" x14ac:dyDescent="0.25">
      <c r="X1227" s="1607"/>
      <c r="Y1227" s="1607"/>
      <c r="Z1227" s="1607"/>
    </row>
    <row r="1228" spans="24:26" x14ac:dyDescent="0.25">
      <c r="X1228" s="1607"/>
      <c r="Y1228" s="1607"/>
      <c r="Z1228" s="1607"/>
    </row>
    <row r="1229" spans="24:26" x14ac:dyDescent="0.25">
      <c r="X1229" s="1607"/>
      <c r="Y1229" s="1607"/>
      <c r="Z1229" s="1607"/>
    </row>
    <row r="1230" spans="24:26" x14ac:dyDescent="0.25">
      <c r="X1230" s="1607"/>
      <c r="Y1230" s="1607"/>
      <c r="Z1230" s="1607"/>
    </row>
    <row r="1231" spans="24:26" x14ac:dyDescent="0.25">
      <c r="X1231" s="1607"/>
      <c r="Y1231" s="1607"/>
      <c r="Z1231" s="1607"/>
    </row>
    <row r="1232" spans="24:26" x14ac:dyDescent="0.25">
      <c r="X1232" s="1607"/>
      <c r="Y1232" s="1607"/>
      <c r="Z1232" s="1607"/>
    </row>
    <row r="1233" spans="24:26" x14ac:dyDescent="0.25">
      <c r="X1233" s="1607"/>
      <c r="Y1233" s="1607"/>
      <c r="Z1233" s="1607"/>
    </row>
    <row r="1234" spans="24:26" x14ac:dyDescent="0.25">
      <c r="X1234" s="1607"/>
      <c r="Y1234" s="1607"/>
      <c r="Z1234" s="1607"/>
    </row>
    <row r="1235" spans="24:26" x14ac:dyDescent="0.25">
      <c r="X1235" s="1607"/>
      <c r="Y1235" s="1607"/>
      <c r="Z1235" s="1607"/>
    </row>
    <row r="1236" spans="24:26" x14ac:dyDescent="0.25">
      <c r="X1236" s="1607"/>
      <c r="Y1236" s="1607"/>
      <c r="Z1236" s="1607"/>
    </row>
    <row r="1237" spans="24:26" x14ac:dyDescent="0.25">
      <c r="X1237" s="1607"/>
      <c r="Y1237" s="1607"/>
      <c r="Z1237" s="1607"/>
    </row>
    <row r="1238" spans="24:26" x14ac:dyDescent="0.25">
      <c r="X1238" s="1607"/>
      <c r="Y1238" s="1607"/>
      <c r="Z1238" s="1607"/>
    </row>
    <row r="1239" spans="24:26" x14ac:dyDescent="0.25">
      <c r="X1239" s="1607"/>
      <c r="Y1239" s="1607"/>
      <c r="Z1239" s="1607"/>
    </row>
    <row r="1240" spans="24:26" x14ac:dyDescent="0.25">
      <c r="X1240" s="1607"/>
      <c r="Y1240" s="1607"/>
      <c r="Z1240" s="1607"/>
    </row>
    <row r="1241" spans="24:26" x14ac:dyDescent="0.25">
      <c r="X1241" s="1607"/>
      <c r="Y1241" s="1607"/>
      <c r="Z1241" s="1607"/>
    </row>
    <row r="1242" spans="24:26" x14ac:dyDescent="0.25">
      <c r="X1242" s="1607"/>
      <c r="Y1242" s="1607"/>
      <c r="Z1242" s="1607"/>
    </row>
    <row r="1243" spans="24:26" x14ac:dyDescent="0.25">
      <c r="X1243" s="1607"/>
      <c r="Y1243" s="1607"/>
      <c r="Z1243" s="1607"/>
    </row>
    <row r="1244" spans="24:26" x14ac:dyDescent="0.25">
      <c r="X1244" s="1607"/>
      <c r="Y1244" s="1607"/>
      <c r="Z1244" s="1607"/>
    </row>
    <row r="1245" spans="24:26" x14ac:dyDescent="0.25">
      <c r="X1245" s="1607"/>
      <c r="Y1245" s="1607"/>
      <c r="Z1245" s="1607"/>
    </row>
    <row r="1246" spans="24:26" x14ac:dyDescent="0.25">
      <c r="X1246" s="1607"/>
      <c r="Y1246" s="1607"/>
      <c r="Z1246" s="1607"/>
    </row>
    <row r="1247" spans="24:26" x14ac:dyDescent="0.25">
      <c r="X1247" s="1607"/>
      <c r="Y1247" s="1607"/>
      <c r="Z1247" s="1607"/>
    </row>
    <row r="1248" spans="24:26" x14ac:dyDescent="0.25">
      <c r="X1248" s="1607"/>
      <c r="Y1248" s="1607"/>
      <c r="Z1248" s="1607"/>
    </row>
    <row r="1249" spans="24:26" x14ac:dyDescent="0.25">
      <c r="X1249" s="1607"/>
      <c r="Y1249" s="1607"/>
      <c r="Z1249" s="1607"/>
    </row>
    <row r="1250" spans="24:26" x14ac:dyDescent="0.25">
      <c r="X1250" s="1607"/>
      <c r="Y1250" s="1607"/>
      <c r="Z1250" s="1607"/>
    </row>
    <row r="1251" spans="24:26" x14ac:dyDescent="0.25">
      <c r="X1251" s="1607"/>
      <c r="Y1251" s="1607"/>
      <c r="Z1251" s="1607"/>
    </row>
    <row r="1252" spans="24:26" x14ac:dyDescent="0.25">
      <c r="X1252" s="1607"/>
      <c r="Y1252" s="1607"/>
      <c r="Z1252" s="1607"/>
    </row>
    <row r="1253" spans="24:26" x14ac:dyDescent="0.25">
      <c r="X1253" s="1607"/>
      <c r="Y1253" s="1607"/>
      <c r="Z1253" s="1607"/>
    </row>
    <row r="1254" spans="24:26" x14ac:dyDescent="0.25">
      <c r="X1254" s="1607"/>
      <c r="Y1254" s="1607"/>
      <c r="Z1254" s="1607"/>
    </row>
    <row r="1255" spans="24:26" x14ac:dyDescent="0.25">
      <c r="X1255" s="1607"/>
      <c r="Y1255" s="1607"/>
      <c r="Z1255" s="1607"/>
    </row>
    <row r="1256" spans="24:26" x14ac:dyDescent="0.25">
      <c r="X1256" s="1607"/>
      <c r="Y1256" s="1607"/>
      <c r="Z1256" s="1607"/>
    </row>
    <row r="1257" spans="24:26" x14ac:dyDescent="0.25">
      <c r="X1257" s="1607"/>
      <c r="Y1257" s="1607"/>
      <c r="Z1257" s="1607"/>
    </row>
    <row r="1258" spans="24:26" x14ac:dyDescent="0.25">
      <c r="X1258" s="1607"/>
      <c r="Y1258" s="1607"/>
      <c r="Z1258" s="1607"/>
    </row>
    <row r="1259" spans="24:26" x14ac:dyDescent="0.25">
      <c r="X1259" s="1607"/>
      <c r="Y1259" s="1607"/>
      <c r="Z1259" s="1607"/>
    </row>
    <row r="1260" spans="24:26" x14ac:dyDescent="0.25">
      <c r="X1260" s="1607"/>
      <c r="Y1260" s="1607"/>
      <c r="Z1260" s="1607"/>
    </row>
    <row r="1261" spans="24:26" x14ac:dyDescent="0.25">
      <c r="X1261" s="1607"/>
      <c r="Y1261" s="1607"/>
      <c r="Z1261" s="1607"/>
    </row>
    <row r="1262" spans="24:26" x14ac:dyDescent="0.25">
      <c r="X1262" s="1607"/>
      <c r="Y1262" s="1607"/>
      <c r="Z1262" s="1607"/>
    </row>
    <row r="1263" spans="24:26" x14ac:dyDescent="0.25">
      <c r="X1263" s="1607"/>
      <c r="Y1263" s="1607"/>
      <c r="Z1263" s="1607"/>
    </row>
    <row r="1264" spans="24:26" x14ac:dyDescent="0.25">
      <c r="X1264" s="1607"/>
      <c r="Y1264" s="1607"/>
      <c r="Z1264" s="1607"/>
    </row>
    <row r="1265" spans="24:26" x14ac:dyDescent="0.25">
      <c r="X1265" s="1607"/>
      <c r="Y1265" s="1607"/>
      <c r="Z1265" s="1607"/>
    </row>
    <row r="1266" spans="24:26" x14ac:dyDescent="0.25">
      <c r="X1266" s="1607"/>
      <c r="Y1266" s="1607"/>
      <c r="Z1266" s="1607"/>
    </row>
    <row r="1267" spans="24:26" x14ac:dyDescent="0.25">
      <c r="X1267" s="1607"/>
      <c r="Y1267" s="1607"/>
      <c r="Z1267" s="1607"/>
    </row>
    <row r="1268" spans="24:26" x14ac:dyDescent="0.25">
      <c r="X1268" s="1607"/>
      <c r="Y1268" s="1607"/>
      <c r="Z1268" s="1607"/>
    </row>
  </sheetData>
  <mergeCells count="32">
    <mergeCell ref="C2:S2"/>
    <mergeCell ref="C5:S5"/>
    <mergeCell ref="Z6:AA6"/>
    <mergeCell ref="AF6:AG6"/>
    <mergeCell ref="AD6:AE6"/>
    <mergeCell ref="C6:H8"/>
    <mergeCell ref="I6:P6"/>
    <mergeCell ref="Q6:S6"/>
    <mergeCell ref="Z7:AA7"/>
    <mergeCell ref="AB7:AC7"/>
    <mergeCell ref="AB6:AC6"/>
    <mergeCell ref="T7:U7"/>
    <mergeCell ref="T6:U6"/>
    <mergeCell ref="V7:W7"/>
    <mergeCell ref="V6:W6"/>
    <mergeCell ref="X7:Y7"/>
    <mergeCell ref="X6:Y6"/>
    <mergeCell ref="AP7:AQ7"/>
    <mergeCell ref="AP6:AQ6"/>
    <mergeCell ref="AP5:AQ5"/>
    <mergeCell ref="AM2:AQ2"/>
    <mergeCell ref="AN5:AO5"/>
    <mergeCell ref="AL7:AM7"/>
    <mergeCell ref="AL6:AM6"/>
    <mergeCell ref="AN7:AO7"/>
    <mergeCell ref="AN6:AO6"/>
    <mergeCell ref="AD7:AE7"/>
    <mergeCell ref="AF7:AG7"/>
    <mergeCell ref="AJ7:AK7"/>
    <mergeCell ref="AJ6:AK6"/>
    <mergeCell ref="AH6:AI6"/>
    <mergeCell ref="AH7:AI7"/>
  </mergeCells>
  <phoneticPr fontId="25" type="noConversion"/>
  <printOptions horizontalCentered="1"/>
  <pageMargins left="1" right="1" top="1" bottom="1" header="0.5" footer="0.5"/>
  <pageSetup paperSize="5" scale="49" fitToHeight="0" orientation="landscape" r:id="rId1"/>
  <colBreaks count="1" manualBreakCount="1">
    <brk id="16" min="1" max="192" man="1"/>
  </colBreaks>
  <ignoredErrors>
    <ignoredError sqref="W9 R9:S9 AF9 AA9 Y9 U9 AC9 L9" formula="1"/>
    <ignoredError sqref="E170:E173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</sheetPr>
  <dimension ref="A1:FT226"/>
  <sheetViews>
    <sheetView showGridLines="0" zoomScale="70" zoomScaleNormal="70" workbookViewId="0">
      <pane xSplit="1" ySplit="2" topLeftCell="ES3" activePane="bottomRight" state="frozen"/>
      <selection pane="topRight" activeCell="B1" sqref="B1"/>
      <selection pane="bottomLeft" activeCell="A3" sqref="A3"/>
      <selection pane="bottomRight" activeCell="FJ16" sqref="FJ16"/>
    </sheetView>
  </sheetViews>
  <sheetFormatPr baseColWidth="10" defaultColWidth="11.42578125" defaultRowHeight="15" customHeight="1" x14ac:dyDescent="0.2"/>
  <cols>
    <col min="1" max="1" width="11.140625" style="1371" hidden="1" customWidth="1"/>
    <col min="2" max="2" width="51.140625" style="1371" bestFit="1" customWidth="1"/>
    <col min="3" max="3" width="18.140625" style="1371" hidden="1" customWidth="1"/>
    <col min="4" max="4" width="12.5703125" style="1371" hidden="1" customWidth="1"/>
    <col min="5" max="5" width="11.28515625" style="1371" hidden="1" customWidth="1"/>
    <col min="6" max="6" width="19.85546875" style="1371" hidden="1" customWidth="1"/>
    <col min="7" max="7" width="11.28515625" style="1371" hidden="1" customWidth="1"/>
    <col min="8" max="8" width="13.28515625" style="1371" bestFit="1" customWidth="1"/>
    <col min="9" max="9" width="11.28515625" style="1371" bestFit="1" customWidth="1"/>
    <col min="10" max="10" width="12.85546875" style="1371" customWidth="1"/>
    <col min="11" max="11" width="10.28515625" style="1371" bestFit="1" customWidth="1"/>
    <col min="12" max="12" width="12.28515625" style="1371" bestFit="1" customWidth="1"/>
    <col min="13" max="14" width="11.42578125" style="1371"/>
    <col min="15" max="15" width="33.85546875" style="1371" customWidth="1"/>
    <col min="16" max="16" width="0" style="1371" hidden="1" customWidth="1"/>
    <col min="17" max="17" width="12.28515625" style="1371" bestFit="1" customWidth="1"/>
    <col min="18" max="18" width="11.42578125" style="1371"/>
    <col min="19" max="19" width="24.42578125" style="1371" customWidth="1"/>
    <col min="20" max="23" width="0" style="1371" hidden="1" customWidth="1"/>
    <col min="24" max="24" width="15" style="1371" bestFit="1" customWidth="1"/>
    <col min="25" max="26" width="12.7109375" style="1371" bestFit="1" customWidth="1"/>
    <col min="27" max="27" width="15" style="1371" bestFit="1" customWidth="1"/>
    <col min="28" max="28" width="11.42578125" style="1371"/>
    <col min="29" max="29" width="29.5703125" style="1371" customWidth="1"/>
    <col min="30" max="30" width="0" style="1371" hidden="1" customWidth="1"/>
    <col min="31" max="31" width="12" style="1371" bestFit="1" customWidth="1"/>
    <col min="32" max="32" width="11.42578125" style="1371"/>
    <col min="33" max="33" width="24.140625" style="1371" customWidth="1"/>
    <col min="34" max="37" width="0" style="1371" hidden="1" customWidth="1"/>
    <col min="38" max="41" width="12" style="1371" bestFit="1" customWidth="1"/>
    <col min="42" max="43" width="11.42578125" style="1371"/>
    <col min="44" max="44" width="34.7109375" style="1371" customWidth="1"/>
    <col min="45" max="45" width="0" style="1371" hidden="1" customWidth="1"/>
    <col min="46" max="46" width="12" style="1371" bestFit="1" customWidth="1"/>
    <col min="47" max="47" width="11.42578125" style="1371"/>
    <col min="48" max="48" width="44.5703125" style="1371" customWidth="1"/>
    <col min="49" max="52" width="11.42578125" style="1371" hidden="1" customWidth="1"/>
    <col min="53" max="53" width="12.28515625" style="1371" bestFit="1" customWidth="1"/>
    <col min="54" max="55" width="12" style="1371" bestFit="1" customWidth="1"/>
    <col min="56" max="56" width="12.28515625" style="1371" bestFit="1" customWidth="1"/>
    <col min="57" max="59" width="11.42578125" style="1371"/>
    <col min="60" max="60" width="0" style="1371" hidden="1" customWidth="1"/>
    <col min="61" max="61" width="12" style="1371" bestFit="1" customWidth="1"/>
    <col min="62" max="62" width="11.42578125" style="1371"/>
    <col min="63" max="63" width="30.28515625" style="1371" customWidth="1"/>
    <col min="64" max="67" width="0" style="1371" hidden="1" customWidth="1"/>
    <col min="68" max="71" width="12" style="1371" bestFit="1" customWidth="1"/>
    <col min="72" max="74" width="11.42578125" style="1371"/>
    <col min="75" max="75" width="12.7109375" style="1371" bestFit="1" customWidth="1"/>
    <col min="76" max="76" width="12" style="1371" bestFit="1" customWidth="1"/>
    <col min="77" max="77" width="11.42578125" style="1371"/>
    <col min="78" max="78" width="37" style="1371" customWidth="1"/>
    <col min="79" max="82" width="0" style="1371" hidden="1" customWidth="1"/>
    <col min="83" max="86" width="12" style="1371" bestFit="1" customWidth="1"/>
    <col min="87" max="88" width="11.42578125" style="1371"/>
    <col min="89" max="89" width="24" style="1371" customWidth="1"/>
    <col min="90" max="90" width="12.7109375" style="1370" hidden="1" customWidth="1"/>
    <col min="91" max="92" width="12" style="1371" bestFit="1" customWidth="1"/>
    <col min="93" max="93" width="11.42578125" style="1371"/>
    <col min="94" max="94" width="25.5703125" style="1371" customWidth="1"/>
    <col min="95" max="95" width="14.5703125" style="1370" hidden="1" customWidth="1"/>
    <col min="96" max="97" width="13.7109375" style="1370" hidden="1" customWidth="1"/>
    <col min="98" max="98" width="14.5703125" style="1370" hidden="1" customWidth="1"/>
    <col min="99" max="99" width="12.28515625" style="1371" bestFit="1" customWidth="1"/>
    <col min="100" max="101" width="12" style="1371" bestFit="1" customWidth="1"/>
    <col min="102" max="102" width="12.28515625" style="1371" bestFit="1" customWidth="1"/>
    <col min="103" max="103" width="11.42578125" style="1371"/>
    <col min="104" max="104" width="24.7109375" style="1371" customWidth="1"/>
    <col min="105" max="105" width="13.7109375" style="1370" bestFit="1" customWidth="1"/>
    <col min="106" max="107" width="12" style="1371" bestFit="1" customWidth="1"/>
    <col min="108" max="108" width="11.42578125" style="1371"/>
    <col min="109" max="109" width="33" style="1371" customWidth="1"/>
    <col min="110" max="110" width="13.42578125" style="1371" hidden="1" customWidth="1"/>
    <col min="111" max="112" width="12.5703125" style="1371" hidden="1" customWidth="1"/>
    <col min="113" max="113" width="13.42578125" style="1371" hidden="1" customWidth="1"/>
    <col min="114" max="117" width="13.140625" style="1371" customWidth="1"/>
    <col min="118" max="119" width="11.42578125" style="1371"/>
    <col min="120" max="120" width="41.140625" style="1371" bestFit="1" customWidth="1"/>
    <col min="121" max="121" width="12.7109375" style="1371" bestFit="1" customWidth="1"/>
    <col min="122" max="122" width="12" style="1371" bestFit="1" customWidth="1"/>
    <col min="123" max="123" width="11.42578125" style="1371"/>
    <col min="124" max="124" width="30.42578125" style="1371" customWidth="1"/>
    <col min="125" max="125" width="13.85546875" style="1370" hidden="1" customWidth="1"/>
    <col min="126" max="127" width="13.7109375" style="1370" hidden="1" customWidth="1"/>
    <col min="128" max="128" width="14.5703125" style="1370" hidden="1" customWidth="1"/>
    <col min="129" max="129" width="12.28515625" style="1371" bestFit="1" customWidth="1"/>
    <col min="130" max="131" width="11.7109375" style="1371" bestFit="1" customWidth="1"/>
    <col min="132" max="132" width="12.28515625" style="1371" bestFit="1" customWidth="1"/>
    <col min="133" max="134" width="11.42578125" style="1371"/>
    <col min="135" max="135" width="56" style="1371" bestFit="1" customWidth="1"/>
    <col min="136" max="136" width="14.140625" style="1370" customWidth="1"/>
    <col min="137" max="137" width="14.140625" style="1371" customWidth="1"/>
    <col min="138" max="138" width="11.42578125" style="1371"/>
    <col min="139" max="139" width="56.7109375" style="1371" bestFit="1" customWidth="1"/>
    <col min="140" max="142" width="17.5703125" style="1370" hidden="1" customWidth="1"/>
    <col min="143" max="145" width="17.5703125" style="1371" customWidth="1"/>
    <col min="146" max="147" width="11.42578125" style="1371"/>
    <col min="148" max="148" width="47.7109375" style="1371" customWidth="1"/>
    <col min="149" max="149" width="12.7109375" style="1371" bestFit="1" customWidth="1"/>
    <col min="150" max="151" width="11.7109375" style="1371" bestFit="1" customWidth="1"/>
    <col min="152" max="152" width="11.42578125" style="1371"/>
    <col min="153" max="153" width="43.28515625" style="1371" customWidth="1"/>
    <col min="154" max="157" width="14.28515625" style="1371" hidden="1" customWidth="1"/>
    <col min="158" max="158" width="21" style="1371" hidden="1" customWidth="1"/>
    <col min="159" max="159" width="11.42578125" style="1375" customWidth="1"/>
    <col min="160" max="161" width="13.28515625" style="1371" customWidth="1"/>
    <col min="162" max="163" width="11.5703125" style="1371" bestFit="1" customWidth="1"/>
    <col min="164" max="165" width="11.42578125" style="1371"/>
    <col min="166" max="166" width="23" style="1371" customWidth="1"/>
    <col min="167" max="167" width="6.85546875" style="1370" hidden="1" customWidth="1"/>
    <col min="168" max="168" width="11.5703125" style="1371" bestFit="1" customWidth="1"/>
    <col min="169" max="169" width="11.42578125" style="1371"/>
    <col min="170" max="170" width="29.7109375" style="1371" customWidth="1"/>
    <col min="171" max="171" width="13.28515625" style="1371" hidden="1" customWidth="1"/>
    <col min="172" max="173" width="0" style="1371" hidden="1" customWidth="1"/>
    <col min="174" max="174" width="12.85546875" style="1375" customWidth="1"/>
    <col min="175" max="176" width="12.85546875" style="1371" customWidth="1"/>
    <col min="177" max="16384" width="11.42578125" style="1371"/>
  </cols>
  <sheetData>
    <row r="1" spans="1:176" s="1362" customFormat="1" ht="16.5" customHeight="1" x14ac:dyDescent="0.25">
      <c r="A1" s="1992" t="s">
        <v>947</v>
      </c>
      <c r="B1" s="1992"/>
      <c r="C1" s="1992"/>
      <c r="D1" s="1992"/>
      <c r="E1" s="1992"/>
      <c r="F1" s="1992"/>
      <c r="G1" s="1992"/>
      <c r="I1" s="1362">
        <v>1000</v>
      </c>
      <c r="J1" s="1362">
        <v>1</v>
      </c>
      <c r="O1" s="1362" t="s">
        <v>136</v>
      </c>
      <c r="P1" s="1362">
        <v>1000</v>
      </c>
      <c r="Q1" s="1362">
        <v>1</v>
      </c>
      <c r="S1" s="1992" t="s">
        <v>985</v>
      </c>
      <c r="T1" s="1992"/>
      <c r="U1" s="1992"/>
      <c r="V1" s="1992"/>
      <c r="W1" s="1992"/>
      <c r="X1" s="1992"/>
      <c r="Y1" s="1992"/>
      <c r="Z1" s="1362">
        <v>1000</v>
      </c>
      <c r="AA1" s="1362">
        <v>1</v>
      </c>
      <c r="AC1" s="1362" t="s">
        <v>6</v>
      </c>
      <c r="AD1" s="1362">
        <v>1000</v>
      </c>
      <c r="AE1" s="1362">
        <v>1</v>
      </c>
      <c r="AG1" s="1992" t="s">
        <v>864</v>
      </c>
      <c r="AH1" s="1992"/>
      <c r="AI1" s="1992"/>
      <c r="AJ1" s="1992"/>
      <c r="AK1" s="1992"/>
      <c r="AL1" s="1992"/>
      <c r="AM1" s="1992"/>
      <c r="AN1" s="1362">
        <v>1000</v>
      </c>
      <c r="AO1" s="1362">
        <v>1</v>
      </c>
      <c r="AR1" s="1362" t="s">
        <v>7</v>
      </c>
      <c r="AS1" s="1362">
        <v>1000</v>
      </c>
      <c r="AT1" s="1362">
        <v>1</v>
      </c>
      <c r="AV1" s="1992" t="s">
        <v>1005</v>
      </c>
      <c r="AW1" s="1992"/>
      <c r="AX1" s="1992"/>
      <c r="AY1" s="1992"/>
      <c r="AZ1" s="1992"/>
      <c r="BA1" s="1992"/>
      <c r="BB1" s="1992"/>
      <c r="BC1" s="1362">
        <v>1000</v>
      </c>
      <c r="BD1" s="1362">
        <v>1</v>
      </c>
      <c r="BG1" s="1992" t="s">
        <v>8</v>
      </c>
      <c r="BH1" s="1992"/>
      <c r="BI1" s="1992"/>
      <c r="BK1" s="1992" t="s">
        <v>876</v>
      </c>
      <c r="BL1" s="1992"/>
      <c r="BM1" s="1992"/>
      <c r="BN1" s="1992"/>
      <c r="BO1" s="1992"/>
      <c r="BP1" s="1992"/>
      <c r="BQ1" s="1992"/>
      <c r="BR1" s="1362">
        <v>1000</v>
      </c>
      <c r="BS1" s="1362">
        <v>1</v>
      </c>
      <c r="BV1" s="1362" t="s">
        <v>9</v>
      </c>
      <c r="BW1" s="1362">
        <v>1000</v>
      </c>
      <c r="BX1" s="1362">
        <v>1</v>
      </c>
      <c r="BZ1" s="1992" t="s">
        <v>891</v>
      </c>
      <c r="CA1" s="1992"/>
      <c r="CB1" s="1992"/>
      <c r="CC1" s="1992"/>
      <c r="CD1" s="1992"/>
      <c r="CE1" s="1992"/>
      <c r="CF1" s="1992"/>
      <c r="CG1" s="1362">
        <v>1000</v>
      </c>
      <c r="CH1" s="1362">
        <v>1</v>
      </c>
      <c r="CK1" s="1992" t="s">
        <v>79</v>
      </c>
      <c r="CL1" s="1992"/>
      <c r="CM1" s="1362">
        <v>1000</v>
      </c>
      <c r="CN1" s="1362">
        <v>1</v>
      </c>
      <c r="CP1" s="1992" t="s">
        <v>756</v>
      </c>
      <c r="CQ1" s="1992"/>
      <c r="CR1" s="1992"/>
      <c r="CS1" s="1992"/>
      <c r="CT1" s="1363"/>
      <c r="CV1" s="1362">
        <v>1000</v>
      </c>
      <c r="CW1" s="1362">
        <v>1</v>
      </c>
      <c r="CZ1" s="1992" t="s">
        <v>10</v>
      </c>
      <c r="DA1" s="1992"/>
      <c r="DB1" s="1362">
        <v>1000</v>
      </c>
      <c r="DC1" s="1362">
        <v>1</v>
      </c>
      <c r="DE1" s="1992" t="s">
        <v>758</v>
      </c>
      <c r="DF1" s="1992"/>
      <c r="DG1" s="1992"/>
      <c r="DH1" s="1992"/>
      <c r="DI1" s="1992"/>
      <c r="DL1" s="1362">
        <v>1000</v>
      </c>
      <c r="DM1" s="1362">
        <v>1</v>
      </c>
      <c r="DP1" s="1361" t="s">
        <v>11</v>
      </c>
      <c r="DQ1" s="1362">
        <v>1000</v>
      </c>
      <c r="DR1" s="1362">
        <v>1</v>
      </c>
      <c r="DT1" s="1994" t="s">
        <v>908</v>
      </c>
      <c r="DU1" s="1994"/>
      <c r="DV1" s="1994"/>
      <c r="DW1" s="1994"/>
      <c r="DX1" s="1994"/>
      <c r="DY1" s="1994"/>
      <c r="DZ1" s="1994"/>
      <c r="EA1" s="1363">
        <v>1000</v>
      </c>
      <c r="EB1" s="1363">
        <v>1</v>
      </c>
      <c r="EE1" s="1361" t="s">
        <v>12</v>
      </c>
      <c r="EF1" s="1363">
        <v>1000</v>
      </c>
      <c r="EG1" s="1363">
        <v>1</v>
      </c>
      <c r="EI1" s="1361" t="s">
        <v>1058</v>
      </c>
      <c r="EJ1" s="1363"/>
      <c r="EK1" s="1363"/>
      <c r="EL1" s="1363"/>
      <c r="EM1" s="1363"/>
      <c r="EN1" s="1363">
        <v>1000</v>
      </c>
      <c r="EO1" s="1363">
        <v>1</v>
      </c>
      <c r="ER1" s="1992" t="s">
        <v>1068</v>
      </c>
      <c r="ES1" s="1992"/>
      <c r="ET1" s="1362">
        <v>1000</v>
      </c>
      <c r="EU1" s="1362">
        <v>1</v>
      </c>
      <c r="EW1" s="1993" t="s">
        <v>782</v>
      </c>
      <c r="EX1" s="1992"/>
      <c r="EY1" s="1992"/>
      <c r="EZ1" s="1992"/>
      <c r="FA1" s="1992"/>
      <c r="FB1" s="1992"/>
      <c r="FC1" s="1992"/>
      <c r="FD1" s="1992"/>
      <c r="FE1" s="1992"/>
      <c r="FF1" s="1362">
        <v>1000</v>
      </c>
      <c r="FG1" s="1362">
        <v>1</v>
      </c>
      <c r="FJ1" s="1362" t="s">
        <v>1080</v>
      </c>
      <c r="FK1" s="1363">
        <v>1000</v>
      </c>
      <c r="FL1" s="1362">
        <v>1</v>
      </c>
      <c r="FN1" s="1992" t="s">
        <v>1082</v>
      </c>
      <c r="FO1" s="1992"/>
      <c r="FP1" s="1992"/>
      <c r="FQ1" s="1992"/>
      <c r="FR1" s="1362">
        <v>1000</v>
      </c>
      <c r="FS1" s="1362">
        <v>1</v>
      </c>
    </row>
    <row r="2" spans="1:176" s="1366" customFormat="1" ht="22.5" x14ac:dyDescent="0.25">
      <c r="A2" s="1364" t="s">
        <v>951</v>
      </c>
      <c r="B2" s="1365" t="s">
        <v>339</v>
      </c>
      <c r="C2" s="1365" t="s">
        <v>943</v>
      </c>
      <c r="D2" s="1365" t="s">
        <v>343</v>
      </c>
      <c r="E2" s="1365" t="s">
        <v>340</v>
      </c>
      <c r="F2" s="1365" t="s">
        <v>410</v>
      </c>
      <c r="G2" s="1365" t="s">
        <v>341</v>
      </c>
      <c r="H2" s="1365" t="s">
        <v>343</v>
      </c>
      <c r="I2" s="1365" t="s">
        <v>340</v>
      </c>
      <c r="J2" s="1365" t="s">
        <v>410</v>
      </c>
      <c r="K2" s="1365" t="s">
        <v>341</v>
      </c>
      <c r="L2" s="1365" t="str">
        <f>+C2</f>
        <v xml:space="preserve">Ley de Presupuestos </v>
      </c>
      <c r="O2" s="1365" t="s">
        <v>339</v>
      </c>
      <c r="P2" s="1365" t="s">
        <v>341</v>
      </c>
      <c r="Q2" s="1365" t="s">
        <v>341</v>
      </c>
      <c r="S2" s="1365" t="s">
        <v>339</v>
      </c>
      <c r="T2" s="1365" t="s">
        <v>343</v>
      </c>
      <c r="U2" s="1365" t="s">
        <v>341</v>
      </c>
      <c r="V2" s="1365" t="s">
        <v>340</v>
      </c>
      <c r="W2" s="1365" t="s">
        <v>410</v>
      </c>
      <c r="X2" s="1365" t="s">
        <v>343</v>
      </c>
      <c r="Y2" s="1365" t="s">
        <v>341</v>
      </c>
      <c r="Z2" s="1365" t="s">
        <v>340</v>
      </c>
      <c r="AA2" s="1365" t="s">
        <v>410</v>
      </c>
      <c r="AC2" s="1365" t="s">
        <v>339</v>
      </c>
      <c r="AD2" s="1365" t="s">
        <v>341</v>
      </c>
      <c r="AE2" s="1365" t="s">
        <v>341</v>
      </c>
      <c r="AG2" s="1365" t="s">
        <v>339</v>
      </c>
      <c r="AH2" s="1365" t="s">
        <v>343</v>
      </c>
      <c r="AI2" s="1365" t="s">
        <v>341</v>
      </c>
      <c r="AJ2" s="1365" t="s">
        <v>340</v>
      </c>
      <c r="AK2" s="1365" t="s">
        <v>410</v>
      </c>
      <c r="AL2" s="1365" t="s">
        <v>990</v>
      </c>
      <c r="AM2" s="1365" t="s">
        <v>341</v>
      </c>
      <c r="AN2" s="1365" t="s">
        <v>340</v>
      </c>
      <c r="AO2" s="1365" t="s">
        <v>410</v>
      </c>
      <c r="AR2" s="1365" t="s">
        <v>339</v>
      </c>
      <c r="AS2" s="1365" t="s">
        <v>341</v>
      </c>
      <c r="AT2" s="1365" t="s">
        <v>341</v>
      </c>
      <c r="AV2" s="1365" t="s">
        <v>339</v>
      </c>
      <c r="AW2" s="1365" t="s">
        <v>343</v>
      </c>
      <c r="AX2" s="1365" t="s">
        <v>341</v>
      </c>
      <c r="AY2" s="1365" t="s">
        <v>340</v>
      </c>
      <c r="AZ2" s="1365" t="s">
        <v>410</v>
      </c>
      <c r="BA2" s="1365" t="s">
        <v>1011</v>
      </c>
      <c r="BB2" s="1365" t="s">
        <v>1009</v>
      </c>
      <c r="BC2" s="1365" t="s">
        <v>1008</v>
      </c>
      <c r="BD2" s="1365" t="s">
        <v>1010</v>
      </c>
      <c r="BG2" s="1365" t="s">
        <v>339</v>
      </c>
      <c r="BH2" s="1365" t="s">
        <v>341</v>
      </c>
      <c r="BI2" s="1365" t="s">
        <v>1009</v>
      </c>
      <c r="BK2" s="1365" t="s">
        <v>339</v>
      </c>
      <c r="BL2" s="1365" t="s">
        <v>343</v>
      </c>
      <c r="BM2" s="1365" t="s">
        <v>341</v>
      </c>
      <c r="BN2" s="1365" t="s">
        <v>340</v>
      </c>
      <c r="BO2" s="1365" t="s">
        <v>410</v>
      </c>
      <c r="BP2" s="1365" t="s">
        <v>1011</v>
      </c>
      <c r="BQ2" s="1365" t="s">
        <v>1009</v>
      </c>
      <c r="BR2" s="1365" t="s">
        <v>1008</v>
      </c>
      <c r="BS2" s="1365" t="s">
        <v>1010</v>
      </c>
      <c r="BV2" s="1365" t="s">
        <v>339</v>
      </c>
      <c r="BW2" s="1365" t="s">
        <v>341</v>
      </c>
      <c r="BX2" s="1365" t="s">
        <v>1009</v>
      </c>
      <c r="BZ2" s="1365" t="s">
        <v>339</v>
      </c>
      <c r="CA2" s="1365" t="s">
        <v>343</v>
      </c>
      <c r="CB2" s="1365" t="s">
        <v>341</v>
      </c>
      <c r="CC2" s="1365" t="s">
        <v>340</v>
      </c>
      <c r="CD2" s="1365" t="s">
        <v>410</v>
      </c>
      <c r="CE2" s="1365" t="s">
        <v>1011</v>
      </c>
      <c r="CF2" s="1365" t="s">
        <v>1009</v>
      </c>
      <c r="CG2" s="1365" t="s">
        <v>1008</v>
      </c>
      <c r="CH2" s="1365" t="s">
        <v>1010</v>
      </c>
      <c r="CK2" s="1365" t="s">
        <v>339</v>
      </c>
      <c r="CL2" s="1365" t="s">
        <v>341</v>
      </c>
      <c r="CM2" s="1365" t="s">
        <v>1009</v>
      </c>
      <c r="CP2" s="1365" t="s">
        <v>339</v>
      </c>
      <c r="CQ2" s="1365" t="s">
        <v>343</v>
      </c>
      <c r="CR2" s="1365" t="s">
        <v>341</v>
      </c>
      <c r="CS2" s="1365" t="s">
        <v>340</v>
      </c>
      <c r="CT2" s="1365" t="s">
        <v>410</v>
      </c>
      <c r="CU2" s="1365" t="s">
        <v>1011</v>
      </c>
      <c r="CV2" s="1365" t="s">
        <v>1009</v>
      </c>
      <c r="CW2" s="1365" t="s">
        <v>1008</v>
      </c>
      <c r="CX2" s="1365" t="s">
        <v>1010</v>
      </c>
      <c r="CZ2" s="1365" t="s">
        <v>339</v>
      </c>
      <c r="DA2" s="1365" t="s">
        <v>341</v>
      </c>
      <c r="DB2" s="1365" t="s">
        <v>341</v>
      </c>
      <c r="DE2" s="1365" t="s">
        <v>339</v>
      </c>
      <c r="DF2" s="1365" t="s">
        <v>343</v>
      </c>
      <c r="DG2" s="1365" t="s">
        <v>341</v>
      </c>
      <c r="DH2" s="1365" t="s">
        <v>340</v>
      </c>
      <c r="DI2" s="1365" t="s">
        <v>410</v>
      </c>
      <c r="DJ2" s="1365" t="s">
        <v>1011</v>
      </c>
      <c r="DK2" s="1365" t="s">
        <v>1009</v>
      </c>
      <c r="DL2" s="1365" t="s">
        <v>1008</v>
      </c>
      <c r="DM2" s="1365" t="s">
        <v>1010</v>
      </c>
      <c r="DP2" s="1365" t="s">
        <v>339</v>
      </c>
      <c r="DQ2" s="1365" t="s">
        <v>341</v>
      </c>
      <c r="DR2" s="1365" t="s">
        <v>1048</v>
      </c>
      <c r="DT2" s="1365" t="s">
        <v>339</v>
      </c>
      <c r="DU2" s="1365" t="s">
        <v>343</v>
      </c>
      <c r="DV2" s="1365" t="s">
        <v>341</v>
      </c>
      <c r="DW2" s="1365" t="s">
        <v>340</v>
      </c>
      <c r="DX2" s="1365" t="s">
        <v>410</v>
      </c>
      <c r="DY2" s="1365" t="s">
        <v>1011</v>
      </c>
      <c r="DZ2" s="1365" t="s">
        <v>1009</v>
      </c>
      <c r="EA2" s="1365" t="s">
        <v>1008</v>
      </c>
      <c r="EB2" s="1365" t="s">
        <v>1010</v>
      </c>
      <c r="EE2" s="1365" t="s">
        <v>339</v>
      </c>
      <c r="EF2" s="1365" t="s">
        <v>341</v>
      </c>
      <c r="EG2" s="1365" t="s">
        <v>1009</v>
      </c>
      <c r="EI2" s="1365" t="s">
        <v>339</v>
      </c>
      <c r="EJ2" s="1365" t="s">
        <v>343</v>
      </c>
      <c r="EK2" s="1365" t="s">
        <v>340</v>
      </c>
      <c r="EL2" s="1365" t="s">
        <v>341</v>
      </c>
      <c r="EM2" s="1365" t="s">
        <v>1011</v>
      </c>
      <c r="EN2" s="1365" t="s">
        <v>1009</v>
      </c>
      <c r="EO2" s="1365" t="s">
        <v>1008</v>
      </c>
      <c r="ER2" s="1365" t="s">
        <v>339</v>
      </c>
      <c r="ES2" s="1365" t="s">
        <v>341</v>
      </c>
      <c r="ET2" s="1365" t="s">
        <v>341</v>
      </c>
      <c r="EW2" s="1365" t="s">
        <v>339</v>
      </c>
      <c r="EX2" s="1365" t="s">
        <v>943</v>
      </c>
      <c r="EY2" s="1365" t="s">
        <v>343</v>
      </c>
      <c r="EZ2" s="1365" t="s">
        <v>341</v>
      </c>
      <c r="FA2" s="1365" t="s">
        <v>340</v>
      </c>
      <c r="FB2" s="1365" t="s">
        <v>410</v>
      </c>
      <c r="FC2" s="1365" t="s">
        <v>1069</v>
      </c>
      <c r="FD2" s="1365" t="s">
        <v>1011</v>
      </c>
      <c r="FE2" s="1365" t="s">
        <v>1009</v>
      </c>
      <c r="FF2" s="1365" t="s">
        <v>1070</v>
      </c>
      <c r="FG2" s="1365" t="s">
        <v>1010</v>
      </c>
      <c r="FJ2" s="1365" t="s">
        <v>339</v>
      </c>
      <c r="FK2" s="1365" t="s">
        <v>341</v>
      </c>
      <c r="FL2" s="1365" t="s">
        <v>1009</v>
      </c>
      <c r="FN2" s="1365" t="s">
        <v>339</v>
      </c>
      <c r="FO2" s="1360" t="s">
        <v>343</v>
      </c>
      <c r="FP2" s="1360" t="s">
        <v>341</v>
      </c>
      <c r="FQ2" s="1360" t="s">
        <v>340</v>
      </c>
      <c r="FR2" s="1365" t="s">
        <v>1011</v>
      </c>
      <c r="FS2" s="1365" t="s">
        <v>1009</v>
      </c>
      <c r="FT2" s="1365" t="s">
        <v>1008</v>
      </c>
    </row>
    <row r="3" spans="1:176" ht="15" customHeight="1" x14ac:dyDescent="0.25">
      <c r="A3" s="1367" t="s">
        <v>433</v>
      </c>
      <c r="B3" s="1368" t="s">
        <v>462</v>
      </c>
      <c r="C3" s="1369">
        <v>19060021000</v>
      </c>
      <c r="D3" s="1369">
        <v>19060021000</v>
      </c>
      <c r="E3" s="1369">
        <v>1271754440</v>
      </c>
      <c r="F3" s="1369">
        <v>17788266560</v>
      </c>
      <c r="G3" s="1369">
        <v>1271754440</v>
      </c>
      <c r="H3" s="1370">
        <f>+D3/$I$1*$J$1</f>
        <v>19060021</v>
      </c>
      <c r="I3" s="1370">
        <f>+E3/$I$1*$J$1</f>
        <v>1271754.44</v>
      </c>
      <c r="J3" s="1370">
        <f>+F3/$I$1*$J$1</f>
        <v>17788266.559999999</v>
      </c>
      <c r="K3" s="1370">
        <f>+G3/$I$1*$J$1</f>
        <v>1271754.44</v>
      </c>
      <c r="O3" s="1368" t="s">
        <v>462</v>
      </c>
      <c r="P3" s="1369">
        <v>1289694690</v>
      </c>
      <c r="Q3" s="1370">
        <f>+P3/$P$1*$Q$1</f>
        <v>1289694.69</v>
      </c>
      <c r="S3" s="1368" t="s">
        <v>462</v>
      </c>
      <c r="T3" s="1369">
        <v>19060021000</v>
      </c>
      <c r="U3" s="1369">
        <v>2561449130</v>
      </c>
      <c r="V3" s="1369">
        <v>2561449130</v>
      </c>
      <c r="W3" s="1369">
        <v>16498571870</v>
      </c>
      <c r="X3" s="1370">
        <f>+T3/$Z$1*$AA$1</f>
        <v>19060021</v>
      </c>
      <c r="Y3" s="1370">
        <f>+U3/$Z$1*$AA$1</f>
        <v>2561449.13</v>
      </c>
      <c r="Z3" s="1370">
        <f>+V3/$Z$1*$AA$1</f>
        <v>2561449.13</v>
      </c>
      <c r="AA3" s="1370">
        <f>+W3/$Z$1*$AA$1</f>
        <v>16498571.869999999</v>
      </c>
      <c r="AC3" s="1368" t="s">
        <v>462</v>
      </c>
      <c r="AD3" s="1369">
        <v>2224450593</v>
      </c>
      <c r="AE3" s="1370">
        <f>+AD3/$AD$1*$AE$1</f>
        <v>2224450.5929999999</v>
      </c>
      <c r="AG3" s="1368" t="s">
        <v>462</v>
      </c>
      <c r="AH3" s="1369">
        <v>19060021000</v>
      </c>
      <c r="AI3" s="1369">
        <v>4785899723</v>
      </c>
      <c r="AJ3" s="1369">
        <v>4785899723</v>
      </c>
      <c r="AK3" s="1369">
        <v>14274121277</v>
      </c>
      <c r="AL3" s="1369">
        <f>+AH3/$AN$1*$AO$1</f>
        <v>19060021</v>
      </c>
      <c r="AM3" s="1369">
        <f>+AI3/$AN$1*$AO$1</f>
        <v>4785899.7230000002</v>
      </c>
      <c r="AN3" s="1369">
        <f>+AJ3/$AN$1*$AO$1</f>
        <v>4785899.7230000002</v>
      </c>
      <c r="AO3" s="1369">
        <f>+AK3/$AN$1*$AO$1</f>
        <v>14274121.277000001</v>
      </c>
      <c r="AR3" s="1368" t="s">
        <v>462</v>
      </c>
      <c r="AS3" s="1369">
        <v>1325958870</v>
      </c>
      <c r="AT3" s="1369">
        <f>+AS3/$AS$1*$AT$1</f>
        <v>1325958.8700000001</v>
      </c>
      <c r="AV3" s="1368" t="s">
        <v>462</v>
      </c>
      <c r="AW3" s="1369">
        <v>19078325000</v>
      </c>
      <c r="AX3" s="1369">
        <v>6111858593</v>
      </c>
      <c r="AY3" s="1369">
        <v>6111858593</v>
      </c>
      <c r="AZ3" s="1369">
        <v>12966466407</v>
      </c>
      <c r="BA3" s="1370">
        <f>+AW3/$BC$1*$BD$1</f>
        <v>19078325</v>
      </c>
      <c r="BB3" s="1370">
        <f>+AX3/$BC$1*$BD$1</f>
        <v>6111858.5930000003</v>
      </c>
      <c r="BC3" s="1370">
        <f>+AY3/$BC$1*$BD$1</f>
        <v>6111858.5930000003</v>
      </c>
      <c r="BD3" s="1370">
        <f>+AZ3/$BC$1*$BD$1</f>
        <v>12966466.407</v>
      </c>
      <c r="BG3" s="1368" t="s">
        <v>462</v>
      </c>
      <c r="BH3" s="1369">
        <v>1314037568</v>
      </c>
      <c r="BI3" s="1369">
        <f>+BH3/$BR$1*$BS$1</f>
        <v>1314037.568</v>
      </c>
      <c r="BK3" s="1368" t="s">
        <v>462</v>
      </c>
      <c r="BL3" s="1369">
        <v>19078325000</v>
      </c>
      <c r="BM3" s="1369">
        <v>7425896161</v>
      </c>
      <c r="BN3" s="1369">
        <v>7425896161</v>
      </c>
      <c r="BO3" s="1369">
        <v>11652428839</v>
      </c>
      <c r="BP3" s="1369">
        <f>+BL3/$BR$1*$BS$1</f>
        <v>19078325</v>
      </c>
      <c r="BQ3" s="1369">
        <f t="shared" ref="BQ3:BS3" si="0">+BM3/$BR$1*$BS$1</f>
        <v>7425896.1610000003</v>
      </c>
      <c r="BR3" s="1369">
        <f t="shared" si="0"/>
        <v>7425896.1610000003</v>
      </c>
      <c r="BS3" s="1369">
        <f t="shared" si="0"/>
        <v>11652428.839</v>
      </c>
      <c r="BV3" s="1368" t="s">
        <v>462</v>
      </c>
      <c r="BW3" s="1369">
        <v>2268204696</v>
      </c>
      <c r="BX3" s="1370">
        <f>+BW3/$BW$1*$BX$1</f>
        <v>2268204.696</v>
      </c>
      <c r="BZ3" s="1368" t="s">
        <v>462</v>
      </c>
      <c r="CA3" s="1369">
        <v>19078325000</v>
      </c>
      <c r="CB3" s="1369">
        <v>9694100857</v>
      </c>
      <c r="CC3" s="1369">
        <v>9694100857</v>
      </c>
      <c r="CD3" s="1369">
        <v>9384224143</v>
      </c>
      <c r="CE3" s="1369">
        <f>+CA3/$CG$1*$CH$1</f>
        <v>19078325</v>
      </c>
      <c r="CF3" s="1369">
        <f t="shared" ref="CF3:CH3" si="1">+CB3/$CG$1*$CH$1</f>
        <v>9694100.8570000008</v>
      </c>
      <c r="CG3" s="1369">
        <f t="shared" si="1"/>
        <v>9694100.8570000008</v>
      </c>
      <c r="CH3" s="1369">
        <f t="shared" si="1"/>
        <v>9384224.1429999992</v>
      </c>
      <c r="CK3" s="1371" t="s">
        <v>462</v>
      </c>
      <c r="CL3" s="1370">
        <v>1318116511</v>
      </c>
      <c r="CM3" s="1370">
        <f>+CL3/$CM$1*$CN$1</f>
        <v>1318116.5109999999</v>
      </c>
      <c r="CP3" s="1371" t="s">
        <v>462</v>
      </c>
      <c r="CQ3" s="1370">
        <v>19013020000</v>
      </c>
      <c r="CR3" s="1370">
        <v>11012217368</v>
      </c>
      <c r="CS3" s="1370">
        <v>11012217368</v>
      </c>
      <c r="CT3" s="1370">
        <v>8000802632</v>
      </c>
      <c r="CU3" s="1370">
        <f t="shared" ref="CU3:CU34" si="2">+CQ3/$CV$1*$CW$1</f>
        <v>19013020</v>
      </c>
      <c r="CV3" s="1370">
        <f t="shared" ref="CV3:CV34" si="3">+CR3/$CV$1*$CW$1</f>
        <v>11012217.368000001</v>
      </c>
      <c r="CW3" s="1370">
        <f t="shared" ref="CW3:CW34" si="4">+CS3/$CV$1*$CW$1</f>
        <v>11012217.368000001</v>
      </c>
      <c r="CX3" s="1370">
        <f t="shared" ref="CX3:CX34" si="5">+CT3/$CV$1*$CW$1</f>
        <v>8000802.6320000002</v>
      </c>
      <c r="CZ3" s="1371" t="s">
        <v>462</v>
      </c>
      <c r="DA3" s="1370">
        <v>1314059529</v>
      </c>
      <c r="DB3" s="1370">
        <f>+DA3/$DB$1*$DC$1</f>
        <v>1314059.5290000001</v>
      </c>
      <c r="DE3" s="1368" t="s">
        <v>462</v>
      </c>
      <c r="DF3" s="1369">
        <v>19013020000</v>
      </c>
      <c r="DG3" s="1369">
        <v>12326276897</v>
      </c>
      <c r="DH3" s="1369">
        <v>12326276897</v>
      </c>
      <c r="DI3" s="1369">
        <v>6686743103</v>
      </c>
      <c r="DJ3" s="1370">
        <f>+DF3/$DL$1*$DM$1</f>
        <v>19013020</v>
      </c>
      <c r="DK3" s="1370">
        <f t="shared" ref="DK3:DM3" si="6">+DG3/$DL$1*$DM$1</f>
        <v>12326276.897</v>
      </c>
      <c r="DL3" s="1370">
        <f t="shared" si="6"/>
        <v>12326276.897</v>
      </c>
      <c r="DM3" s="1370">
        <f t="shared" si="6"/>
        <v>6686743.1030000001</v>
      </c>
      <c r="DP3" s="1368" t="s">
        <v>462</v>
      </c>
      <c r="DQ3" s="1369">
        <v>2273246202</v>
      </c>
      <c r="DR3" s="1370">
        <f>+DQ3/$DQ$1*$DR$1</f>
        <v>2273246.202</v>
      </c>
      <c r="DT3" s="1368" t="s">
        <v>462</v>
      </c>
      <c r="DU3" s="1369">
        <v>19013020000</v>
      </c>
      <c r="DV3" s="1369">
        <v>14599523099</v>
      </c>
      <c r="DW3" s="1369">
        <v>14599523099</v>
      </c>
      <c r="DX3" s="1369">
        <v>4413496901</v>
      </c>
      <c r="DY3" s="1370">
        <f>+DU3/$EA$1*$EB$1</f>
        <v>19013020</v>
      </c>
      <c r="DZ3" s="1370">
        <f t="shared" ref="DZ3:EB3" si="7">+DV3/$EA$1*$EB$1</f>
        <v>14599523.098999999</v>
      </c>
      <c r="EA3" s="1370">
        <f t="shared" si="7"/>
        <v>14599523.098999999</v>
      </c>
      <c r="EB3" s="1370">
        <f t="shared" si="7"/>
        <v>4413496.9009999996</v>
      </c>
      <c r="EE3" s="1371" t="s">
        <v>462</v>
      </c>
      <c r="EF3" s="1370">
        <v>1298474094</v>
      </c>
      <c r="EG3" s="1372">
        <f>EF3/$EF$1*$EG$1</f>
        <v>1298474.094</v>
      </c>
      <c r="EI3" s="1371" t="s">
        <v>462</v>
      </c>
      <c r="EJ3" s="1370">
        <v>19013020000</v>
      </c>
      <c r="EK3" s="1370">
        <v>15897997193</v>
      </c>
      <c r="EL3" s="1370">
        <v>15897997193</v>
      </c>
      <c r="EM3" s="1372">
        <f>EJ3/$EN$1*$EO$1</f>
        <v>19013020</v>
      </c>
      <c r="EN3" s="1372">
        <f>EK3/$EN$1*$EO$1</f>
        <v>15897997.193</v>
      </c>
      <c r="EO3" s="1372">
        <f>EL3/$EN$1*$EO$1</f>
        <v>15897997.193</v>
      </c>
      <c r="ER3" s="1368" t="s">
        <v>462</v>
      </c>
      <c r="ES3" s="1369">
        <v>1304211056</v>
      </c>
      <c r="ET3" s="1370">
        <f>+ES3/$ET$1*$EU$1</f>
        <v>1304211.0560000001</v>
      </c>
      <c r="EW3" s="1368" t="s">
        <v>462</v>
      </c>
      <c r="EX3" s="1369">
        <v>19013020000</v>
      </c>
      <c r="EY3" s="1369">
        <v>19013020000</v>
      </c>
      <c r="EZ3" s="1369">
        <v>17202208249</v>
      </c>
      <c r="FA3" s="1369">
        <v>17202208249</v>
      </c>
      <c r="FB3" s="1369">
        <v>1810811751</v>
      </c>
      <c r="FC3" s="1370">
        <f>+EX3/$FF$1*$FG$1</f>
        <v>19013020</v>
      </c>
      <c r="FD3" s="1370">
        <f t="shared" ref="FD3:FF3" si="8">+EY3/$FF$1*$FG$1</f>
        <v>19013020</v>
      </c>
      <c r="FE3" s="1370">
        <f t="shared" si="8"/>
        <v>17202208.249000002</v>
      </c>
      <c r="FF3" s="1370">
        <f t="shared" si="8"/>
        <v>17202208.249000002</v>
      </c>
      <c r="FG3" s="1370">
        <f>+FB3/$FF$1*$FG$1</f>
        <v>1810811.7509999999</v>
      </c>
      <c r="FJ3" s="1371" t="s">
        <v>462</v>
      </c>
      <c r="FK3" s="1370">
        <v>2384792100</v>
      </c>
      <c r="FL3" s="1372">
        <f>+FK3/$FK$1*$FL$1</f>
        <v>2384792.1</v>
      </c>
      <c r="FN3" s="1613" t="s">
        <v>462</v>
      </c>
      <c r="FO3" s="1614">
        <v>20131855000</v>
      </c>
      <c r="FP3" s="1614">
        <v>19587000349</v>
      </c>
      <c r="FQ3" s="1614">
        <v>19587000349</v>
      </c>
      <c r="FR3" s="1614">
        <f>+FO3/$FR$1*$FS$1</f>
        <v>20131855</v>
      </c>
      <c r="FS3" s="1614">
        <f t="shared" ref="FS3:FT3" si="9">+FP3/$FR$1*$FS$1</f>
        <v>19587000.348999999</v>
      </c>
      <c r="FT3" s="1614">
        <f t="shared" si="9"/>
        <v>19587000.348999999</v>
      </c>
    </row>
    <row r="4" spans="1:176" ht="15" customHeight="1" x14ac:dyDescent="0.25">
      <c r="A4" s="1367" t="s">
        <v>952</v>
      </c>
      <c r="B4" s="1368" t="s">
        <v>461</v>
      </c>
      <c r="C4" s="1369">
        <v>0</v>
      </c>
      <c r="D4" s="1369">
        <v>980243500</v>
      </c>
      <c r="E4" s="1369">
        <v>61946520</v>
      </c>
      <c r="F4" s="1369">
        <v>918296980</v>
      </c>
      <c r="G4" s="1369">
        <v>61946520</v>
      </c>
      <c r="H4" s="1370">
        <f t="shared" ref="H4:H67" si="10">+D4/$I$1*$J$1</f>
        <v>980243.5</v>
      </c>
      <c r="I4" s="1370">
        <f t="shared" ref="I4:I67" si="11">+E4/$I$1*$J$1</f>
        <v>61946.52</v>
      </c>
      <c r="J4" s="1370">
        <f t="shared" ref="J4:J67" si="12">+F4/$I$1*$J$1</f>
        <v>918296.98</v>
      </c>
      <c r="K4" s="1370">
        <f t="shared" ref="K4:K67" si="13">+G4/$I$1*$J$1</f>
        <v>61946.52</v>
      </c>
      <c r="O4" s="1368" t="s">
        <v>461</v>
      </c>
      <c r="P4" s="1369">
        <v>60628006</v>
      </c>
      <c r="Q4" s="1370">
        <f t="shared" ref="Q4:Q67" si="14">+P4/$P$1*$Q$1</f>
        <v>60628.006000000001</v>
      </c>
      <c r="S4" s="1368" t="s">
        <v>461</v>
      </c>
      <c r="T4" s="1369">
        <v>982743500</v>
      </c>
      <c r="U4" s="1369">
        <v>122574526</v>
      </c>
      <c r="V4" s="1369">
        <v>122574526</v>
      </c>
      <c r="W4" s="1369">
        <v>860168974</v>
      </c>
      <c r="X4" s="1370">
        <f t="shared" ref="X4:X67" si="15">+T4/$Z$1*$AA$1</f>
        <v>982743.5</v>
      </c>
      <c r="Y4" s="1370">
        <f t="shared" ref="Y4:Y67" si="16">+U4/$Z$1*$AA$1</f>
        <v>122574.526</v>
      </c>
      <c r="Z4" s="1370">
        <f t="shared" ref="Z4:Z67" si="17">+V4/$Z$1*$AA$1</f>
        <v>122574.526</v>
      </c>
      <c r="AA4" s="1370">
        <f t="shared" ref="AA4:AA67" si="18">+W4/$Z$1*$AA$1</f>
        <v>860168.97400000005</v>
      </c>
      <c r="AC4" s="1368" t="s">
        <v>461</v>
      </c>
      <c r="AD4" s="1369">
        <v>95449534</v>
      </c>
      <c r="AE4" s="1370">
        <f t="shared" ref="AE4:AE67" si="19">+AD4/$AD$1*$AE$1</f>
        <v>95449.534</v>
      </c>
      <c r="AG4" s="1368" t="s">
        <v>461</v>
      </c>
      <c r="AH4" s="1369">
        <v>982743500</v>
      </c>
      <c r="AI4" s="1369">
        <v>218024060</v>
      </c>
      <c r="AJ4" s="1369">
        <v>218024060</v>
      </c>
      <c r="AK4" s="1369">
        <v>764719440</v>
      </c>
      <c r="AL4" s="1369">
        <f t="shared" ref="AL4:AL67" si="20">+AH4/$AN$1*$AO$1</f>
        <v>982743.5</v>
      </c>
      <c r="AM4" s="1369">
        <f t="shared" ref="AM4:AM67" si="21">+AI4/$AN$1*$AO$1</f>
        <v>218024.06</v>
      </c>
      <c r="AN4" s="1369">
        <f t="shared" ref="AN4:AN67" si="22">+AJ4/$AN$1*$AO$1</f>
        <v>218024.06</v>
      </c>
      <c r="AO4" s="1369">
        <f t="shared" ref="AO4:AO67" si="23">+AK4/$AN$1*$AO$1</f>
        <v>764719.44</v>
      </c>
      <c r="AR4" s="1368" t="s">
        <v>461</v>
      </c>
      <c r="AS4" s="1369">
        <v>60448628</v>
      </c>
      <c r="AT4" s="1369">
        <f t="shared" ref="AT4:AT67" si="24">+AS4/$AS$1*$AT$1</f>
        <v>60448.627999999997</v>
      </c>
      <c r="AV4" s="1368" t="s">
        <v>461</v>
      </c>
      <c r="AW4" s="1369">
        <v>982943500</v>
      </c>
      <c r="AX4" s="1369">
        <v>278472688</v>
      </c>
      <c r="AY4" s="1369">
        <v>278472688</v>
      </c>
      <c r="AZ4" s="1369">
        <v>704470812</v>
      </c>
      <c r="BA4" s="1370">
        <f t="shared" ref="BA4:BA67" si="25">+AW4/$BC$1*$BD$1</f>
        <v>982943.5</v>
      </c>
      <c r="BB4" s="1370">
        <f t="shared" ref="BB4:BB67" si="26">+AX4/$BC$1*$BD$1</f>
        <v>278472.68800000002</v>
      </c>
      <c r="BC4" s="1370">
        <f t="shared" ref="BC4:BC67" si="27">+AY4/$BC$1*$BD$1</f>
        <v>278472.68800000002</v>
      </c>
      <c r="BD4" s="1370">
        <f t="shared" ref="BD4:BD67" si="28">+AZ4/$BC$1*$BD$1</f>
        <v>704470.81200000003</v>
      </c>
      <c r="BG4" s="1368" t="s">
        <v>461</v>
      </c>
      <c r="BH4" s="1369">
        <v>56809208</v>
      </c>
      <c r="BI4" s="1369">
        <f t="shared" ref="BI4:BI67" si="29">+BH4/$BR$1*$BS$1</f>
        <v>56809.207999999999</v>
      </c>
      <c r="BK4" s="1368" t="s">
        <v>461</v>
      </c>
      <c r="BL4" s="1369">
        <v>982243500</v>
      </c>
      <c r="BM4" s="1369">
        <v>335281896</v>
      </c>
      <c r="BN4" s="1369">
        <v>335281896</v>
      </c>
      <c r="BO4" s="1369">
        <v>646961604</v>
      </c>
      <c r="BP4" s="1369">
        <f t="shared" ref="BP4:BP67" si="30">+BL4/$BR$1*$BS$1</f>
        <v>982243.5</v>
      </c>
      <c r="BQ4" s="1369">
        <f t="shared" ref="BQ4:BQ67" si="31">+BM4/$BR$1*$BS$1</f>
        <v>335281.89600000001</v>
      </c>
      <c r="BR4" s="1369">
        <f t="shared" ref="BR4:BR67" si="32">+BN4/$BR$1*$BS$1</f>
        <v>335281.89600000001</v>
      </c>
      <c r="BS4" s="1369">
        <f t="shared" ref="BS4:BS67" si="33">+BO4/$BR$1*$BS$1</f>
        <v>646961.60400000005</v>
      </c>
      <c r="BV4" s="1368" t="s">
        <v>461</v>
      </c>
      <c r="BW4" s="1369">
        <v>91423101</v>
      </c>
      <c r="BX4" s="1370">
        <f t="shared" ref="BX4:BX67" si="34">+BW4/$BW$1*$BX$1</f>
        <v>91423.100999999995</v>
      </c>
      <c r="BZ4" s="1368" t="s">
        <v>461</v>
      </c>
      <c r="CA4" s="1369">
        <v>982127278</v>
      </c>
      <c r="CB4" s="1369">
        <v>426704997</v>
      </c>
      <c r="CC4" s="1369">
        <v>426704997</v>
      </c>
      <c r="CD4" s="1369">
        <v>555422281</v>
      </c>
      <c r="CE4" s="1369">
        <f t="shared" ref="CE4:CE67" si="35">+CA4/$CG$1*$CH$1</f>
        <v>982127.27800000005</v>
      </c>
      <c r="CF4" s="1369">
        <f t="shared" ref="CF4:CF67" si="36">+CB4/$CG$1*$CH$1</f>
        <v>426704.99699999997</v>
      </c>
      <c r="CG4" s="1369">
        <f t="shared" ref="CG4:CG67" si="37">+CC4/$CG$1*$CH$1</f>
        <v>426704.99699999997</v>
      </c>
      <c r="CH4" s="1369">
        <f t="shared" ref="CH4:CH67" si="38">+CD4/$CG$1*$CH$1</f>
        <v>555422.28099999996</v>
      </c>
      <c r="CK4" s="1371" t="s">
        <v>461</v>
      </c>
      <c r="CL4" s="1370">
        <v>52293329</v>
      </c>
      <c r="CM4" s="1370">
        <f t="shared" ref="CM4:CM67" si="39">+CL4/$CM$1*$CN$1</f>
        <v>52293.328999999998</v>
      </c>
      <c r="CP4" s="1371" t="s">
        <v>461</v>
      </c>
      <c r="CQ4" s="1370">
        <v>982558012</v>
      </c>
      <c r="CR4" s="1370">
        <v>478998326</v>
      </c>
      <c r="CS4" s="1370">
        <v>478998326</v>
      </c>
      <c r="CT4" s="1370">
        <v>503559686</v>
      </c>
      <c r="CU4" s="1370">
        <f t="shared" si="2"/>
        <v>982558.01199999999</v>
      </c>
      <c r="CV4" s="1370">
        <f t="shared" si="3"/>
        <v>478998.326</v>
      </c>
      <c r="CW4" s="1370">
        <f t="shared" si="4"/>
        <v>478998.326</v>
      </c>
      <c r="CX4" s="1370">
        <f t="shared" si="5"/>
        <v>503559.68599999999</v>
      </c>
      <c r="CZ4" s="1371" t="s">
        <v>461</v>
      </c>
      <c r="DA4" s="1370">
        <v>52533410</v>
      </c>
      <c r="DB4" s="1370">
        <f t="shared" ref="DB4:DB67" si="40">+DA4/$DB$1*$DC$1</f>
        <v>52533.41</v>
      </c>
      <c r="DE4" s="1368" t="s">
        <v>461</v>
      </c>
      <c r="DF4" s="1369">
        <v>983674012</v>
      </c>
      <c r="DG4" s="1369">
        <v>531531736</v>
      </c>
      <c r="DH4" s="1369">
        <v>531531736</v>
      </c>
      <c r="DI4" s="1369">
        <v>452142276</v>
      </c>
      <c r="DJ4" s="1370">
        <f t="shared" ref="DJ4:DJ67" si="41">+DF4/$DL$1*$DM$1</f>
        <v>983674.01199999999</v>
      </c>
      <c r="DK4" s="1370">
        <f t="shared" ref="DK4:DK67" si="42">+DG4/$DL$1*$DM$1</f>
        <v>531531.73600000003</v>
      </c>
      <c r="DL4" s="1370">
        <f t="shared" ref="DL4:DL67" si="43">+DH4/$DL$1*$DM$1</f>
        <v>531531.73600000003</v>
      </c>
      <c r="DM4" s="1370">
        <f t="shared" ref="DM4:DM67" si="44">+DI4/$DL$1*$DM$1</f>
        <v>452142.27600000001</v>
      </c>
      <c r="DP4" s="1368" t="s">
        <v>461</v>
      </c>
      <c r="DQ4" s="1369">
        <v>82497582</v>
      </c>
      <c r="DR4" s="1370">
        <f t="shared" ref="DR4:DR67" si="45">+DQ4/$DQ$1*$DR$1</f>
        <v>82497.581999999995</v>
      </c>
      <c r="DT4" s="1368" t="s">
        <v>461</v>
      </c>
      <c r="DU4" s="1369">
        <v>984293012</v>
      </c>
      <c r="DV4" s="1369">
        <v>614029318</v>
      </c>
      <c r="DW4" s="1369">
        <v>614029318</v>
      </c>
      <c r="DX4" s="1369">
        <v>370263694</v>
      </c>
      <c r="DY4" s="1370">
        <f t="shared" ref="DY4:DY67" si="46">+DU4/$EA$1*$EB$1</f>
        <v>984293.01199999999</v>
      </c>
      <c r="DZ4" s="1370">
        <f t="shared" ref="DZ4:DZ67" si="47">+DV4/$EA$1*$EB$1</f>
        <v>614029.31799999997</v>
      </c>
      <c r="EA4" s="1370">
        <f t="shared" ref="EA4:EA67" si="48">+DW4/$EA$1*$EB$1</f>
        <v>614029.31799999997</v>
      </c>
      <c r="EB4" s="1370">
        <f t="shared" ref="EB4:EB67" si="49">+DX4/$EA$1*$EB$1</f>
        <v>370263.69400000002</v>
      </c>
      <c r="EE4" s="1371" t="s">
        <v>461</v>
      </c>
      <c r="EF4" s="1370">
        <v>52885635</v>
      </c>
      <c r="EG4" s="1372">
        <f t="shared" ref="EG4:EG67" si="50">EF4/$EF$1*$EG$1</f>
        <v>52885.635000000002</v>
      </c>
      <c r="EI4" s="1371" t="s">
        <v>461</v>
      </c>
      <c r="EJ4" s="1370">
        <v>985350047</v>
      </c>
      <c r="EK4" s="1370">
        <v>666914953</v>
      </c>
      <c r="EL4" s="1370">
        <v>666914953</v>
      </c>
      <c r="EM4" s="1372">
        <f t="shared" ref="EM4:EM67" si="51">EJ4/$EN$1*$EO$1</f>
        <v>985350.04700000002</v>
      </c>
      <c r="EN4" s="1372">
        <f t="shared" ref="EN4:EN67" si="52">EK4/$EN$1*$EO$1</f>
        <v>666914.95299999998</v>
      </c>
      <c r="EO4" s="1372">
        <f t="shared" ref="EO4:EO67" si="53">EL4/$EN$1*$EO$1</f>
        <v>666914.95299999998</v>
      </c>
      <c r="ER4" s="1368" t="s">
        <v>461</v>
      </c>
      <c r="ES4" s="1369">
        <v>52342317</v>
      </c>
      <c r="ET4" s="1370">
        <f t="shared" ref="ET4:ET67" si="54">+ES4/$ET$1*$EU$1</f>
        <v>52342.317000000003</v>
      </c>
      <c r="EW4" s="1368" t="s">
        <v>461</v>
      </c>
      <c r="EX4" s="1369">
        <v>0</v>
      </c>
      <c r="EY4" s="1369">
        <v>985350047</v>
      </c>
      <c r="EZ4" s="1369">
        <v>719257270</v>
      </c>
      <c r="FA4" s="1369">
        <v>719257270</v>
      </c>
      <c r="FB4" s="1369">
        <v>266092777</v>
      </c>
      <c r="FC4" s="1370">
        <f t="shared" ref="FC4:FC67" si="55">+EX4/$FF$1*$FG$1</f>
        <v>0</v>
      </c>
      <c r="FD4" s="1370">
        <f t="shared" ref="FD4:FD67" si="56">+EY4/$FF$1*$FG$1</f>
        <v>985350.04700000002</v>
      </c>
      <c r="FE4" s="1370">
        <f t="shared" ref="FE4:FE67" si="57">+EZ4/$FF$1*$FG$1</f>
        <v>719257.27</v>
      </c>
      <c r="FF4" s="1370">
        <f t="shared" ref="FF4:FF67" si="58">+FA4/$FF$1*$FG$1</f>
        <v>719257.27</v>
      </c>
      <c r="FG4" s="1370">
        <f t="shared" ref="FG4:FG67" si="59">+FB4/$FF$1*$FG$1</f>
        <v>266092.777</v>
      </c>
      <c r="FJ4" s="1371" t="s">
        <v>461</v>
      </c>
      <c r="FK4" s="1370">
        <v>84096785</v>
      </c>
      <c r="FL4" s="1372">
        <f t="shared" ref="FL4:FL67" si="60">+FK4/$FK$1*$FL$1</f>
        <v>84096.785000000003</v>
      </c>
      <c r="FN4" s="1613" t="s">
        <v>461</v>
      </c>
      <c r="FO4" s="1614">
        <v>886446180</v>
      </c>
      <c r="FP4" s="1614">
        <v>803354055</v>
      </c>
      <c r="FQ4" s="1614">
        <v>803354055</v>
      </c>
      <c r="FR4" s="1614">
        <f t="shared" ref="FR4:FR67" si="61">+FO4/$FR$1*$FS$1</f>
        <v>886446.18</v>
      </c>
      <c r="FS4" s="1614">
        <f t="shared" ref="FS4:FS67" si="62">+FP4/$FR$1*$FS$1</f>
        <v>803354.05500000005</v>
      </c>
      <c r="FT4" s="1614">
        <f t="shared" ref="FT4:FT67" si="63">+FQ4/$FR$1*$FS$1</f>
        <v>803354.05500000005</v>
      </c>
    </row>
    <row r="5" spans="1:176" ht="15" customHeight="1" x14ac:dyDescent="0.25">
      <c r="A5" s="1367" t="s">
        <v>953</v>
      </c>
      <c r="B5" s="1368" t="s">
        <v>460</v>
      </c>
      <c r="C5" s="1369">
        <v>0</v>
      </c>
      <c r="D5" s="1369">
        <v>689990000</v>
      </c>
      <c r="E5" s="1369">
        <v>50675289</v>
      </c>
      <c r="F5" s="1369">
        <v>639314711</v>
      </c>
      <c r="G5" s="1369">
        <v>50675289</v>
      </c>
      <c r="H5" s="1370">
        <f t="shared" si="10"/>
        <v>689990</v>
      </c>
      <c r="I5" s="1370">
        <f t="shared" si="11"/>
        <v>50675.288999999997</v>
      </c>
      <c r="J5" s="1370">
        <f t="shared" si="12"/>
        <v>639314.71100000001</v>
      </c>
      <c r="K5" s="1370">
        <f t="shared" si="13"/>
        <v>50675.288999999997</v>
      </c>
      <c r="O5" s="1368" t="s">
        <v>460</v>
      </c>
      <c r="P5" s="1369">
        <v>50639978</v>
      </c>
      <c r="Q5" s="1370">
        <f t="shared" si="14"/>
        <v>50639.978000000003</v>
      </c>
      <c r="S5" s="1368" t="s">
        <v>460</v>
      </c>
      <c r="T5" s="1369">
        <v>689990000</v>
      </c>
      <c r="U5" s="1369">
        <v>101315267</v>
      </c>
      <c r="V5" s="1369">
        <v>101315267</v>
      </c>
      <c r="W5" s="1369">
        <v>588674733</v>
      </c>
      <c r="X5" s="1370">
        <f t="shared" si="15"/>
        <v>689990</v>
      </c>
      <c r="Y5" s="1370">
        <f t="shared" si="16"/>
        <v>101315.26700000001</v>
      </c>
      <c r="Z5" s="1370">
        <f t="shared" si="17"/>
        <v>101315.26700000001</v>
      </c>
      <c r="AA5" s="1370">
        <f t="shared" si="18"/>
        <v>588674.73300000001</v>
      </c>
      <c r="AC5" s="1368" t="s">
        <v>460</v>
      </c>
      <c r="AD5" s="1369">
        <v>70344421</v>
      </c>
      <c r="AE5" s="1370">
        <f t="shared" si="19"/>
        <v>70344.421000000002</v>
      </c>
      <c r="AG5" s="1368" t="s">
        <v>460</v>
      </c>
      <c r="AH5" s="1369">
        <v>689990000</v>
      </c>
      <c r="AI5" s="1369">
        <v>171659688</v>
      </c>
      <c r="AJ5" s="1369">
        <v>171659688</v>
      </c>
      <c r="AK5" s="1369">
        <v>518330312</v>
      </c>
      <c r="AL5" s="1369">
        <f t="shared" si="20"/>
        <v>689990</v>
      </c>
      <c r="AM5" s="1369">
        <f t="shared" si="21"/>
        <v>171659.68799999999</v>
      </c>
      <c r="AN5" s="1369">
        <f t="shared" si="22"/>
        <v>171659.68799999999</v>
      </c>
      <c r="AO5" s="1369">
        <f t="shared" si="23"/>
        <v>518330.31199999998</v>
      </c>
      <c r="AR5" s="1368" t="s">
        <v>460</v>
      </c>
      <c r="AS5" s="1369">
        <v>50704452</v>
      </c>
      <c r="AT5" s="1369">
        <f t="shared" si="24"/>
        <v>50704.451999999997</v>
      </c>
      <c r="AV5" s="1368" t="s">
        <v>460</v>
      </c>
      <c r="AW5" s="1369">
        <v>689990000</v>
      </c>
      <c r="AX5" s="1369">
        <v>222364140</v>
      </c>
      <c r="AY5" s="1369">
        <v>222364140</v>
      </c>
      <c r="AZ5" s="1369">
        <v>467625860</v>
      </c>
      <c r="BA5" s="1370">
        <f t="shared" si="25"/>
        <v>689990</v>
      </c>
      <c r="BB5" s="1370">
        <f t="shared" si="26"/>
        <v>222364.14</v>
      </c>
      <c r="BC5" s="1370">
        <f t="shared" si="27"/>
        <v>222364.14</v>
      </c>
      <c r="BD5" s="1370">
        <f t="shared" si="28"/>
        <v>467625.86</v>
      </c>
      <c r="BG5" s="1368" t="s">
        <v>460</v>
      </c>
      <c r="BH5" s="1369">
        <v>47218468</v>
      </c>
      <c r="BI5" s="1369">
        <f t="shared" si="29"/>
        <v>47218.468000000001</v>
      </c>
      <c r="BK5" s="1368" t="s">
        <v>460</v>
      </c>
      <c r="BL5" s="1369">
        <v>689990000</v>
      </c>
      <c r="BM5" s="1369">
        <v>269582608</v>
      </c>
      <c r="BN5" s="1369">
        <v>269582608</v>
      </c>
      <c r="BO5" s="1369">
        <v>420407392</v>
      </c>
      <c r="BP5" s="1369">
        <f t="shared" si="30"/>
        <v>689990</v>
      </c>
      <c r="BQ5" s="1369">
        <f t="shared" si="31"/>
        <v>269582.60800000001</v>
      </c>
      <c r="BR5" s="1369">
        <f t="shared" si="32"/>
        <v>269582.60800000001</v>
      </c>
      <c r="BS5" s="1369">
        <f t="shared" si="33"/>
        <v>420407.39199999999</v>
      </c>
      <c r="BV5" s="1368" t="s">
        <v>460</v>
      </c>
      <c r="BW5" s="1369">
        <v>66374207</v>
      </c>
      <c r="BX5" s="1370">
        <f t="shared" si="34"/>
        <v>66374.206999999995</v>
      </c>
      <c r="BZ5" s="1368" t="s">
        <v>460</v>
      </c>
      <c r="CA5" s="1369">
        <v>689990000</v>
      </c>
      <c r="CB5" s="1369">
        <v>335956815</v>
      </c>
      <c r="CC5" s="1369">
        <v>335956815</v>
      </c>
      <c r="CD5" s="1369">
        <v>354033185</v>
      </c>
      <c r="CE5" s="1369">
        <f t="shared" si="35"/>
        <v>689990</v>
      </c>
      <c r="CF5" s="1369">
        <f t="shared" si="36"/>
        <v>335956.815</v>
      </c>
      <c r="CG5" s="1369">
        <f t="shared" si="37"/>
        <v>335956.815</v>
      </c>
      <c r="CH5" s="1369">
        <f t="shared" si="38"/>
        <v>354033.185</v>
      </c>
      <c r="CK5" s="1371" t="s">
        <v>460</v>
      </c>
      <c r="CL5" s="1370">
        <v>42983643</v>
      </c>
      <c r="CM5" s="1370">
        <f t="shared" si="39"/>
        <v>42983.642999999996</v>
      </c>
      <c r="CP5" s="1371" t="s">
        <v>460</v>
      </c>
      <c r="CQ5" s="1370">
        <v>689990000</v>
      </c>
      <c r="CR5" s="1370">
        <v>378940458</v>
      </c>
      <c r="CS5" s="1370">
        <v>378940458</v>
      </c>
      <c r="CT5" s="1370">
        <v>311049542</v>
      </c>
      <c r="CU5" s="1370">
        <f t="shared" si="2"/>
        <v>689990</v>
      </c>
      <c r="CV5" s="1370">
        <f t="shared" si="3"/>
        <v>378940.45799999998</v>
      </c>
      <c r="CW5" s="1370">
        <f t="shared" si="4"/>
        <v>378940.45799999998</v>
      </c>
      <c r="CX5" s="1370">
        <f t="shared" si="5"/>
        <v>311049.54200000002</v>
      </c>
      <c r="CZ5" s="1371" t="s">
        <v>460</v>
      </c>
      <c r="DA5" s="1370">
        <v>42937440</v>
      </c>
      <c r="DB5" s="1370">
        <f t="shared" si="40"/>
        <v>42937.440000000002</v>
      </c>
      <c r="DE5" s="1368" t="s">
        <v>460</v>
      </c>
      <c r="DF5" s="1369">
        <v>689990000</v>
      </c>
      <c r="DG5" s="1369">
        <v>421877898</v>
      </c>
      <c r="DH5" s="1369">
        <v>421877898</v>
      </c>
      <c r="DI5" s="1369">
        <v>268112102</v>
      </c>
      <c r="DJ5" s="1370">
        <f t="shared" si="41"/>
        <v>689990</v>
      </c>
      <c r="DK5" s="1370">
        <f t="shared" si="42"/>
        <v>421877.89799999999</v>
      </c>
      <c r="DL5" s="1370">
        <f t="shared" si="43"/>
        <v>421877.89799999999</v>
      </c>
      <c r="DM5" s="1370">
        <f t="shared" si="44"/>
        <v>268112.10200000001</v>
      </c>
      <c r="DP5" s="1368" t="s">
        <v>460</v>
      </c>
      <c r="DQ5" s="1369">
        <v>59826603</v>
      </c>
      <c r="DR5" s="1370">
        <f t="shared" si="45"/>
        <v>59826.603000000003</v>
      </c>
      <c r="DT5" s="1368" t="s">
        <v>460</v>
      </c>
      <c r="DU5" s="1369">
        <v>689990000</v>
      </c>
      <c r="DV5" s="1369">
        <v>481704501</v>
      </c>
      <c r="DW5" s="1369">
        <v>481704501</v>
      </c>
      <c r="DX5" s="1369">
        <v>208285499</v>
      </c>
      <c r="DY5" s="1370">
        <f t="shared" si="46"/>
        <v>689990</v>
      </c>
      <c r="DZ5" s="1370">
        <f t="shared" si="47"/>
        <v>481704.50099999999</v>
      </c>
      <c r="EA5" s="1370">
        <f t="shared" si="48"/>
        <v>481704.50099999999</v>
      </c>
      <c r="EB5" s="1370">
        <f t="shared" si="49"/>
        <v>208285.49900000001</v>
      </c>
      <c r="EE5" s="1371" t="s">
        <v>460</v>
      </c>
      <c r="EF5" s="1370">
        <v>43180753</v>
      </c>
      <c r="EG5" s="1372">
        <f t="shared" si="50"/>
        <v>43180.752999999997</v>
      </c>
      <c r="EI5" s="1371" t="s">
        <v>460</v>
      </c>
      <c r="EJ5" s="1370">
        <v>690153035</v>
      </c>
      <c r="EK5" s="1370">
        <v>524885254</v>
      </c>
      <c r="EL5" s="1370">
        <v>524885254</v>
      </c>
      <c r="EM5" s="1372">
        <f t="shared" si="51"/>
        <v>690153.03500000003</v>
      </c>
      <c r="EN5" s="1372">
        <f t="shared" si="52"/>
        <v>524885.25399999996</v>
      </c>
      <c r="EO5" s="1372">
        <f t="shared" si="53"/>
        <v>524885.25399999996</v>
      </c>
      <c r="ER5" s="1368" t="s">
        <v>460</v>
      </c>
      <c r="ES5" s="1369">
        <v>43020819</v>
      </c>
      <c r="ET5" s="1370">
        <f t="shared" si="54"/>
        <v>43020.819000000003</v>
      </c>
      <c r="EW5" s="1368" t="s">
        <v>460</v>
      </c>
      <c r="EX5" s="1369">
        <v>0</v>
      </c>
      <c r="EY5" s="1369">
        <v>690153035</v>
      </c>
      <c r="EZ5" s="1369">
        <v>567906073</v>
      </c>
      <c r="FA5" s="1369">
        <v>567906073</v>
      </c>
      <c r="FB5" s="1369">
        <v>122246962</v>
      </c>
      <c r="FC5" s="1370">
        <f t="shared" si="55"/>
        <v>0</v>
      </c>
      <c r="FD5" s="1370">
        <f t="shared" si="56"/>
        <v>690153.03500000003</v>
      </c>
      <c r="FE5" s="1370">
        <f t="shared" si="57"/>
        <v>567906.07299999997</v>
      </c>
      <c r="FF5" s="1370">
        <f t="shared" si="58"/>
        <v>567906.07299999997</v>
      </c>
      <c r="FG5" s="1370">
        <f t="shared" si="59"/>
        <v>122246.962</v>
      </c>
      <c r="FJ5" s="1371" t="s">
        <v>460</v>
      </c>
      <c r="FK5" s="1370">
        <v>61068572</v>
      </c>
      <c r="FL5" s="1372">
        <f t="shared" si="60"/>
        <v>61068.572</v>
      </c>
      <c r="FN5" s="1613" t="s">
        <v>460</v>
      </c>
      <c r="FO5" s="1614">
        <v>628990025</v>
      </c>
      <c r="FP5" s="1614">
        <v>628974645</v>
      </c>
      <c r="FQ5" s="1614">
        <v>628974645</v>
      </c>
      <c r="FR5" s="1614">
        <f t="shared" si="61"/>
        <v>628990.02500000002</v>
      </c>
      <c r="FS5" s="1614">
        <f t="shared" si="62"/>
        <v>628974.64500000002</v>
      </c>
      <c r="FT5" s="1614">
        <f t="shared" si="63"/>
        <v>628974.64500000002</v>
      </c>
    </row>
    <row r="6" spans="1:176" ht="15" customHeight="1" x14ac:dyDescent="0.25">
      <c r="A6" s="1367" t="s">
        <v>954</v>
      </c>
      <c r="B6" s="1368" t="s">
        <v>459</v>
      </c>
      <c r="C6" s="1369">
        <v>0</v>
      </c>
      <c r="D6" s="1369">
        <v>154140000</v>
      </c>
      <c r="E6" s="1369">
        <v>10765321</v>
      </c>
      <c r="F6" s="1369">
        <v>143374679</v>
      </c>
      <c r="G6" s="1369">
        <v>10765321</v>
      </c>
      <c r="H6" s="1370">
        <f t="shared" si="10"/>
        <v>154140</v>
      </c>
      <c r="I6" s="1370">
        <f t="shared" si="11"/>
        <v>10765.321</v>
      </c>
      <c r="J6" s="1370">
        <f t="shared" si="12"/>
        <v>143374.679</v>
      </c>
      <c r="K6" s="1370">
        <f t="shared" si="13"/>
        <v>10765.321</v>
      </c>
      <c r="O6" s="1368" t="s">
        <v>459</v>
      </c>
      <c r="P6" s="1369">
        <v>10765321</v>
      </c>
      <c r="Q6" s="1370">
        <f t="shared" si="14"/>
        <v>10765.321</v>
      </c>
      <c r="S6" s="1368" t="s">
        <v>459</v>
      </c>
      <c r="T6" s="1369">
        <v>154140000</v>
      </c>
      <c r="U6" s="1369">
        <v>21530642</v>
      </c>
      <c r="V6" s="1369">
        <v>21530642</v>
      </c>
      <c r="W6" s="1369">
        <v>132609358</v>
      </c>
      <c r="X6" s="1370">
        <f t="shared" si="15"/>
        <v>154140</v>
      </c>
      <c r="Y6" s="1370">
        <f t="shared" si="16"/>
        <v>21530.642</v>
      </c>
      <c r="Z6" s="1370">
        <f t="shared" si="17"/>
        <v>21530.642</v>
      </c>
      <c r="AA6" s="1370">
        <f t="shared" si="18"/>
        <v>132609.35800000001</v>
      </c>
      <c r="AC6" s="1368" t="s">
        <v>459</v>
      </c>
      <c r="AD6" s="1369">
        <v>10750431</v>
      </c>
      <c r="AE6" s="1370">
        <f t="shared" si="19"/>
        <v>10750.431</v>
      </c>
      <c r="AG6" s="1368" t="s">
        <v>459</v>
      </c>
      <c r="AH6" s="1369">
        <v>154140000</v>
      </c>
      <c r="AI6" s="1369">
        <v>32281073</v>
      </c>
      <c r="AJ6" s="1369">
        <v>32281073</v>
      </c>
      <c r="AK6" s="1369">
        <v>121858927</v>
      </c>
      <c r="AL6" s="1369">
        <f t="shared" si="20"/>
        <v>154140</v>
      </c>
      <c r="AM6" s="1369">
        <f t="shared" si="21"/>
        <v>32281.073</v>
      </c>
      <c r="AN6" s="1369">
        <f t="shared" si="22"/>
        <v>32281.073</v>
      </c>
      <c r="AO6" s="1369">
        <f t="shared" si="23"/>
        <v>121858.927</v>
      </c>
      <c r="AR6" s="1368" t="s">
        <v>459</v>
      </c>
      <c r="AS6" s="1369">
        <v>10765321</v>
      </c>
      <c r="AT6" s="1369">
        <f t="shared" si="24"/>
        <v>10765.321</v>
      </c>
      <c r="AV6" s="1368" t="s">
        <v>459</v>
      </c>
      <c r="AW6" s="1369">
        <v>154140000</v>
      </c>
      <c r="AX6" s="1369">
        <v>43046394</v>
      </c>
      <c r="AY6" s="1369">
        <v>43046394</v>
      </c>
      <c r="AZ6" s="1369">
        <v>111093606</v>
      </c>
      <c r="BA6" s="1370">
        <f t="shared" si="25"/>
        <v>154140</v>
      </c>
      <c r="BB6" s="1370">
        <f t="shared" si="26"/>
        <v>43046.394</v>
      </c>
      <c r="BC6" s="1370">
        <f t="shared" si="27"/>
        <v>43046.394</v>
      </c>
      <c r="BD6" s="1370">
        <f t="shared" si="28"/>
        <v>111093.606</v>
      </c>
      <c r="BG6" s="1368" t="s">
        <v>459</v>
      </c>
      <c r="BH6" s="1369">
        <v>10011031</v>
      </c>
      <c r="BI6" s="1369">
        <f t="shared" si="29"/>
        <v>10011.031000000001</v>
      </c>
      <c r="BK6" s="1368" t="s">
        <v>459</v>
      </c>
      <c r="BL6" s="1369">
        <v>154140000</v>
      </c>
      <c r="BM6" s="1369">
        <v>53057425</v>
      </c>
      <c r="BN6" s="1369">
        <v>53057425</v>
      </c>
      <c r="BO6" s="1369">
        <v>101082575</v>
      </c>
      <c r="BP6" s="1369">
        <f t="shared" si="30"/>
        <v>154140</v>
      </c>
      <c r="BQ6" s="1369">
        <f t="shared" si="31"/>
        <v>53057.425000000003</v>
      </c>
      <c r="BR6" s="1369">
        <f t="shared" si="32"/>
        <v>53057.425000000003</v>
      </c>
      <c r="BS6" s="1369">
        <f t="shared" si="33"/>
        <v>101082.575</v>
      </c>
      <c r="BV6" s="1368" t="s">
        <v>459</v>
      </c>
      <c r="BW6" s="1369">
        <v>10057987</v>
      </c>
      <c r="BX6" s="1370">
        <f t="shared" si="34"/>
        <v>10057.986999999999</v>
      </c>
      <c r="BZ6" s="1368" t="s">
        <v>459</v>
      </c>
      <c r="CA6" s="1369">
        <v>154140000</v>
      </c>
      <c r="CB6" s="1369">
        <v>63115412</v>
      </c>
      <c r="CC6" s="1369">
        <v>63115412</v>
      </c>
      <c r="CD6" s="1369">
        <v>91024588</v>
      </c>
      <c r="CE6" s="1369">
        <f t="shared" si="35"/>
        <v>154140</v>
      </c>
      <c r="CF6" s="1369">
        <f t="shared" si="36"/>
        <v>63115.411999999997</v>
      </c>
      <c r="CG6" s="1369">
        <f t="shared" si="37"/>
        <v>63115.411999999997</v>
      </c>
      <c r="CH6" s="1369">
        <f t="shared" si="38"/>
        <v>91024.588000000003</v>
      </c>
      <c r="CK6" s="1371" t="s">
        <v>459</v>
      </c>
      <c r="CL6" s="1370">
        <v>8774799</v>
      </c>
      <c r="CM6" s="1370">
        <f t="shared" si="39"/>
        <v>8774.7990000000009</v>
      </c>
      <c r="CP6" s="1371" t="s">
        <v>459</v>
      </c>
      <c r="CQ6" s="1370">
        <v>154140000</v>
      </c>
      <c r="CR6" s="1370">
        <v>71890211</v>
      </c>
      <c r="CS6" s="1370">
        <v>71890211</v>
      </c>
      <c r="CT6" s="1370">
        <v>82249789</v>
      </c>
      <c r="CU6" s="1370">
        <f t="shared" si="2"/>
        <v>154140</v>
      </c>
      <c r="CV6" s="1370">
        <f t="shared" si="3"/>
        <v>71890.210999999996</v>
      </c>
      <c r="CW6" s="1370">
        <f t="shared" si="4"/>
        <v>71890.210999999996</v>
      </c>
      <c r="CX6" s="1370">
        <f t="shared" si="5"/>
        <v>82249.789000000004</v>
      </c>
      <c r="CZ6" s="1371" t="s">
        <v>459</v>
      </c>
      <c r="DA6" s="1370">
        <v>8769969</v>
      </c>
      <c r="DB6" s="1370">
        <f t="shared" si="40"/>
        <v>8769.9689999999991</v>
      </c>
      <c r="DE6" s="1368" t="s">
        <v>459</v>
      </c>
      <c r="DF6" s="1369">
        <v>154140000</v>
      </c>
      <c r="DG6" s="1369">
        <v>80660180</v>
      </c>
      <c r="DH6" s="1369">
        <v>80660180</v>
      </c>
      <c r="DI6" s="1369">
        <v>73479820</v>
      </c>
      <c r="DJ6" s="1370">
        <f t="shared" si="41"/>
        <v>154140</v>
      </c>
      <c r="DK6" s="1370">
        <f t="shared" si="42"/>
        <v>80660.179999999993</v>
      </c>
      <c r="DL6" s="1370">
        <f t="shared" si="43"/>
        <v>80660.179999999993</v>
      </c>
      <c r="DM6" s="1370">
        <f t="shared" si="44"/>
        <v>73479.820000000007</v>
      </c>
      <c r="DP6" s="1368" t="s">
        <v>459</v>
      </c>
      <c r="DQ6" s="1369">
        <v>8776734</v>
      </c>
      <c r="DR6" s="1370">
        <f t="shared" si="45"/>
        <v>8776.7340000000004</v>
      </c>
      <c r="DT6" s="1368" t="s">
        <v>459</v>
      </c>
      <c r="DU6" s="1369">
        <v>154140000</v>
      </c>
      <c r="DV6" s="1369">
        <v>89436914</v>
      </c>
      <c r="DW6" s="1369">
        <v>89436914</v>
      </c>
      <c r="DX6" s="1369">
        <v>64703086</v>
      </c>
      <c r="DY6" s="1370">
        <f t="shared" si="46"/>
        <v>154140</v>
      </c>
      <c r="DZ6" s="1370">
        <f t="shared" si="47"/>
        <v>89436.914000000004</v>
      </c>
      <c r="EA6" s="1370">
        <f t="shared" si="48"/>
        <v>89436.914000000004</v>
      </c>
      <c r="EB6" s="1370">
        <f t="shared" si="49"/>
        <v>64703.086000000003</v>
      </c>
      <c r="EE6" s="1371" t="s">
        <v>459</v>
      </c>
      <c r="EF6" s="1370">
        <v>8776389</v>
      </c>
      <c r="EG6" s="1372">
        <f t="shared" si="50"/>
        <v>8776.3889999999992</v>
      </c>
      <c r="EI6" s="1371" t="s">
        <v>459</v>
      </c>
      <c r="EJ6" s="1370">
        <v>154140000</v>
      </c>
      <c r="EK6" s="1370">
        <v>98213303</v>
      </c>
      <c r="EL6" s="1370">
        <v>98213303</v>
      </c>
      <c r="EM6" s="1372">
        <f t="shared" si="51"/>
        <v>154140</v>
      </c>
      <c r="EN6" s="1372">
        <f t="shared" si="52"/>
        <v>98213.303</v>
      </c>
      <c r="EO6" s="1372">
        <f t="shared" si="53"/>
        <v>98213.303</v>
      </c>
      <c r="ER6" s="1368" t="s">
        <v>459</v>
      </c>
      <c r="ES6" s="1369">
        <v>8776734</v>
      </c>
      <c r="ET6" s="1370">
        <f t="shared" si="54"/>
        <v>8776.7340000000004</v>
      </c>
      <c r="EW6" s="1368" t="s">
        <v>459</v>
      </c>
      <c r="EX6" s="1369">
        <v>0</v>
      </c>
      <c r="EY6" s="1369">
        <v>154140000</v>
      </c>
      <c r="EZ6" s="1369">
        <v>106990037</v>
      </c>
      <c r="FA6" s="1369">
        <v>106990037</v>
      </c>
      <c r="FB6" s="1369">
        <v>47149963</v>
      </c>
      <c r="FC6" s="1370">
        <f t="shared" si="55"/>
        <v>0</v>
      </c>
      <c r="FD6" s="1370">
        <f t="shared" si="56"/>
        <v>154140</v>
      </c>
      <c r="FE6" s="1370">
        <f t="shared" si="57"/>
        <v>106990.037</v>
      </c>
      <c r="FF6" s="1370">
        <f t="shared" si="58"/>
        <v>106990.037</v>
      </c>
      <c r="FG6" s="1370">
        <f t="shared" si="59"/>
        <v>47149.963000000003</v>
      </c>
      <c r="FJ6" s="1371" t="s">
        <v>459</v>
      </c>
      <c r="FK6" s="1370">
        <v>9019899</v>
      </c>
      <c r="FL6" s="1372">
        <f t="shared" si="60"/>
        <v>9019.8989999999994</v>
      </c>
      <c r="FN6" s="1613" t="s">
        <v>459</v>
      </c>
      <c r="FO6" s="1614">
        <v>116011474</v>
      </c>
      <c r="FP6" s="1614">
        <v>116009936</v>
      </c>
      <c r="FQ6" s="1614">
        <v>116009936</v>
      </c>
      <c r="FR6" s="1614">
        <f t="shared" si="61"/>
        <v>116011.474</v>
      </c>
      <c r="FS6" s="1614">
        <f t="shared" si="62"/>
        <v>116009.936</v>
      </c>
      <c r="FT6" s="1614">
        <f t="shared" si="63"/>
        <v>116009.936</v>
      </c>
    </row>
    <row r="7" spans="1:176" ht="15" customHeight="1" x14ac:dyDescent="0.25">
      <c r="A7" s="1367" t="s">
        <v>954</v>
      </c>
      <c r="B7" s="1368" t="s">
        <v>525</v>
      </c>
      <c r="C7" s="1369">
        <v>0</v>
      </c>
      <c r="D7" s="1369">
        <v>16600000</v>
      </c>
      <c r="E7" s="1369">
        <v>1512568</v>
      </c>
      <c r="F7" s="1369">
        <v>15087432</v>
      </c>
      <c r="G7" s="1369">
        <v>1512568</v>
      </c>
      <c r="H7" s="1370">
        <f t="shared" si="10"/>
        <v>16600</v>
      </c>
      <c r="I7" s="1370">
        <f t="shared" si="11"/>
        <v>1512.568</v>
      </c>
      <c r="J7" s="1370">
        <f t="shared" si="12"/>
        <v>15087.432000000001</v>
      </c>
      <c r="K7" s="1370">
        <f t="shared" si="13"/>
        <v>1512.568</v>
      </c>
      <c r="O7" s="1368" t="s">
        <v>525</v>
      </c>
      <c r="P7" s="1369">
        <v>1481333</v>
      </c>
      <c r="Q7" s="1370">
        <f t="shared" si="14"/>
        <v>1481.3330000000001</v>
      </c>
      <c r="S7" s="1368" t="s">
        <v>525</v>
      </c>
      <c r="T7" s="1369">
        <v>16600000</v>
      </c>
      <c r="U7" s="1369">
        <v>2993901</v>
      </c>
      <c r="V7" s="1369">
        <v>2993901</v>
      </c>
      <c r="W7" s="1369">
        <v>13606099</v>
      </c>
      <c r="X7" s="1370">
        <f t="shared" si="15"/>
        <v>16600</v>
      </c>
      <c r="Y7" s="1370">
        <f t="shared" si="16"/>
        <v>2993.9009999999998</v>
      </c>
      <c r="Z7" s="1370">
        <f t="shared" si="17"/>
        <v>2993.9009999999998</v>
      </c>
      <c r="AA7" s="1370">
        <f t="shared" si="18"/>
        <v>13606.099</v>
      </c>
      <c r="AC7" s="1368" t="s">
        <v>525</v>
      </c>
      <c r="AD7" s="1369">
        <v>1481333</v>
      </c>
      <c r="AE7" s="1370">
        <f t="shared" si="19"/>
        <v>1481.3330000000001</v>
      </c>
      <c r="AG7" s="1368" t="s">
        <v>525</v>
      </c>
      <c r="AH7" s="1369">
        <v>16600000</v>
      </c>
      <c r="AI7" s="1369">
        <v>4475234</v>
      </c>
      <c r="AJ7" s="1369">
        <v>4475234</v>
      </c>
      <c r="AK7" s="1369">
        <v>12124766</v>
      </c>
      <c r="AL7" s="1369">
        <f t="shared" si="20"/>
        <v>16600</v>
      </c>
      <c r="AM7" s="1369">
        <f t="shared" si="21"/>
        <v>4475.2340000000004</v>
      </c>
      <c r="AN7" s="1369">
        <f t="shared" si="22"/>
        <v>4475.2340000000004</v>
      </c>
      <c r="AO7" s="1369">
        <f t="shared" si="23"/>
        <v>12124.766</v>
      </c>
      <c r="AR7" s="1368" t="s">
        <v>525</v>
      </c>
      <c r="AS7" s="1369">
        <v>1523486</v>
      </c>
      <c r="AT7" s="1369">
        <f t="shared" si="24"/>
        <v>1523.4860000000001</v>
      </c>
      <c r="AV7" s="1368" t="s">
        <v>525</v>
      </c>
      <c r="AW7" s="1369">
        <v>16600000</v>
      </c>
      <c r="AX7" s="1369">
        <v>5998720</v>
      </c>
      <c r="AY7" s="1369">
        <v>5998720</v>
      </c>
      <c r="AZ7" s="1369">
        <v>10601280</v>
      </c>
      <c r="BA7" s="1370">
        <f t="shared" si="25"/>
        <v>16600</v>
      </c>
      <c r="BB7" s="1370">
        <f t="shared" si="26"/>
        <v>5998.72</v>
      </c>
      <c r="BC7" s="1370">
        <f t="shared" si="27"/>
        <v>5998.72</v>
      </c>
      <c r="BD7" s="1370">
        <f t="shared" si="28"/>
        <v>10601.28</v>
      </c>
      <c r="BG7" s="1368" t="s">
        <v>525</v>
      </c>
      <c r="BH7" s="1369">
        <v>1297199</v>
      </c>
      <c r="BI7" s="1369">
        <f t="shared" si="29"/>
        <v>1297.1990000000001</v>
      </c>
      <c r="BK7" s="1368" t="s">
        <v>525</v>
      </c>
      <c r="BL7" s="1369">
        <v>16600000</v>
      </c>
      <c r="BM7" s="1369">
        <v>7295919</v>
      </c>
      <c r="BN7" s="1369">
        <v>7295919</v>
      </c>
      <c r="BO7" s="1369">
        <v>9304081</v>
      </c>
      <c r="BP7" s="1369">
        <f t="shared" si="30"/>
        <v>16600</v>
      </c>
      <c r="BQ7" s="1369">
        <f t="shared" si="31"/>
        <v>7295.9189999999999</v>
      </c>
      <c r="BR7" s="1369">
        <f t="shared" si="32"/>
        <v>7295.9189999999999</v>
      </c>
      <c r="BS7" s="1369">
        <f t="shared" si="33"/>
        <v>9304.0810000000001</v>
      </c>
      <c r="BV7" s="1368" t="s">
        <v>525</v>
      </c>
      <c r="BW7" s="1369">
        <v>1303622</v>
      </c>
      <c r="BX7" s="1370">
        <f t="shared" si="34"/>
        <v>1303.6220000000001</v>
      </c>
      <c r="BZ7" s="1368" t="s">
        <v>525</v>
      </c>
      <c r="CA7" s="1369">
        <v>16600000</v>
      </c>
      <c r="CB7" s="1369">
        <v>8599541</v>
      </c>
      <c r="CC7" s="1369">
        <v>8599541</v>
      </c>
      <c r="CD7" s="1369">
        <v>8000459</v>
      </c>
      <c r="CE7" s="1369">
        <f t="shared" si="35"/>
        <v>16600</v>
      </c>
      <c r="CF7" s="1369">
        <f t="shared" si="36"/>
        <v>8599.5409999999993</v>
      </c>
      <c r="CG7" s="1369">
        <f t="shared" si="37"/>
        <v>8599.5409999999993</v>
      </c>
      <c r="CH7" s="1369">
        <f t="shared" si="38"/>
        <v>8000.4589999999998</v>
      </c>
      <c r="CK7" s="1371" t="s">
        <v>525</v>
      </c>
      <c r="CL7" s="1370">
        <v>1225882</v>
      </c>
      <c r="CM7" s="1370">
        <f t="shared" si="39"/>
        <v>1225.8820000000001</v>
      </c>
      <c r="CP7" s="1371" t="s">
        <v>525</v>
      </c>
      <c r="CQ7" s="1370">
        <v>16600000</v>
      </c>
      <c r="CR7" s="1370">
        <v>9825423</v>
      </c>
      <c r="CS7" s="1370">
        <v>9825423</v>
      </c>
      <c r="CT7" s="1370">
        <v>6774577</v>
      </c>
      <c r="CU7" s="1370">
        <f t="shared" si="2"/>
        <v>16600</v>
      </c>
      <c r="CV7" s="1370">
        <f t="shared" si="3"/>
        <v>9825.4230000000007</v>
      </c>
      <c r="CW7" s="1370">
        <f t="shared" si="4"/>
        <v>9825.4230000000007</v>
      </c>
      <c r="CX7" s="1370">
        <f t="shared" si="5"/>
        <v>6774.5770000000002</v>
      </c>
      <c r="CZ7" s="1371" t="s">
        <v>525</v>
      </c>
      <c r="DA7" s="1370">
        <v>1221051</v>
      </c>
      <c r="DB7" s="1370">
        <f t="shared" si="40"/>
        <v>1221.0509999999999</v>
      </c>
      <c r="DE7" s="1368" t="s">
        <v>525</v>
      </c>
      <c r="DF7" s="1369">
        <v>16600000</v>
      </c>
      <c r="DG7" s="1369">
        <v>11046474</v>
      </c>
      <c r="DH7" s="1369">
        <v>11046474</v>
      </c>
      <c r="DI7" s="1369">
        <v>5553526</v>
      </c>
      <c r="DJ7" s="1370">
        <f t="shared" si="41"/>
        <v>16600</v>
      </c>
      <c r="DK7" s="1370">
        <f t="shared" si="42"/>
        <v>11046.474</v>
      </c>
      <c r="DL7" s="1370">
        <f t="shared" si="43"/>
        <v>11046.474</v>
      </c>
      <c r="DM7" s="1370">
        <f t="shared" si="44"/>
        <v>5553.5259999999998</v>
      </c>
      <c r="DP7" s="1368" t="s">
        <v>525</v>
      </c>
      <c r="DQ7" s="1369">
        <v>1243589</v>
      </c>
      <c r="DR7" s="1370">
        <f t="shared" si="45"/>
        <v>1243.5889999999999</v>
      </c>
      <c r="DT7" s="1368" t="s">
        <v>525</v>
      </c>
      <c r="DU7" s="1369">
        <v>16600000</v>
      </c>
      <c r="DV7" s="1369">
        <v>12290063</v>
      </c>
      <c r="DW7" s="1369">
        <v>12290063</v>
      </c>
      <c r="DX7" s="1369">
        <v>4309937</v>
      </c>
      <c r="DY7" s="1370">
        <f t="shared" si="46"/>
        <v>16600</v>
      </c>
      <c r="DZ7" s="1370">
        <f t="shared" si="47"/>
        <v>12290.063</v>
      </c>
      <c r="EA7" s="1370">
        <f t="shared" si="48"/>
        <v>12290.063</v>
      </c>
      <c r="EB7" s="1370">
        <f t="shared" si="49"/>
        <v>4309.9369999999999</v>
      </c>
      <c r="EE7" s="1371" t="s">
        <v>525</v>
      </c>
      <c r="EF7" s="1370">
        <v>1243245</v>
      </c>
      <c r="EG7" s="1372">
        <f t="shared" si="50"/>
        <v>1243.2449999999999</v>
      </c>
      <c r="EI7" s="1371" t="s">
        <v>525</v>
      </c>
      <c r="EJ7" s="1370">
        <v>16600000</v>
      </c>
      <c r="EK7" s="1370">
        <v>13533308</v>
      </c>
      <c r="EL7" s="1370">
        <v>13533308</v>
      </c>
      <c r="EM7" s="1372">
        <f t="shared" si="51"/>
        <v>16600</v>
      </c>
      <c r="EN7" s="1372">
        <f t="shared" si="52"/>
        <v>13533.308000000001</v>
      </c>
      <c r="EO7" s="1372">
        <f t="shared" si="53"/>
        <v>13533.308000000001</v>
      </c>
      <c r="ER7" s="1368" t="s">
        <v>525</v>
      </c>
      <c r="ES7" s="1369">
        <v>1243589</v>
      </c>
      <c r="ET7" s="1370">
        <f t="shared" si="54"/>
        <v>1243.5889999999999</v>
      </c>
      <c r="EW7" s="1368" t="s">
        <v>525</v>
      </c>
      <c r="EX7" s="1369">
        <v>0</v>
      </c>
      <c r="EY7" s="1369">
        <v>16600000</v>
      </c>
      <c r="EZ7" s="1369">
        <v>14776897</v>
      </c>
      <c r="FA7" s="1369">
        <v>14776897</v>
      </c>
      <c r="FB7" s="1369">
        <v>1823103</v>
      </c>
      <c r="FC7" s="1370">
        <f t="shared" si="55"/>
        <v>0</v>
      </c>
      <c r="FD7" s="1370">
        <f t="shared" si="56"/>
        <v>16600</v>
      </c>
      <c r="FE7" s="1370">
        <f t="shared" si="57"/>
        <v>14776.897000000001</v>
      </c>
      <c r="FF7" s="1370">
        <f t="shared" si="58"/>
        <v>14776.897000000001</v>
      </c>
      <c r="FG7" s="1370">
        <f t="shared" si="59"/>
        <v>1823.1030000000001</v>
      </c>
      <c r="FJ7" s="1371" t="s">
        <v>525</v>
      </c>
      <c r="FK7" s="1370">
        <v>1295234</v>
      </c>
      <c r="FL7" s="1372">
        <f t="shared" si="60"/>
        <v>1295.2339999999999</v>
      </c>
      <c r="FN7" s="1613" t="s">
        <v>525</v>
      </c>
      <c r="FO7" s="1614">
        <v>16073669</v>
      </c>
      <c r="FP7" s="1614">
        <v>16072131</v>
      </c>
      <c r="FQ7" s="1614">
        <v>16072131</v>
      </c>
      <c r="FR7" s="1614">
        <f t="shared" si="61"/>
        <v>16073.669</v>
      </c>
      <c r="FS7" s="1614">
        <f t="shared" si="62"/>
        <v>16072.130999999999</v>
      </c>
      <c r="FT7" s="1614">
        <f t="shared" si="63"/>
        <v>16072.130999999999</v>
      </c>
    </row>
    <row r="8" spans="1:176" ht="15" customHeight="1" x14ac:dyDescent="0.25">
      <c r="A8" s="1367" t="s">
        <v>954</v>
      </c>
      <c r="B8" s="1368" t="s">
        <v>458</v>
      </c>
      <c r="C8" s="1369">
        <v>0</v>
      </c>
      <c r="D8" s="1369">
        <v>88270000</v>
      </c>
      <c r="E8" s="1369">
        <v>7807271</v>
      </c>
      <c r="F8" s="1369">
        <v>80462729</v>
      </c>
      <c r="G8" s="1369">
        <v>7807271</v>
      </c>
      <c r="H8" s="1370">
        <f t="shared" si="10"/>
        <v>88270</v>
      </c>
      <c r="I8" s="1370">
        <f t="shared" si="11"/>
        <v>7807.2709999999997</v>
      </c>
      <c r="J8" s="1370">
        <f t="shared" si="12"/>
        <v>80462.729000000007</v>
      </c>
      <c r="K8" s="1370">
        <f t="shared" si="13"/>
        <v>7807.2709999999997</v>
      </c>
      <c r="O8" s="1368" t="s">
        <v>458</v>
      </c>
      <c r="P8" s="1369">
        <v>7807271</v>
      </c>
      <c r="Q8" s="1370">
        <f t="shared" si="14"/>
        <v>7807.2709999999997</v>
      </c>
      <c r="S8" s="1368" t="s">
        <v>458</v>
      </c>
      <c r="T8" s="1369">
        <v>88270000</v>
      </c>
      <c r="U8" s="1369">
        <v>15614542</v>
      </c>
      <c r="V8" s="1369">
        <v>15614542</v>
      </c>
      <c r="W8" s="1369">
        <v>72655458</v>
      </c>
      <c r="X8" s="1370">
        <f t="shared" si="15"/>
        <v>88270</v>
      </c>
      <c r="Y8" s="1370">
        <f t="shared" si="16"/>
        <v>15614.541999999999</v>
      </c>
      <c r="Z8" s="1370">
        <f t="shared" si="17"/>
        <v>15614.541999999999</v>
      </c>
      <c r="AA8" s="1370">
        <f t="shared" si="18"/>
        <v>72655.457999999999</v>
      </c>
      <c r="AC8" s="1368" t="s">
        <v>458</v>
      </c>
      <c r="AD8" s="1369">
        <v>7807271</v>
      </c>
      <c r="AE8" s="1370">
        <f t="shared" si="19"/>
        <v>7807.2709999999997</v>
      </c>
      <c r="AG8" s="1368" t="s">
        <v>458</v>
      </c>
      <c r="AH8" s="1369">
        <v>88270000</v>
      </c>
      <c r="AI8" s="1369">
        <v>23421813</v>
      </c>
      <c r="AJ8" s="1369">
        <v>23421813</v>
      </c>
      <c r="AK8" s="1369">
        <v>64848187</v>
      </c>
      <c r="AL8" s="1369">
        <f t="shared" si="20"/>
        <v>88270</v>
      </c>
      <c r="AM8" s="1369">
        <f t="shared" si="21"/>
        <v>23421.812999999998</v>
      </c>
      <c r="AN8" s="1369">
        <f t="shared" si="22"/>
        <v>23421.812999999998</v>
      </c>
      <c r="AO8" s="1369">
        <f t="shared" si="23"/>
        <v>64848.186999999998</v>
      </c>
      <c r="AR8" s="1368" t="s">
        <v>458</v>
      </c>
      <c r="AS8" s="1369">
        <v>7807271</v>
      </c>
      <c r="AT8" s="1369">
        <f t="shared" si="24"/>
        <v>7807.2709999999997</v>
      </c>
      <c r="AV8" s="1368" t="s">
        <v>458</v>
      </c>
      <c r="AW8" s="1369">
        <v>88270000</v>
      </c>
      <c r="AX8" s="1369">
        <v>31229084</v>
      </c>
      <c r="AY8" s="1369">
        <v>31229084</v>
      </c>
      <c r="AZ8" s="1369">
        <v>57040916</v>
      </c>
      <c r="BA8" s="1370">
        <f t="shared" si="25"/>
        <v>88270</v>
      </c>
      <c r="BB8" s="1370">
        <f t="shared" si="26"/>
        <v>31229.083999999999</v>
      </c>
      <c r="BC8" s="1370">
        <f t="shared" si="27"/>
        <v>31229.083999999999</v>
      </c>
      <c r="BD8" s="1370">
        <f t="shared" si="28"/>
        <v>57040.915999999997</v>
      </c>
      <c r="BG8" s="1368" t="s">
        <v>458</v>
      </c>
      <c r="BH8" s="1369">
        <v>7169734</v>
      </c>
      <c r="BI8" s="1369">
        <f t="shared" si="29"/>
        <v>7169.7340000000004</v>
      </c>
      <c r="BK8" s="1368" t="s">
        <v>458</v>
      </c>
      <c r="BL8" s="1369">
        <v>88270000</v>
      </c>
      <c r="BM8" s="1369">
        <v>38398818</v>
      </c>
      <c r="BN8" s="1369">
        <v>38398818</v>
      </c>
      <c r="BO8" s="1369">
        <v>49871182</v>
      </c>
      <c r="BP8" s="1369">
        <f t="shared" si="30"/>
        <v>88270</v>
      </c>
      <c r="BQ8" s="1369">
        <f t="shared" si="31"/>
        <v>38398.817999999999</v>
      </c>
      <c r="BR8" s="1369">
        <f t="shared" si="32"/>
        <v>38398.817999999999</v>
      </c>
      <c r="BS8" s="1369">
        <f t="shared" si="33"/>
        <v>49871.182000000001</v>
      </c>
      <c r="BV8" s="1368" t="s">
        <v>458</v>
      </c>
      <c r="BW8" s="1369">
        <v>7203103</v>
      </c>
      <c r="BX8" s="1370">
        <f t="shared" si="34"/>
        <v>7203.1030000000001</v>
      </c>
      <c r="BZ8" s="1368" t="s">
        <v>458</v>
      </c>
      <c r="CA8" s="1369">
        <v>88270000</v>
      </c>
      <c r="CB8" s="1369">
        <v>45601921</v>
      </c>
      <c r="CC8" s="1369">
        <v>45601921</v>
      </c>
      <c r="CD8" s="1369">
        <v>42668079</v>
      </c>
      <c r="CE8" s="1369">
        <f t="shared" si="35"/>
        <v>88270</v>
      </c>
      <c r="CF8" s="1369">
        <f t="shared" si="36"/>
        <v>45601.921000000002</v>
      </c>
      <c r="CG8" s="1369">
        <f t="shared" si="37"/>
        <v>45601.921000000002</v>
      </c>
      <c r="CH8" s="1369">
        <f t="shared" si="38"/>
        <v>42668.078999999998</v>
      </c>
      <c r="CK8" s="1371" t="s">
        <v>458</v>
      </c>
      <c r="CL8" s="1370">
        <v>6560443</v>
      </c>
      <c r="CM8" s="1370">
        <f t="shared" si="39"/>
        <v>6560.4430000000002</v>
      </c>
      <c r="CP8" s="1371" t="s">
        <v>458</v>
      </c>
      <c r="CQ8" s="1370">
        <v>88270000</v>
      </c>
      <c r="CR8" s="1370">
        <v>52162364</v>
      </c>
      <c r="CS8" s="1370">
        <v>52162364</v>
      </c>
      <c r="CT8" s="1370">
        <v>36107636</v>
      </c>
      <c r="CU8" s="1370">
        <f t="shared" si="2"/>
        <v>88270</v>
      </c>
      <c r="CV8" s="1370">
        <f t="shared" si="3"/>
        <v>52162.364000000001</v>
      </c>
      <c r="CW8" s="1370">
        <f t="shared" si="4"/>
        <v>52162.364000000001</v>
      </c>
      <c r="CX8" s="1370">
        <f t="shared" si="5"/>
        <v>36107.635999999999</v>
      </c>
      <c r="CZ8" s="1371" t="s">
        <v>458</v>
      </c>
      <c r="DA8" s="1370">
        <v>6555613</v>
      </c>
      <c r="DB8" s="1370">
        <f t="shared" si="40"/>
        <v>6555.6130000000003</v>
      </c>
      <c r="DE8" s="1368" t="s">
        <v>458</v>
      </c>
      <c r="DF8" s="1369">
        <v>88270000</v>
      </c>
      <c r="DG8" s="1369">
        <v>58717977</v>
      </c>
      <c r="DH8" s="1369">
        <v>58717977</v>
      </c>
      <c r="DI8" s="1369">
        <v>29552023</v>
      </c>
      <c r="DJ8" s="1370">
        <f t="shared" si="41"/>
        <v>88270</v>
      </c>
      <c r="DK8" s="1370">
        <f t="shared" si="42"/>
        <v>58717.976999999999</v>
      </c>
      <c r="DL8" s="1370">
        <f t="shared" si="43"/>
        <v>58717.976999999999</v>
      </c>
      <c r="DM8" s="1370">
        <f t="shared" si="44"/>
        <v>29552.023000000001</v>
      </c>
      <c r="DP8" s="1368" t="s">
        <v>458</v>
      </c>
      <c r="DQ8" s="1369">
        <v>6562378</v>
      </c>
      <c r="DR8" s="1370">
        <f t="shared" si="45"/>
        <v>6562.3779999999997</v>
      </c>
      <c r="DT8" s="1368" t="s">
        <v>458</v>
      </c>
      <c r="DU8" s="1369">
        <v>88270000</v>
      </c>
      <c r="DV8" s="1369">
        <v>65280355</v>
      </c>
      <c r="DW8" s="1369">
        <v>65280355</v>
      </c>
      <c r="DX8" s="1369">
        <v>22989645</v>
      </c>
      <c r="DY8" s="1370">
        <f t="shared" si="46"/>
        <v>88270</v>
      </c>
      <c r="DZ8" s="1370">
        <f t="shared" si="47"/>
        <v>65280.355000000003</v>
      </c>
      <c r="EA8" s="1370">
        <f t="shared" si="48"/>
        <v>65280.355000000003</v>
      </c>
      <c r="EB8" s="1370">
        <f t="shared" si="49"/>
        <v>22989.645</v>
      </c>
      <c r="EE8" s="1371" t="s">
        <v>458</v>
      </c>
      <c r="EF8" s="1370">
        <v>6562033</v>
      </c>
      <c r="EG8" s="1372">
        <f t="shared" si="50"/>
        <v>6562.0330000000004</v>
      </c>
      <c r="EI8" s="1371" t="s">
        <v>458</v>
      </c>
      <c r="EJ8" s="1370">
        <v>88270000</v>
      </c>
      <c r="EK8" s="1370">
        <v>71842388</v>
      </c>
      <c r="EL8" s="1370">
        <v>71842388</v>
      </c>
      <c r="EM8" s="1372">
        <f t="shared" si="51"/>
        <v>88270</v>
      </c>
      <c r="EN8" s="1372">
        <f t="shared" si="52"/>
        <v>71842.388000000006</v>
      </c>
      <c r="EO8" s="1372">
        <f t="shared" si="53"/>
        <v>71842.388000000006</v>
      </c>
      <c r="ER8" s="1368" t="s">
        <v>458</v>
      </c>
      <c r="ES8" s="1369">
        <v>6562378</v>
      </c>
      <c r="ET8" s="1370">
        <f t="shared" si="54"/>
        <v>6562.3779999999997</v>
      </c>
      <c r="EW8" s="1368" t="s">
        <v>458</v>
      </c>
      <c r="EX8" s="1369">
        <v>0</v>
      </c>
      <c r="EY8" s="1369">
        <v>88270000</v>
      </c>
      <c r="EZ8" s="1369">
        <v>78404766</v>
      </c>
      <c r="FA8" s="1369">
        <v>78404766</v>
      </c>
      <c r="FB8" s="1369">
        <v>9865234</v>
      </c>
      <c r="FC8" s="1370">
        <f t="shared" si="55"/>
        <v>0</v>
      </c>
      <c r="FD8" s="1370">
        <f t="shared" si="56"/>
        <v>88270</v>
      </c>
      <c r="FE8" s="1370">
        <f t="shared" si="57"/>
        <v>78404.766000000003</v>
      </c>
      <c r="FF8" s="1370">
        <f t="shared" si="58"/>
        <v>78404.766000000003</v>
      </c>
      <c r="FG8" s="1370">
        <f t="shared" si="59"/>
        <v>9865.2340000000004</v>
      </c>
      <c r="FJ8" s="1371" t="s">
        <v>458</v>
      </c>
      <c r="FK8" s="1370">
        <v>6742831</v>
      </c>
      <c r="FL8" s="1372">
        <f t="shared" si="60"/>
        <v>6742.8310000000001</v>
      </c>
      <c r="FN8" s="1613" t="s">
        <v>458</v>
      </c>
      <c r="FO8" s="1614">
        <v>85149135</v>
      </c>
      <c r="FP8" s="1614">
        <v>85147597</v>
      </c>
      <c r="FQ8" s="1614">
        <v>85147597</v>
      </c>
      <c r="FR8" s="1614">
        <f t="shared" si="61"/>
        <v>85149.134999999995</v>
      </c>
      <c r="FS8" s="1614">
        <f t="shared" si="62"/>
        <v>85147.596999999994</v>
      </c>
      <c r="FT8" s="1614">
        <f t="shared" si="63"/>
        <v>85147.596999999994</v>
      </c>
    </row>
    <row r="9" spans="1:176" ht="15" customHeight="1" x14ac:dyDescent="0.25">
      <c r="A9" s="1367" t="s">
        <v>954</v>
      </c>
      <c r="B9" s="1368" t="s">
        <v>526</v>
      </c>
      <c r="C9" s="1369">
        <v>0</v>
      </c>
      <c r="D9" s="1369">
        <v>9630000</v>
      </c>
      <c r="E9" s="1369">
        <v>811882</v>
      </c>
      <c r="F9" s="1369">
        <v>8818118</v>
      </c>
      <c r="G9" s="1369">
        <v>811882</v>
      </c>
      <c r="H9" s="1370">
        <f t="shared" si="10"/>
        <v>9630</v>
      </c>
      <c r="I9" s="1370">
        <f t="shared" si="11"/>
        <v>811.88199999999995</v>
      </c>
      <c r="J9" s="1370">
        <f t="shared" si="12"/>
        <v>8818.1180000000004</v>
      </c>
      <c r="K9" s="1370">
        <f t="shared" si="13"/>
        <v>811.88199999999995</v>
      </c>
      <c r="O9" s="1368" t="s">
        <v>526</v>
      </c>
      <c r="P9" s="1369">
        <v>811882</v>
      </c>
      <c r="Q9" s="1370">
        <f t="shared" si="14"/>
        <v>811.88199999999995</v>
      </c>
      <c r="S9" s="1368" t="s">
        <v>526</v>
      </c>
      <c r="T9" s="1369">
        <v>9630000</v>
      </c>
      <c r="U9" s="1369">
        <v>1623764</v>
      </c>
      <c r="V9" s="1369">
        <v>1623764</v>
      </c>
      <c r="W9" s="1369">
        <v>8006236</v>
      </c>
      <c r="X9" s="1370">
        <f t="shared" si="15"/>
        <v>9630</v>
      </c>
      <c r="Y9" s="1370">
        <f t="shared" si="16"/>
        <v>1623.7639999999999</v>
      </c>
      <c r="Z9" s="1370">
        <f t="shared" si="17"/>
        <v>1623.7639999999999</v>
      </c>
      <c r="AA9" s="1370">
        <f t="shared" si="18"/>
        <v>8006.2359999999999</v>
      </c>
      <c r="AC9" s="1368" t="s">
        <v>526</v>
      </c>
      <c r="AD9" s="1369">
        <v>811882</v>
      </c>
      <c r="AE9" s="1370">
        <f t="shared" si="19"/>
        <v>811.88199999999995</v>
      </c>
      <c r="AG9" s="1368" t="s">
        <v>526</v>
      </c>
      <c r="AH9" s="1369">
        <v>9630000</v>
      </c>
      <c r="AI9" s="1369">
        <v>2435646</v>
      </c>
      <c r="AJ9" s="1369">
        <v>2435646</v>
      </c>
      <c r="AK9" s="1369">
        <v>7194354</v>
      </c>
      <c r="AL9" s="1369">
        <f t="shared" si="20"/>
        <v>9630</v>
      </c>
      <c r="AM9" s="1369">
        <f t="shared" si="21"/>
        <v>2435.6460000000002</v>
      </c>
      <c r="AN9" s="1369">
        <f t="shared" si="22"/>
        <v>2435.6460000000002</v>
      </c>
      <c r="AO9" s="1369">
        <f t="shared" si="23"/>
        <v>7194.3540000000003</v>
      </c>
      <c r="AR9" s="1368" t="s">
        <v>526</v>
      </c>
      <c r="AS9" s="1369">
        <v>811882</v>
      </c>
      <c r="AT9" s="1369">
        <f t="shared" si="24"/>
        <v>811.88199999999995</v>
      </c>
      <c r="AV9" s="1368" t="s">
        <v>526</v>
      </c>
      <c r="AW9" s="1369">
        <v>9630000</v>
      </c>
      <c r="AX9" s="1369">
        <v>3247528</v>
      </c>
      <c r="AY9" s="1369">
        <v>3247528</v>
      </c>
      <c r="AZ9" s="1369">
        <v>6382472</v>
      </c>
      <c r="BA9" s="1370">
        <f t="shared" si="25"/>
        <v>9630</v>
      </c>
      <c r="BB9" s="1370">
        <f t="shared" si="26"/>
        <v>3247.5279999999998</v>
      </c>
      <c r="BC9" s="1370">
        <f t="shared" si="27"/>
        <v>3247.5279999999998</v>
      </c>
      <c r="BD9" s="1370">
        <f t="shared" si="28"/>
        <v>6382.4719999999998</v>
      </c>
      <c r="BG9" s="1368" t="s">
        <v>526</v>
      </c>
      <c r="BH9" s="1369">
        <v>811882</v>
      </c>
      <c r="BI9" s="1369">
        <f t="shared" si="29"/>
        <v>811.88199999999995</v>
      </c>
      <c r="BK9" s="1368" t="s">
        <v>526</v>
      </c>
      <c r="BL9" s="1369">
        <v>9630000</v>
      </c>
      <c r="BM9" s="1369">
        <v>4059410</v>
      </c>
      <c r="BN9" s="1369">
        <v>4059410</v>
      </c>
      <c r="BO9" s="1369">
        <v>5570590</v>
      </c>
      <c r="BP9" s="1369">
        <f t="shared" si="30"/>
        <v>9630</v>
      </c>
      <c r="BQ9" s="1369">
        <f t="shared" si="31"/>
        <v>4059.41</v>
      </c>
      <c r="BR9" s="1369">
        <f t="shared" si="32"/>
        <v>4059.41</v>
      </c>
      <c r="BS9" s="1369">
        <f t="shared" si="33"/>
        <v>5570.59</v>
      </c>
      <c r="BV9" s="1368" t="s">
        <v>526</v>
      </c>
      <c r="BW9" s="1369">
        <v>815942</v>
      </c>
      <c r="BX9" s="1370">
        <f t="shared" si="34"/>
        <v>815.94200000000001</v>
      </c>
      <c r="BZ9" s="1368" t="s">
        <v>526</v>
      </c>
      <c r="CA9" s="1369">
        <v>9630000</v>
      </c>
      <c r="CB9" s="1369">
        <v>4875352</v>
      </c>
      <c r="CC9" s="1369">
        <v>4875352</v>
      </c>
      <c r="CD9" s="1369">
        <v>4754648</v>
      </c>
      <c r="CE9" s="1369">
        <f t="shared" si="35"/>
        <v>9630</v>
      </c>
      <c r="CF9" s="1369">
        <f t="shared" si="36"/>
        <v>4875.3519999999999</v>
      </c>
      <c r="CG9" s="1369">
        <f t="shared" si="37"/>
        <v>4875.3519999999999</v>
      </c>
      <c r="CH9" s="1369">
        <f t="shared" si="38"/>
        <v>4754.6480000000001</v>
      </c>
      <c r="CK9" s="1371" t="s">
        <v>526</v>
      </c>
      <c r="CL9" s="1370">
        <v>814008</v>
      </c>
      <c r="CM9" s="1370">
        <f t="shared" si="39"/>
        <v>814.00800000000004</v>
      </c>
      <c r="CP9" s="1371" t="s">
        <v>526</v>
      </c>
      <c r="CQ9" s="1370">
        <v>9630000</v>
      </c>
      <c r="CR9" s="1370">
        <v>5689360</v>
      </c>
      <c r="CS9" s="1370">
        <v>5689360</v>
      </c>
      <c r="CT9" s="1370">
        <v>3940640</v>
      </c>
      <c r="CU9" s="1370">
        <f t="shared" si="2"/>
        <v>9630</v>
      </c>
      <c r="CV9" s="1370">
        <f t="shared" si="3"/>
        <v>5689.36</v>
      </c>
      <c r="CW9" s="1370">
        <f t="shared" si="4"/>
        <v>5689.36</v>
      </c>
      <c r="CX9" s="1370">
        <f t="shared" si="5"/>
        <v>3940.64</v>
      </c>
      <c r="CZ9" s="1371" t="s">
        <v>526</v>
      </c>
      <c r="DA9" s="1370">
        <v>809177</v>
      </c>
      <c r="DB9" s="1370">
        <f t="shared" si="40"/>
        <v>809.17700000000002</v>
      </c>
      <c r="DE9" s="1368" t="s">
        <v>526</v>
      </c>
      <c r="DF9" s="1369">
        <v>9630000</v>
      </c>
      <c r="DG9" s="1369">
        <v>6498537</v>
      </c>
      <c r="DH9" s="1369">
        <v>6498537</v>
      </c>
      <c r="DI9" s="1369">
        <v>3131463</v>
      </c>
      <c r="DJ9" s="1370">
        <f t="shared" si="41"/>
        <v>9630</v>
      </c>
      <c r="DK9" s="1370">
        <f t="shared" si="42"/>
        <v>6498.5370000000003</v>
      </c>
      <c r="DL9" s="1370">
        <f t="shared" si="43"/>
        <v>6498.5370000000003</v>
      </c>
      <c r="DM9" s="1370">
        <f t="shared" si="44"/>
        <v>3131.4630000000002</v>
      </c>
      <c r="DP9" s="1368" t="s">
        <v>526</v>
      </c>
      <c r="DQ9" s="1369">
        <v>815942</v>
      </c>
      <c r="DR9" s="1370">
        <f t="shared" si="45"/>
        <v>815.94200000000001</v>
      </c>
      <c r="DT9" s="1368" t="s">
        <v>526</v>
      </c>
      <c r="DU9" s="1369">
        <v>9630000</v>
      </c>
      <c r="DV9" s="1369">
        <v>7314479</v>
      </c>
      <c r="DW9" s="1369">
        <v>7314479</v>
      </c>
      <c r="DX9" s="1369">
        <v>2315521</v>
      </c>
      <c r="DY9" s="1370">
        <f t="shared" si="46"/>
        <v>9630</v>
      </c>
      <c r="DZ9" s="1370">
        <f t="shared" si="47"/>
        <v>7314.4790000000003</v>
      </c>
      <c r="EA9" s="1370">
        <f t="shared" si="48"/>
        <v>7314.4790000000003</v>
      </c>
      <c r="EB9" s="1370">
        <f t="shared" si="49"/>
        <v>2315.5210000000002</v>
      </c>
      <c r="EE9" s="1371" t="s">
        <v>1057</v>
      </c>
      <c r="EF9" s="1370">
        <v>163035</v>
      </c>
      <c r="EG9" s="1372">
        <f t="shared" si="50"/>
        <v>163.035</v>
      </c>
      <c r="EI9" s="1371" t="s">
        <v>1057</v>
      </c>
      <c r="EJ9" s="1370">
        <v>163035</v>
      </c>
      <c r="EK9" s="1370">
        <v>163035</v>
      </c>
      <c r="EL9" s="1370">
        <v>163035</v>
      </c>
      <c r="EM9" s="1372">
        <f t="shared" si="51"/>
        <v>163.035</v>
      </c>
      <c r="EN9" s="1372">
        <f t="shared" si="52"/>
        <v>163.035</v>
      </c>
      <c r="EO9" s="1372">
        <f t="shared" si="53"/>
        <v>163.035</v>
      </c>
      <c r="ER9" s="1368" t="s">
        <v>526</v>
      </c>
      <c r="ES9" s="1369">
        <v>815942</v>
      </c>
      <c r="ET9" s="1370">
        <f t="shared" si="54"/>
        <v>815.94200000000001</v>
      </c>
      <c r="EW9" s="1368" t="s">
        <v>1057</v>
      </c>
      <c r="EX9" s="1369">
        <v>0</v>
      </c>
      <c r="EY9" s="1369">
        <v>163035</v>
      </c>
      <c r="EZ9" s="1369">
        <v>163035</v>
      </c>
      <c r="FA9" s="1369">
        <v>163035</v>
      </c>
      <c r="FB9" s="1369">
        <v>0</v>
      </c>
      <c r="FC9" s="1370">
        <f t="shared" si="55"/>
        <v>0</v>
      </c>
      <c r="FD9" s="1370">
        <f t="shared" si="56"/>
        <v>163.035</v>
      </c>
      <c r="FE9" s="1370">
        <f t="shared" si="57"/>
        <v>163.035</v>
      </c>
      <c r="FF9" s="1370">
        <f t="shared" si="58"/>
        <v>163.035</v>
      </c>
      <c r="FG9" s="1370">
        <f t="shared" si="59"/>
        <v>0</v>
      </c>
      <c r="FJ9" s="1371" t="s">
        <v>526</v>
      </c>
      <c r="FK9" s="1370">
        <v>838882</v>
      </c>
      <c r="FL9" s="1372">
        <f t="shared" si="60"/>
        <v>838.88199999999995</v>
      </c>
      <c r="FN9" s="1613" t="s">
        <v>1057</v>
      </c>
      <c r="FO9" s="1614">
        <v>163035</v>
      </c>
      <c r="FP9" s="1614">
        <v>163035</v>
      </c>
      <c r="FQ9" s="1614">
        <v>163035</v>
      </c>
      <c r="FR9" s="1614">
        <f t="shared" si="61"/>
        <v>163.035</v>
      </c>
      <c r="FS9" s="1614">
        <f t="shared" si="62"/>
        <v>163.035</v>
      </c>
      <c r="FT9" s="1614">
        <f t="shared" si="63"/>
        <v>163.035</v>
      </c>
    </row>
    <row r="10" spans="1:176" ht="15" customHeight="1" x14ac:dyDescent="0.25">
      <c r="A10" s="1367" t="s">
        <v>954</v>
      </c>
      <c r="B10" s="1368" t="s">
        <v>527</v>
      </c>
      <c r="C10" s="1369">
        <v>0</v>
      </c>
      <c r="D10" s="1369">
        <v>2200000</v>
      </c>
      <c r="E10" s="1369">
        <v>185985</v>
      </c>
      <c r="F10" s="1369">
        <v>2014015</v>
      </c>
      <c r="G10" s="1369">
        <v>185985</v>
      </c>
      <c r="H10" s="1370">
        <f t="shared" si="10"/>
        <v>2200</v>
      </c>
      <c r="I10" s="1370">
        <f t="shared" si="11"/>
        <v>185.98500000000001</v>
      </c>
      <c r="J10" s="1370">
        <f t="shared" si="12"/>
        <v>2014.0150000000001</v>
      </c>
      <c r="K10" s="1370">
        <f t="shared" si="13"/>
        <v>185.98500000000001</v>
      </c>
      <c r="O10" s="1368" t="s">
        <v>527</v>
      </c>
      <c r="P10" s="1369">
        <v>185985</v>
      </c>
      <c r="Q10" s="1370">
        <f t="shared" si="14"/>
        <v>185.98500000000001</v>
      </c>
      <c r="S10" s="1368" t="s">
        <v>527</v>
      </c>
      <c r="T10" s="1369">
        <v>2200000</v>
      </c>
      <c r="U10" s="1369">
        <v>371970</v>
      </c>
      <c r="V10" s="1369">
        <v>371970</v>
      </c>
      <c r="W10" s="1369">
        <v>1828030</v>
      </c>
      <c r="X10" s="1370">
        <f t="shared" si="15"/>
        <v>2200</v>
      </c>
      <c r="Y10" s="1370">
        <f t="shared" si="16"/>
        <v>371.97</v>
      </c>
      <c r="Z10" s="1370">
        <f t="shared" si="17"/>
        <v>371.97</v>
      </c>
      <c r="AA10" s="1370">
        <f t="shared" si="18"/>
        <v>1828.03</v>
      </c>
      <c r="AC10" s="1368" t="s">
        <v>527</v>
      </c>
      <c r="AD10" s="1369">
        <v>185985</v>
      </c>
      <c r="AE10" s="1370">
        <f t="shared" si="19"/>
        <v>185.98500000000001</v>
      </c>
      <c r="AG10" s="1368" t="s">
        <v>527</v>
      </c>
      <c r="AH10" s="1369">
        <v>2200000</v>
      </c>
      <c r="AI10" s="1369">
        <v>557955</v>
      </c>
      <c r="AJ10" s="1369">
        <v>557955</v>
      </c>
      <c r="AK10" s="1369">
        <v>1642045</v>
      </c>
      <c r="AL10" s="1369">
        <f t="shared" si="20"/>
        <v>2200</v>
      </c>
      <c r="AM10" s="1369">
        <f t="shared" si="21"/>
        <v>557.95500000000004</v>
      </c>
      <c r="AN10" s="1369">
        <f t="shared" si="22"/>
        <v>557.95500000000004</v>
      </c>
      <c r="AO10" s="1369">
        <f t="shared" si="23"/>
        <v>1642.0450000000001</v>
      </c>
      <c r="AR10" s="1368" t="s">
        <v>527</v>
      </c>
      <c r="AS10" s="1369">
        <v>185985</v>
      </c>
      <c r="AT10" s="1369">
        <f t="shared" si="24"/>
        <v>185.98500000000001</v>
      </c>
      <c r="AV10" s="1368" t="s">
        <v>527</v>
      </c>
      <c r="AW10" s="1369">
        <v>2200000</v>
      </c>
      <c r="AX10" s="1369">
        <v>743940</v>
      </c>
      <c r="AY10" s="1369">
        <v>743940</v>
      </c>
      <c r="AZ10" s="1369">
        <v>1456060</v>
      </c>
      <c r="BA10" s="1370">
        <f t="shared" si="25"/>
        <v>2200</v>
      </c>
      <c r="BB10" s="1370">
        <f t="shared" si="26"/>
        <v>743.94</v>
      </c>
      <c r="BC10" s="1370">
        <f t="shared" si="27"/>
        <v>743.94</v>
      </c>
      <c r="BD10" s="1370">
        <f t="shared" si="28"/>
        <v>1456.06</v>
      </c>
      <c r="BG10" s="1368" t="s">
        <v>527</v>
      </c>
      <c r="BH10" s="1369">
        <v>185985</v>
      </c>
      <c r="BI10" s="1369">
        <f t="shared" si="29"/>
        <v>185.98500000000001</v>
      </c>
      <c r="BK10" s="1368" t="s">
        <v>527</v>
      </c>
      <c r="BL10" s="1369">
        <v>2200000</v>
      </c>
      <c r="BM10" s="1369">
        <v>929925</v>
      </c>
      <c r="BN10" s="1369">
        <v>929925</v>
      </c>
      <c r="BO10" s="1369">
        <v>1270075</v>
      </c>
      <c r="BP10" s="1369">
        <f t="shared" si="30"/>
        <v>2200</v>
      </c>
      <c r="BQ10" s="1369">
        <f t="shared" si="31"/>
        <v>929.92499999999995</v>
      </c>
      <c r="BR10" s="1369">
        <f t="shared" si="32"/>
        <v>929.92499999999995</v>
      </c>
      <c r="BS10" s="1369">
        <f t="shared" si="33"/>
        <v>1270.075</v>
      </c>
      <c r="BV10" s="1368" t="s">
        <v>527</v>
      </c>
      <c r="BW10" s="1369">
        <v>185985</v>
      </c>
      <c r="BX10" s="1370">
        <f t="shared" si="34"/>
        <v>185.98500000000001</v>
      </c>
      <c r="BZ10" s="1368" t="s">
        <v>527</v>
      </c>
      <c r="CA10" s="1369">
        <v>2200000</v>
      </c>
      <c r="CB10" s="1369">
        <v>1115910</v>
      </c>
      <c r="CC10" s="1369">
        <v>1115910</v>
      </c>
      <c r="CD10" s="1369">
        <v>1084090</v>
      </c>
      <c r="CE10" s="1369">
        <f t="shared" si="35"/>
        <v>2200</v>
      </c>
      <c r="CF10" s="1369">
        <f t="shared" si="36"/>
        <v>1115.9100000000001</v>
      </c>
      <c r="CG10" s="1369">
        <f t="shared" si="37"/>
        <v>1115.9100000000001</v>
      </c>
      <c r="CH10" s="1369">
        <f t="shared" si="38"/>
        <v>1084.0899999999999</v>
      </c>
      <c r="CK10" s="1371" t="s">
        <v>527</v>
      </c>
      <c r="CL10" s="1370">
        <v>184051</v>
      </c>
      <c r="CM10" s="1370">
        <f t="shared" si="39"/>
        <v>184.05099999999999</v>
      </c>
      <c r="CP10" s="1371" t="s">
        <v>527</v>
      </c>
      <c r="CQ10" s="1370">
        <v>2200000</v>
      </c>
      <c r="CR10" s="1370">
        <v>1299961</v>
      </c>
      <c r="CS10" s="1370">
        <v>1299961</v>
      </c>
      <c r="CT10" s="1370">
        <v>900039</v>
      </c>
      <c r="CU10" s="1370">
        <f t="shared" si="2"/>
        <v>2200</v>
      </c>
      <c r="CV10" s="1370">
        <f t="shared" si="3"/>
        <v>1299.961</v>
      </c>
      <c r="CW10" s="1370">
        <f t="shared" si="4"/>
        <v>1299.961</v>
      </c>
      <c r="CX10" s="1370">
        <f t="shared" si="5"/>
        <v>900.03899999999999</v>
      </c>
      <c r="CZ10" s="1371" t="s">
        <v>527</v>
      </c>
      <c r="DA10" s="1370">
        <v>181322</v>
      </c>
      <c r="DB10" s="1370">
        <f t="shared" si="40"/>
        <v>181.322</v>
      </c>
      <c r="DE10" s="1368" t="s">
        <v>527</v>
      </c>
      <c r="DF10" s="1369">
        <v>2200000</v>
      </c>
      <c r="DG10" s="1369">
        <v>1481283</v>
      </c>
      <c r="DH10" s="1369">
        <v>1481283</v>
      </c>
      <c r="DI10" s="1369">
        <v>718717</v>
      </c>
      <c r="DJ10" s="1370">
        <f t="shared" si="41"/>
        <v>2200</v>
      </c>
      <c r="DK10" s="1370">
        <f t="shared" si="42"/>
        <v>1481.2829999999999</v>
      </c>
      <c r="DL10" s="1370">
        <f t="shared" si="43"/>
        <v>1481.2829999999999</v>
      </c>
      <c r="DM10" s="1370">
        <f t="shared" si="44"/>
        <v>718.71699999999998</v>
      </c>
      <c r="DP10" s="1368" t="s">
        <v>527</v>
      </c>
      <c r="DQ10" s="1369">
        <v>185985</v>
      </c>
      <c r="DR10" s="1370">
        <f t="shared" si="45"/>
        <v>185.98500000000001</v>
      </c>
      <c r="DT10" s="1368" t="s">
        <v>527</v>
      </c>
      <c r="DU10" s="1369">
        <v>2200000</v>
      </c>
      <c r="DV10" s="1369">
        <v>1667268</v>
      </c>
      <c r="DW10" s="1369">
        <v>1667268</v>
      </c>
      <c r="DX10" s="1369">
        <v>532732</v>
      </c>
      <c r="DY10" s="1370">
        <f t="shared" si="46"/>
        <v>2200</v>
      </c>
      <c r="DZ10" s="1370">
        <f t="shared" si="47"/>
        <v>1667.268</v>
      </c>
      <c r="EA10" s="1370">
        <f t="shared" si="48"/>
        <v>1667.268</v>
      </c>
      <c r="EB10" s="1370">
        <f t="shared" si="49"/>
        <v>532.73199999999997</v>
      </c>
      <c r="EE10" s="1371" t="s">
        <v>526</v>
      </c>
      <c r="EF10" s="1370">
        <v>815598</v>
      </c>
      <c r="EG10" s="1372">
        <f t="shared" si="50"/>
        <v>815.59799999999996</v>
      </c>
      <c r="EI10" s="1371" t="s">
        <v>526</v>
      </c>
      <c r="EJ10" s="1370">
        <v>9630000</v>
      </c>
      <c r="EK10" s="1370">
        <v>8130077</v>
      </c>
      <c r="EL10" s="1370">
        <v>8130077</v>
      </c>
      <c r="EM10" s="1372">
        <f t="shared" si="51"/>
        <v>9630</v>
      </c>
      <c r="EN10" s="1372">
        <f t="shared" si="52"/>
        <v>8130.0770000000002</v>
      </c>
      <c r="EO10" s="1372">
        <f t="shared" si="53"/>
        <v>8130.0770000000002</v>
      </c>
      <c r="ER10" s="1368" t="s">
        <v>527</v>
      </c>
      <c r="ES10" s="1369">
        <v>185985</v>
      </c>
      <c r="ET10" s="1370">
        <f t="shared" si="54"/>
        <v>185.98500000000001</v>
      </c>
      <c r="EW10" s="1368" t="s">
        <v>526</v>
      </c>
      <c r="EX10" s="1369">
        <v>0</v>
      </c>
      <c r="EY10" s="1369">
        <v>9630000</v>
      </c>
      <c r="EZ10" s="1369">
        <v>8946019</v>
      </c>
      <c r="FA10" s="1369">
        <v>8946019</v>
      </c>
      <c r="FB10" s="1369">
        <v>683981</v>
      </c>
      <c r="FC10" s="1370">
        <f t="shared" si="55"/>
        <v>0</v>
      </c>
      <c r="FD10" s="1370">
        <f t="shared" si="56"/>
        <v>9630</v>
      </c>
      <c r="FE10" s="1370">
        <f t="shared" si="57"/>
        <v>8946.0190000000002</v>
      </c>
      <c r="FF10" s="1370">
        <f t="shared" si="58"/>
        <v>8946.0190000000002</v>
      </c>
      <c r="FG10" s="1370">
        <f t="shared" si="59"/>
        <v>683.98099999999999</v>
      </c>
      <c r="FJ10" s="1371" t="s">
        <v>527</v>
      </c>
      <c r="FK10" s="1370">
        <v>184447</v>
      </c>
      <c r="FL10" s="1372">
        <f t="shared" si="60"/>
        <v>184.447</v>
      </c>
      <c r="FN10" s="1613" t="s">
        <v>526</v>
      </c>
      <c r="FO10" s="1614">
        <v>9786439</v>
      </c>
      <c r="FP10" s="1614">
        <v>9784901</v>
      </c>
      <c r="FQ10" s="1614">
        <v>9784901</v>
      </c>
      <c r="FR10" s="1614">
        <f t="shared" si="61"/>
        <v>9786.4390000000003</v>
      </c>
      <c r="FS10" s="1614">
        <f t="shared" si="62"/>
        <v>9784.9009999999998</v>
      </c>
      <c r="FT10" s="1614">
        <f t="shared" si="63"/>
        <v>9784.9009999999998</v>
      </c>
    </row>
    <row r="11" spans="1:176" ht="15" customHeight="1" x14ac:dyDescent="0.25">
      <c r="A11" s="1367" t="s">
        <v>954</v>
      </c>
      <c r="B11" s="1368" t="s">
        <v>528</v>
      </c>
      <c r="C11" s="1369">
        <v>0</v>
      </c>
      <c r="D11" s="1369">
        <v>51980000</v>
      </c>
      <c r="E11" s="1369">
        <v>3852323</v>
      </c>
      <c r="F11" s="1369">
        <v>48127677</v>
      </c>
      <c r="G11" s="1369">
        <v>3852323</v>
      </c>
      <c r="H11" s="1370">
        <f t="shared" si="10"/>
        <v>51980</v>
      </c>
      <c r="I11" s="1370">
        <f t="shared" si="11"/>
        <v>3852.3229999999999</v>
      </c>
      <c r="J11" s="1370">
        <f t="shared" si="12"/>
        <v>48127.677000000003</v>
      </c>
      <c r="K11" s="1370">
        <f t="shared" si="13"/>
        <v>3852.3229999999999</v>
      </c>
      <c r="O11" s="1368" t="s">
        <v>528</v>
      </c>
      <c r="P11" s="1369">
        <v>3852323</v>
      </c>
      <c r="Q11" s="1370">
        <f t="shared" si="14"/>
        <v>3852.3229999999999</v>
      </c>
      <c r="S11" s="1368" t="s">
        <v>528</v>
      </c>
      <c r="T11" s="1369">
        <v>51980000</v>
      </c>
      <c r="U11" s="1369">
        <v>7704646</v>
      </c>
      <c r="V11" s="1369">
        <v>7704646</v>
      </c>
      <c r="W11" s="1369">
        <v>44275354</v>
      </c>
      <c r="X11" s="1370">
        <f t="shared" si="15"/>
        <v>51980</v>
      </c>
      <c r="Y11" s="1370">
        <f t="shared" si="16"/>
        <v>7704.6459999999997</v>
      </c>
      <c r="Z11" s="1370">
        <f t="shared" si="17"/>
        <v>7704.6459999999997</v>
      </c>
      <c r="AA11" s="1370">
        <f t="shared" si="18"/>
        <v>44275.353999999999</v>
      </c>
      <c r="AC11" s="1368" t="s">
        <v>528</v>
      </c>
      <c r="AD11" s="1369">
        <v>5573318</v>
      </c>
      <c r="AE11" s="1370">
        <f t="shared" si="19"/>
        <v>5573.3180000000002</v>
      </c>
      <c r="AG11" s="1368" t="s">
        <v>528</v>
      </c>
      <c r="AH11" s="1369">
        <v>51980000</v>
      </c>
      <c r="AI11" s="1369">
        <v>13277964</v>
      </c>
      <c r="AJ11" s="1369">
        <v>13277964</v>
      </c>
      <c r="AK11" s="1369">
        <v>38702036</v>
      </c>
      <c r="AL11" s="1369">
        <f t="shared" si="20"/>
        <v>51980</v>
      </c>
      <c r="AM11" s="1369">
        <f t="shared" si="21"/>
        <v>13277.964</v>
      </c>
      <c r="AN11" s="1369">
        <f t="shared" si="22"/>
        <v>13277.964</v>
      </c>
      <c r="AO11" s="1369">
        <f t="shared" si="23"/>
        <v>38702.036</v>
      </c>
      <c r="AR11" s="1368" t="s">
        <v>528</v>
      </c>
      <c r="AS11" s="1369">
        <v>3869143</v>
      </c>
      <c r="AT11" s="1369">
        <f t="shared" si="24"/>
        <v>3869.143</v>
      </c>
      <c r="AV11" s="1368" t="s">
        <v>528</v>
      </c>
      <c r="AW11" s="1369">
        <v>51980000</v>
      </c>
      <c r="AX11" s="1369">
        <v>17147107</v>
      </c>
      <c r="AY11" s="1369">
        <v>17147107</v>
      </c>
      <c r="AZ11" s="1369">
        <v>34832893</v>
      </c>
      <c r="BA11" s="1370">
        <f t="shared" si="25"/>
        <v>51980</v>
      </c>
      <c r="BB11" s="1370">
        <f t="shared" si="26"/>
        <v>17147.107</v>
      </c>
      <c r="BC11" s="1370">
        <f t="shared" si="27"/>
        <v>17147.107</v>
      </c>
      <c r="BD11" s="1370">
        <f t="shared" si="28"/>
        <v>34832.892999999996</v>
      </c>
      <c r="BG11" s="1368" t="s">
        <v>528</v>
      </c>
      <c r="BH11" s="1369">
        <v>3869143</v>
      </c>
      <c r="BI11" s="1369">
        <f t="shared" si="29"/>
        <v>3869.143</v>
      </c>
      <c r="BK11" s="1368" t="s">
        <v>528</v>
      </c>
      <c r="BL11" s="1369">
        <v>51980000</v>
      </c>
      <c r="BM11" s="1369">
        <v>21016250</v>
      </c>
      <c r="BN11" s="1369">
        <v>21016250</v>
      </c>
      <c r="BO11" s="1369">
        <v>30963750</v>
      </c>
      <c r="BP11" s="1369">
        <f t="shared" si="30"/>
        <v>51980</v>
      </c>
      <c r="BQ11" s="1369">
        <f t="shared" si="31"/>
        <v>21016.25</v>
      </c>
      <c r="BR11" s="1369">
        <f t="shared" si="32"/>
        <v>21016.25</v>
      </c>
      <c r="BS11" s="1369">
        <f t="shared" si="33"/>
        <v>30963.75</v>
      </c>
      <c r="BV11" s="1368" t="s">
        <v>528</v>
      </c>
      <c r="BW11" s="1369">
        <v>5590138</v>
      </c>
      <c r="BX11" s="1370">
        <f t="shared" si="34"/>
        <v>5590.1379999999999</v>
      </c>
      <c r="BZ11" s="1368" t="s">
        <v>528</v>
      </c>
      <c r="CA11" s="1369">
        <v>51980000</v>
      </c>
      <c r="CB11" s="1369">
        <v>26606388</v>
      </c>
      <c r="CC11" s="1369">
        <v>26606388</v>
      </c>
      <c r="CD11" s="1369">
        <v>25373612</v>
      </c>
      <c r="CE11" s="1369">
        <f t="shared" si="35"/>
        <v>51980</v>
      </c>
      <c r="CF11" s="1369">
        <f t="shared" si="36"/>
        <v>26606.387999999999</v>
      </c>
      <c r="CG11" s="1369">
        <f t="shared" si="37"/>
        <v>26606.387999999999</v>
      </c>
      <c r="CH11" s="1369">
        <f t="shared" si="38"/>
        <v>25373.612000000001</v>
      </c>
      <c r="CK11" s="1371" t="s">
        <v>528</v>
      </c>
      <c r="CL11" s="1370">
        <v>3867209</v>
      </c>
      <c r="CM11" s="1370">
        <f t="shared" si="39"/>
        <v>3867.2089999999998</v>
      </c>
      <c r="CP11" s="1371" t="s">
        <v>528</v>
      </c>
      <c r="CQ11" s="1370">
        <v>51980000</v>
      </c>
      <c r="CR11" s="1370">
        <v>30473597</v>
      </c>
      <c r="CS11" s="1370">
        <v>30473597</v>
      </c>
      <c r="CT11" s="1370">
        <v>21506403</v>
      </c>
      <c r="CU11" s="1370">
        <f t="shared" si="2"/>
        <v>51980</v>
      </c>
      <c r="CV11" s="1370">
        <f t="shared" si="3"/>
        <v>30473.597000000002</v>
      </c>
      <c r="CW11" s="1370">
        <f t="shared" si="4"/>
        <v>30473.597000000002</v>
      </c>
      <c r="CX11" s="1370">
        <f t="shared" si="5"/>
        <v>21506.402999999998</v>
      </c>
      <c r="CZ11" s="1371" t="s">
        <v>528</v>
      </c>
      <c r="DA11" s="1370">
        <v>3862378</v>
      </c>
      <c r="DB11" s="1370">
        <f t="shared" si="40"/>
        <v>3862.3780000000002</v>
      </c>
      <c r="DE11" s="1368" t="s">
        <v>528</v>
      </c>
      <c r="DF11" s="1369">
        <v>51980000</v>
      </c>
      <c r="DG11" s="1369">
        <v>34335975</v>
      </c>
      <c r="DH11" s="1369">
        <v>34335975</v>
      </c>
      <c r="DI11" s="1369">
        <v>17644025</v>
      </c>
      <c r="DJ11" s="1370">
        <f t="shared" si="41"/>
        <v>51980</v>
      </c>
      <c r="DK11" s="1370">
        <f t="shared" si="42"/>
        <v>34335.974999999999</v>
      </c>
      <c r="DL11" s="1370">
        <f t="shared" si="43"/>
        <v>34335.974999999999</v>
      </c>
      <c r="DM11" s="1370">
        <f t="shared" si="44"/>
        <v>17644.025000000001</v>
      </c>
      <c r="DP11" s="1368" t="s">
        <v>528</v>
      </c>
      <c r="DQ11" s="1369">
        <v>5590138</v>
      </c>
      <c r="DR11" s="1370">
        <f t="shared" si="45"/>
        <v>5590.1379999999999</v>
      </c>
      <c r="DT11" s="1368" t="s">
        <v>528</v>
      </c>
      <c r="DU11" s="1369">
        <v>51980000</v>
      </c>
      <c r="DV11" s="1369">
        <v>39926113</v>
      </c>
      <c r="DW11" s="1369">
        <v>39926113</v>
      </c>
      <c r="DX11" s="1369">
        <v>12053887</v>
      </c>
      <c r="DY11" s="1370">
        <f t="shared" si="46"/>
        <v>51980</v>
      </c>
      <c r="DZ11" s="1370">
        <f t="shared" si="47"/>
        <v>39926.112999999998</v>
      </c>
      <c r="EA11" s="1370">
        <f t="shared" si="48"/>
        <v>39926.112999999998</v>
      </c>
      <c r="EB11" s="1370">
        <f t="shared" si="49"/>
        <v>12053.887000000001</v>
      </c>
      <c r="EE11" s="1371" t="s">
        <v>527</v>
      </c>
      <c r="EF11" s="1370">
        <v>185641</v>
      </c>
      <c r="EG11" s="1372">
        <f t="shared" si="50"/>
        <v>185.64099999999999</v>
      </c>
      <c r="EI11" s="1371" t="s">
        <v>527</v>
      </c>
      <c r="EJ11" s="1370">
        <v>2200000</v>
      </c>
      <c r="EK11" s="1370">
        <v>1852909</v>
      </c>
      <c r="EL11" s="1370">
        <v>1852909</v>
      </c>
      <c r="EM11" s="1372">
        <f t="shared" si="51"/>
        <v>2200</v>
      </c>
      <c r="EN11" s="1372">
        <f t="shared" si="52"/>
        <v>1852.9090000000001</v>
      </c>
      <c r="EO11" s="1372">
        <f t="shared" si="53"/>
        <v>1852.9090000000001</v>
      </c>
      <c r="ER11" s="1368" t="s">
        <v>528</v>
      </c>
      <c r="ES11" s="1369">
        <v>3869143</v>
      </c>
      <c r="ET11" s="1370">
        <f t="shared" si="54"/>
        <v>3869.143</v>
      </c>
      <c r="EW11" s="1368" t="s">
        <v>527</v>
      </c>
      <c r="EX11" s="1369">
        <v>0</v>
      </c>
      <c r="EY11" s="1369">
        <v>2200000</v>
      </c>
      <c r="EZ11" s="1369">
        <v>2038894</v>
      </c>
      <c r="FA11" s="1369">
        <v>2038894</v>
      </c>
      <c r="FB11" s="1369">
        <v>161106</v>
      </c>
      <c r="FC11" s="1370">
        <f t="shared" si="55"/>
        <v>0</v>
      </c>
      <c r="FD11" s="1370">
        <f t="shared" si="56"/>
        <v>2200</v>
      </c>
      <c r="FE11" s="1370">
        <f t="shared" si="57"/>
        <v>2038.894</v>
      </c>
      <c r="FF11" s="1370">
        <f t="shared" si="58"/>
        <v>2038.894</v>
      </c>
      <c r="FG11" s="1370">
        <f t="shared" si="59"/>
        <v>161.10599999999999</v>
      </c>
      <c r="FJ11" s="1371" t="s">
        <v>528</v>
      </c>
      <c r="FK11" s="1370">
        <v>5588600</v>
      </c>
      <c r="FL11" s="1372">
        <f t="shared" si="60"/>
        <v>5588.6</v>
      </c>
      <c r="FN11" s="1613" t="s">
        <v>527</v>
      </c>
      <c r="FO11" s="1614">
        <v>2224879</v>
      </c>
      <c r="FP11" s="1614">
        <v>2223341</v>
      </c>
      <c r="FQ11" s="1614">
        <v>2223341</v>
      </c>
      <c r="FR11" s="1614">
        <f t="shared" si="61"/>
        <v>2224.8789999999999</v>
      </c>
      <c r="FS11" s="1614">
        <f t="shared" si="62"/>
        <v>2223.3409999999999</v>
      </c>
      <c r="FT11" s="1614">
        <f t="shared" si="63"/>
        <v>2223.3409999999999</v>
      </c>
    </row>
    <row r="12" spans="1:176" ht="15" customHeight="1" x14ac:dyDescent="0.25">
      <c r="A12" s="1367" t="s">
        <v>954</v>
      </c>
      <c r="B12" s="1368" t="s">
        <v>529</v>
      </c>
      <c r="C12" s="1369">
        <v>0</v>
      </c>
      <c r="D12" s="1369">
        <v>79670000</v>
      </c>
      <c r="E12" s="1369">
        <v>6970894</v>
      </c>
      <c r="F12" s="1369">
        <v>72699106</v>
      </c>
      <c r="G12" s="1369">
        <v>6970894</v>
      </c>
      <c r="H12" s="1370">
        <f t="shared" si="10"/>
        <v>79670</v>
      </c>
      <c r="I12" s="1370">
        <f t="shared" si="11"/>
        <v>6970.8940000000002</v>
      </c>
      <c r="J12" s="1370">
        <f t="shared" si="12"/>
        <v>72699.106</v>
      </c>
      <c r="K12" s="1370">
        <f t="shared" si="13"/>
        <v>6970.8940000000002</v>
      </c>
      <c r="O12" s="1368" t="s">
        <v>529</v>
      </c>
      <c r="P12" s="1369">
        <v>6966818</v>
      </c>
      <c r="Q12" s="1370">
        <f t="shared" si="14"/>
        <v>6966.8180000000002</v>
      </c>
      <c r="S12" s="1368" t="s">
        <v>529</v>
      </c>
      <c r="T12" s="1369">
        <v>79670000</v>
      </c>
      <c r="U12" s="1369">
        <v>13937712</v>
      </c>
      <c r="V12" s="1369">
        <v>13937712</v>
      </c>
      <c r="W12" s="1369">
        <v>65732288</v>
      </c>
      <c r="X12" s="1370">
        <f t="shared" si="15"/>
        <v>79670</v>
      </c>
      <c r="Y12" s="1370">
        <f t="shared" si="16"/>
        <v>13937.712</v>
      </c>
      <c r="Z12" s="1370">
        <f t="shared" si="17"/>
        <v>13937.712</v>
      </c>
      <c r="AA12" s="1370">
        <f t="shared" si="18"/>
        <v>65732.288</v>
      </c>
      <c r="AC12" s="1368" t="s">
        <v>529</v>
      </c>
      <c r="AD12" s="1369">
        <v>7796072</v>
      </c>
      <c r="AE12" s="1370">
        <f t="shared" si="19"/>
        <v>7796.0720000000001</v>
      </c>
      <c r="AG12" s="1368" t="s">
        <v>529</v>
      </c>
      <c r="AH12" s="1369">
        <v>79670000</v>
      </c>
      <c r="AI12" s="1369">
        <v>21733784</v>
      </c>
      <c r="AJ12" s="1369">
        <v>21733784</v>
      </c>
      <c r="AK12" s="1369">
        <v>57936216</v>
      </c>
      <c r="AL12" s="1369">
        <f t="shared" si="20"/>
        <v>79670</v>
      </c>
      <c r="AM12" s="1369">
        <f t="shared" si="21"/>
        <v>21733.784</v>
      </c>
      <c r="AN12" s="1369">
        <f t="shared" si="22"/>
        <v>21733.784</v>
      </c>
      <c r="AO12" s="1369">
        <f t="shared" si="23"/>
        <v>57936.216</v>
      </c>
      <c r="AR12" s="1368" t="s">
        <v>529</v>
      </c>
      <c r="AS12" s="1369">
        <v>6972319</v>
      </c>
      <c r="AT12" s="1369">
        <f t="shared" si="24"/>
        <v>6972.3190000000004</v>
      </c>
      <c r="AV12" s="1368" t="s">
        <v>529</v>
      </c>
      <c r="AW12" s="1369">
        <v>79670000</v>
      </c>
      <c r="AX12" s="1369">
        <v>28706103</v>
      </c>
      <c r="AY12" s="1369">
        <v>28706103</v>
      </c>
      <c r="AZ12" s="1369">
        <v>50963897</v>
      </c>
      <c r="BA12" s="1370">
        <f t="shared" si="25"/>
        <v>79670</v>
      </c>
      <c r="BB12" s="1370">
        <f t="shared" si="26"/>
        <v>28706.102999999999</v>
      </c>
      <c r="BC12" s="1370">
        <f t="shared" si="27"/>
        <v>28706.102999999999</v>
      </c>
      <c r="BD12" s="1370">
        <f t="shared" si="28"/>
        <v>50963.896999999997</v>
      </c>
      <c r="BG12" s="1368" t="s">
        <v>529</v>
      </c>
      <c r="BH12" s="1369">
        <v>6397161</v>
      </c>
      <c r="BI12" s="1369">
        <f t="shared" si="29"/>
        <v>6397.1610000000001</v>
      </c>
      <c r="BK12" s="1368" t="s">
        <v>529</v>
      </c>
      <c r="BL12" s="1369">
        <v>79670000</v>
      </c>
      <c r="BM12" s="1369">
        <v>35103264</v>
      </c>
      <c r="BN12" s="1369">
        <v>35103264</v>
      </c>
      <c r="BO12" s="1369">
        <v>44566736</v>
      </c>
      <c r="BP12" s="1369">
        <f t="shared" si="30"/>
        <v>79670</v>
      </c>
      <c r="BQ12" s="1369">
        <f t="shared" si="31"/>
        <v>35103.264000000003</v>
      </c>
      <c r="BR12" s="1369">
        <f t="shared" si="32"/>
        <v>35103.264000000003</v>
      </c>
      <c r="BS12" s="1369">
        <f t="shared" si="33"/>
        <v>44566.735999999997</v>
      </c>
      <c r="BV12" s="1368" t="s">
        <v>529</v>
      </c>
      <c r="BW12" s="1369">
        <v>7273082</v>
      </c>
      <c r="BX12" s="1370">
        <f t="shared" si="34"/>
        <v>7273.0820000000003</v>
      </c>
      <c r="BZ12" s="1368" t="s">
        <v>529</v>
      </c>
      <c r="CA12" s="1369">
        <v>79670000</v>
      </c>
      <c r="CB12" s="1369">
        <v>42376346</v>
      </c>
      <c r="CC12" s="1369">
        <v>42376346</v>
      </c>
      <c r="CD12" s="1369">
        <v>37293654</v>
      </c>
      <c r="CE12" s="1369">
        <f t="shared" si="35"/>
        <v>79670</v>
      </c>
      <c r="CF12" s="1369">
        <f t="shared" si="36"/>
        <v>42376.345999999998</v>
      </c>
      <c r="CG12" s="1369">
        <f t="shared" si="37"/>
        <v>42376.345999999998</v>
      </c>
      <c r="CH12" s="1369">
        <f t="shared" si="38"/>
        <v>37293.654000000002</v>
      </c>
      <c r="CK12" s="1371" t="s">
        <v>529</v>
      </c>
      <c r="CL12" s="1370">
        <v>5715228</v>
      </c>
      <c r="CM12" s="1370">
        <f t="shared" si="39"/>
        <v>5715.2280000000001</v>
      </c>
      <c r="CP12" s="1371" t="s">
        <v>529</v>
      </c>
      <c r="CQ12" s="1370">
        <v>79670000</v>
      </c>
      <c r="CR12" s="1370">
        <v>48091574</v>
      </c>
      <c r="CS12" s="1370">
        <v>48091574</v>
      </c>
      <c r="CT12" s="1370">
        <v>31578426</v>
      </c>
      <c r="CU12" s="1370">
        <f t="shared" si="2"/>
        <v>79670</v>
      </c>
      <c r="CV12" s="1370">
        <f t="shared" si="3"/>
        <v>48091.574000000001</v>
      </c>
      <c r="CW12" s="1370">
        <f t="shared" si="4"/>
        <v>48091.574000000001</v>
      </c>
      <c r="CX12" s="1370">
        <f t="shared" si="5"/>
        <v>31578.425999999999</v>
      </c>
      <c r="CZ12" s="1371" t="s">
        <v>529</v>
      </c>
      <c r="DA12" s="1370">
        <v>5710398</v>
      </c>
      <c r="DB12" s="1370">
        <f t="shared" si="40"/>
        <v>5710.3980000000001</v>
      </c>
      <c r="DE12" s="1368" t="s">
        <v>529</v>
      </c>
      <c r="DF12" s="1369">
        <v>79670000</v>
      </c>
      <c r="DG12" s="1369">
        <v>53801972</v>
      </c>
      <c r="DH12" s="1369">
        <v>53801972</v>
      </c>
      <c r="DI12" s="1369">
        <v>25868028</v>
      </c>
      <c r="DJ12" s="1370">
        <f t="shared" si="41"/>
        <v>79670</v>
      </c>
      <c r="DK12" s="1370">
        <f t="shared" si="42"/>
        <v>53801.972000000002</v>
      </c>
      <c r="DL12" s="1370">
        <f t="shared" si="43"/>
        <v>53801.972000000002</v>
      </c>
      <c r="DM12" s="1370">
        <f t="shared" si="44"/>
        <v>25868.027999999998</v>
      </c>
      <c r="DP12" s="1368" t="s">
        <v>529</v>
      </c>
      <c r="DQ12" s="1369">
        <v>6402717</v>
      </c>
      <c r="DR12" s="1370">
        <f t="shared" si="45"/>
        <v>6402.7169999999996</v>
      </c>
      <c r="DT12" s="1368" t="s">
        <v>529</v>
      </c>
      <c r="DU12" s="1369">
        <v>79670000</v>
      </c>
      <c r="DV12" s="1369">
        <v>60204689</v>
      </c>
      <c r="DW12" s="1369">
        <v>60204689</v>
      </c>
      <c r="DX12" s="1369">
        <v>19465311</v>
      </c>
      <c r="DY12" s="1370">
        <f t="shared" si="46"/>
        <v>79670</v>
      </c>
      <c r="DZ12" s="1370">
        <f t="shared" si="47"/>
        <v>60204.688999999998</v>
      </c>
      <c r="EA12" s="1370">
        <f t="shared" si="48"/>
        <v>60204.688999999998</v>
      </c>
      <c r="EB12" s="1370">
        <f t="shared" si="49"/>
        <v>19465.311000000002</v>
      </c>
      <c r="EE12" s="1371" t="s">
        <v>528</v>
      </c>
      <c r="EF12" s="1370">
        <v>3868798</v>
      </c>
      <c r="EG12" s="1372">
        <f t="shared" si="50"/>
        <v>3868.7979999999998</v>
      </c>
      <c r="EI12" s="1371" t="s">
        <v>528</v>
      </c>
      <c r="EJ12" s="1370">
        <v>51980000</v>
      </c>
      <c r="EK12" s="1370">
        <v>43794911</v>
      </c>
      <c r="EL12" s="1370">
        <v>43794911</v>
      </c>
      <c r="EM12" s="1372">
        <f t="shared" si="51"/>
        <v>51980</v>
      </c>
      <c r="EN12" s="1372">
        <f t="shared" si="52"/>
        <v>43794.911</v>
      </c>
      <c r="EO12" s="1372">
        <f t="shared" si="53"/>
        <v>43794.911</v>
      </c>
      <c r="ER12" s="1368" t="s">
        <v>529</v>
      </c>
      <c r="ES12" s="1369">
        <v>5719221</v>
      </c>
      <c r="ET12" s="1370">
        <f t="shared" si="54"/>
        <v>5719.2209999999995</v>
      </c>
      <c r="EW12" s="1368" t="s">
        <v>528</v>
      </c>
      <c r="EX12" s="1369">
        <v>0</v>
      </c>
      <c r="EY12" s="1369">
        <v>51980000</v>
      </c>
      <c r="EZ12" s="1369">
        <v>47664054</v>
      </c>
      <c r="FA12" s="1369">
        <v>47664054</v>
      </c>
      <c r="FB12" s="1369">
        <v>4315946</v>
      </c>
      <c r="FC12" s="1370">
        <f t="shared" si="55"/>
        <v>0</v>
      </c>
      <c r="FD12" s="1370">
        <f t="shared" si="56"/>
        <v>51980</v>
      </c>
      <c r="FE12" s="1370">
        <f t="shared" si="57"/>
        <v>47664.053999999996</v>
      </c>
      <c r="FF12" s="1370">
        <f t="shared" si="58"/>
        <v>47664.053999999996</v>
      </c>
      <c r="FG12" s="1370">
        <f t="shared" si="59"/>
        <v>4315.9459999999999</v>
      </c>
      <c r="FJ12" s="1371" t="s">
        <v>529</v>
      </c>
      <c r="FK12" s="1370">
        <v>6592875</v>
      </c>
      <c r="FL12" s="1372">
        <f t="shared" si="60"/>
        <v>6592.875</v>
      </c>
      <c r="FN12" s="1613" t="s">
        <v>528</v>
      </c>
      <c r="FO12" s="1614">
        <v>53254192</v>
      </c>
      <c r="FP12" s="1614">
        <v>53252654</v>
      </c>
      <c r="FQ12" s="1614">
        <v>53252654</v>
      </c>
      <c r="FR12" s="1614">
        <f t="shared" si="61"/>
        <v>53254.192000000003</v>
      </c>
      <c r="FS12" s="1614">
        <f t="shared" si="62"/>
        <v>53252.654000000002</v>
      </c>
      <c r="FT12" s="1614">
        <f t="shared" si="63"/>
        <v>53252.654000000002</v>
      </c>
    </row>
    <row r="13" spans="1:176" ht="15" customHeight="1" x14ac:dyDescent="0.25">
      <c r="A13" s="1367" t="s">
        <v>954</v>
      </c>
      <c r="B13" s="1368" t="s">
        <v>530</v>
      </c>
      <c r="C13" s="1369">
        <v>0</v>
      </c>
      <c r="D13" s="1369">
        <v>195840000</v>
      </c>
      <c r="E13" s="1369">
        <v>17770876</v>
      </c>
      <c r="F13" s="1369">
        <v>178069124</v>
      </c>
      <c r="G13" s="1369">
        <v>17770876</v>
      </c>
      <c r="H13" s="1370">
        <f t="shared" si="10"/>
        <v>195840</v>
      </c>
      <c r="I13" s="1370">
        <f t="shared" si="11"/>
        <v>17770.876</v>
      </c>
      <c r="J13" s="1370">
        <f t="shared" si="12"/>
        <v>178069.12400000001</v>
      </c>
      <c r="K13" s="1370">
        <f t="shared" si="13"/>
        <v>17770.876</v>
      </c>
      <c r="O13" s="1368" t="s">
        <v>530</v>
      </c>
      <c r="P13" s="1369">
        <v>17770876</v>
      </c>
      <c r="Q13" s="1370">
        <f t="shared" si="14"/>
        <v>17770.876</v>
      </c>
      <c r="S13" s="1368" t="s">
        <v>530</v>
      </c>
      <c r="T13" s="1369">
        <v>195840000</v>
      </c>
      <c r="U13" s="1369">
        <v>35541752</v>
      </c>
      <c r="V13" s="1369">
        <v>35541752</v>
      </c>
      <c r="W13" s="1369">
        <v>160298248</v>
      </c>
      <c r="X13" s="1370">
        <f t="shared" si="15"/>
        <v>195840</v>
      </c>
      <c r="Y13" s="1370">
        <f t="shared" si="16"/>
        <v>35541.752</v>
      </c>
      <c r="Z13" s="1370">
        <f t="shared" si="17"/>
        <v>35541.752</v>
      </c>
      <c r="AA13" s="1370">
        <f t="shared" si="18"/>
        <v>160298.24799999999</v>
      </c>
      <c r="AC13" s="1368" t="s">
        <v>530</v>
      </c>
      <c r="AD13" s="1369">
        <v>17770876</v>
      </c>
      <c r="AE13" s="1370">
        <f t="shared" si="19"/>
        <v>17770.876</v>
      </c>
      <c r="AG13" s="1368" t="s">
        <v>530</v>
      </c>
      <c r="AH13" s="1369">
        <v>195840000</v>
      </c>
      <c r="AI13" s="1369">
        <v>53312628</v>
      </c>
      <c r="AJ13" s="1369">
        <v>53312628</v>
      </c>
      <c r="AK13" s="1369">
        <v>142527372</v>
      </c>
      <c r="AL13" s="1369">
        <f t="shared" si="20"/>
        <v>195840</v>
      </c>
      <c r="AM13" s="1369">
        <f t="shared" si="21"/>
        <v>53312.627999999997</v>
      </c>
      <c r="AN13" s="1369">
        <f t="shared" si="22"/>
        <v>53312.627999999997</v>
      </c>
      <c r="AO13" s="1369">
        <f t="shared" si="23"/>
        <v>142527.372</v>
      </c>
      <c r="AR13" s="1368" t="s">
        <v>530</v>
      </c>
      <c r="AS13" s="1369">
        <v>17770876</v>
      </c>
      <c r="AT13" s="1369">
        <f t="shared" si="24"/>
        <v>17770.876</v>
      </c>
      <c r="AV13" s="1368" t="s">
        <v>530</v>
      </c>
      <c r="AW13" s="1369">
        <v>195840000</v>
      </c>
      <c r="AX13" s="1369">
        <v>71083504</v>
      </c>
      <c r="AY13" s="1369">
        <v>71083504</v>
      </c>
      <c r="AZ13" s="1369">
        <v>124756496</v>
      </c>
      <c r="BA13" s="1370">
        <f t="shared" si="25"/>
        <v>195840</v>
      </c>
      <c r="BB13" s="1370">
        <f t="shared" si="26"/>
        <v>71083.504000000001</v>
      </c>
      <c r="BC13" s="1370">
        <f t="shared" si="27"/>
        <v>71083.504000000001</v>
      </c>
      <c r="BD13" s="1370">
        <f t="shared" si="28"/>
        <v>124756.496</v>
      </c>
      <c r="BG13" s="1368" t="s">
        <v>530</v>
      </c>
      <c r="BH13" s="1369">
        <v>16478164</v>
      </c>
      <c r="BI13" s="1369">
        <f t="shared" si="29"/>
        <v>16478.164000000001</v>
      </c>
      <c r="BK13" s="1368" t="s">
        <v>530</v>
      </c>
      <c r="BL13" s="1369">
        <v>195840000</v>
      </c>
      <c r="BM13" s="1369">
        <v>87561668</v>
      </c>
      <c r="BN13" s="1369">
        <v>87561668</v>
      </c>
      <c r="BO13" s="1369">
        <v>108278332</v>
      </c>
      <c r="BP13" s="1369">
        <f t="shared" si="30"/>
        <v>195840</v>
      </c>
      <c r="BQ13" s="1369">
        <f t="shared" si="31"/>
        <v>87561.668000000005</v>
      </c>
      <c r="BR13" s="1369">
        <f t="shared" si="32"/>
        <v>87561.668000000005</v>
      </c>
      <c r="BS13" s="1369">
        <f t="shared" si="33"/>
        <v>108278.33199999999</v>
      </c>
      <c r="BV13" s="1368" t="s">
        <v>530</v>
      </c>
      <c r="BW13" s="1369">
        <v>16552856</v>
      </c>
      <c r="BX13" s="1370">
        <f t="shared" si="34"/>
        <v>16552.856</v>
      </c>
      <c r="BZ13" s="1368" t="s">
        <v>530</v>
      </c>
      <c r="CA13" s="1369">
        <v>195840000</v>
      </c>
      <c r="CB13" s="1369">
        <v>104114524</v>
      </c>
      <c r="CC13" s="1369">
        <v>104114524</v>
      </c>
      <c r="CD13" s="1369">
        <v>91725476</v>
      </c>
      <c r="CE13" s="1369">
        <f t="shared" si="35"/>
        <v>195840</v>
      </c>
      <c r="CF13" s="1369">
        <f t="shared" si="36"/>
        <v>104114.524</v>
      </c>
      <c r="CG13" s="1369">
        <f t="shared" si="37"/>
        <v>104114.524</v>
      </c>
      <c r="CH13" s="1369">
        <f t="shared" si="38"/>
        <v>91725.475999999995</v>
      </c>
      <c r="CK13" s="1371" t="s">
        <v>530</v>
      </c>
      <c r="CL13" s="1370">
        <v>14842731</v>
      </c>
      <c r="CM13" s="1370">
        <f t="shared" si="39"/>
        <v>14842.731</v>
      </c>
      <c r="CP13" s="1371" t="s">
        <v>530</v>
      </c>
      <c r="CQ13" s="1370">
        <v>195840000</v>
      </c>
      <c r="CR13" s="1370">
        <v>118957255</v>
      </c>
      <c r="CS13" s="1370">
        <v>118957255</v>
      </c>
      <c r="CT13" s="1370">
        <v>76882745</v>
      </c>
      <c r="CU13" s="1370">
        <f t="shared" si="2"/>
        <v>195840</v>
      </c>
      <c r="CV13" s="1370">
        <f t="shared" si="3"/>
        <v>118957.255</v>
      </c>
      <c r="CW13" s="1370">
        <f t="shared" si="4"/>
        <v>118957.255</v>
      </c>
      <c r="CX13" s="1370">
        <f t="shared" si="5"/>
        <v>76882.744999999995</v>
      </c>
      <c r="CZ13" s="1371" t="s">
        <v>530</v>
      </c>
      <c r="DA13" s="1370">
        <v>14837901</v>
      </c>
      <c r="DB13" s="1370">
        <f t="shared" si="40"/>
        <v>14837.901</v>
      </c>
      <c r="DE13" s="1368" t="s">
        <v>530</v>
      </c>
      <c r="DF13" s="1369">
        <v>195840000</v>
      </c>
      <c r="DG13" s="1369">
        <v>133795156</v>
      </c>
      <c r="DH13" s="1369">
        <v>133795156</v>
      </c>
      <c r="DI13" s="1369">
        <v>62044844</v>
      </c>
      <c r="DJ13" s="1370">
        <f t="shared" si="41"/>
        <v>195840</v>
      </c>
      <c r="DK13" s="1370">
        <f t="shared" si="42"/>
        <v>133795.15599999999</v>
      </c>
      <c r="DL13" s="1370">
        <f t="shared" si="43"/>
        <v>133795.15599999999</v>
      </c>
      <c r="DM13" s="1370">
        <f t="shared" si="44"/>
        <v>62044.843999999997</v>
      </c>
      <c r="DP13" s="1368" t="s">
        <v>530</v>
      </c>
      <c r="DQ13" s="1369">
        <v>14844666</v>
      </c>
      <c r="DR13" s="1370">
        <f t="shared" si="45"/>
        <v>14844.665999999999</v>
      </c>
      <c r="DT13" s="1368" t="s">
        <v>530</v>
      </c>
      <c r="DU13" s="1369">
        <v>195840000</v>
      </c>
      <c r="DV13" s="1369">
        <v>148639822</v>
      </c>
      <c r="DW13" s="1369">
        <v>148639822</v>
      </c>
      <c r="DX13" s="1369">
        <v>47200178</v>
      </c>
      <c r="DY13" s="1370">
        <f t="shared" si="46"/>
        <v>195840</v>
      </c>
      <c r="DZ13" s="1370">
        <f t="shared" si="47"/>
        <v>148639.82199999999</v>
      </c>
      <c r="EA13" s="1370">
        <f t="shared" si="48"/>
        <v>148639.82199999999</v>
      </c>
      <c r="EB13" s="1370">
        <f t="shared" si="49"/>
        <v>47200.178</v>
      </c>
      <c r="EE13" s="1371" t="s">
        <v>529</v>
      </c>
      <c r="EF13" s="1370">
        <v>5718876</v>
      </c>
      <c r="EG13" s="1372">
        <f t="shared" si="50"/>
        <v>5718.8760000000002</v>
      </c>
      <c r="EI13" s="1371" t="s">
        <v>529</v>
      </c>
      <c r="EJ13" s="1370">
        <v>79670000</v>
      </c>
      <c r="EK13" s="1370">
        <v>65923565</v>
      </c>
      <c r="EL13" s="1370">
        <v>65923565</v>
      </c>
      <c r="EM13" s="1372">
        <f t="shared" si="51"/>
        <v>79670</v>
      </c>
      <c r="EN13" s="1372">
        <f t="shared" si="52"/>
        <v>65923.565000000002</v>
      </c>
      <c r="EO13" s="1372">
        <f t="shared" si="53"/>
        <v>65923.565000000002</v>
      </c>
      <c r="ER13" s="1368" t="s">
        <v>530</v>
      </c>
      <c r="ES13" s="1369">
        <v>14844666</v>
      </c>
      <c r="ET13" s="1370">
        <f t="shared" si="54"/>
        <v>14844.665999999999</v>
      </c>
      <c r="EW13" s="1368" t="s">
        <v>529</v>
      </c>
      <c r="EX13" s="1369">
        <v>0</v>
      </c>
      <c r="EY13" s="1369">
        <v>79670000</v>
      </c>
      <c r="EZ13" s="1369">
        <v>71642786</v>
      </c>
      <c r="FA13" s="1369">
        <v>71642786</v>
      </c>
      <c r="FB13" s="1369">
        <v>8027214</v>
      </c>
      <c r="FC13" s="1370">
        <f t="shared" si="55"/>
        <v>0</v>
      </c>
      <c r="FD13" s="1370">
        <f t="shared" si="56"/>
        <v>79670</v>
      </c>
      <c r="FE13" s="1370">
        <f t="shared" si="57"/>
        <v>71642.785999999993</v>
      </c>
      <c r="FF13" s="1370">
        <f t="shared" si="58"/>
        <v>71642.785999999993</v>
      </c>
      <c r="FG13" s="1370">
        <f t="shared" si="59"/>
        <v>8027.2139999999999</v>
      </c>
      <c r="FJ13" s="1371" t="s">
        <v>530</v>
      </c>
      <c r="FK13" s="1370">
        <v>15242270</v>
      </c>
      <c r="FL13" s="1372">
        <f t="shared" si="60"/>
        <v>15242.27</v>
      </c>
      <c r="FN13" s="1613" t="s">
        <v>529</v>
      </c>
      <c r="FO13" s="1614">
        <v>78237199</v>
      </c>
      <c r="FP13" s="1614">
        <v>78235661</v>
      </c>
      <c r="FQ13" s="1614">
        <v>78235661</v>
      </c>
      <c r="FR13" s="1614">
        <f t="shared" si="61"/>
        <v>78237.198999999993</v>
      </c>
      <c r="FS13" s="1614">
        <f t="shared" si="62"/>
        <v>78235.660999999993</v>
      </c>
      <c r="FT13" s="1614">
        <f t="shared" si="63"/>
        <v>78235.660999999993</v>
      </c>
    </row>
    <row r="14" spans="1:176" ht="15" customHeight="1" x14ac:dyDescent="0.25">
      <c r="A14" s="1367" t="s">
        <v>954</v>
      </c>
      <c r="B14" s="1368" t="s">
        <v>531</v>
      </c>
      <c r="C14" s="1369">
        <v>0</v>
      </c>
      <c r="D14" s="1369">
        <v>63130000</v>
      </c>
      <c r="E14" s="1369">
        <v>0</v>
      </c>
      <c r="F14" s="1369">
        <v>63130000</v>
      </c>
      <c r="G14" s="1369">
        <v>0</v>
      </c>
      <c r="H14" s="1370">
        <f t="shared" si="10"/>
        <v>63130</v>
      </c>
      <c r="I14" s="1370">
        <f t="shared" si="11"/>
        <v>0</v>
      </c>
      <c r="J14" s="1370">
        <f t="shared" si="12"/>
        <v>63130</v>
      </c>
      <c r="K14" s="1370">
        <f t="shared" si="13"/>
        <v>0</v>
      </c>
      <c r="O14" s="1368" t="s">
        <v>532</v>
      </c>
      <c r="P14" s="1369">
        <v>998169</v>
      </c>
      <c r="Q14" s="1370">
        <f t="shared" si="14"/>
        <v>998.16899999999998</v>
      </c>
      <c r="S14" s="1368" t="s">
        <v>531</v>
      </c>
      <c r="T14" s="1369">
        <v>63130000</v>
      </c>
      <c r="U14" s="1369">
        <v>0</v>
      </c>
      <c r="V14" s="1369">
        <v>0</v>
      </c>
      <c r="W14" s="1369">
        <v>63130000</v>
      </c>
      <c r="X14" s="1370">
        <f t="shared" si="15"/>
        <v>63130</v>
      </c>
      <c r="Y14" s="1370">
        <f t="shared" si="16"/>
        <v>0</v>
      </c>
      <c r="Z14" s="1370">
        <f t="shared" si="17"/>
        <v>0</v>
      </c>
      <c r="AA14" s="1370">
        <f t="shared" si="18"/>
        <v>63130</v>
      </c>
      <c r="AC14" s="1368" t="s">
        <v>531</v>
      </c>
      <c r="AD14" s="1369">
        <v>17169084</v>
      </c>
      <c r="AE14" s="1370">
        <f t="shared" si="19"/>
        <v>17169.083999999999</v>
      </c>
      <c r="AG14" s="1368" t="s">
        <v>531</v>
      </c>
      <c r="AH14" s="1369">
        <v>63130000</v>
      </c>
      <c r="AI14" s="1369">
        <v>17169084</v>
      </c>
      <c r="AJ14" s="1369">
        <v>17169084</v>
      </c>
      <c r="AK14" s="1369">
        <v>45960916</v>
      </c>
      <c r="AL14" s="1369">
        <f t="shared" si="20"/>
        <v>63130</v>
      </c>
      <c r="AM14" s="1369">
        <f t="shared" si="21"/>
        <v>17169.083999999999</v>
      </c>
      <c r="AN14" s="1369">
        <f t="shared" si="22"/>
        <v>17169.083999999999</v>
      </c>
      <c r="AO14" s="1369">
        <f t="shared" si="23"/>
        <v>45960.915999999997</v>
      </c>
      <c r="AR14" s="1368" t="s">
        <v>532</v>
      </c>
      <c r="AS14" s="1369">
        <v>998169</v>
      </c>
      <c r="AT14" s="1369">
        <f t="shared" si="24"/>
        <v>998.16899999999998</v>
      </c>
      <c r="AV14" s="1368" t="s">
        <v>531</v>
      </c>
      <c r="AW14" s="1369">
        <v>63130000</v>
      </c>
      <c r="AX14" s="1369">
        <v>17169084</v>
      </c>
      <c r="AY14" s="1369">
        <v>17169084</v>
      </c>
      <c r="AZ14" s="1369">
        <v>45960916</v>
      </c>
      <c r="BA14" s="1370">
        <f t="shared" si="25"/>
        <v>63130</v>
      </c>
      <c r="BB14" s="1370">
        <f t="shared" si="26"/>
        <v>17169.083999999999</v>
      </c>
      <c r="BC14" s="1370">
        <f t="shared" si="27"/>
        <v>17169.083999999999</v>
      </c>
      <c r="BD14" s="1370">
        <f t="shared" si="28"/>
        <v>45960.915999999997</v>
      </c>
      <c r="BG14" s="1368" t="s">
        <v>532</v>
      </c>
      <c r="BH14" s="1369">
        <v>998169</v>
      </c>
      <c r="BI14" s="1369">
        <f t="shared" si="29"/>
        <v>998.16899999999998</v>
      </c>
      <c r="BK14" s="1368" t="s">
        <v>531</v>
      </c>
      <c r="BL14" s="1369">
        <v>63130000</v>
      </c>
      <c r="BM14" s="1369">
        <v>17169084</v>
      </c>
      <c r="BN14" s="1369">
        <v>17169084</v>
      </c>
      <c r="BO14" s="1369">
        <v>45960916</v>
      </c>
      <c r="BP14" s="1369">
        <f t="shared" si="30"/>
        <v>63130</v>
      </c>
      <c r="BQ14" s="1369">
        <f t="shared" si="31"/>
        <v>17169.083999999999</v>
      </c>
      <c r="BR14" s="1369">
        <f t="shared" si="32"/>
        <v>17169.083999999999</v>
      </c>
      <c r="BS14" s="1369">
        <f t="shared" si="33"/>
        <v>45960.915999999997</v>
      </c>
      <c r="BV14" s="1368" t="s">
        <v>531</v>
      </c>
      <c r="BW14" s="1369">
        <v>16388331</v>
      </c>
      <c r="BX14" s="1370">
        <f t="shared" si="34"/>
        <v>16388.330999999998</v>
      </c>
      <c r="BZ14" s="1368" t="s">
        <v>531</v>
      </c>
      <c r="CA14" s="1369">
        <v>63130000</v>
      </c>
      <c r="CB14" s="1369">
        <v>33557415</v>
      </c>
      <c r="CC14" s="1369">
        <v>33557415</v>
      </c>
      <c r="CD14" s="1369">
        <v>29572585</v>
      </c>
      <c r="CE14" s="1369">
        <f t="shared" si="35"/>
        <v>63130</v>
      </c>
      <c r="CF14" s="1369">
        <f t="shared" si="36"/>
        <v>33557.415000000001</v>
      </c>
      <c r="CG14" s="1369">
        <f t="shared" si="37"/>
        <v>33557.415000000001</v>
      </c>
      <c r="CH14" s="1369">
        <f t="shared" si="38"/>
        <v>29572.584999999999</v>
      </c>
      <c r="CK14" s="1371" t="s">
        <v>531</v>
      </c>
      <c r="CL14" s="1370">
        <v>-1935</v>
      </c>
      <c r="CM14" s="1370">
        <f t="shared" si="39"/>
        <v>-1.9350000000000001</v>
      </c>
      <c r="CP14" s="1371" t="s">
        <v>531</v>
      </c>
      <c r="CQ14" s="1370">
        <v>63130000</v>
      </c>
      <c r="CR14" s="1370">
        <v>33555480</v>
      </c>
      <c r="CS14" s="1370">
        <v>33555480</v>
      </c>
      <c r="CT14" s="1370">
        <v>29574520</v>
      </c>
      <c r="CU14" s="1370">
        <f t="shared" si="2"/>
        <v>63130</v>
      </c>
      <c r="CV14" s="1370">
        <f t="shared" si="3"/>
        <v>33555.480000000003</v>
      </c>
      <c r="CW14" s="1370">
        <f t="shared" si="4"/>
        <v>33555.480000000003</v>
      </c>
      <c r="CX14" s="1370">
        <f t="shared" si="5"/>
        <v>29574.52</v>
      </c>
      <c r="CZ14" s="1371" t="s">
        <v>531</v>
      </c>
      <c r="DA14" s="1370">
        <v>-6765</v>
      </c>
      <c r="DB14" s="1370">
        <f t="shared" si="40"/>
        <v>-6.7649999999999997</v>
      </c>
      <c r="DE14" s="1368" t="s">
        <v>531</v>
      </c>
      <c r="DF14" s="1369">
        <v>63130000</v>
      </c>
      <c r="DG14" s="1369">
        <v>33548715</v>
      </c>
      <c r="DH14" s="1369">
        <v>33548715</v>
      </c>
      <c r="DI14" s="1369">
        <v>29581285</v>
      </c>
      <c r="DJ14" s="1370">
        <f t="shared" si="41"/>
        <v>63130</v>
      </c>
      <c r="DK14" s="1370">
        <f t="shared" si="42"/>
        <v>33548.714999999997</v>
      </c>
      <c r="DL14" s="1370">
        <f t="shared" si="43"/>
        <v>33548.714999999997</v>
      </c>
      <c r="DM14" s="1370">
        <f t="shared" si="44"/>
        <v>29581.285</v>
      </c>
      <c r="DP14" s="1368" t="s">
        <v>531</v>
      </c>
      <c r="DQ14" s="1369">
        <v>14401293</v>
      </c>
      <c r="DR14" s="1370">
        <f t="shared" si="45"/>
        <v>14401.293</v>
      </c>
      <c r="DT14" s="1368" t="s">
        <v>531</v>
      </c>
      <c r="DU14" s="1369">
        <v>63130000</v>
      </c>
      <c r="DV14" s="1369">
        <v>47950008</v>
      </c>
      <c r="DW14" s="1369">
        <v>47950008</v>
      </c>
      <c r="DX14" s="1369">
        <v>15179992</v>
      </c>
      <c r="DY14" s="1370">
        <f t="shared" si="46"/>
        <v>63130</v>
      </c>
      <c r="DZ14" s="1370">
        <f t="shared" si="47"/>
        <v>47950.008000000002</v>
      </c>
      <c r="EA14" s="1370">
        <f t="shared" si="48"/>
        <v>47950.008000000002</v>
      </c>
      <c r="EB14" s="1370">
        <f t="shared" si="49"/>
        <v>15179.992</v>
      </c>
      <c r="EE14" s="1371" t="s">
        <v>530</v>
      </c>
      <c r="EF14" s="1370">
        <v>14844321</v>
      </c>
      <c r="EG14" s="1372">
        <f t="shared" si="50"/>
        <v>14844.321</v>
      </c>
      <c r="EI14" s="1371" t="s">
        <v>530</v>
      </c>
      <c r="EJ14" s="1370">
        <v>195840000</v>
      </c>
      <c r="EK14" s="1370">
        <v>163484143</v>
      </c>
      <c r="EL14" s="1370">
        <v>163484143</v>
      </c>
      <c r="EM14" s="1372">
        <f t="shared" si="51"/>
        <v>195840</v>
      </c>
      <c r="EN14" s="1372">
        <f t="shared" si="52"/>
        <v>163484.14300000001</v>
      </c>
      <c r="EO14" s="1372">
        <f t="shared" si="53"/>
        <v>163484.14300000001</v>
      </c>
      <c r="ER14" s="1368" t="s">
        <v>532</v>
      </c>
      <c r="ES14" s="1369">
        <v>1003161</v>
      </c>
      <c r="ET14" s="1370">
        <f t="shared" si="54"/>
        <v>1003.1609999999999</v>
      </c>
      <c r="EW14" s="1368" t="s">
        <v>530</v>
      </c>
      <c r="EX14" s="1369">
        <v>0</v>
      </c>
      <c r="EY14" s="1369">
        <v>195840000</v>
      </c>
      <c r="EZ14" s="1369">
        <v>178328809</v>
      </c>
      <c r="FA14" s="1369">
        <v>178328809</v>
      </c>
      <c r="FB14" s="1369">
        <v>17511191</v>
      </c>
      <c r="FC14" s="1370">
        <f t="shared" si="55"/>
        <v>0</v>
      </c>
      <c r="FD14" s="1370">
        <f t="shared" si="56"/>
        <v>195840</v>
      </c>
      <c r="FE14" s="1370">
        <f t="shared" si="57"/>
        <v>178328.80900000001</v>
      </c>
      <c r="FF14" s="1370">
        <f t="shared" si="58"/>
        <v>178328.80900000001</v>
      </c>
      <c r="FG14" s="1370">
        <f t="shared" si="59"/>
        <v>17511.190999999999</v>
      </c>
      <c r="FJ14" s="1371" t="s">
        <v>531</v>
      </c>
      <c r="FK14" s="1370">
        <v>14531815</v>
      </c>
      <c r="FL14" s="1372">
        <f t="shared" si="60"/>
        <v>14531.815000000001</v>
      </c>
      <c r="FN14" s="1613" t="s">
        <v>530</v>
      </c>
      <c r="FO14" s="1614">
        <v>193572617</v>
      </c>
      <c r="FP14" s="1614">
        <v>193571079</v>
      </c>
      <c r="FQ14" s="1614">
        <v>193571079</v>
      </c>
      <c r="FR14" s="1614">
        <f t="shared" si="61"/>
        <v>193572.617</v>
      </c>
      <c r="FS14" s="1614">
        <f t="shared" si="62"/>
        <v>193571.079</v>
      </c>
      <c r="FT14" s="1614">
        <f t="shared" si="63"/>
        <v>193571.079</v>
      </c>
    </row>
    <row r="15" spans="1:176" ht="15" customHeight="1" x14ac:dyDescent="0.25">
      <c r="A15" s="1367" t="s">
        <v>954</v>
      </c>
      <c r="B15" s="1368" t="s">
        <v>532</v>
      </c>
      <c r="C15" s="1369">
        <v>0</v>
      </c>
      <c r="D15" s="1369">
        <v>11180000</v>
      </c>
      <c r="E15" s="1369">
        <v>998169</v>
      </c>
      <c r="F15" s="1369">
        <v>10181831</v>
      </c>
      <c r="G15" s="1369">
        <v>998169</v>
      </c>
      <c r="H15" s="1370">
        <f t="shared" si="10"/>
        <v>11180</v>
      </c>
      <c r="I15" s="1370">
        <f t="shared" si="11"/>
        <v>998.16899999999998</v>
      </c>
      <c r="J15" s="1370">
        <f t="shared" si="12"/>
        <v>10181.831</v>
      </c>
      <c r="K15" s="1370">
        <f t="shared" si="13"/>
        <v>998.16899999999998</v>
      </c>
      <c r="O15" s="1368" t="s">
        <v>345</v>
      </c>
      <c r="P15" s="1369">
        <v>1818151</v>
      </c>
      <c r="Q15" s="1370">
        <f t="shared" si="14"/>
        <v>1818.1510000000001</v>
      </c>
      <c r="S15" s="1368" t="s">
        <v>532</v>
      </c>
      <c r="T15" s="1369">
        <v>11180000</v>
      </c>
      <c r="U15" s="1369">
        <v>1996338</v>
      </c>
      <c r="V15" s="1369">
        <v>1996338</v>
      </c>
      <c r="W15" s="1369">
        <v>9183662</v>
      </c>
      <c r="X15" s="1370">
        <f t="shared" si="15"/>
        <v>11180</v>
      </c>
      <c r="Y15" s="1370">
        <f t="shared" si="16"/>
        <v>1996.338</v>
      </c>
      <c r="Z15" s="1370">
        <f t="shared" si="17"/>
        <v>1996.338</v>
      </c>
      <c r="AA15" s="1370">
        <f t="shared" si="18"/>
        <v>9183.6620000000003</v>
      </c>
      <c r="AC15" s="1368" t="s">
        <v>532</v>
      </c>
      <c r="AD15" s="1369">
        <v>998169</v>
      </c>
      <c r="AE15" s="1370">
        <f t="shared" si="19"/>
        <v>998.16899999999998</v>
      </c>
      <c r="AG15" s="1368" t="s">
        <v>532</v>
      </c>
      <c r="AH15" s="1369">
        <v>11180000</v>
      </c>
      <c r="AI15" s="1369">
        <v>2994507</v>
      </c>
      <c r="AJ15" s="1369">
        <v>2994507</v>
      </c>
      <c r="AK15" s="1369">
        <v>8185493</v>
      </c>
      <c r="AL15" s="1369">
        <f t="shared" si="20"/>
        <v>11180</v>
      </c>
      <c r="AM15" s="1369">
        <f t="shared" si="21"/>
        <v>2994.5070000000001</v>
      </c>
      <c r="AN15" s="1369">
        <f t="shared" si="22"/>
        <v>2994.5070000000001</v>
      </c>
      <c r="AO15" s="1369">
        <f t="shared" si="23"/>
        <v>8185.4930000000004</v>
      </c>
      <c r="AR15" s="1368" t="s">
        <v>345</v>
      </c>
      <c r="AS15" s="1369">
        <v>1656301</v>
      </c>
      <c r="AT15" s="1369">
        <f t="shared" si="24"/>
        <v>1656.3009999999999</v>
      </c>
      <c r="AV15" s="1368" t="s">
        <v>532</v>
      </c>
      <c r="AW15" s="1369">
        <v>11180000</v>
      </c>
      <c r="AX15" s="1369">
        <v>3992676</v>
      </c>
      <c r="AY15" s="1369">
        <v>3992676</v>
      </c>
      <c r="AZ15" s="1369">
        <v>7187324</v>
      </c>
      <c r="BA15" s="1370">
        <f t="shared" si="25"/>
        <v>11180</v>
      </c>
      <c r="BB15" s="1370">
        <f t="shared" si="26"/>
        <v>3992.6759999999999</v>
      </c>
      <c r="BC15" s="1370">
        <f t="shared" si="27"/>
        <v>3992.6759999999999</v>
      </c>
      <c r="BD15" s="1370">
        <f t="shared" si="28"/>
        <v>7187.3239999999996</v>
      </c>
      <c r="BG15" s="1368" t="s">
        <v>345</v>
      </c>
      <c r="BH15" s="1369">
        <v>1584867</v>
      </c>
      <c r="BI15" s="1369">
        <f t="shared" si="29"/>
        <v>1584.867</v>
      </c>
      <c r="BK15" s="1368" t="s">
        <v>532</v>
      </c>
      <c r="BL15" s="1369">
        <v>11180000</v>
      </c>
      <c r="BM15" s="1369">
        <v>4990845</v>
      </c>
      <c r="BN15" s="1369">
        <v>4990845</v>
      </c>
      <c r="BO15" s="1369">
        <v>6189155</v>
      </c>
      <c r="BP15" s="1369">
        <f t="shared" si="30"/>
        <v>11180</v>
      </c>
      <c r="BQ15" s="1369">
        <f t="shared" si="31"/>
        <v>4990.8450000000003</v>
      </c>
      <c r="BR15" s="1369">
        <f t="shared" si="32"/>
        <v>4990.8450000000003</v>
      </c>
      <c r="BS15" s="1369">
        <f t="shared" si="33"/>
        <v>6189.1549999999997</v>
      </c>
      <c r="BV15" s="1368" t="s">
        <v>532</v>
      </c>
      <c r="BW15" s="1369">
        <v>1003161</v>
      </c>
      <c r="BX15" s="1370">
        <f t="shared" si="34"/>
        <v>1003.1609999999999</v>
      </c>
      <c r="BZ15" s="1368" t="s">
        <v>532</v>
      </c>
      <c r="CA15" s="1369">
        <v>11180000</v>
      </c>
      <c r="CB15" s="1369">
        <v>5994006</v>
      </c>
      <c r="CC15" s="1369">
        <v>5994006</v>
      </c>
      <c r="CD15" s="1369">
        <v>5185994</v>
      </c>
      <c r="CE15" s="1369">
        <f t="shared" si="35"/>
        <v>11180</v>
      </c>
      <c r="CF15" s="1369">
        <f t="shared" si="36"/>
        <v>5994.0060000000003</v>
      </c>
      <c r="CG15" s="1369">
        <f t="shared" si="37"/>
        <v>5994.0060000000003</v>
      </c>
      <c r="CH15" s="1369">
        <f t="shared" si="38"/>
        <v>5185.9939999999997</v>
      </c>
      <c r="CK15" s="1371" t="s">
        <v>532</v>
      </c>
      <c r="CL15" s="1370">
        <v>1001227</v>
      </c>
      <c r="CM15" s="1370">
        <f t="shared" si="39"/>
        <v>1001.227</v>
      </c>
      <c r="CP15" s="1371" t="s">
        <v>532</v>
      </c>
      <c r="CQ15" s="1370">
        <v>11180000</v>
      </c>
      <c r="CR15" s="1370">
        <v>6995233</v>
      </c>
      <c r="CS15" s="1370">
        <v>6995233</v>
      </c>
      <c r="CT15" s="1370">
        <v>4184767</v>
      </c>
      <c r="CU15" s="1370">
        <f t="shared" si="2"/>
        <v>11180</v>
      </c>
      <c r="CV15" s="1370">
        <f t="shared" si="3"/>
        <v>6995.2330000000002</v>
      </c>
      <c r="CW15" s="1370">
        <f t="shared" si="4"/>
        <v>6995.2330000000002</v>
      </c>
      <c r="CX15" s="1370">
        <f t="shared" si="5"/>
        <v>4184.7669999999998</v>
      </c>
      <c r="CZ15" s="1371" t="s">
        <v>532</v>
      </c>
      <c r="DA15" s="1370">
        <v>996396</v>
      </c>
      <c r="DB15" s="1370">
        <f t="shared" si="40"/>
        <v>996.39599999999996</v>
      </c>
      <c r="DE15" s="1368" t="s">
        <v>532</v>
      </c>
      <c r="DF15" s="1369">
        <v>11180000</v>
      </c>
      <c r="DG15" s="1369">
        <v>7991629</v>
      </c>
      <c r="DH15" s="1369">
        <v>7991629</v>
      </c>
      <c r="DI15" s="1369">
        <v>3188371</v>
      </c>
      <c r="DJ15" s="1370">
        <f t="shared" si="41"/>
        <v>11180</v>
      </c>
      <c r="DK15" s="1370">
        <f t="shared" si="42"/>
        <v>7991.6289999999999</v>
      </c>
      <c r="DL15" s="1370">
        <f t="shared" si="43"/>
        <v>7991.6289999999999</v>
      </c>
      <c r="DM15" s="1370">
        <f t="shared" si="44"/>
        <v>3188.3710000000001</v>
      </c>
      <c r="DP15" s="1368" t="s">
        <v>532</v>
      </c>
      <c r="DQ15" s="1369">
        <v>1003161</v>
      </c>
      <c r="DR15" s="1370">
        <f t="shared" si="45"/>
        <v>1003.1609999999999</v>
      </c>
      <c r="DT15" s="1368" t="s">
        <v>532</v>
      </c>
      <c r="DU15" s="1369">
        <v>11180000</v>
      </c>
      <c r="DV15" s="1369">
        <v>8994790</v>
      </c>
      <c r="DW15" s="1369">
        <v>8994790</v>
      </c>
      <c r="DX15" s="1369">
        <v>2185210</v>
      </c>
      <c r="DY15" s="1370">
        <f t="shared" si="46"/>
        <v>11180</v>
      </c>
      <c r="DZ15" s="1370">
        <f t="shared" si="47"/>
        <v>8994.7900000000009</v>
      </c>
      <c r="EA15" s="1370">
        <f t="shared" si="48"/>
        <v>8994.7900000000009</v>
      </c>
      <c r="EB15" s="1370">
        <f t="shared" si="49"/>
        <v>2185.21</v>
      </c>
      <c r="EE15" s="1371" t="s">
        <v>532</v>
      </c>
      <c r="EF15" s="1370">
        <v>1002817</v>
      </c>
      <c r="EG15" s="1372">
        <f t="shared" si="50"/>
        <v>1002.817</v>
      </c>
      <c r="EI15" s="1371" t="s">
        <v>531</v>
      </c>
      <c r="EJ15" s="1370">
        <v>63130000</v>
      </c>
      <c r="EK15" s="1370">
        <v>47950008</v>
      </c>
      <c r="EL15" s="1370">
        <v>47950008</v>
      </c>
      <c r="EM15" s="1372">
        <f t="shared" si="51"/>
        <v>63130</v>
      </c>
      <c r="EN15" s="1372">
        <f t="shared" si="52"/>
        <v>47950.008000000002</v>
      </c>
      <c r="EO15" s="1372">
        <f t="shared" si="53"/>
        <v>47950.008000000002</v>
      </c>
      <c r="ER15" s="1368" t="s">
        <v>345</v>
      </c>
      <c r="ES15" s="1369">
        <v>1439530</v>
      </c>
      <c r="ET15" s="1370">
        <f t="shared" si="54"/>
        <v>1439.53</v>
      </c>
      <c r="EW15" s="1368" t="s">
        <v>531</v>
      </c>
      <c r="EX15" s="1369">
        <v>0</v>
      </c>
      <c r="EY15" s="1369">
        <v>63130000</v>
      </c>
      <c r="EZ15" s="1369">
        <v>47950008</v>
      </c>
      <c r="FA15" s="1369">
        <v>47950008</v>
      </c>
      <c r="FB15" s="1369">
        <v>15179992</v>
      </c>
      <c r="FC15" s="1370">
        <f t="shared" si="55"/>
        <v>0</v>
      </c>
      <c r="FD15" s="1370">
        <f t="shared" si="56"/>
        <v>63130</v>
      </c>
      <c r="FE15" s="1370">
        <f t="shared" si="57"/>
        <v>47950.008000000002</v>
      </c>
      <c r="FF15" s="1370">
        <f t="shared" si="58"/>
        <v>47950.008000000002</v>
      </c>
      <c r="FG15" s="1370">
        <f t="shared" si="59"/>
        <v>15179.992</v>
      </c>
      <c r="FJ15" s="1371" t="s">
        <v>532</v>
      </c>
      <c r="FK15" s="1370">
        <v>1031719</v>
      </c>
      <c r="FL15" s="1372">
        <f t="shared" si="60"/>
        <v>1031.7190000000001</v>
      </c>
      <c r="FN15" s="1613" t="s">
        <v>531</v>
      </c>
      <c r="FO15" s="1614">
        <v>62483361</v>
      </c>
      <c r="FP15" s="1614">
        <v>62481823</v>
      </c>
      <c r="FQ15" s="1614">
        <v>62481823</v>
      </c>
      <c r="FR15" s="1614">
        <f t="shared" si="61"/>
        <v>62483.360999999997</v>
      </c>
      <c r="FS15" s="1614">
        <f t="shared" si="62"/>
        <v>62481.822999999997</v>
      </c>
      <c r="FT15" s="1614">
        <f t="shared" si="63"/>
        <v>62481.822999999997</v>
      </c>
    </row>
    <row r="16" spans="1:176" ht="15" customHeight="1" x14ac:dyDescent="0.25">
      <c r="A16" s="1367" t="s">
        <v>954</v>
      </c>
      <c r="B16" s="1368" t="s">
        <v>848</v>
      </c>
      <c r="C16" s="1369">
        <v>0</v>
      </c>
      <c r="D16" s="1369">
        <v>17350000</v>
      </c>
      <c r="E16" s="1369">
        <v>0</v>
      </c>
      <c r="F16" s="1369">
        <v>17350000</v>
      </c>
      <c r="G16" s="1369">
        <v>0</v>
      </c>
      <c r="H16" s="1370">
        <f t="shared" si="10"/>
        <v>17350</v>
      </c>
      <c r="I16" s="1370">
        <f t="shared" si="11"/>
        <v>0</v>
      </c>
      <c r="J16" s="1370">
        <f t="shared" si="12"/>
        <v>17350</v>
      </c>
      <c r="K16" s="1370">
        <f t="shared" si="13"/>
        <v>0</v>
      </c>
      <c r="O16" s="1368" t="s">
        <v>533</v>
      </c>
      <c r="P16" s="1369">
        <v>348024</v>
      </c>
      <c r="Q16" s="1370">
        <f t="shared" si="14"/>
        <v>348.024</v>
      </c>
      <c r="S16" s="1368" t="s">
        <v>848</v>
      </c>
      <c r="T16" s="1369">
        <v>17350000</v>
      </c>
      <c r="U16" s="1369">
        <v>0</v>
      </c>
      <c r="V16" s="1369">
        <v>0</v>
      </c>
      <c r="W16" s="1369">
        <v>17350000</v>
      </c>
      <c r="X16" s="1370">
        <f t="shared" si="15"/>
        <v>17350</v>
      </c>
      <c r="Y16" s="1370">
        <f t="shared" si="16"/>
        <v>0</v>
      </c>
      <c r="Z16" s="1370">
        <f t="shared" si="17"/>
        <v>0</v>
      </c>
      <c r="AA16" s="1370">
        <f t="shared" si="18"/>
        <v>17350</v>
      </c>
      <c r="AC16" s="1368" t="s">
        <v>345</v>
      </c>
      <c r="AD16" s="1369">
        <v>1718273</v>
      </c>
      <c r="AE16" s="1370">
        <f t="shared" si="19"/>
        <v>1718.2729999999999</v>
      </c>
      <c r="AG16" s="1368" t="s">
        <v>848</v>
      </c>
      <c r="AH16" s="1369">
        <v>17350000</v>
      </c>
      <c r="AI16" s="1369">
        <v>0</v>
      </c>
      <c r="AJ16" s="1369">
        <v>0</v>
      </c>
      <c r="AK16" s="1369">
        <v>17350000</v>
      </c>
      <c r="AL16" s="1369">
        <f t="shared" si="20"/>
        <v>17350</v>
      </c>
      <c r="AM16" s="1369">
        <f t="shared" si="21"/>
        <v>0</v>
      </c>
      <c r="AN16" s="1369">
        <f t="shared" si="22"/>
        <v>0</v>
      </c>
      <c r="AO16" s="1369">
        <f t="shared" si="23"/>
        <v>17350</v>
      </c>
      <c r="AR16" s="1368" t="s">
        <v>533</v>
      </c>
      <c r="AS16" s="1369">
        <v>174012</v>
      </c>
      <c r="AT16" s="1369">
        <f t="shared" si="24"/>
        <v>174.012</v>
      </c>
      <c r="AV16" s="1368" t="s">
        <v>848</v>
      </c>
      <c r="AW16" s="1369">
        <v>17350000</v>
      </c>
      <c r="AX16" s="1369">
        <v>0</v>
      </c>
      <c r="AY16" s="1369">
        <v>0</v>
      </c>
      <c r="AZ16" s="1369">
        <v>17350000</v>
      </c>
      <c r="BA16" s="1370">
        <f t="shared" si="25"/>
        <v>17350</v>
      </c>
      <c r="BB16" s="1370">
        <f t="shared" si="26"/>
        <v>0</v>
      </c>
      <c r="BC16" s="1370">
        <f t="shared" si="27"/>
        <v>0</v>
      </c>
      <c r="BD16" s="1370">
        <f t="shared" si="28"/>
        <v>17350</v>
      </c>
      <c r="BG16" s="1368" t="s">
        <v>533</v>
      </c>
      <c r="BH16" s="1369">
        <v>174012</v>
      </c>
      <c r="BI16" s="1369">
        <f t="shared" si="29"/>
        <v>174.012</v>
      </c>
      <c r="BK16" s="1368" t="s">
        <v>848</v>
      </c>
      <c r="BL16" s="1369">
        <v>17350000</v>
      </c>
      <c r="BM16" s="1369">
        <v>0</v>
      </c>
      <c r="BN16" s="1369">
        <v>0</v>
      </c>
      <c r="BO16" s="1369">
        <v>17350000</v>
      </c>
      <c r="BP16" s="1369">
        <f t="shared" si="30"/>
        <v>17350</v>
      </c>
      <c r="BQ16" s="1369">
        <f t="shared" si="31"/>
        <v>0</v>
      </c>
      <c r="BR16" s="1369">
        <f t="shared" si="32"/>
        <v>0</v>
      </c>
      <c r="BS16" s="1369">
        <f t="shared" si="33"/>
        <v>17350</v>
      </c>
      <c r="BV16" s="1368" t="s">
        <v>345</v>
      </c>
      <c r="BW16" s="1369">
        <v>1819822</v>
      </c>
      <c r="BX16" s="1370">
        <f t="shared" si="34"/>
        <v>1819.8219999999999</v>
      </c>
      <c r="BZ16" s="1368" t="s">
        <v>848</v>
      </c>
      <c r="CA16" s="1369">
        <v>17350000</v>
      </c>
      <c r="CB16" s="1369">
        <v>0</v>
      </c>
      <c r="CC16" s="1369">
        <v>0</v>
      </c>
      <c r="CD16" s="1369">
        <v>17350000</v>
      </c>
      <c r="CE16" s="1369">
        <f t="shared" si="35"/>
        <v>17350</v>
      </c>
      <c r="CF16" s="1369">
        <f t="shared" si="36"/>
        <v>0</v>
      </c>
      <c r="CG16" s="1369">
        <f t="shared" si="37"/>
        <v>0</v>
      </c>
      <c r="CH16" s="1369">
        <f t="shared" si="38"/>
        <v>17350</v>
      </c>
      <c r="CK16" s="1371" t="s">
        <v>345</v>
      </c>
      <c r="CL16" s="1370">
        <v>1556081</v>
      </c>
      <c r="CM16" s="1370">
        <f t="shared" si="39"/>
        <v>1556.0809999999999</v>
      </c>
      <c r="CP16" s="1371" t="s">
        <v>848</v>
      </c>
      <c r="CQ16" s="1370">
        <v>17350000</v>
      </c>
      <c r="CR16" s="1370">
        <v>0</v>
      </c>
      <c r="CS16" s="1370">
        <v>0</v>
      </c>
      <c r="CT16" s="1370">
        <v>17350000</v>
      </c>
      <c r="CU16" s="1370">
        <f t="shared" si="2"/>
        <v>17350</v>
      </c>
      <c r="CV16" s="1370">
        <f t="shared" si="3"/>
        <v>0</v>
      </c>
      <c r="CW16" s="1370">
        <f t="shared" si="4"/>
        <v>0</v>
      </c>
      <c r="CX16" s="1370">
        <f t="shared" si="5"/>
        <v>17350</v>
      </c>
      <c r="CZ16" s="1371" t="s">
        <v>345</v>
      </c>
      <c r="DA16" s="1370">
        <v>1527261</v>
      </c>
      <c r="DB16" s="1370">
        <f t="shared" si="40"/>
        <v>1527.261</v>
      </c>
      <c r="DE16" s="1368" t="s">
        <v>848</v>
      </c>
      <c r="DF16" s="1369">
        <v>17350000</v>
      </c>
      <c r="DG16" s="1369">
        <v>0</v>
      </c>
      <c r="DH16" s="1369">
        <v>0</v>
      </c>
      <c r="DI16" s="1369">
        <v>17350000</v>
      </c>
      <c r="DJ16" s="1370">
        <f t="shared" si="41"/>
        <v>17350</v>
      </c>
      <c r="DK16" s="1370">
        <f t="shared" si="42"/>
        <v>0</v>
      </c>
      <c r="DL16" s="1370">
        <f t="shared" si="43"/>
        <v>0</v>
      </c>
      <c r="DM16" s="1370">
        <f t="shared" si="44"/>
        <v>17350</v>
      </c>
      <c r="DP16" s="1368" t="s">
        <v>345</v>
      </c>
      <c r="DQ16" s="1369">
        <v>1750736</v>
      </c>
      <c r="DR16" s="1370">
        <f t="shared" si="45"/>
        <v>1750.7360000000001</v>
      </c>
      <c r="DT16" s="1368" t="s">
        <v>848</v>
      </c>
      <c r="DU16" s="1369">
        <v>17350000</v>
      </c>
      <c r="DV16" s="1369">
        <v>0</v>
      </c>
      <c r="DW16" s="1369">
        <v>0</v>
      </c>
      <c r="DX16" s="1369">
        <v>17350000</v>
      </c>
      <c r="DY16" s="1370">
        <f t="shared" si="46"/>
        <v>17350</v>
      </c>
      <c r="DZ16" s="1370">
        <f t="shared" si="47"/>
        <v>0</v>
      </c>
      <c r="EA16" s="1370">
        <f t="shared" si="48"/>
        <v>0</v>
      </c>
      <c r="EB16" s="1370">
        <f t="shared" si="49"/>
        <v>17350</v>
      </c>
      <c r="EE16" s="1371" t="s">
        <v>345</v>
      </c>
      <c r="EF16" s="1370">
        <v>1432355</v>
      </c>
      <c r="EG16" s="1372">
        <f t="shared" si="50"/>
        <v>1432.355</v>
      </c>
      <c r="EI16" s="1371" t="s">
        <v>532</v>
      </c>
      <c r="EJ16" s="1370">
        <v>11180000</v>
      </c>
      <c r="EK16" s="1370">
        <v>9997607</v>
      </c>
      <c r="EL16" s="1370">
        <v>9997607</v>
      </c>
      <c r="EM16" s="1372">
        <f t="shared" si="51"/>
        <v>11180</v>
      </c>
      <c r="EN16" s="1372">
        <f t="shared" si="52"/>
        <v>9997.607</v>
      </c>
      <c r="EO16" s="1372">
        <f t="shared" si="53"/>
        <v>9997.607</v>
      </c>
      <c r="ER16" s="1368" t="s">
        <v>533</v>
      </c>
      <c r="ES16" s="1369">
        <v>130509</v>
      </c>
      <c r="ET16" s="1370">
        <f t="shared" si="54"/>
        <v>130.50899999999999</v>
      </c>
      <c r="EW16" s="1368" t="s">
        <v>532</v>
      </c>
      <c r="EX16" s="1369">
        <v>0</v>
      </c>
      <c r="EY16" s="1369">
        <v>11180000</v>
      </c>
      <c r="EZ16" s="1369">
        <v>11000768</v>
      </c>
      <c r="FA16" s="1369">
        <v>11000768</v>
      </c>
      <c r="FB16" s="1369">
        <v>179232</v>
      </c>
      <c r="FC16" s="1370">
        <f t="shared" si="55"/>
        <v>0</v>
      </c>
      <c r="FD16" s="1370">
        <f t="shared" si="56"/>
        <v>11180</v>
      </c>
      <c r="FE16" s="1370">
        <f t="shared" si="57"/>
        <v>11000.768</v>
      </c>
      <c r="FF16" s="1370">
        <f t="shared" si="58"/>
        <v>11000.768</v>
      </c>
      <c r="FG16" s="1370">
        <f t="shared" si="59"/>
        <v>179.232</v>
      </c>
      <c r="FJ16" s="1371" t="s">
        <v>345</v>
      </c>
      <c r="FK16" s="1370">
        <v>1652069</v>
      </c>
      <c r="FL16" s="1372">
        <f t="shared" si="60"/>
        <v>1652.069</v>
      </c>
      <c r="FN16" s="1613" t="s">
        <v>532</v>
      </c>
      <c r="FO16" s="1614">
        <v>12034025</v>
      </c>
      <c r="FP16" s="1614">
        <v>12032487</v>
      </c>
      <c r="FQ16" s="1614">
        <v>12032487</v>
      </c>
      <c r="FR16" s="1614">
        <f t="shared" si="61"/>
        <v>12034.025</v>
      </c>
      <c r="FS16" s="1614">
        <f t="shared" si="62"/>
        <v>12032.486999999999</v>
      </c>
      <c r="FT16" s="1614">
        <f t="shared" si="63"/>
        <v>12032.486999999999</v>
      </c>
    </row>
    <row r="17" spans="1:176" ht="15" customHeight="1" x14ac:dyDescent="0.25">
      <c r="A17" s="1367" t="s">
        <v>953</v>
      </c>
      <c r="B17" s="1368" t="s">
        <v>345</v>
      </c>
      <c r="C17" s="1369">
        <v>0</v>
      </c>
      <c r="D17" s="1369">
        <v>21740000</v>
      </c>
      <c r="E17" s="1369">
        <v>1583356</v>
      </c>
      <c r="F17" s="1369">
        <v>20156644</v>
      </c>
      <c r="G17" s="1369">
        <v>1583356</v>
      </c>
      <c r="H17" s="1370">
        <f t="shared" si="10"/>
        <v>21740</v>
      </c>
      <c r="I17" s="1370">
        <f t="shared" si="11"/>
        <v>1583.356</v>
      </c>
      <c r="J17" s="1370">
        <f t="shared" si="12"/>
        <v>20156.644</v>
      </c>
      <c r="K17" s="1370">
        <f t="shared" si="13"/>
        <v>1583.356</v>
      </c>
      <c r="O17" s="1368" t="s">
        <v>534</v>
      </c>
      <c r="P17" s="1369">
        <v>1470127</v>
      </c>
      <c r="Q17" s="1370">
        <f t="shared" si="14"/>
        <v>1470.127</v>
      </c>
      <c r="S17" s="1368" t="s">
        <v>345</v>
      </c>
      <c r="T17" s="1369">
        <v>21740000</v>
      </c>
      <c r="U17" s="1369">
        <v>3401507</v>
      </c>
      <c r="V17" s="1369">
        <v>3401507</v>
      </c>
      <c r="W17" s="1369">
        <v>18338493</v>
      </c>
      <c r="X17" s="1370">
        <f t="shared" si="15"/>
        <v>21740</v>
      </c>
      <c r="Y17" s="1370">
        <f t="shared" si="16"/>
        <v>3401.5070000000001</v>
      </c>
      <c r="Z17" s="1370">
        <f t="shared" si="17"/>
        <v>3401.5070000000001</v>
      </c>
      <c r="AA17" s="1370">
        <f t="shared" si="18"/>
        <v>18338.492999999999</v>
      </c>
      <c r="AC17" s="1368" t="s">
        <v>534</v>
      </c>
      <c r="AD17" s="1369">
        <v>1718273</v>
      </c>
      <c r="AE17" s="1370">
        <f t="shared" si="19"/>
        <v>1718.2729999999999</v>
      </c>
      <c r="AG17" s="1368" t="s">
        <v>345</v>
      </c>
      <c r="AH17" s="1369">
        <v>21740000</v>
      </c>
      <c r="AI17" s="1369">
        <v>5119780</v>
      </c>
      <c r="AJ17" s="1369">
        <v>5119780</v>
      </c>
      <c r="AK17" s="1369">
        <v>16620220</v>
      </c>
      <c r="AL17" s="1369">
        <f t="shared" si="20"/>
        <v>21740</v>
      </c>
      <c r="AM17" s="1369">
        <f t="shared" si="21"/>
        <v>5119.78</v>
      </c>
      <c r="AN17" s="1369">
        <f t="shared" si="22"/>
        <v>5119.78</v>
      </c>
      <c r="AO17" s="1369">
        <f t="shared" si="23"/>
        <v>16620.22</v>
      </c>
      <c r="AR17" s="1368" t="s">
        <v>534</v>
      </c>
      <c r="AS17" s="1369">
        <v>1482289</v>
      </c>
      <c r="AT17" s="1369">
        <f t="shared" si="24"/>
        <v>1482.289</v>
      </c>
      <c r="AV17" s="1368" t="s">
        <v>345</v>
      </c>
      <c r="AW17" s="1369">
        <v>21740000</v>
      </c>
      <c r="AX17" s="1369">
        <v>6776081</v>
      </c>
      <c r="AY17" s="1369">
        <v>6776081</v>
      </c>
      <c r="AZ17" s="1369">
        <v>14963919</v>
      </c>
      <c r="BA17" s="1370">
        <f t="shared" si="25"/>
        <v>21740</v>
      </c>
      <c r="BB17" s="1370">
        <f t="shared" si="26"/>
        <v>6776.0810000000001</v>
      </c>
      <c r="BC17" s="1370">
        <f t="shared" si="27"/>
        <v>6776.0810000000001</v>
      </c>
      <c r="BD17" s="1370">
        <f t="shared" si="28"/>
        <v>14963.919</v>
      </c>
      <c r="BG17" s="1368" t="s">
        <v>534</v>
      </c>
      <c r="BH17" s="1369">
        <v>1410855</v>
      </c>
      <c r="BI17" s="1369">
        <f t="shared" si="29"/>
        <v>1410.855</v>
      </c>
      <c r="BK17" s="1368" t="s">
        <v>345</v>
      </c>
      <c r="BL17" s="1369">
        <v>21740000</v>
      </c>
      <c r="BM17" s="1369">
        <v>8360948</v>
      </c>
      <c r="BN17" s="1369">
        <v>8360948</v>
      </c>
      <c r="BO17" s="1369">
        <v>13379052</v>
      </c>
      <c r="BP17" s="1369">
        <f t="shared" si="30"/>
        <v>21740</v>
      </c>
      <c r="BQ17" s="1369">
        <f t="shared" si="31"/>
        <v>8360.9480000000003</v>
      </c>
      <c r="BR17" s="1369">
        <f t="shared" si="32"/>
        <v>8360.9480000000003</v>
      </c>
      <c r="BS17" s="1369">
        <f t="shared" si="33"/>
        <v>13379.052</v>
      </c>
      <c r="BV17" s="1368" t="s">
        <v>533</v>
      </c>
      <c r="BW17" s="1369">
        <v>159511</v>
      </c>
      <c r="BX17" s="1370">
        <f t="shared" si="34"/>
        <v>159.511</v>
      </c>
      <c r="BZ17" s="1368" t="s">
        <v>345</v>
      </c>
      <c r="CA17" s="1369">
        <v>21740000</v>
      </c>
      <c r="CB17" s="1369">
        <v>10180770</v>
      </c>
      <c r="CC17" s="1369">
        <v>10180770</v>
      </c>
      <c r="CD17" s="1369">
        <v>11559230</v>
      </c>
      <c r="CE17" s="1369">
        <f t="shared" si="35"/>
        <v>21740</v>
      </c>
      <c r="CF17" s="1369">
        <f t="shared" si="36"/>
        <v>10180.77</v>
      </c>
      <c r="CG17" s="1369">
        <f t="shared" si="37"/>
        <v>10180.77</v>
      </c>
      <c r="CH17" s="1369">
        <f t="shared" si="38"/>
        <v>11559.23</v>
      </c>
      <c r="CK17" s="1371" t="s">
        <v>533</v>
      </c>
      <c r="CL17" s="1370">
        <v>159511</v>
      </c>
      <c r="CM17" s="1370">
        <f t="shared" si="39"/>
        <v>159.511</v>
      </c>
      <c r="CP17" s="1371" t="s">
        <v>345</v>
      </c>
      <c r="CQ17" s="1370">
        <v>21740000</v>
      </c>
      <c r="CR17" s="1370">
        <v>11736851</v>
      </c>
      <c r="CS17" s="1370">
        <v>11736851</v>
      </c>
      <c r="CT17" s="1370">
        <v>10003149</v>
      </c>
      <c r="CU17" s="1370">
        <f t="shared" si="2"/>
        <v>21740</v>
      </c>
      <c r="CV17" s="1370">
        <f t="shared" si="3"/>
        <v>11736.851000000001</v>
      </c>
      <c r="CW17" s="1370">
        <f t="shared" si="4"/>
        <v>11736.851000000001</v>
      </c>
      <c r="CX17" s="1370">
        <f t="shared" si="5"/>
        <v>10003.148999999999</v>
      </c>
      <c r="CZ17" s="1371" t="s">
        <v>533</v>
      </c>
      <c r="DA17" s="1370">
        <v>130509</v>
      </c>
      <c r="DB17" s="1370">
        <f t="shared" si="40"/>
        <v>130.50899999999999</v>
      </c>
      <c r="DE17" s="1368" t="s">
        <v>345</v>
      </c>
      <c r="DF17" s="1369">
        <v>21740000</v>
      </c>
      <c r="DG17" s="1369">
        <v>13264112</v>
      </c>
      <c r="DH17" s="1369">
        <v>13264112</v>
      </c>
      <c r="DI17" s="1369">
        <v>8475888</v>
      </c>
      <c r="DJ17" s="1370">
        <f t="shared" si="41"/>
        <v>21740</v>
      </c>
      <c r="DK17" s="1370">
        <f t="shared" si="42"/>
        <v>13264.111999999999</v>
      </c>
      <c r="DL17" s="1370">
        <f t="shared" si="43"/>
        <v>13264.111999999999</v>
      </c>
      <c r="DM17" s="1370">
        <f t="shared" si="44"/>
        <v>8475.8880000000008</v>
      </c>
      <c r="DP17" s="1368" t="s">
        <v>533</v>
      </c>
      <c r="DQ17" s="1369">
        <v>130509</v>
      </c>
      <c r="DR17" s="1370">
        <f t="shared" si="45"/>
        <v>130.50899999999999</v>
      </c>
      <c r="DT17" s="1368" t="s">
        <v>345</v>
      </c>
      <c r="DU17" s="1369">
        <v>21740000</v>
      </c>
      <c r="DV17" s="1369">
        <v>15014848</v>
      </c>
      <c r="DW17" s="1369">
        <v>15014848</v>
      </c>
      <c r="DX17" s="1369">
        <v>6725152</v>
      </c>
      <c r="DY17" s="1370">
        <f t="shared" si="46"/>
        <v>21740</v>
      </c>
      <c r="DZ17" s="1370">
        <f t="shared" si="47"/>
        <v>15014.848</v>
      </c>
      <c r="EA17" s="1370">
        <f t="shared" si="48"/>
        <v>15014.848</v>
      </c>
      <c r="EB17" s="1370">
        <f t="shared" si="49"/>
        <v>6725.152</v>
      </c>
      <c r="EE17" s="1371" t="s">
        <v>533</v>
      </c>
      <c r="EF17" s="1370">
        <v>130509</v>
      </c>
      <c r="EG17" s="1372">
        <f t="shared" si="50"/>
        <v>130.50899999999999</v>
      </c>
      <c r="EI17" s="1371" t="s">
        <v>848</v>
      </c>
      <c r="EJ17" s="1370">
        <v>17350000</v>
      </c>
      <c r="EK17" s="1370">
        <v>0</v>
      </c>
      <c r="EL17" s="1370">
        <v>0</v>
      </c>
      <c r="EM17" s="1372">
        <f t="shared" si="51"/>
        <v>17350</v>
      </c>
      <c r="EN17" s="1372">
        <f t="shared" si="52"/>
        <v>0</v>
      </c>
      <c r="EO17" s="1372">
        <f t="shared" si="53"/>
        <v>0</v>
      </c>
      <c r="ER17" s="1368" t="s">
        <v>534</v>
      </c>
      <c r="ES17" s="1369">
        <v>1309021</v>
      </c>
      <c r="ET17" s="1370">
        <f t="shared" si="54"/>
        <v>1309.021</v>
      </c>
      <c r="EW17" s="1368" t="s">
        <v>848</v>
      </c>
      <c r="EX17" s="1369">
        <v>0</v>
      </c>
      <c r="EY17" s="1369">
        <v>17350000</v>
      </c>
      <c r="EZ17" s="1369">
        <v>0</v>
      </c>
      <c r="FA17" s="1369">
        <v>0</v>
      </c>
      <c r="FB17" s="1369">
        <v>17350000</v>
      </c>
      <c r="FC17" s="1370">
        <f t="shared" si="55"/>
        <v>0</v>
      </c>
      <c r="FD17" s="1370">
        <f t="shared" si="56"/>
        <v>17350</v>
      </c>
      <c r="FE17" s="1370">
        <f t="shared" si="57"/>
        <v>0</v>
      </c>
      <c r="FF17" s="1370">
        <f t="shared" si="58"/>
        <v>0</v>
      </c>
      <c r="FG17" s="1370">
        <f t="shared" si="59"/>
        <v>17350</v>
      </c>
      <c r="FJ17" s="1371" t="s">
        <v>533</v>
      </c>
      <c r="FK17" s="1370">
        <v>130509</v>
      </c>
      <c r="FL17" s="1372">
        <f t="shared" si="60"/>
        <v>130.50899999999999</v>
      </c>
      <c r="FN17" s="1613" t="s">
        <v>345</v>
      </c>
      <c r="FO17" s="1614">
        <v>19540340</v>
      </c>
      <c r="FP17" s="1614">
        <v>19538802</v>
      </c>
      <c r="FQ17" s="1614">
        <v>19538802</v>
      </c>
      <c r="FR17" s="1614">
        <f t="shared" si="61"/>
        <v>19540.34</v>
      </c>
      <c r="FS17" s="1614">
        <f t="shared" si="62"/>
        <v>19538.802</v>
      </c>
      <c r="FT17" s="1614">
        <f t="shared" si="63"/>
        <v>19538.802</v>
      </c>
    </row>
    <row r="18" spans="1:176" ht="15" customHeight="1" x14ac:dyDescent="0.25">
      <c r="A18" s="1367" t="s">
        <v>954</v>
      </c>
      <c r="B18" s="1368" t="s">
        <v>533</v>
      </c>
      <c r="C18" s="1369">
        <v>0</v>
      </c>
      <c r="D18" s="1369">
        <v>1570000</v>
      </c>
      <c r="E18" s="1369">
        <v>0</v>
      </c>
      <c r="F18" s="1369">
        <v>1570000</v>
      </c>
      <c r="G18" s="1369">
        <v>0</v>
      </c>
      <c r="H18" s="1370">
        <f t="shared" si="10"/>
        <v>1570</v>
      </c>
      <c r="I18" s="1370">
        <f t="shared" si="11"/>
        <v>0</v>
      </c>
      <c r="J18" s="1370">
        <f t="shared" si="12"/>
        <v>1570</v>
      </c>
      <c r="K18" s="1370">
        <f t="shared" si="13"/>
        <v>0</v>
      </c>
      <c r="O18" s="1368" t="s">
        <v>347</v>
      </c>
      <c r="P18" s="1369">
        <v>8169877</v>
      </c>
      <c r="Q18" s="1370">
        <f t="shared" si="14"/>
        <v>8169.8770000000004</v>
      </c>
      <c r="S18" s="1368" t="s">
        <v>533</v>
      </c>
      <c r="T18" s="1369">
        <v>1570000</v>
      </c>
      <c r="U18" s="1369">
        <v>348024</v>
      </c>
      <c r="V18" s="1369">
        <v>348024</v>
      </c>
      <c r="W18" s="1369">
        <v>1221976</v>
      </c>
      <c r="X18" s="1370">
        <f t="shared" si="15"/>
        <v>1570</v>
      </c>
      <c r="Y18" s="1370">
        <f t="shared" si="16"/>
        <v>348.024</v>
      </c>
      <c r="Z18" s="1370">
        <f t="shared" si="17"/>
        <v>348.024</v>
      </c>
      <c r="AA18" s="1370">
        <f t="shared" si="18"/>
        <v>1221.9760000000001</v>
      </c>
      <c r="AC18" s="1368" t="s">
        <v>535</v>
      </c>
      <c r="AD18" s="1369">
        <v>15773070</v>
      </c>
      <c r="AE18" s="1370">
        <f t="shared" si="19"/>
        <v>15773.07</v>
      </c>
      <c r="AG18" s="1368" t="s">
        <v>533</v>
      </c>
      <c r="AH18" s="1369">
        <v>1570000</v>
      </c>
      <c r="AI18" s="1369">
        <v>348024</v>
      </c>
      <c r="AJ18" s="1369">
        <v>348024</v>
      </c>
      <c r="AK18" s="1369">
        <v>1221976</v>
      </c>
      <c r="AL18" s="1369">
        <f t="shared" si="20"/>
        <v>1570</v>
      </c>
      <c r="AM18" s="1369">
        <f t="shared" si="21"/>
        <v>348.024</v>
      </c>
      <c r="AN18" s="1369">
        <f t="shared" si="22"/>
        <v>348.024</v>
      </c>
      <c r="AO18" s="1369">
        <f t="shared" si="23"/>
        <v>1221.9760000000001</v>
      </c>
      <c r="AR18" s="1368" t="s">
        <v>347</v>
      </c>
      <c r="AS18" s="1369">
        <v>8087875</v>
      </c>
      <c r="AT18" s="1369">
        <f t="shared" si="24"/>
        <v>8087.875</v>
      </c>
      <c r="AV18" s="1368" t="s">
        <v>533</v>
      </c>
      <c r="AW18" s="1369">
        <v>1570000</v>
      </c>
      <c r="AX18" s="1369">
        <v>522036</v>
      </c>
      <c r="AY18" s="1369">
        <v>522036</v>
      </c>
      <c r="AZ18" s="1369">
        <v>1047964</v>
      </c>
      <c r="BA18" s="1370">
        <f t="shared" si="25"/>
        <v>1570</v>
      </c>
      <c r="BB18" s="1370">
        <f t="shared" si="26"/>
        <v>522.03599999999994</v>
      </c>
      <c r="BC18" s="1370">
        <f t="shared" si="27"/>
        <v>522.03599999999994</v>
      </c>
      <c r="BD18" s="1370">
        <f t="shared" si="28"/>
        <v>1047.9639999999999</v>
      </c>
      <c r="BG18" s="1368" t="s">
        <v>347</v>
      </c>
      <c r="BH18" s="1369">
        <v>8005873</v>
      </c>
      <c r="BI18" s="1369">
        <f t="shared" si="29"/>
        <v>8005.8729999999996</v>
      </c>
      <c r="BK18" s="1368" t="s">
        <v>533</v>
      </c>
      <c r="BL18" s="1369">
        <v>1570000</v>
      </c>
      <c r="BM18" s="1369">
        <v>696048</v>
      </c>
      <c r="BN18" s="1369">
        <v>696048</v>
      </c>
      <c r="BO18" s="1369">
        <v>873952</v>
      </c>
      <c r="BP18" s="1369">
        <f t="shared" si="30"/>
        <v>1570</v>
      </c>
      <c r="BQ18" s="1369">
        <f t="shared" si="31"/>
        <v>696.048</v>
      </c>
      <c r="BR18" s="1369">
        <f t="shared" si="32"/>
        <v>696.048</v>
      </c>
      <c r="BS18" s="1369">
        <f t="shared" si="33"/>
        <v>873.952</v>
      </c>
      <c r="BV18" s="1368" t="s">
        <v>534</v>
      </c>
      <c r="BW18" s="1369">
        <v>1660311</v>
      </c>
      <c r="BX18" s="1370">
        <f t="shared" si="34"/>
        <v>1660.3109999999999</v>
      </c>
      <c r="BZ18" s="1368" t="s">
        <v>533</v>
      </c>
      <c r="CA18" s="1369">
        <v>1570000</v>
      </c>
      <c r="CB18" s="1369">
        <v>855559</v>
      </c>
      <c r="CC18" s="1369">
        <v>855559</v>
      </c>
      <c r="CD18" s="1369">
        <v>714441</v>
      </c>
      <c r="CE18" s="1369">
        <f t="shared" si="35"/>
        <v>1570</v>
      </c>
      <c r="CF18" s="1369">
        <f t="shared" si="36"/>
        <v>855.55899999999997</v>
      </c>
      <c r="CG18" s="1369">
        <f t="shared" si="37"/>
        <v>855.55899999999997</v>
      </c>
      <c r="CH18" s="1369">
        <f t="shared" si="38"/>
        <v>714.44100000000003</v>
      </c>
      <c r="CK18" s="1371" t="s">
        <v>534</v>
      </c>
      <c r="CL18" s="1370">
        <v>1396570</v>
      </c>
      <c r="CM18" s="1370">
        <f t="shared" si="39"/>
        <v>1396.57</v>
      </c>
      <c r="CP18" s="1371" t="s">
        <v>533</v>
      </c>
      <c r="CQ18" s="1370">
        <v>1570000</v>
      </c>
      <c r="CR18" s="1370">
        <v>1015070</v>
      </c>
      <c r="CS18" s="1370">
        <v>1015070</v>
      </c>
      <c r="CT18" s="1370">
        <v>554930</v>
      </c>
      <c r="CU18" s="1370">
        <f t="shared" si="2"/>
        <v>1570</v>
      </c>
      <c r="CV18" s="1370">
        <f t="shared" si="3"/>
        <v>1015.07</v>
      </c>
      <c r="CW18" s="1370">
        <f t="shared" si="4"/>
        <v>1015.07</v>
      </c>
      <c r="CX18" s="1370">
        <f t="shared" si="5"/>
        <v>554.92999999999995</v>
      </c>
      <c r="CZ18" s="1371" t="s">
        <v>534</v>
      </c>
      <c r="DA18" s="1370">
        <v>1396752</v>
      </c>
      <c r="DB18" s="1370">
        <f t="shared" si="40"/>
        <v>1396.752</v>
      </c>
      <c r="DE18" s="1368" t="s">
        <v>533</v>
      </c>
      <c r="DF18" s="1369">
        <v>1570000</v>
      </c>
      <c r="DG18" s="1369">
        <v>1145579</v>
      </c>
      <c r="DH18" s="1369">
        <v>1145579</v>
      </c>
      <c r="DI18" s="1369">
        <v>424421</v>
      </c>
      <c r="DJ18" s="1370">
        <f t="shared" si="41"/>
        <v>1570</v>
      </c>
      <c r="DK18" s="1370">
        <f t="shared" si="42"/>
        <v>1145.579</v>
      </c>
      <c r="DL18" s="1370">
        <f t="shared" si="43"/>
        <v>1145.579</v>
      </c>
      <c r="DM18" s="1370">
        <f t="shared" si="44"/>
        <v>424.42099999999999</v>
      </c>
      <c r="DP18" s="1368" t="s">
        <v>534</v>
      </c>
      <c r="DQ18" s="1369">
        <v>1620227</v>
      </c>
      <c r="DR18" s="1370">
        <f t="shared" si="45"/>
        <v>1620.2270000000001</v>
      </c>
      <c r="DT18" s="1368" t="s">
        <v>533</v>
      </c>
      <c r="DU18" s="1369">
        <v>1570000</v>
      </c>
      <c r="DV18" s="1369">
        <v>1276088</v>
      </c>
      <c r="DW18" s="1369">
        <v>1276088</v>
      </c>
      <c r="DX18" s="1369">
        <v>293912</v>
      </c>
      <c r="DY18" s="1370">
        <f t="shared" si="46"/>
        <v>1570</v>
      </c>
      <c r="DZ18" s="1370">
        <f t="shared" si="47"/>
        <v>1276.088</v>
      </c>
      <c r="EA18" s="1370">
        <f t="shared" si="48"/>
        <v>1276.088</v>
      </c>
      <c r="EB18" s="1370">
        <f t="shared" si="49"/>
        <v>293.91199999999998</v>
      </c>
      <c r="EE18" s="1371" t="s">
        <v>534</v>
      </c>
      <c r="EF18" s="1370">
        <v>1301846</v>
      </c>
      <c r="EG18" s="1372">
        <f t="shared" si="50"/>
        <v>1301.846</v>
      </c>
      <c r="EI18" s="1371" t="s">
        <v>345</v>
      </c>
      <c r="EJ18" s="1370">
        <v>21740000</v>
      </c>
      <c r="EK18" s="1370">
        <v>16447203</v>
      </c>
      <c r="EL18" s="1370">
        <v>16447203</v>
      </c>
      <c r="EM18" s="1372">
        <f t="shared" si="51"/>
        <v>21740</v>
      </c>
      <c r="EN18" s="1372">
        <f t="shared" si="52"/>
        <v>16447.203000000001</v>
      </c>
      <c r="EO18" s="1372">
        <f t="shared" si="53"/>
        <v>16447.203000000001</v>
      </c>
      <c r="ER18" s="1368" t="s">
        <v>347</v>
      </c>
      <c r="ES18" s="1369">
        <v>7881968</v>
      </c>
      <c r="ET18" s="1370">
        <f t="shared" si="54"/>
        <v>7881.9679999999998</v>
      </c>
      <c r="EW18" s="1368" t="s">
        <v>345</v>
      </c>
      <c r="EX18" s="1369">
        <v>0</v>
      </c>
      <c r="EY18" s="1369">
        <v>21740000</v>
      </c>
      <c r="EZ18" s="1369">
        <v>17886733</v>
      </c>
      <c r="FA18" s="1369">
        <v>17886733</v>
      </c>
      <c r="FB18" s="1369">
        <v>3853267</v>
      </c>
      <c r="FC18" s="1370">
        <f t="shared" si="55"/>
        <v>0</v>
      </c>
      <c r="FD18" s="1370">
        <f t="shared" si="56"/>
        <v>21740</v>
      </c>
      <c r="FE18" s="1370">
        <f t="shared" si="57"/>
        <v>17886.733</v>
      </c>
      <c r="FF18" s="1370">
        <f t="shared" si="58"/>
        <v>17886.733</v>
      </c>
      <c r="FG18" s="1370">
        <f t="shared" si="59"/>
        <v>3853.2669999999998</v>
      </c>
      <c r="FJ18" s="1371" t="s">
        <v>534</v>
      </c>
      <c r="FK18" s="1370">
        <v>1521560</v>
      </c>
      <c r="FL18" s="1372">
        <f t="shared" si="60"/>
        <v>1521.56</v>
      </c>
      <c r="FN18" s="1613" t="s">
        <v>533</v>
      </c>
      <c r="FO18" s="1614">
        <v>1667615</v>
      </c>
      <c r="FP18" s="1614">
        <v>1667615</v>
      </c>
      <c r="FQ18" s="1614">
        <v>1667615</v>
      </c>
      <c r="FR18" s="1614">
        <f t="shared" si="61"/>
        <v>1667.615</v>
      </c>
      <c r="FS18" s="1614">
        <f t="shared" si="62"/>
        <v>1667.615</v>
      </c>
      <c r="FT18" s="1614">
        <f t="shared" si="63"/>
        <v>1667.615</v>
      </c>
    </row>
    <row r="19" spans="1:176" ht="15" customHeight="1" x14ac:dyDescent="0.25">
      <c r="A19" s="1367" t="s">
        <v>954</v>
      </c>
      <c r="B19" s="1368" t="s">
        <v>534</v>
      </c>
      <c r="C19" s="1369">
        <v>0</v>
      </c>
      <c r="D19" s="1369">
        <v>20170000</v>
      </c>
      <c r="E19" s="1369">
        <v>1583356</v>
      </c>
      <c r="F19" s="1369">
        <v>18586644</v>
      </c>
      <c r="G19" s="1369">
        <v>1583356</v>
      </c>
      <c r="H19" s="1370">
        <f t="shared" si="10"/>
        <v>20170</v>
      </c>
      <c r="I19" s="1370">
        <f t="shared" si="11"/>
        <v>1583.356</v>
      </c>
      <c r="J19" s="1370">
        <f t="shared" si="12"/>
        <v>18586.644</v>
      </c>
      <c r="K19" s="1370">
        <f t="shared" si="13"/>
        <v>1583.356</v>
      </c>
      <c r="O19" s="1368" t="s">
        <v>537</v>
      </c>
      <c r="P19" s="1369">
        <v>7349855</v>
      </c>
      <c r="Q19" s="1370">
        <f t="shared" si="14"/>
        <v>7349.8549999999996</v>
      </c>
      <c r="S19" s="1368" t="s">
        <v>534</v>
      </c>
      <c r="T19" s="1369">
        <v>20170000</v>
      </c>
      <c r="U19" s="1369">
        <v>3053483</v>
      </c>
      <c r="V19" s="1369">
        <v>3053483</v>
      </c>
      <c r="W19" s="1369">
        <v>17116517</v>
      </c>
      <c r="X19" s="1370">
        <f t="shared" si="15"/>
        <v>20170</v>
      </c>
      <c r="Y19" s="1370">
        <f t="shared" si="16"/>
        <v>3053.4830000000002</v>
      </c>
      <c r="Z19" s="1370">
        <f t="shared" si="17"/>
        <v>3053.4830000000002</v>
      </c>
      <c r="AA19" s="1370">
        <f t="shared" si="18"/>
        <v>17116.517</v>
      </c>
      <c r="AC19" s="1368" t="s">
        <v>536</v>
      </c>
      <c r="AD19" s="1369">
        <v>8332503</v>
      </c>
      <c r="AE19" s="1370">
        <f t="shared" si="19"/>
        <v>8332.5030000000006</v>
      </c>
      <c r="AG19" s="1368" t="s">
        <v>534</v>
      </c>
      <c r="AH19" s="1369">
        <v>20170000</v>
      </c>
      <c r="AI19" s="1369">
        <v>4771756</v>
      </c>
      <c r="AJ19" s="1369">
        <v>4771756</v>
      </c>
      <c r="AK19" s="1369">
        <v>15398244</v>
      </c>
      <c r="AL19" s="1369">
        <f t="shared" si="20"/>
        <v>20170</v>
      </c>
      <c r="AM19" s="1369">
        <f t="shared" si="21"/>
        <v>4771.7560000000003</v>
      </c>
      <c r="AN19" s="1369">
        <f t="shared" si="22"/>
        <v>4771.7560000000003</v>
      </c>
      <c r="AO19" s="1369">
        <f t="shared" si="23"/>
        <v>15398.244000000001</v>
      </c>
      <c r="AR19" s="1368" t="s">
        <v>537</v>
      </c>
      <c r="AS19" s="1369">
        <v>7349855</v>
      </c>
      <c r="AT19" s="1369">
        <f t="shared" si="24"/>
        <v>7349.8549999999996</v>
      </c>
      <c r="AV19" s="1368" t="s">
        <v>534</v>
      </c>
      <c r="AW19" s="1369">
        <v>20170000</v>
      </c>
      <c r="AX19" s="1369">
        <v>6254045</v>
      </c>
      <c r="AY19" s="1369">
        <v>6254045</v>
      </c>
      <c r="AZ19" s="1369">
        <v>13915955</v>
      </c>
      <c r="BA19" s="1370">
        <f t="shared" si="25"/>
        <v>20170</v>
      </c>
      <c r="BB19" s="1370">
        <f t="shared" si="26"/>
        <v>6254.0450000000001</v>
      </c>
      <c r="BC19" s="1370">
        <f t="shared" si="27"/>
        <v>6254.0450000000001</v>
      </c>
      <c r="BD19" s="1370">
        <f t="shared" si="28"/>
        <v>13915.955</v>
      </c>
      <c r="BG19" s="1368" t="s">
        <v>537</v>
      </c>
      <c r="BH19" s="1369">
        <v>7349855</v>
      </c>
      <c r="BI19" s="1369">
        <f t="shared" si="29"/>
        <v>7349.8549999999996</v>
      </c>
      <c r="BK19" s="1368" t="s">
        <v>534</v>
      </c>
      <c r="BL19" s="1369">
        <v>20170000</v>
      </c>
      <c r="BM19" s="1369">
        <v>7664900</v>
      </c>
      <c r="BN19" s="1369">
        <v>7664900</v>
      </c>
      <c r="BO19" s="1369">
        <v>12505100</v>
      </c>
      <c r="BP19" s="1369">
        <f t="shared" si="30"/>
        <v>20170</v>
      </c>
      <c r="BQ19" s="1369">
        <f t="shared" si="31"/>
        <v>7664.9</v>
      </c>
      <c r="BR19" s="1369">
        <f t="shared" si="32"/>
        <v>7664.9</v>
      </c>
      <c r="BS19" s="1369">
        <f t="shared" si="33"/>
        <v>12505.1</v>
      </c>
      <c r="BV19" s="1368" t="s">
        <v>535</v>
      </c>
      <c r="BW19" s="1369">
        <v>14959285</v>
      </c>
      <c r="BX19" s="1370">
        <f t="shared" si="34"/>
        <v>14959.285</v>
      </c>
      <c r="BZ19" s="1368" t="s">
        <v>534</v>
      </c>
      <c r="CA19" s="1369">
        <v>20170000</v>
      </c>
      <c r="CB19" s="1369">
        <v>9325211</v>
      </c>
      <c r="CC19" s="1369">
        <v>9325211</v>
      </c>
      <c r="CD19" s="1369">
        <v>10844789</v>
      </c>
      <c r="CE19" s="1369">
        <f t="shared" si="35"/>
        <v>20170</v>
      </c>
      <c r="CF19" s="1369">
        <f t="shared" si="36"/>
        <v>9325.2109999999993</v>
      </c>
      <c r="CG19" s="1369">
        <f t="shared" si="37"/>
        <v>9325.2109999999993</v>
      </c>
      <c r="CH19" s="1369">
        <f t="shared" si="38"/>
        <v>10844.789000000001</v>
      </c>
      <c r="CK19" s="1371" t="s">
        <v>535</v>
      </c>
      <c r="CL19" s="1370">
        <v>-3869</v>
      </c>
      <c r="CM19" s="1370">
        <f t="shared" si="39"/>
        <v>-3.8690000000000002</v>
      </c>
      <c r="CP19" s="1371" t="s">
        <v>534</v>
      </c>
      <c r="CQ19" s="1370">
        <v>20170000</v>
      </c>
      <c r="CR19" s="1370">
        <v>10721781</v>
      </c>
      <c r="CS19" s="1370">
        <v>10721781</v>
      </c>
      <c r="CT19" s="1370">
        <v>9448219</v>
      </c>
      <c r="CU19" s="1370">
        <f t="shared" si="2"/>
        <v>20170</v>
      </c>
      <c r="CV19" s="1370">
        <f t="shared" si="3"/>
        <v>10721.781000000001</v>
      </c>
      <c r="CW19" s="1370">
        <f t="shared" si="4"/>
        <v>10721.781000000001</v>
      </c>
      <c r="CX19" s="1370">
        <f t="shared" si="5"/>
        <v>9448.2189999999991</v>
      </c>
      <c r="CZ19" s="1371" t="s">
        <v>535</v>
      </c>
      <c r="DA19" s="1370">
        <v>-13530</v>
      </c>
      <c r="DB19" s="1370">
        <f t="shared" si="40"/>
        <v>-13.53</v>
      </c>
      <c r="DE19" s="1368" t="s">
        <v>534</v>
      </c>
      <c r="DF19" s="1369">
        <v>20170000</v>
      </c>
      <c r="DG19" s="1369">
        <v>12118533</v>
      </c>
      <c r="DH19" s="1369">
        <v>12118533</v>
      </c>
      <c r="DI19" s="1369">
        <v>8051467</v>
      </c>
      <c r="DJ19" s="1370">
        <f t="shared" si="41"/>
        <v>20170</v>
      </c>
      <c r="DK19" s="1370">
        <f t="shared" si="42"/>
        <v>12118.532999999999</v>
      </c>
      <c r="DL19" s="1370">
        <f t="shared" si="43"/>
        <v>12118.532999999999</v>
      </c>
      <c r="DM19" s="1370">
        <f t="shared" si="44"/>
        <v>8051.4669999999996</v>
      </c>
      <c r="DP19" s="1368" t="s">
        <v>535</v>
      </c>
      <c r="DQ19" s="1369">
        <v>12889161</v>
      </c>
      <c r="DR19" s="1370">
        <f t="shared" si="45"/>
        <v>12889.161</v>
      </c>
      <c r="DT19" s="1368" t="s">
        <v>534</v>
      </c>
      <c r="DU19" s="1369">
        <v>20170000</v>
      </c>
      <c r="DV19" s="1369">
        <v>13738760</v>
      </c>
      <c r="DW19" s="1369">
        <v>13738760</v>
      </c>
      <c r="DX19" s="1369">
        <v>6431240</v>
      </c>
      <c r="DY19" s="1370">
        <f t="shared" si="46"/>
        <v>20170</v>
      </c>
      <c r="DZ19" s="1370">
        <f t="shared" si="47"/>
        <v>13738.76</v>
      </c>
      <c r="EA19" s="1370">
        <f t="shared" si="48"/>
        <v>13738.76</v>
      </c>
      <c r="EB19" s="1370">
        <f t="shared" si="49"/>
        <v>6431.24</v>
      </c>
      <c r="EE19" s="1371" t="s">
        <v>347</v>
      </c>
      <c r="EF19" s="1370">
        <v>8272527</v>
      </c>
      <c r="EG19" s="1372">
        <f t="shared" si="50"/>
        <v>8272.527</v>
      </c>
      <c r="EI19" s="1371" t="s">
        <v>533</v>
      </c>
      <c r="EJ19" s="1370">
        <v>1570000</v>
      </c>
      <c r="EK19" s="1370">
        <v>1406597</v>
      </c>
      <c r="EL19" s="1370">
        <v>1406597</v>
      </c>
      <c r="EM19" s="1372">
        <f t="shared" si="51"/>
        <v>1570</v>
      </c>
      <c r="EN19" s="1372">
        <f t="shared" si="52"/>
        <v>1406.597</v>
      </c>
      <c r="EO19" s="1372">
        <f t="shared" si="53"/>
        <v>1406.597</v>
      </c>
      <c r="ER19" s="1368" t="s">
        <v>537</v>
      </c>
      <c r="ES19" s="1369">
        <v>7349855</v>
      </c>
      <c r="ET19" s="1370">
        <f t="shared" si="54"/>
        <v>7349.8549999999996</v>
      </c>
      <c r="EW19" s="1368" t="s">
        <v>533</v>
      </c>
      <c r="EX19" s="1369">
        <v>0</v>
      </c>
      <c r="EY19" s="1369">
        <v>1570000</v>
      </c>
      <c r="EZ19" s="1369">
        <v>1537106</v>
      </c>
      <c r="FA19" s="1369">
        <v>1537106</v>
      </c>
      <c r="FB19" s="1369">
        <v>32894</v>
      </c>
      <c r="FC19" s="1370">
        <f t="shared" si="55"/>
        <v>0</v>
      </c>
      <c r="FD19" s="1370">
        <f t="shared" si="56"/>
        <v>1570</v>
      </c>
      <c r="FE19" s="1370">
        <f t="shared" si="57"/>
        <v>1537.106</v>
      </c>
      <c r="FF19" s="1370">
        <f t="shared" si="58"/>
        <v>1537.106</v>
      </c>
      <c r="FG19" s="1370">
        <f t="shared" si="59"/>
        <v>32.893999999999998</v>
      </c>
      <c r="FJ19" s="1371" t="s">
        <v>535</v>
      </c>
      <c r="FK19" s="1370">
        <v>13012587</v>
      </c>
      <c r="FL19" s="1372">
        <f t="shared" si="60"/>
        <v>13012.587</v>
      </c>
      <c r="FN19" s="1613" t="s">
        <v>534</v>
      </c>
      <c r="FO19" s="1614">
        <v>17872725</v>
      </c>
      <c r="FP19" s="1614">
        <v>17871187</v>
      </c>
      <c r="FQ19" s="1614">
        <v>17871187</v>
      </c>
      <c r="FR19" s="1614">
        <f t="shared" si="61"/>
        <v>17872.724999999999</v>
      </c>
      <c r="FS19" s="1614">
        <f t="shared" si="62"/>
        <v>17871.187000000002</v>
      </c>
      <c r="FT19" s="1614">
        <f t="shared" si="63"/>
        <v>17871.187000000002</v>
      </c>
    </row>
    <row r="20" spans="1:176" ht="15" customHeight="1" x14ac:dyDescent="0.25">
      <c r="A20" s="1367" t="s">
        <v>953</v>
      </c>
      <c r="B20" s="1368" t="s">
        <v>535</v>
      </c>
      <c r="C20" s="1369">
        <v>0</v>
      </c>
      <c r="D20" s="1369">
        <v>58750000</v>
      </c>
      <c r="E20" s="1369">
        <v>0</v>
      </c>
      <c r="F20" s="1369">
        <v>58750000</v>
      </c>
      <c r="G20" s="1369">
        <v>0</v>
      </c>
      <c r="H20" s="1370">
        <f t="shared" si="10"/>
        <v>58750</v>
      </c>
      <c r="I20" s="1370">
        <f t="shared" si="11"/>
        <v>0</v>
      </c>
      <c r="J20" s="1370">
        <f t="shared" si="12"/>
        <v>58750</v>
      </c>
      <c r="K20" s="1370">
        <f t="shared" si="13"/>
        <v>0</v>
      </c>
      <c r="O20" s="1368" t="s">
        <v>589</v>
      </c>
      <c r="P20" s="1369">
        <v>820022</v>
      </c>
      <c r="Q20" s="1370">
        <f t="shared" si="14"/>
        <v>820.02200000000005</v>
      </c>
      <c r="S20" s="1368" t="s">
        <v>535</v>
      </c>
      <c r="T20" s="1369">
        <v>58750000</v>
      </c>
      <c r="U20" s="1369">
        <v>0</v>
      </c>
      <c r="V20" s="1369">
        <v>0</v>
      </c>
      <c r="W20" s="1369">
        <v>58750000</v>
      </c>
      <c r="X20" s="1370">
        <f t="shared" si="15"/>
        <v>58750</v>
      </c>
      <c r="Y20" s="1370">
        <f t="shared" si="16"/>
        <v>0</v>
      </c>
      <c r="Z20" s="1370">
        <f t="shared" si="17"/>
        <v>0</v>
      </c>
      <c r="AA20" s="1370">
        <f t="shared" si="18"/>
        <v>58750</v>
      </c>
      <c r="AC20" s="1368" t="s">
        <v>346</v>
      </c>
      <c r="AD20" s="1369">
        <v>7440567</v>
      </c>
      <c r="AE20" s="1370">
        <f t="shared" si="19"/>
        <v>7440.567</v>
      </c>
      <c r="AG20" s="1368" t="s">
        <v>535</v>
      </c>
      <c r="AH20" s="1369">
        <v>58750000</v>
      </c>
      <c r="AI20" s="1369">
        <v>15773070</v>
      </c>
      <c r="AJ20" s="1369">
        <v>15773070</v>
      </c>
      <c r="AK20" s="1369">
        <v>42976930</v>
      </c>
      <c r="AL20" s="1369">
        <f t="shared" si="20"/>
        <v>58750</v>
      </c>
      <c r="AM20" s="1369">
        <f t="shared" si="21"/>
        <v>15773.07</v>
      </c>
      <c r="AN20" s="1369">
        <f t="shared" si="22"/>
        <v>15773.07</v>
      </c>
      <c r="AO20" s="1369">
        <f t="shared" si="23"/>
        <v>42976.93</v>
      </c>
      <c r="AR20" s="1368" t="s">
        <v>589</v>
      </c>
      <c r="AS20" s="1369">
        <v>738020</v>
      </c>
      <c r="AT20" s="1369">
        <f t="shared" si="24"/>
        <v>738.02</v>
      </c>
      <c r="AV20" s="1368" t="s">
        <v>535</v>
      </c>
      <c r="AW20" s="1369">
        <v>58750000</v>
      </c>
      <c r="AX20" s="1369">
        <v>15773070</v>
      </c>
      <c r="AY20" s="1369">
        <v>15773070</v>
      </c>
      <c r="AZ20" s="1369">
        <v>42976930</v>
      </c>
      <c r="BA20" s="1370">
        <f t="shared" si="25"/>
        <v>58750</v>
      </c>
      <c r="BB20" s="1370">
        <f t="shared" si="26"/>
        <v>15773.07</v>
      </c>
      <c r="BC20" s="1370">
        <f t="shared" si="27"/>
        <v>15773.07</v>
      </c>
      <c r="BD20" s="1370">
        <f t="shared" si="28"/>
        <v>42976.93</v>
      </c>
      <c r="BG20" s="1368" t="s">
        <v>589</v>
      </c>
      <c r="BH20" s="1369">
        <v>656018</v>
      </c>
      <c r="BI20" s="1369">
        <f t="shared" si="29"/>
        <v>656.01800000000003</v>
      </c>
      <c r="BK20" s="1368" t="s">
        <v>535</v>
      </c>
      <c r="BL20" s="1369">
        <v>58750000</v>
      </c>
      <c r="BM20" s="1369">
        <v>15773070</v>
      </c>
      <c r="BN20" s="1369">
        <v>15773070</v>
      </c>
      <c r="BO20" s="1369">
        <v>42976930</v>
      </c>
      <c r="BP20" s="1369">
        <f t="shared" si="30"/>
        <v>58750</v>
      </c>
      <c r="BQ20" s="1369">
        <f t="shared" si="31"/>
        <v>15773.07</v>
      </c>
      <c r="BR20" s="1369">
        <f t="shared" si="32"/>
        <v>15773.07</v>
      </c>
      <c r="BS20" s="1369">
        <f t="shared" si="33"/>
        <v>42976.93</v>
      </c>
      <c r="BV20" s="1368" t="s">
        <v>536</v>
      </c>
      <c r="BW20" s="1369">
        <v>7936919</v>
      </c>
      <c r="BX20" s="1370">
        <f t="shared" si="34"/>
        <v>7936.9189999999999</v>
      </c>
      <c r="BZ20" s="1368" t="s">
        <v>535</v>
      </c>
      <c r="CA20" s="1369">
        <v>58750000</v>
      </c>
      <c r="CB20" s="1369">
        <v>30732355</v>
      </c>
      <c r="CC20" s="1369">
        <v>30732355</v>
      </c>
      <c r="CD20" s="1369">
        <v>28017645</v>
      </c>
      <c r="CE20" s="1369">
        <f t="shared" si="35"/>
        <v>58750</v>
      </c>
      <c r="CF20" s="1369">
        <f t="shared" si="36"/>
        <v>30732.355</v>
      </c>
      <c r="CG20" s="1369">
        <f t="shared" si="37"/>
        <v>30732.355</v>
      </c>
      <c r="CH20" s="1369">
        <f t="shared" si="38"/>
        <v>28017.645</v>
      </c>
      <c r="CK20" s="1371" t="s">
        <v>536</v>
      </c>
      <c r="CL20" s="1370">
        <v>-1935</v>
      </c>
      <c r="CM20" s="1370">
        <f t="shared" si="39"/>
        <v>-1.9350000000000001</v>
      </c>
      <c r="CP20" s="1371" t="s">
        <v>535</v>
      </c>
      <c r="CQ20" s="1370">
        <v>58750000</v>
      </c>
      <c r="CR20" s="1370">
        <v>30728486</v>
      </c>
      <c r="CS20" s="1370">
        <v>30728486</v>
      </c>
      <c r="CT20" s="1370">
        <v>28021514</v>
      </c>
      <c r="CU20" s="1370">
        <f t="shared" si="2"/>
        <v>58750</v>
      </c>
      <c r="CV20" s="1370">
        <f t="shared" si="3"/>
        <v>30728.486000000001</v>
      </c>
      <c r="CW20" s="1370">
        <f t="shared" si="4"/>
        <v>30728.486000000001</v>
      </c>
      <c r="CX20" s="1370">
        <f t="shared" si="5"/>
        <v>28021.513999999999</v>
      </c>
      <c r="CZ20" s="1371" t="s">
        <v>536</v>
      </c>
      <c r="DA20" s="1370">
        <v>-6765</v>
      </c>
      <c r="DB20" s="1370">
        <f t="shared" si="40"/>
        <v>-6.7649999999999997</v>
      </c>
      <c r="DE20" s="1368" t="s">
        <v>535</v>
      </c>
      <c r="DF20" s="1369">
        <v>58750000</v>
      </c>
      <c r="DG20" s="1369">
        <v>30714956</v>
      </c>
      <c r="DH20" s="1369">
        <v>30714956</v>
      </c>
      <c r="DI20" s="1369">
        <v>28035044</v>
      </c>
      <c r="DJ20" s="1370">
        <f t="shared" si="41"/>
        <v>58750</v>
      </c>
      <c r="DK20" s="1370">
        <f t="shared" si="42"/>
        <v>30714.955999999998</v>
      </c>
      <c r="DL20" s="1370">
        <f t="shared" si="43"/>
        <v>30714.955999999998</v>
      </c>
      <c r="DM20" s="1370">
        <f t="shared" si="44"/>
        <v>28035.044000000002</v>
      </c>
      <c r="DP20" s="1368" t="s">
        <v>536</v>
      </c>
      <c r="DQ20" s="1369">
        <v>6930147</v>
      </c>
      <c r="DR20" s="1370">
        <f t="shared" si="45"/>
        <v>6930.1469999999999</v>
      </c>
      <c r="DT20" s="1368" t="s">
        <v>535</v>
      </c>
      <c r="DU20" s="1369">
        <v>58750000</v>
      </c>
      <c r="DV20" s="1369">
        <v>43604117</v>
      </c>
      <c r="DW20" s="1369">
        <v>43604117</v>
      </c>
      <c r="DX20" s="1369">
        <v>15145883</v>
      </c>
      <c r="DY20" s="1370">
        <f t="shared" si="46"/>
        <v>58750</v>
      </c>
      <c r="DZ20" s="1370">
        <f t="shared" si="47"/>
        <v>43604.116999999998</v>
      </c>
      <c r="EA20" s="1370">
        <f t="shared" si="48"/>
        <v>43604.116999999998</v>
      </c>
      <c r="EB20" s="1370">
        <f t="shared" si="49"/>
        <v>15145.883</v>
      </c>
      <c r="EE20" s="1371" t="s">
        <v>537</v>
      </c>
      <c r="EF20" s="1370">
        <v>7349510</v>
      </c>
      <c r="EG20" s="1372">
        <f t="shared" si="50"/>
        <v>7349.51</v>
      </c>
      <c r="EI20" s="1371" t="s">
        <v>534</v>
      </c>
      <c r="EJ20" s="1370">
        <v>20170000</v>
      </c>
      <c r="EK20" s="1370">
        <v>15040606</v>
      </c>
      <c r="EL20" s="1370">
        <v>15040606</v>
      </c>
      <c r="EM20" s="1372">
        <f t="shared" si="51"/>
        <v>20170</v>
      </c>
      <c r="EN20" s="1372">
        <f t="shared" si="52"/>
        <v>15040.606</v>
      </c>
      <c r="EO20" s="1372">
        <f t="shared" si="53"/>
        <v>15040.606</v>
      </c>
      <c r="ER20" s="1368" t="s">
        <v>589</v>
      </c>
      <c r="ES20" s="1369">
        <v>532113</v>
      </c>
      <c r="ET20" s="1370">
        <f t="shared" si="54"/>
        <v>532.11300000000006</v>
      </c>
      <c r="EW20" s="1368" t="s">
        <v>534</v>
      </c>
      <c r="EX20" s="1369">
        <v>0</v>
      </c>
      <c r="EY20" s="1369">
        <v>20170000</v>
      </c>
      <c r="EZ20" s="1369">
        <v>16349627</v>
      </c>
      <c r="FA20" s="1369">
        <v>16349627</v>
      </c>
      <c r="FB20" s="1369">
        <v>3820373</v>
      </c>
      <c r="FC20" s="1370">
        <f t="shared" si="55"/>
        <v>0</v>
      </c>
      <c r="FD20" s="1370">
        <f t="shared" si="56"/>
        <v>20170</v>
      </c>
      <c r="FE20" s="1370">
        <f t="shared" si="57"/>
        <v>16349.627</v>
      </c>
      <c r="FF20" s="1370">
        <f t="shared" si="58"/>
        <v>16349.627</v>
      </c>
      <c r="FG20" s="1370">
        <f t="shared" si="59"/>
        <v>3820.373</v>
      </c>
      <c r="FJ20" s="1371" t="s">
        <v>536</v>
      </c>
      <c r="FK20" s="1370">
        <v>6995521</v>
      </c>
      <c r="FL20" s="1372">
        <f t="shared" si="60"/>
        <v>6995.5209999999997</v>
      </c>
      <c r="FN20" s="1613" t="s">
        <v>535</v>
      </c>
      <c r="FO20" s="1614">
        <v>56619780</v>
      </c>
      <c r="FP20" s="1614">
        <v>56616704</v>
      </c>
      <c r="FQ20" s="1614">
        <v>56616704</v>
      </c>
      <c r="FR20" s="1614">
        <f t="shared" si="61"/>
        <v>56619.78</v>
      </c>
      <c r="FS20" s="1614">
        <f t="shared" si="62"/>
        <v>56616.703999999998</v>
      </c>
      <c r="FT20" s="1614">
        <f t="shared" si="63"/>
        <v>56616.703999999998</v>
      </c>
    </row>
    <row r="21" spans="1:176" ht="15" customHeight="1" x14ac:dyDescent="0.25">
      <c r="A21" s="1367" t="s">
        <v>954</v>
      </c>
      <c r="B21" s="1368" t="s">
        <v>536</v>
      </c>
      <c r="C21" s="1369">
        <v>0</v>
      </c>
      <c r="D21" s="1369">
        <v>30600000</v>
      </c>
      <c r="E21" s="1369">
        <v>0</v>
      </c>
      <c r="F21" s="1369">
        <v>30600000</v>
      </c>
      <c r="G21" s="1369">
        <v>0</v>
      </c>
      <c r="H21" s="1370">
        <f t="shared" si="10"/>
        <v>30600</v>
      </c>
      <c r="I21" s="1370">
        <f t="shared" si="11"/>
        <v>0</v>
      </c>
      <c r="J21" s="1370">
        <f t="shared" si="12"/>
        <v>30600</v>
      </c>
      <c r="K21" s="1370">
        <f t="shared" si="13"/>
        <v>0</v>
      </c>
      <c r="O21" s="1368" t="s">
        <v>351</v>
      </c>
      <c r="P21" s="1369">
        <v>1136207264</v>
      </c>
      <c r="Q21" s="1370">
        <f t="shared" si="14"/>
        <v>1136207.264</v>
      </c>
      <c r="S21" s="1368" t="s">
        <v>536</v>
      </c>
      <c r="T21" s="1369">
        <v>30600000</v>
      </c>
      <c r="U21" s="1369">
        <v>0</v>
      </c>
      <c r="V21" s="1369">
        <v>0</v>
      </c>
      <c r="W21" s="1369">
        <v>30600000</v>
      </c>
      <c r="X21" s="1370">
        <f t="shared" si="15"/>
        <v>30600</v>
      </c>
      <c r="Y21" s="1370">
        <f t="shared" si="16"/>
        <v>0</v>
      </c>
      <c r="Z21" s="1370">
        <f t="shared" si="17"/>
        <v>0</v>
      </c>
      <c r="AA21" s="1370">
        <f t="shared" si="18"/>
        <v>30600</v>
      </c>
      <c r="AC21" s="1368" t="s">
        <v>347</v>
      </c>
      <c r="AD21" s="1369">
        <v>7448258</v>
      </c>
      <c r="AE21" s="1370">
        <f t="shared" si="19"/>
        <v>7448.2579999999998</v>
      </c>
      <c r="AG21" s="1368" t="s">
        <v>536</v>
      </c>
      <c r="AH21" s="1369">
        <v>30600000</v>
      </c>
      <c r="AI21" s="1369">
        <v>8332503</v>
      </c>
      <c r="AJ21" s="1369">
        <v>8332503</v>
      </c>
      <c r="AK21" s="1369">
        <v>22267497</v>
      </c>
      <c r="AL21" s="1369">
        <f t="shared" si="20"/>
        <v>30600</v>
      </c>
      <c r="AM21" s="1369">
        <f t="shared" si="21"/>
        <v>8332.5030000000006</v>
      </c>
      <c r="AN21" s="1369">
        <f t="shared" si="22"/>
        <v>8332.5030000000006</v>
      </c>
      <c r="AO21" s="1369">
        <f t="shared" si="23"/>
        <v>22267.496999999999</v>
      </c>
      <c r="AR21" s="1368" t="s">
        <v>351</v>
      </c>
      <c r="AS21" s="1369">
        <v>1165209570</v>
      </c>
      <c r="AT21" s="1369">
        <f t="shared" si="24"/>
        <v>1165209.57</v>
      </c>
      <c r="AV21" s="1368" t="s">
        <v>536</v>
      </c>
      <c r="AW21" s="1369">
        <v>30600000</v>
      </c>
      <c r="AX21" s="1369">
        <v>8332503</v>
      </c>
      <c r="AY21" s="1369">
        <v>8332503</v>
      </c>
      <c r="AZ21" s="1369">
        <v>22267497</v>
      </c>
      <c r="BA21" s="1370">
        <f t="shared" si="25"/>
        <v>30600</v>
      </c>
      <c r="BB21" s="1370">
        <f t="shared" si="26"/>
        <v>8332.5030000000006</v>
      </c>
      <c r="BC21" s="1370">
        <f t="shared" si="27"/>
        <v>8332.5030000000006</v>
      </c>
      <c r="BD21" s="1370">
        <f t="shared" si="28"/>
        <v>22267.496999999999</v>
      </c>
      <c r="BG21" s="1368" t="s">
        <v>351</v>
      </c>
      <c r="BH21" s="1369">
        <v>1156670301</v>
      </c>
      <c r="BI21" s="1369">
        <f t="shared" si="29"/>
        <v>1156670.301</v>
      </c>
      <c r="BK21" s="1368" t="s">
        <v>536</v>
      </c>
      <c r="BL21" s="1369">
        <v>30600000</v>
      </c>
      <c r="BM21" s="1369">
        <v>8332503</v>
      </c>
      <c r="BN21" s="1369">
        <v>8332503</v>
      </c>
      <c r="BO21" s="1369">
        <v>22267497</v>
      </c>
      <c r="BP21" s="1369">
        <f t="shared" si="30"/>
        <v>30600</v>
      </c>
      <c r="BQ21" s="1369">
        <f t="shared" si="31"/>
        <v>8332.5030000000006</v>
      </c>
      <c r="BR21" s="1369">
        <f t="shared" si="32"/>
        <v>8332.5030000000006</v>
      </c>
      <c r="BS21" s="1369">
        <f t="shared" si="33"/>
        <v>22267.496999999999</v>
      </c>
      <c r="BV21" s="1368" t="s">
        <v>346</v>
      </c>
      <c r="BW21" s="1369">
        <v>7022366</v>
      </c>
      <c r="BX21" s="1370">
        <f t="shared" si="34"/>
        <v>7022.366</v>
      </c>
      <c r="BZ21" s="1368" t="s">
        <v>536</v>
      </c>
      <c r="CA21" s="1369">
        <v>30600000</v>
      </c>
      <c r="CB21" s="1369">
        <v>16269422</v>
      </c>
      <c r="CC21" s="1369">
        <v>16269422</v>
      </c>
      <c r="CD21" s="1369">
        <v>14330578</v>
      </c>
      <c r="CE21" s="1369">
        <f t="shared" si="35"/>
        <v>30600</v>
      </c>
      <c r="CF21" s="1369">
        <f t="shared" si="36"/>
        <v>16269.422</v>
      </c>
      <c r="CG21" s="1369">
        <f t="shared" si="37"/>
        <v>16269.422</v>
      </c>
      <c r="CH21" s="1369">
        <f t="shared" si="38"/>
        <v>14330.578</v>
      </c>
      <c r="CK21" s="1371" t="s">
        <v>346</v>
      </c>
      <c r="CL21" s="1370">
        <v>-1934</v>
      </c>
      <c r="CM21" s="1370">
        <f t="shared" si="39"/>
        <v>-1.9339999999999999</v>
      </c>
      <c r="CP21" s="1371" t="s">
        <v>536</v>
      </c>
      <c r="CQ21" s="1370">
        <v>30600000</v>
      </c>
      <c r="CR21" s="1370">
        <v>16267487</v>
      </c>
      <c r="CS21" s="1370">
        <v>16267487</v>
      </c>
      <c r="CT21" s="1370">
        <v>14332513</v>
      </c>
      <c r="CU21" s="1370">
        <f t="shared" si="2"/>
        <v>30600</v>
      </c>
      <c r="CV21" s="1370">
        <f t="shared" si="3"/>
        <v>16267.486999999999</v>
      </c>
      <c r="CW21" s="1370">
        <f t="shared" si="4"/>
        <v>16267.486999999999</v>
      </c>
      <c r="CX21" s="1370">
        <f t="shared" si="5"/>
        <v>14332.513000000001</v>
      </c>
      <c r="CZ21" s="1371" t="s">
        <v>346</v>
      </c>
      <c r="DA21" s="1370">
        <v>-6765</v>
      </c>
      <c r="DB21" s="1370">
        <f t="shared" si="40"/>
        <v>-6.7649999999999997</v>
      </c>
      <c r="DE21" s="1368" t="s">
        <v>536</v>
      </c>
      <c r="DF21" s="1369">
        <v>30600000</v>
      </c>
      <c r="DG21" s="1369">
        <v>16260722</v>
      </c>
      <c r="DH21" s="1369">
        <v>16260722</v>
      </c>
      <c r="DI21" s="1369">
        <v>14339278</v>
      </c>
      <c r="DJ21" s="1370">
        <f t="shared" si="41"/>
        <v>30600</v>
      </c>
      <c r="DK21" s="1370">
        <f t="shared" si="42"/>
        <v>16260.722</v>
      </c>
      <c r="DL21" s="1370">
        <f t="shared" si="43"/>
        <v>16260.722</v>
      </c>
      <c r="DM21" s="1370">
        <f t="shared" si="44"/>
        <v>14339.278</v>
      </c>
      <c r="DP21" s="1368" t="s">
        <v>346</v>
      </c>
      <c r="DQ21" s="1369">
        <v>5959014</v>
      </c>
      <c r="DR21" s="1370">
        <f t="shared" si="45"/>
        <v>5959.0140000000001</v>
      </c>
      <c r="DT21" s="1368" t="s">
        <v>536</v>
      </c>
      <c r="DU21" s="1369">
        <v>30600000</v>
      </c>
      <c r="DV21" s="1369">
        <v>23190869</v>
      </c>
      <c r="DW21" s="1369">
        <v>23190869</v>
      </c>
      <c r="DX21" s="1369">
        <v>7409131</v>
      </c>
      <c r="DY21" s="1370">
        <f t="shared" si="46"/>
        <v>30600</v>
      </c>
      <c r="DZ21" s="1370">
        <f t="shared" si="47"/>
        <v>23190.868999999999</v>
      </c>
      <c r="EA21" s="1370">
        <f t="shared" si="48"/>
        <v>23190.868999999999</v>
      </c>
      <c r="EB21" s="1370">
        <f t="shared" si="49"/>
        <v>7409.1310000000003</v>
      </c>
      <c r="EE21" s="1371" t="s">
        <v>589</v>
      </c>
      <c r="EF21" s="1370">
        <v>923017</v>
      </c>
      <c r="EG21" s="1372">
        <f t="shared" si="50"/>
        <v>923.01700000000005</v>
      </c>
      <c r="EI21" s="1371" t="s">
        <v>535</v>
      </c>
      <c r="EJ21" s="1370">
        <v>58750000</v>
      </c>
      <c r="EK21" s="1370">
        <v>43604117</v>
      </c>
      <c r="EL21" s="1370">
        <v>43604117</v>
      </c>
      <c r="EM21" s="1372">
        <f t="shared" si="51"/>
        <v>58750</v>
      </c>
      <c r="EN21" s="1372">
        <f t="shared" si="52"/>
        <v>43604.116999999998</v>
      </c>
      <c r="EO21" s="1372">
        <f t="shared" si="53"/>
        <v>43604.116999999998</v>
      </c>
      <c r="ER21" s="1368" t="s">
        <v>351</v>
      </c>
      <c r="ES21" s="1369">
        <v>1172015908</v>
      </c>
      <c r="ET21" s="1370">
        <f t="shared" si="54"/>
        <v>1172015.9080000001</v>
      </c>
      <c r="EW21" s="1368" t="s">
        <v>535</v>
      </c>
      <c r="EX21" s="1369">
        <v>0</v>
      </c>
      <c r="EY21" s="1369">
        <v>58750000</v>
      </c>
      <c r="EZ21" s="1369">
        <v>43604117</v>
      </c>
      <c r="FA21" s="1369">
        <v>43604117</v>
      </c>
      <c r="FB21" s="1369">
        <v>15145883</v>
      </c>
      <c r="FC21" s="1370">
        <f t="shared" si="55"/>
        <v>0</v>
      </c>
      <c r="FD21" s="1370">
        <f t="shared" si="56"/>
        <v>58750</v>
      </c>
      <c r="FE21" s="1370">
        <f t="shared" si="57"/>
        <v>43604.116999999998</v>
      </c>
      <c r="FF21" s="1370">
        <f t="shared" si="58"/>
        <v>43604.116999999998</v>
      </c>
      <c r="FG21" s="1370">
        <f t="shared" si="59"/>
        <v>15145.883</v>
      </c>
      <c r="FJ21" s="1371" t="s">
        <v>346</v>
      </c>
      <c r="FK21" s="1370">
        <v>6017066</v>
      </c>
      <c r="FL21" s="1372">
        <f t="shared" si="60"/>
        <v>6017.0659999999998</v>
      </c>
      <c r="FN21" s="1613" t="s">
        <v>536</v>
      </c>
      <c r="FO21" s="1614">
        <v>30187928</v>
      </c>
      <c r="FP21" s="1614">
        <v>30186390</v>
      </c>
      <c r="FQ21" s="1614">
        <v>30186390</v>
      </c>
      <c r="FR21" s="1614">
        <f t="shared" si="61"/>
        <v>30187.928</v>
      </c>
      <c r="FS21" s="1614">
        <f t="shared" si="62"/>
        <v>30186.39</v>
      </c>
      <c r="FT21" s="1614">
        <f t="shared" si="63"/>
        <v>30186.39</v>
      </c>
    </row>
    <row r="22" spans="1:176" ht="15" customHeight="1" x14ac:dyDescent="0.25">
      <c r="A22" s="1367" t="s">
        <v>954</v>
      </c>
      <c r="B22" s="1368" t="s">
        <v>346</v>
      </c>
      <c r="C22" s="1369">
        <v>0</v>
      </c>
      <c r="D22" s="1369">
        <v>28150000</v>
      </c>
      <c r="E22" s="1369">
        <v>0</v>
      </c>
      <c r="F22" s="1369">
        <v>28150000</v>
      </c>
      <c r="G22" s="1369">
        <v>0</v>
      </c>
      <c r="H22" s="1370">
        <f t="shared" si="10"/>
        <v>28150</v>
      </c>
      <c r="I22" s="1370">
        <f t="shared" si="11"/>
        <v>0</v>
      </c>
      <c r="J22" s="1370">
        <f t="shared" si="12"/>
        <v>28150</v>
      </c>
      <c r="K22" s="1370">
        <f t="shared" si="13"/>
        <v>0</v>
      </c>
      <c r="O22" s="1368" t="s">
        <v>352</v>
      </c>
      <c r="P22" s="1369">
        <v>1058999566</v>
      </c>
      <c r="Q22" s="1370">
        <f t="shared" si="14"/>
        <v>1058999.5660000001</v>
      </c>
      <c r="S22" s="1368" t="s">
        <v>346</v>
      </c>
      <c r="T22" s="1369">
        <v>28150000</v>
      </c>
      <c r="U22" s="1369">
        <v>0</v>
      </c>
      <c r="V22" s="1369">
        <v>0</v>
      </c>
      <c r="W22" s="1369">
        <v>28150000</v>
      </c>
      <c r="X22" s="1370">
        <f t="shared" si="15"/>
        <v>28150</v>
      </c>
      <c r="Y22" s="1370">
        <f t="shared" si="16"/>
        <v>0</v>
      </c>
      <c r="Z22" s="1370">
        <f t="shared" si="17"/>
        <v>0</v>
      </c>
      <c r="AA22" s="1370">
        <f t="shared" si="18"/>
        <v>28150</v>
      </c>
      <c r="AC22" s="1368" t="s">
        <v>537</v>
      </c>
      <c r="AD22" s="1369">
        <v>7349855</v>
      </c>
      <c r="AE22" s="1370">
        <f t="shared" si="19"/>
        <v>7349.8549999999996</v>
      </c>
      <c r="AG22" s="1368" t="s">
        <v>346</v>
      </c>
      <c r="AH22" s="1369">
        <v>28150000</v>
      </c>
      <c r="AI22" s="1369">
        <v>7440567</v>
      </c>
      <c r="AJ22" s="1369">
        <v>7440567</v>
      </c>
      <c r="AK22" s="1369">
        <v>20709433</v>
      </c>
      <c r="AL22" s="1369">
        <f t="shared" si="20"/>
        <v>28150</v>
      </c>
      <c r="AM22" s="1369">
        <f t="shared" si="21"/>
        <v>7440.567</v>
      </c>
      <c r="AN22" s="1369">
        <f t="shared" si="22"/>
        <v>7440.567</v>
      </c>
      <c r="AO22" s="1369">
        <f t="shared" si="23"/>
        <v>20709.433000000001</v>
      </c>
      <c r="AR22" s="1368" t="s">
        <v>352</v>
      </c>
      <c r="AS22" s="1369">
        <v>1083092522</v>
      </c>
      <c r="AT22" s="1369">
        <f t="shared" si="24"/>
        <v>1083092.5220000001</v>
      </c>
      <c r="AV22" s="1368" t="s">
        <v>346</v>
      </c>
      <c r="AW22" s="1369">
        <v>28150000</v>
      </c>
      <c r="AX22" s="1369">
        <v>7440567</v>
      </c>
      <c r="AY22" s="1369">
        <v>7440567</v>
      </c>
      <c r="AZ22" s="1369">
        <v>20709433</v>
      </c>
      <c r="BA22" s="1370">
        <f t="shared" si="25"/>
        <v>28150</v>
      </c>
      <c r="BB22" s="1370">
        <f t="shared" si="26"/>
        <v>7440.567</v>
      </c>
      <c r="BC22" s="1370">
        <f t="shared" si="27"/>
        <v>7440.567</v>
      </c>
      <c r="BD22" s="1370">
        <f t="shared" si="28"/>
        <v>20709.433000000001</v>
      </c>
      <c r="BG22" s="1368" t="s">
        <v>352</v>
      </c>
      <c r="BH22" s="1369">
        <v>1079853571</v>
      </c>
      <c r="BI22" s="1369">
        <f t="shared" si="29"/>
        <v>1079853.571</v>
      </c>
      <c r="BK22" s="1368" t="s">
        <v>346</v>
      </c>
      <c r="BL22" s="1369">
        <v>28150000</v>
      </c>
      <c r="BM22" s="1369">
        <v>7440567</v>
      </c>
      <c r="BN22" s="1369">
        <v>7440567</v>
      </c>
      <c r="BO22" s="1369">
        <v>20709433</v>
      </c>
      <c r="BP22" s="1369">
        <f t="shared" si="30"/>
        <v>28150</v>
      </c>
      <c r="BQ22" s="1369">
        <f t="shared" si="31"/>
        <v>7440.567</v>
      </c>
      <c r="BR22" s="1369">
        <f t="shared" si="32"/>
        <v>7440.567</v>
      </c>
      <c r="BS22" s="1369">
        <f t="shared" si="33"/>
        <v>20709.433000000001</v>
      </c>
      <c r="BV22" s="1368" t="s">
        <v>347</v>
      </c>
      <c r="BW22" s="1369">
        <v>8104275</v>
      </c>
      <c r="BX22" s="1370">
        <f t="shared" si="34"/>
        <v>8104.2749999999996</v>
      </c>
      <c r="BZ22" s="1368" t="s">
        <v>346</v>
      </c>
      <c r="CA22" s="1369">
        <v>28150000</v>
      </c>
      <c r="CB22" s="1369">
        <v>14462933</v>
      </c>
      <c r="CC22" s="1369">
        <v>14462933</v>
      </c>
      <c r="CD22" s="1369">
        <v>13687067</v>
      </c>
      <c r="CE22" s="1369">
        <f t="shared" si="35"/>
        <v>28150</v>
      </c>
      <c r="CF22" s="1369">
        <f t="shared" si="36"/>
        <v>14462.933000000001</v>
      </c>
      <c r="CG22" s="1369">
        <f t="shared" si="37"/>
        <v>14462.933000000001</v>
      </c>
      <c r="CH22" s="1369">
        <f t="shared" si="38"/>
        <v>13687.066999999999</v>
      </c>
      <c r="CK22" s="1371" t="s">
        <v>347</v>
      </c>
      <c r="CL22" s="1370">
        <v>7759408</v>
      </c>
      <c r="CM22" s="1370">
        <f t="shared" si="39"/>
        <v>7759.4080000000004</v>
      </c>
      <c r="CP22" s="1371" t="s">
        <v>346</v>
      </c>
      <c r="CQ22" s="1370">
        <v>28150000</v>
      </c>
      <c r="CR22" s="1370">
        <v>14460999</v>
      </c>
      <c r="CS22" s="1370">
        <v>14460999</v>
      </c>
      <c r="CT22" s="1370">
        <v>13689001</v>
      </c>
      <c r="CU22" s="1370">
        <f t="shared" si="2"/>
        <v>28150</v>
      </c>
      <c r="CV22" s="1370">
        <f t="shared" si="3"/>
        <v>14460.999</v>
      </c>
      <c r="CW22" s="1370">
        <f t="shared" si="4"/>
        <v>14460.999</v>
      </c>
      <c r="CX22" s="1370">
        <f t="shared" si="5"/>
        <v>13689.001</v>
      </c>
      <c r="CZ22" s="1371" t="s">
        <v>347</v>
      </c>
      <c r="DA22" s="1370">
        <v>8084800</v>
      </c>
      <c r="DB22" s="1370">
        <f t="shared" si="40"/>
        <v>8084.8</v>
      </c>
      <c r="DE22" s="1368" t="s">
        <v>346</v>
      </c>
      <c r="DF22" s="1369">
        <v>28150000</v>
      </c>
      <c r="DG22" s="1369">
        <v>14454234</v>
      </c>
      <c r="DH22" s="1369">
        <v>14454234</v>
      </c>
      <c r="DI22" s="1369">
        <v>13695766</v>
      </c>
      <c r="DJ22" s="1370">
        <f t="shared" si="41"/>
        <v>28150</v>
      </c>
      <c r="DK22" s="1370">
        <f t="shared" si="42"/>
        <v>14454.234</v>
      </c>
      <c r="DL22" s="1370">
        <f t="shared" si="43"/>
        <v>14454.234</v>
      </c>
      <c r="DM22" s="1370">
        <f t="shared" si="44"/>
        <v>13695.766</v>
      </c>
      <c r="DP22" s="1368" t="s">
        <v>347</v>
      </c>
      <c r="DQ22" s="1369">
        <v>7827847</v>
      </c>
      <c r="DR22" s="1370">
        <f t="shared" si="45"/>
        <v>7827.8469999999998</v>
      </c>
      <c r="DT22" s="1368" t="s">
        <v>346</v>
      </c>
      <c r="DU22" s="1369">
        <v>28150000</v>
      </c>
      <c r="DV22" s="1369">
        <v>20413248</v>
      </c>
      <c r="DW22" s="1369">
        <v>20413248</v>
      </c>
      <c r="DX22" s="1369">
        <v>7736752</v>
      </c>
      <c r="DY22" s="1370">
        <f t="shared" si="46"/>
        <v>28150</v>
      </c>
      <c r="DZ22" s="1370">
        <f t="shared" si="47"/>
        <v>20413.248</v>
      </c>
      <c r="EA22" s="1370">
        <f t="shared" si="48"/>
        <v>20413.248</v>
      </c>
      <c r="EB22" s="1370">
        <f t="shared" si="49"/>
        <v>7736.7520000000004</v>
      </c>
      <c r="EE22" s="1371" t="s">
        <v>351</v>
      </c>
      <c r="EF22" s="1370">
        <v>1166134736</v>
      </c>
      <c r="EG22" s="1372">
        <f t="shared" si="50"/>
        <v>1166134.736</v>
      </c>
      <c r="EI22" s="1371" t="s">
        <v>536</v>
      </c>
      <c r="EJ22" s="1370">
        <v>30600000</v>
      </c>
      <c r="EK22" s="1370">
        <v>23190869</v>
      </c>
      <c r="EL22" s="1370">
        <v>23190869</v>
      </c>
      <c r="EM22" s="1372">
        <f t="shared" si="51"/>
        <v>30600</v>
      </c>
      <c r="EN22" s="1372">
        <f t="shared" si="52"/>
        <v>23190.868999999999</v>
      </c>
      <c r="EO22" s="1372">
        <f t="shared" si="53"/>
        <v>23190.868999999999</v>
      </c>
      <c r="ER22" s="1368" t="s">
        <v>352</v>
      </c>
      <c r="ES22" s="1369">
        <v>1090253099</v>
      </c>
      <c r="ET22" s="1370">
        <f t="shared" si="54"/>
        <v>1090253.0989999999</v>
      </c>
      <c r="EW22" s="1368" t="s">
        <v>536</v>
      </c>
      <c r="EX22" s="1369">
        <v>0</v>
      </c>
      <c r="EY22" s="1369">
        <v>30600000</v>
      </c>
      <c r="EZ22" s="1369">
        <v>23190869</v>
      </c>
      <c r="FA22" s="1369">
        <v>23190869</v>
      </c>
      <c r="FB22" s="1369">
        <v>7409131</v>
      </c>
      <c r="FC22" s="1370">
        <f t="shared" si="55"/>
        <v>0</v>
      </c>
      <c r="FD22" s="1370">
        <f t="shared" si="56"/>
        <v>30600</v>
      </c>
      <c r="FE22" s="1370">
        <f t="shared" si="57"/>
        <v>23190.868999999999</v>
      </c>
      <c r="FF22" s="1370">
        <f t="shared" si="58"/>
        <v>23190.868999999999</v>
      </c>
      <c r="FG22" s="1370">
        <f t="shared" si="59"/>
        <v>7409.1310000000003</v>
      </c>
      <c r="FJ22" s="1371" t="s">
        <v>347</v>
      </c>
      <c r="FK22" s="1370">
        <v>7684307</v>
      </c>
      <c r="FL22" s="1372">
        <f t="shared" si="60"/>
        <v>7684.3069999999998</v>
      </c>
      <c r="FN22" s="1613" t="s">
        <v>346</v>
      </c>
      <c r="FO22" s="1614">
        <v>26431852</v>
      </c>
      <c r="FP22" s="1614">
        <v>26430314</v>
      </c>
      <c r="FQ22" s="1614">
        <v>26430314</v>
      </c>
      <c r="FR22" s="1614">
        <f t="shared" si="61"/>
        <v>26431.851999999999</v>
      </c>
      <c r="FS22" s="1614">
        <f t="shared" si="62"/>
        <v>26430.313999999998</v>
      </c>
      <c r="FT22" s="1614">
        <f t="shared" si="63"/>
        <v>26430.313999999998</v>
      </c>
    </row>
    <row r="23" spans="1:176" ht="15" customHeight="1" x14ac:dyDescent="0.25">
      <c r="A23" s="1367" t="s">
        <v>953</v>
      </c>
      <c r="B23" s="1368" t="s">
        <v>347</v>
      </c>
      <c r="C23" s="1369">
        <v>0</v>
      </c>
      <c r="D23" s="1369">
        <v>208653500</v>
      </c>
      <c r="E23" s="1369">
        <v>9687875</v>
      </c>
      <c r="F23" s="1369">
        <v>198965625</v>
      </c>
      <c r="G23" s="1369">
        <v>9687875</v>
      </c>
      <c r="H23" s="1370">
        <f t="shared" si="10"/>
        <v>208653.5</v>
      </c>
      <c r="I23" s="1370">
        <f t="shared" si="11"/>
        <v>9687.875</v>
      </c>
      <c r="J23" s="1370">
        <f t="shared" si="12"/>
        <v>198965.625</v>
      </c>
      <c r="K23" s="1370">
        <f t="shared" si="13"/>
        <v>9687.875</v>
      </c>
      <c r="O23" s="1368" t="s">
        <v>353</v>
      </c>
      <c r="P23" s="1369">
        <v>253519784</v>
      </c>
      <c r="Q23" s="1370">
        <f t="shared" si="14"/>
        <v>253519.78400000001</v>
      </c>
      <c r="S23" s="1368" t="s">
        <v>347</v>
      </c>
      <c r="T23" s="1369">
        <v>211153500</v>
      </c>
      <c r="U23" s="1369">
        <v>17857752</v>
      </c>
      <c r="V23" s="1369">
        <v>17857752</v>
      </c>
      <c r="W23" s="1369">
        <v>193295748</v>
      </c>
      <c r="X23" s="1370">
        <f t="shared" si="15"/>
        <v>211153.5</v>
      </c>
      <c r="Y23" s="1370">
        <f t="shared" si="16"/>
        <v>17857.752</v>
      </c>
      <c r="Z23" s="1370">
        <f t="shared" si="17"/>
        <v>17857.752</v>
      </c>
      <c r="AA23" s="1370">
        <f t="shared" si="18"/>
        <v>193295.74799999999</v>
      </c>
      <c r="AC23" s="1368" t="s">
        <v>589</v>
      </c>
      <c r="AD23" s="1369">
        <v>98403</v>
      </c>
      <c r="AE23" s="1370">
        <f t="shared" si="19"/>
        <v>98.403000000000006</v>
      </c>
      <c r="AG23" s="1368" t="s">
        <v>347</v>
      </c>
      <c r="AH23" s="1369">
        <v>211153500</v>
      </c>
      <c r="AI23" s="1369">
        <v>25306010</v>
      </c>
      <c r="AJ23" s="1369">
        <v>25306010</v>
      </c>
      <c r="AK23" s="1369">
        <v>185847490</v>
      </c>
      <c r="AL23" s="1369">
        <f t="shared" si="20"/>
        <v>211153.5</v>
      </c>
      <c r="AM23" s="1369">
        <f t="shared" si="21"/>
        <v>25306.01</v>
      </c>
      <c r="AN23" s="1369">
        <f t="shared" si="22"/>
        <v>25306.01</v>
      </c>
      <c r="AO23" s="1369">
        <f t="shared" si="23"/>
        <v>185847.49</v>
      </c>
      <c r="AR23" s="1368" t="s">
        <v>353</v>
      </c>
      <c r="AS23" s="1369">
        <v>258085286</v>
      </c>
      <c r="AT23" s="1369">
        <f t="shared" si="24"/>
        <v>258085.28599999999</v>
      </c>
      <c r="AV23" s="1368" t="s">
        <v>347</v>
      </c>
      <c r="AW23" s="1369">
        <v>211353500</v>
      </c>
      <c r="AX23" s="1369">
        <v>33393885</v>
      </c>
      <c r="AY23" s="1369">
        <v>33393885</v>
      </c>
      <c r="AZ23" s="1369">
        <v>177959615</v>
      </c>
      <c r="BA23" s="1370">
        <f t="shared" si="25"/>
        <v>211353.5</v>
      </c>
      <c r="BB23" s="1370">
        <f t="shared" si="26"/>
        <v>33393.885000000002</v>
      </c>
      <c r="BC23" s="1370">
        <f t="shared" si="27"/>
        <v>33393.885000000002</v>
      </c>
      <c r="BD23" s="1370">
        <f t="shared" si="28"/>
        <v>177959.61499999999</v>
      </c>
      <c r="BG23" s="1368" t="s">
        <v>353</v>
      </c>
      <c r="BH23" s="1369">
        <v>258233330</v>
      </c>
      <c r="BI23" s="1369">
        <f t="shared" si="29"/>
        <v>258233.33</v>
      </c>
      <c r="BK23" s="1368" t="s">
        <v>347</v>
      </c>
      <c r="BL23" s="1369">
        <v>210653500</v>
      </c>
      <c r="BM23" s="1369">
        <v>41399758</v>
      </c>
      <c r="BN23" s="1369">
        <v>41399758</v>
      </c>
      <c r="BO23" s="1369">
        <v>169253742</v>
      </c>
      <c r="BP23" s="1369">
        <f t="shared" si="30"/>
        <v>210653.5</v>
      </c>
      <c r="BQ23" s="1369">
        <f t="shared" si="31"/>
        <v>41399.758000000002</v>
      </c>
      <c r="BR23" s="1369">
        <f t="shared" si="32"/>
        <v>41399.758000000002</v>
      </c>
      <c r="BS23" s="1369">
        <f t="shared" si="33"/>
        <v>169253.742</v>
      </c>
      <c r="BV23" s="1368" t="s">
        <v>537</v>
      </c>
      <c r="BW23" s="1369">
        <v>7349855</v>
      </c>
      <c r="BX23" s="1370">
        <f t="shared" si="34"/>
        <v>7349.8549999999996</v>
      </c>
      <c r="BZ23" s="1368" t="s">
        <v>347</v>
      </c>
      <c r="CA23" s="1369">
        <v>210371766</v>
      </c>
      <c r="CB23" s="1369">
        <v>49504033</v>
      </c>
      <c r="CC23" s="1369">
        <v>49504033</v>
      </c>
      <c r="CD23" s="1369">
        <v>160867733</v>
      </c>
      <c r="CE23" s="1369">
        <f t="shared" si="35"/>
        <v>210371.766</v>
      </c>
      <c r="CF23" s="1369">
        <f t="shared" si="36"/>
        <v>49504.033000000003</v>
      </c>
      <c r="CG23" s="1369">
        <f t="shared" si="37"/>
        <v>49504.033000000003</v>
      </c>
      <c r="CH23" s="1369">
        <f t="shared" si="38"/>
        <v>160867.73300000001</v>
      </c>
      <c r="CK23" s="1371" t="s">
        <v>537</v>
      </c>
      <c r="CL23" s="1370">
        <v>7347921</v>
      </c>
      <c r="CM23" s="1370">
        <f t="shared" si="39"/>
        <v>7347.9210000000003</v>
      </c>
      <c r="CP23" s="1371" t="s">
        <v>347</v>
      </c>
      <c r="CQ23" s="1370">
        <v>210802500</v>
      </c>
      <c r="CR23" s="1370">
        <v>57263441</v>
      </c>
      <c r="CS23" s="1370">
        <v>57263441</v>
      </c>
      <c r="CT23" s="1370">
        <v>153539059</v>
      </c>
      <c r="CU23" s="1370">
        <f t="shared" si="2"/>
        <v>210802.5</v>
      </c>
      <c r="CV23" s="1370">
        <f t="shared" si="3"/>
        <v>57263.440999999999</v>
      </c>
      <c r="CW23" s="1370">
        <f t="shared" si="4"/>
        <v>57263.440999999999</v>
      </c>
      <c r="CX23" s="1370">
        <f t="shared" si="5"/>
        <v>153539.05900000001</v>
      </c>
      <c r="CZ23" s="1371" t="s">
        <v>537</v>
      </c>
      <c r="DA23" s="1370">
        <v>7343090</v>
      </c>
      <c r="DB23" s="1370">
        <f t="shared" si="40"/>
        <v>7343.09</v>
      </c>
      <c r="DE23" s="1368" t="s">
        <v>347</v>
      </c>
      <c r="DF23" s="1369">
        <v>211918500</v>
      </c>
      <c r="DG23" s="1369">
        <v>65348241</v>
      </c>
      <c r="DH23" s="1369">
        <v>65348241</v>
      </c>
      <c r="DI23" s="1369">
        <v>146570259</v>
      </c>
      <c r="DJ23" s="1370">
        <f t="shared" si="41"/>
        <v>211918.5</v>
      </c>
      <c r="DK23" s="1370">
        <f t="shared" si="42"/>
        <v>65348.241000000002</v>
      </c>
      <c r="DL23" s="1370">
        <f t="shared" si="43"/>
        <v>65348.241000000002</v>
      </c>
      <c r="DM23" s="1370">
        <f t="shared" si="44"/>
        <v>146570.25899999999</v>
      </c>
      <c r="DP23" s="1368" t="s">
        <v>537</v>
      </c>
      <c r="DQ23" s="1369">
        <v>7349855</v>
      </c>
      <c r="DR23" s="1370">
        <f t="shared" si="45"/>
        <v>7349.8549999999996</v>
      </c>
      <c r="DT23" s="1368" t="s">
        <v>347</v>
      </c>
      <c r="DU23" s="1369">
        <v>212237500</v>
      </c>
      <c r="DV23" s="1369">
        <v>73176088</v>
      </c>
      <c r="DW23" s="1369">
        <v>73176088</v>
      </c>
      <c r="DX23" s="1369">
        <v>139061412</v>
      </c>
      <c r="DY23" s="1370">
        <f t="shared" si="46"/>
        <v>212237.5</v>
      </c>
      <c r="DZ23" s="1370">
        <f t="shared" si="47"/>
        <v>73176.088000000003</v>
      </c>
      <c r="EA23" s="1370">
        <f t="shared" si="48"/>
        <v>73176.088000000003</v>
      </c>
      <c r="EB23" s="1370">
        <f t="shared" si="49"/>
        <v>139061.41200000001</v>
      </c>
      <c r="EE23" s="1371" t="s">
        <v>352</v>
      </c>
      <c r="EF23" s="1370">
        <v>1089682361</v>
      </c>
      <c r="EG23" s="1372">
        <f t="shared" si="50"/>
        <v>1089682.361</v>
      </c>
      <c r="EI23" s="1371" t="s">
        <v>346</v>
      </c>
      <c r="EJ23" s="1370">
        <v>28150000</v>
      </c>
      <c r="EK23" s="1370">
        <v>20413248</v>
      </c>
      <c r="EL23" s="1370">
        <v>20413248</v>
      </c>
      <c r="EM23" s="1372">
        <f t="shared" si="51"/>
        <v>28150</v>
      </c>
      <c r="EN23" s="1372">
        <f t="shared" si="52"/>
        <v>20413.248</v>
      </c>
      <c r="EO23" s="1372">
        <f t="shared" si="53"/>
        <v>20413.248</v>
      </c>
      <c r="ER23" s="1368" t="s">
        <v>353</v>
      </c>
      <c r="ES23" s="1369">
        <v>261171514</v>
      </c>
      <c r="ET23" s="1370">
        <f t="shared" si="54"/>
        <v>261171.514</v>
      </c>
      <c r="EW23" s="1368" t="s">
        <v>346</v>
      </c>
      <c r="EX23" s="1369">
        <v>0</v>
      </c>
      <c r="EY23" s="1369">
        <v>28150000</v>
      </c>
      <c r="EZ23" s="1369">
        <v>20413248</v>
      </c>
      <c r="FA23" s="1369">
        <v>20413248</v>
      </c>
      <c r="FB23" s="1369">
        <v>7736752</v>
      </c>
      <c r="FC23" s="1370">
        <f t="shared" si="55"/>
        <v>0</v>
      </c>
      <c r="FD23" s="1370">
        <f t="shared" si="56"/>
        <v>28150</v>
      </c>
      <c r="FE23" s="1370">
        <f t="shared" si="57"/>
        <v>20413.248</v>
      </c>
      <c r="FF23" s="1370">
        <f t="shared" si="58"/>
        <v>20413.248</v>
      </c>
      <c r="FG23" s="1370">
        <f t="shared" si="59"/>
        <v>7736.7520000000004</v>
      </c>
      <c r="FJ23" s="1371" t="s">
        <v>537</v>
      </c>
      <c r="FK23" s="1370">
        <v>7348317</v>
      </c>
      <c r="FL23" s="1372">
        <f t="shared" si="60"/>
        <v>7348.317</v>
      </c>
      <c r="FN23" s="1613" t="s">
        <v>347</v>
      </c>
      <c r="FO23" s="1614">
        <v>180085484</v>
      </c>
      <c r="FP23" s="1614">
        <v>97014890</v>
      </c>
      <c r="FQ23" s="1614">
        <v>97014890</v>
      </c>
      <c r="FR23" s="1614">
        <f t="shared" si="61"/>
        <v>180085.484</v>
      </c>
      <c r="FS23" s="1614">
        <f t="shared" si="62"/>
        <v>97014.89</v>
      </c>
      <c r="FT23" s="1614">
        <f t="shared" si="63"/>
        <v>97014.89</v>
      </c>
    </row>
    <row r="24" spans="1:176" ht="15" customHeight="1" x14ac:dyDescent="0.25">
      <c r="A24" s="1367" t="s">
        <v>954</v>
      </c>
      <c r="B24" s="1368" t="s">
        <v>537</v>
      </c>
      <c r="C24" s="1369">
        <v>0</v>
      </c>
      <c r="D24" s="1369">
        <v>203143500</v>
      </c>
      <c r="E24" s="1369">
        <v>8949855</v>
      </c>
      <c r="F24" s="1369">
        <v>194193645</v>
      </c>
      <c r="G24" s="1369">
        <v>8949855</v>
      </c>
      <c r="H24" s="1370">
        <f t="shared" si="10"/>
        <v>203143.5</v>
      </c>
      <c r="I24" s="1370">
        <f t="shared" si="11"/>
        <v>8949.8549999999996</v>
      </c>
      <c r="J24" s="1370">
        <f t="shared" si="12"/>
        <v>194193.64499999999</v>
      </c>
      <c r="K24" s="1370">
        <f t="shared" si="13"/>
        <v>8949.8549999999996</v>
      </c>
      <c r="O24" s="1368" t="s">
        <v>540</v>
      </c>
      <c r="P24" s="1369">
        <v>12204662</v>
      </c>
      <c r="Q24" s="1370">
        <f t="shared" si="14"/>
        <v>12204.662</v>
      </c>
      <c r="S24" s="1368" t="s">
        <v>537</v>
      </c>
      <c r="T24" s="1369">
        <v>203143500</v>
      </c>
      <c r="U24" s="1369">
        <v>16299710</v>
      </c>
      <c r="V24" s="1369">
        <v>16299710</v>
      </c>
      <c r="W24" s="1369">
        <v>186843790</v>
      </c>
      <c r="X24" s="1370">
        <f t="shared" si="15"/>
        <v>203143.5</v>
      </c>
      <c r="Y24" s="1370">
        <f t="shared" si="16"/>
        <v>16299.71</v>
      </c>
      <c r="Z24" s="1370">
        <f t="shared" si="17"/>
        <v>16299.71</v>
      </c>
      <c r="AA24" s="1370">
        <f t="shared" si="18"/>
        <v>186843.79</v>
      </c>
      <c r="AC24" s="1368" t="s">
        <v>348</v>
      </c>
      <c r="AD24" s="1369">
        <v>165512</v>
      </c>
      <c r="AE24" s="1370">
        <f t="shared" si="19"/>
        <v>165.512</v>
      </c>
      <c r="AG24" s="1368" t="s">
        <v>537</v>
      </c>
      <c r="AH24" s="1369">
        <v>203143500</v>
      </c>
      <c r="AI24" s="1369">
        <v>23649565</v>
      </c>
      <c r="AJ24" s="1369">
        <v>23649565</v>
      </c>
      <c r="AK24" s="1369">
        <v>179493935</v>
      </c>
      <c r="AL24" s="1369">
        <f t="shared" si="20"/>
        <v>203143.5</v>
      </c>
      <c r="AM24" s="1369">
        <f t="shared" si="21"/>
        <v>23649.564999999999</v>
      </c>
      <c r="AN24" s="1369">
        <f t="shared" si="22"/>
        <v>23649.564999999999</v>
      </c>
      <c r="AO24" s="1369">
        <f t="shared" si="23"/>
        <v>179493.935</v>
      </c>
      <c r="AR24" s="1368" t="s">
        <v>540</v>
      </c>
      <c r="AS24" s="1369">
        <v>11949147</v>
      </c>
      <c r="AT24" s="1369">
        <f t="shared" si="24"/>
        <v>11949.147000000001</v>
      </c>
      <c r="AV24" s="1368" t="s">
        <v>537</v>
      </c>
      <c r="AW24" s="1369">
        <v>203143500</v>
      </c>
      <c r="AX24" s="1369">
        <v>30999420</v>
      </c>
      <c r="AY24" s="1369">
        <v>30999420</v>
      </c>
      <c r="AZ24" s="1369">
        <v>172144080</v>
      </c>
      <c r="BA24" s="1370">
        <f t="shared" si="25"/>
        <v>203143.5</v>
      </c>
      <c r="BB24" s="1370">
        <f t="shared" si="26"/>
        <v>30999.42</v>
      </c>
      <c r="BC24" s="1370">
        <f t="shared" si="27"/>
        <v>30999.42</v>
      </c>
      <c r="BD24" s="1370">
        <f t="shared" si="28"/>
        <v>172144.08</v>
      </c>
      <c r="BG24" s="1368" t="s">
        <v>540</v>
      </c>
      <c r="BH24" s="1369">
        <v>11728101</v>
      </c>
      <c r="BI24" s="1369">
        <f t="shared" si="29"/>
        <v>11728.101000000001</v>
      </c>
      <c r="BK24" s="1368" t="s">
        <v>537</v>
      </c>
      <c r="BL24" s="1369">
        <v>203143500</v>
      </c>
      <c r="BM24" s="1369">
        <v>38349275</v>
      </c>
      <c r="BN24" s="1369">
        <v>38349275</v>
      </c>
      <c r="BO24" s="1369">
        <v>164794225</v>
      </c>
      <c r="BP24" s="1369">
        <f t="shared" si="30"/>
        <v>203143.5</v>
      </c>
      <c r="BQ24" s="1369">
        <f t="shared" si="31"/>
        <v>38349.275000000001</v>
      </c>
      <c r="BR24" s="1369">
        <f t="shared" si="32"/>
        <v>38349.275000000001</v>
      </c>
      <c r="BS24" s="1369">
        <f t="shared" si="33"/>
        <v>164794.22500000001</v>
      </c>
      <c r="BV24" s="1368" t="s">
        <v>589</v>
      </c>
      <c r="BW24" s="1369">
        <v>754420</v>
      </c>
      <c r="BX24" s="1370">
        <f t="shared" si="34"/>
        <v>754.42</v>
      </c>
      <c r="BZ24" s="1368" t="s">
        <v>537</v>
      </c>
      <c r="CA24" s="1369">
        <v>203143500</v>
      </c>
      <c r="CB24" s="1369">
        <v>45699130</v>
      </c>
      <c r="CC24" s="1369">
        <v>45699130</v>
      </c>
      <c r="CD24" s="1369">
        <v>157444370</v>
      </c>
      <c r="CE24" s="1369">
        <f t="shared" si="35"/>
        <v>203143.5</v>
      </c>
      <c r="CF24" s="1369">
        <f t="shared" si="36"/>
        <v>45699.13</v>
      </c>
      <c r="CG24" s="1369">
        <f t="shared" si="37"/>
        <v>45699.13</v>
      </c>
      <c r="CH24" s="1369">
        <f t="shared" si="38"/>
        <v>157444.37</v>
      </c>
      <c r="CK24" s="1371" t="s">
        <v>589</v>
      </c>
      <c r="CL24" s="1370">
        <v>411487</v>
      </c>
      <c r="CM24" s="1370">
        <f t="shared" si="39"/>
        <v>411.48700000000002</v>
      </c>
      <c r="CP24" s="1371" t="s">
        <v>537</v>
      </c>
      <c r="CQ24" s="1370">
        <v>203143500</v>
      </c>
      <c r="CR24" s="1370">
        <v>53047051</v>
      </c>
      <c r="CS24" s="1370">
        <v>53047051</v>
      </c>
      <c r="CT24" s="1370">
        <v>150096449</v>
      </c>
      <c r="CU24" s="1370">
        <f t="shared" si="2"/>
        <v>203143.5</v>
      </c>
      <c r="CV24" s="1370">
        <f t="shared" si="3"/>
        <v>53047.050999999999</v>
      </c>
      <c r="CW24" s="1370">
        <f t="shared" si="4"/>
        <v>53047.050999999999</v>
      </c>
      <c r="CX24" s="1370">
        <f t="shared" si="5"/>
        <v>150096.44899999999</v>
      </c>
      <c r="CZ24" s="1371" t="s">
        <v>589</v>
      </c>
      <c r="DA24" s="1370">
        <v>741710</v>
      </c>
      <c r="DB24" s="1370">
        <f t="shared" si="40"/>
        <v>741.71</v>
      </c>
      <c r="DE24" s="1368" t="s">
        <v>537</v>
      </c>
      <c r="DF24" s="1369">
        <v>203143500</v>
      </c>
      <c r="DG24" s="1369">
        <v>60390141</v>
      </c>
      <c r="DH24" s="1369">
        <v>60390141</v>
      </c>
      <c r="DI24" s="1369">
        <v>142753359</v>
      </c>
      <c r="DJ24" s="1370">
        <f t="shared" si="41"/>
        <v>203143.5</v>
      </c>
      <c r="DK24" s="1370">
        <f t="shared" si="42"/>
        <v>60390.141000000003</v>
      </c>
      <c r="DL24" s="1370">
        <f t="shared" si="43"/>
        <v>60390.141000000003</v>
      </c>
      <c r="DM24" s="1370">
        <f t="shared" si="44"/>
        <v>142753.359</v>
      </c>
      <c r="DP24" s="1368" t="s">
        <v>589</v>
      </c>
      <c r="DQ24" s="1369">
        <v>477992</v>
      </c>
      <c r="DR24" s="1370">
        <f t="shared" si="45"/>
        <v>477.99200000000002</v>
      </c>
      <c r="DT24" s="1368" t="s">
        <v>537</v>
      </c>
      <c r="DU24" s="1369">
        <v>203143500</v>
      </c>
      <c r="DV24" s="1369">
        <v>67739996</v>
      </c>
      <c r="DW24" s="1369">
        <v>67739996</v>
      </c>
      <c r="DX24" s="1369">
        <v>135403504</v>
      </c>
      <c r="DY24" s="1370">
        <f t="shared" si="46"/>
        <v>203143.5</v>
      </c>
      <c r="DZ24" s="1370">
        <f t="shared" si="47"/>
        <v>67739.995999999999</v>
      </c>
      <c r="EA24" s="1370">
        <f t="shared" si="48"/>
        <v>67739.995999999999</v>
      </c>
      <c r="EB24" s="1370">
        <f t="shared" si="49"/>
        <v>135403.50399999999</v>
      </c>
      <c r="EE24" s="1371" t="s">
        <v>353</v>
      </c>
      <c r="EF24" s="1370">
        <v>261037186</v>
      </c>
      <c r="EG24" s="1372">
        <f t="shared" si="50"/>
        <v>261037.18599999999</v>
      </c>
      <c r="EI24" s="1371" t="s">
        <v>347</v>
      </c>
      <c r="EJ24" s="1370">
        <v>213131500</v>
      </c>
      <c r="EK24" s="1370">
        <v>81448615</v>
      </c>
      <c r="EL24" s="1370">
        <v>81448615</v>
      </c>
      <c r="EM24" s="1372">
        <f t="shared" si="51"/>
        <v>213131.5</v>
      </c>
      <c r="EN24" s="1372">
        <f t="shared" si="52"/>
        <v>81448.615000000005</v>
      </c>
      <c r="EO24" s="1372">
        <f t="shared" si="53"/>
        <v>81448.615000000005</v>
      </c>
      <c r="ER24" s="1368" t="s">
        <v>540</v>
      </c>
      <c r="ES24" s="1369">
        <v>12244607</v>
      </c>
      <c r="ET24" s="1370">
        <f t="shared" si="54"/>
        <v>12244.607</v>
      </c>
      <c r="EW24" s="1368" t="s">
        <v>347</v>
      </c>
      <c r="EX24" s="1369">
        <v>0</v>
      </c>
      <c r="EY24" s="1369">
        <v>213131500</v>
      </c>
      <c r="EZ24" s="1369">
        <v>89330583</v>
      </c>
      <c r="FA24" s="1369">
        <v>89330583</v>
      </c>
      <c r="FB24" s="1369">
        <v>123800917</v>
      </c>
      <c r="FC24" s="1370">
        <f t="shared" si="55"/>
        <v>0</v>
      </c>
      <c r="FD24" s="1370">
        <f t="shared" si="56"/>
        <v>213131.5</v>
      </c>
      <c r="FE24" s="1370">
        <f t="shared" si="57"/>
        <v>89330.582999999999</v>
      </c>
      <c r="FF24" s="1370">
        <f t="shared" si="58"/>
        <v>89330.582999999999</v>
      </c>
      <c r="FG24" s="1370">
        <f t="shared" si="59"/>
        <v>123800.917</v>
      </c>
      <c r="FJ24" s="1371" t="s">
        <v>538</v>
      </c>
      <c r="FK24" s="1370">
        <v>138200</v>
      </c>
      <c r="FL24" s="1372">
        <f t="shared" si="60"/>
        <v>138.19999999999999</v>
      </c>
      <c r="FN24" s="1613" t="s">
        <v>537</v>
      </c>
      <c r="FO24" s="1614">
        <v>169031554</v>
      </c>
      <c r="FP24" s="1614">
        <v>89787678</v>
      </c>
      <c r="FQ24" s="1614">
        <v>89787678</v>
      </c>
      <c r="FR24" s="1614">
        <f t="shared" si="61"/>
        <v>169031.554</v>
      </c>
      <c r="FS24" s="1614">
        <f t="shared" si="62"/>
        <v>89787.678</v>
      </c>
      <c r="FT24" s="1614">
        <f t="shared" si="63"/>
        <v>89787.678</v>
      </c>
    </row>
    <row r="25" spans="1:176" ht="15" customHeight="1" x14ac:dyDescent="0.25">
      <c r="A25" s="1367" t="s">
        <v>954</v>
      </c>
      <c r="B25" s="1368" t="s">
        <v>538</v>
      </c>
      <c r="C25" s="1369">
        <v>0</v>
      </c>
      <c r="D25" s="1369">
        <v>600000</v>
      </c>
      <c r="E25" s="1369">
        <v>0</v>
      </c>
      <c r="F25" s="1369">
        <v>600000</v>
      </c>
      <c r="G25" s="1369">
        <v>0</v>
      </c>
      <c r="H25" s="1370">
        <f t="shared" si="10"/>
        <v>600</v>
      </c>
      <c r="I25" s="1370">
        <f t="shared" si="11"/>
        <v>0</v>
      </c>
      <c r="J25" s="1370">
        <f t="shared" si="12"/>
        <v>600</v>
      </c>
      <c r="K25" s="1370">
        <f t="shared" si="13"/>
        <v>0</v>
      </c>
      <c r="O25" s="1368" t="s">
        <v>354</v>
      </c>
      <c r="P25" s="1369">
        <v>179838810</v>
      </c>
      <c r="Q25" s="1370">
        <f t="shared" si="14"/>
        <v>179838.81</v>
      </c>
      <c r="S25" s="1368" t="s">
        <v>538</v>
      </c>
      <c r="T25" s="1369">
        <v>600000</v>
      </c>
      <c r="U25" s="1369">
        <v>0</v>
      </c>
      <c r="V25" s="1369">
        <v>0</v>
      </c>
      <c r="W25" s="1369">
        <v>600000</v>
      </c>
      <c r="X25" s="1370">
        <f t="shared" si="15"/>
        <v>600</v>
      </c>
      <c r="Y25" s="1370">
        <f t="shared" si="16"/>
        <v>0</v>
      </c>
      <c r="Z25" s="1370">
        <f t="shared" si="17"/>
        <v>0</v>
      </c>
      <c r="AA25" s="1370">
        <f t="shared" si="18"/>
        <v>600</v>
      </c>
      <c r="AC25" s="1368" t="s">
        <v>463</v>
      </c>
      <c r="AD25" s="1369">
        <v>165512</v>
      </c>
      <c r="AE25" s="1370">
        <f t="shared" si="19"/>
        <v>165.512</v>
      </c>
      <c r="AG25" s="1368" t="s">
        <v>538</v>
      </c>
      <c r="AH25" s="1369">
        <v>600000</v>
      </c>
      <c r="AI25" s="1369">
        <v>0</v>
      </c>
      <c r="AJ25" s="1369">
        <v>0</v>
      </c>
      <c r="AK25" s="1369">
        <v>600000</v>
      </c>
      <c r="AL25" s="1369">
        <f t="shared" si="20"/>
        <v>600</v>
      </c>
      <c r="AM25" s="1369">
        <f t="shared" si="21"/>
        <v>0</v>
      </c>
      <c r="AN25" s="1369">
        <f t="shared" si="22"/>
        <v>0</v>
      </c>
      <c r="AO25" s="1369">
        <f t="shared" si="23"/>
        <v>600</v>
      </c>
      <c r="AR25" s="1368" t="s">
        <v>354</v>
      </c>
      <c r="AS25" s="1369">
        <v>184523508</v>
      </c>
      <c r="AT25" s="1369">
        <f t="shared" si="24"/>
        <v>184523.508</v>
      </c>
      <c r="AV25" s="1368" t="s">
        <v>538</v>
      </c>
      <c r="AW25" s="1369">
        <v>600000</v>
      </c>
      <c r="AX25" s="1369">
        <v>0</v>
      </c>
      <c r="AY25" s="1369">
        <v>0</v>
      </c>
      <c r="AZ25" s="1369">
        <v>600000</v>
      </c>
      <c r="BA25" s="1370">
        <f t="shared" si="25"/>
        <v>600</v>
      </c>
      <c r="BB25" s="1370">
        <f t="shared" si="26"/>
        <v>0</v>
      </c>
      <c r="BC25" s="1370">
        <f t="shared" si="27"/>
        <v>0</v>
      </c>
      <c r="BD25" s="1370">
        <f t="shared" si="28"/>
        <v>600</v>
      </c>
      <c r="BG25" s="1368" t="s">
        <v>354</v>
      </c>
      <c r="BH25" s="1369">
        <v>184016938</v>
      </c>
      <c r="BI25" s="1369">
        <f t="shared" si="29"/>
        <v>184016.93799999999</v>
      </c>
      <c r="BK25" s="1368" t="s">
        <v>538</v>
      </c>
      <c r="BL25" s="1369">
        <v>600000</v>
      </c>
      <c r="BM25" s="1369">
        <v>0</v>
      </c>
      <c r="BN25" s="1369">
        <v>0</v>
      </c>
      <c r="BO25" s="1369">
        <v>600000</v>
      </c>
      <c r="BP25" s="1369">
        <f t="shared" si="30"/>
        <v>600</v>
      </c>
      <c r="BQ25" s="1369">
        <f t="shared" si="31"/>
        <v>0</v>
      </c>
      <c r="BR25" s="1369">
        <f t="shared" si="32"/>
        <v>0</v>
      </c>
      <c r="BS25" s="1369">
        <f t="shared" si="33"/>
        <v>600</v>
      </c>
      <c r="BV25" s="1368" t="s">
        <v>348</v>
      </c>
      <c r="BW25" s="1369">
        <v>165512</v>
      </c>
      <c r="BX25" s="1370">
        <f t="shared" si="34"/>
        <v>165.512</v>
      </c>
      <c r="BZ25" s="1368" t="s">
        <v>538</v>
      </c>
      <c r="CA25" s="1369">
        <v>600000</v>
      </c>
      <c r="CB25" s="1369">
        <v>0</v>
      </c>
      <c r="CC25" s="1369">
        <v>0</v>
      </c>
      <c r="CD25" s="1369">
        <v>600000</v>
      </c>
      <c r="CE25" s="1369">
        <f t="shared" si="35"/>
        <v>600</v>
      </c>
      <c r="CF25" s="1369">
        <f t="shared" si="36"/>
        <v>0</v>
      </c>
      <c r="CG25" s="1369">
        <f t="shared" si="37"/>
        <v>0</v>
      </c>
      <c r="CH25" s="1369">
        <f t="shared" si="38"/>
        <v>600</v>
      </c>
      <c r="CK25" s="1371" t="s">
        <v>348</v>
      </c>
      <c r="CL25" s="1370">
        <v>-1934</v>
      </c>
      <c r="CM25" s="1370">
        <f t="shared" si="39"/>
        <v>-1.9339999999999999</v>
      </c>
      <c r="CP25" s="1371" t="s">
        <v>538</v>
      </c>
      <c r="CQ25" s="1370">
        <v>600000</v>
      </c>
      <c r="CR25" s="1370">
        <v>0</v>
      </c>
      <c r="CS25" s="1370">
        <v>0</v>
      </c>
      <c r="CT25" s="1370">
        <v>600000</v>
      </c>
      <c r="CU25" s="1370">
        <f t="shared" si="2"/>
        <v>600</v>
      </c>
      <c r="CV25" s="1370">
        <f t="shared" si="3"/>
        <v>0</v>
      </c>
      <c r="CW25" s="1370">
        <f t="shared" si="4"/>
        <v>0</v>
      </c>
      <c r="CX25" s="1370">
        <f t="shared" si="5"/>
        <v>600</v>
      </c>
      <c r="CZ25" s="1371" t="s">
        <v>348</v>
      </c>
      <c r="DA25" s="1370">
        <v>-2561</v>
      </c>
      <c r="DB25" s="1370">
        <f t="shared" si="40"/>
        <v>-2.5609999999999999</v>
      </c>
      <c r="DE25" s="1368" t="s">
        <v>538</v>
      </c>
      <c r="DF25" s="1369">
        <v>600000</v>
      </c>
      <c r="DG25" s="1369">
        <v>0</v>
      </c>
      <c r="DH25" s="1369">
        <v>0</v>
      </c>
      <c r="DI25" s="1369">
        <v>600000</v>
      </c>
      <c r="DJ25" s="1370">
        <f t="shared" si="41"/>
        <v>600</v>
      </c>
      <c r="DK25" s="1370">
        <f t="shared" si="42"/>
        <v>0</v>
      </c>
      <c r="DL25" s="1370">
        <f t="shared" si="43"/>
        <v>0</v>
      </c>
      <c r="DM25" s="1370">
        <f t="shared" si="44"/>
        <v>600</v>
      </c>
      <c r="DP25" s="1368" t="s">
        <v>348</v>
      </c>
      <c r="DQ25" s="1369">
        <v>203235</v>
      </c>
      <c r="DR25" s="1370">
        <f t="shared" si="45"/>
        <v>203.23500000000001</v>
      </c>
      <c r="DT25" s="1368" t="s">
        <v>538</v>
      </c>
      <c r="DU25" s="1369">
        <v>600000</v>
      </c>
      <c r="DV25" s="1369">
        <v>0</v>
      </c>
      <c r="DW25" s="1369">
        <v>0</v>
      </c>
      <c r="DX25" s="1369">
        <v>600000</v>
      </c>
      <c r="DY25" s="1370">
        <f t="shared" si="46"/>
        <v>600</v>
      </c>
      <c r="DZ25" s="1370">
        <f t="shared" si="47"/>
        <v>0</v>
      </c>
      <c r="EA25" s="1370">
        <f t="shared" si="48"/>
        <v>0</v>
      </c>
      <c r="EB25" s="1370">
        <f t="shared" si="49"/>
        <v>600</v>
      </c>
      <c r="EE25" s="1371" t="s">
        <v>540</v>
      </c>
      <c r="EF25" s="1370">
        <v>12102164</v>
      </c>
      <c r="EG25" s="1372">
        <f t="shared" si="50"/>
        <v>12102.164000000001</v>
      </c>
      <c r="EI25" s="1371" t="s">
        <v>537</v>
      </c>
      <c r="EJ25" s="1370">
        <v>203143500</v>
      </c>
      <c r="EK25" s="1370">
        <v>75089506</v>
      </c>
      <c r="EL25" s="1370">
        <v>75089506</v>
      </c>
      <c r="EM25" s="1372">
        <f t="shared" si="51"/>
        <v>203143.5</v>
      </c>
      <c r="EN25" s="1372">
        <f t="shared" si="52"/>
        <v>75089.505999999994</v>
      </c>
      <c r="EO25" s="1372">
        <f t="shared" si="53"/>
        <v>75089.505999999994</v>
      </c>
      <c r="ER25" s="1368" t="s">
        <v>354</v>
      </c>
      <c r="ES25" s="1369">
        <v>185524480</v>
      </c>
      <c r="ET25" s="1370">
        <f t="shared" si="54"/>
        <v>185524.48000000001</v>
      </c>
      <c r="EW25" s="1368" t="s">
        <v>537</v>
      </c>
      <c r="EX25" s="1369">
        <v>0</v>
      </c>
      <c r="EY25" s="1369">
        <v>203143500</v>
      </c>
      <c r="EZ25" s="1369">
        <v>82439361</v>
      </c>
      <c r="FA25" s="1369">
        <v>82439361</v>
      </c>
      <c r="FB25" s="1369">
        <v>120704139</v>
      </c>
      <c r="FC25" s="1370">
        <f t="shared" si="55"/>
        <v>0</v>
      </c>
      <c r="FD25" s="1370">
        <f t="shared" si="56"/>
        <v>203143.5</v>
      </c>
      <c r="FE25" s="1370">
        <f t="shared" si="57"/>
        <v>82439.361000000004</v>
      </c>
      <c r="FF25" s="1370">
        <f t="shared" si="58"/>
        <v>82439.361000000004</v>
      </c>
      <c r="FG25" s="1370">
        <f t="shared" si="59"/>
        <v>120704.139</v>
      </c>
      <c r="FJ25" s="1371" t="s">
        <v>589</v>
      </c>
      <c r="FK25" s="1370">
        <v>197790</v>
      </c>
      <c r="FL25" s="1372">
        <f t="shared" si="60"/>
        <v>197.79</v>
      </c>
      <c r="FN25" s="1613" t="s">
        <v>538</v>
      </c>
      <c r="FO25" s="1614">
        <v>600000</v>
      </c>
      <c r="FP25" s="1614">
        <v>138200</v>
      </c>
      <c r="FQ25" s="1614">
        <v>138200</v>
      </c>
      <c r="FR25" s="1614">
        <f t="shared" si="61"/>
        <v>600</v>
      </c>
      <c r="FS25" s="1614">
        <f t="shared" si="62"/>
        <v>138.19999999999999</v>
      </c>
      <c r="FT25" s="1614">
        <f t="shared" si="63"/>
        <v>138.19999999999999</v>
      </c>
    </row>
    <row r="26" spans="1:176" ht="15" customHeight="1" x14ac:dyDescent="0.25">
      <c r="A26" s="1367" t="s">
        <v>954</v>
      </c>
      <c r="B26" s="1368" t="s">
        <v>589</v>
      </c>
      <c r="C26" s="1369">
        <v>0</v>
      </c>
      <c r="D26" s="1369">
        <v>2910000</v>
      </c>
      <c r="E26" s="1369">
        <v>738020</v>
      </c>
      <c r="F26" s="1369">
        <v>2171980</v>
      </c>
      <c r="G26" s="1369">
        <v>738020</v>
      </c>
      <c r="H26" s="1370">
        <f t="shared" si="10"/>
        <v>2910</v>
      </c>
      <c r="I26" s="1370">
        <f t="shared" si="11"/>
        <v>738.02</v>
      </c>
      <c r="J26" s="1370">
        <f t="shared" si="12"/>
        <v>2171.98</v>
      </c>
      <c r="K26" s="1370">
        <f t="shared" si="13"/>
        <v>738.02</v>
      </c>
      <c r="O26" s="1368" t="s">
        <v>355</v>
      </c>
      <c r="P26" s="1369">
        <v>23731030</v>
      </c>
      <c r="Q26" s="1370">
        <f t="shared" si="14"/>
        <v>23731.03</v>
      </c>
      <c r="S26" s="1368" t="s">
        <v>589</v>
      </c>
      <c r="T26" s="1369">
        <v>5410000</v>
      </c>
      <c r="U26" s="1369">
        <v>1558042</v>
      </c>
      <c r="V26" s="1369">
        <v>1558042</v>
      </c>
      <c r="W26" s="1369">
        <v>3851958</v>
      </c>
      <c r="X26" s="1370">
        <f t="shared" si="15"/>
        <v>5410</v>
      </c>
      <c r="Y26" s="1370">
        <f t="shared" si="16"/>
        <v>1558.0419999999999</v>
      </c>
      <c r="Z26" s="1370">
        <f t="shared" si="17"/>
        <v>1558.0419999999999</v>
      </c>
      <c r="AA26" s="1370">
        <f t="shared" si="18"/>
        <v>3851.9580000000001</v>
      </c>
      <c r="AC26" s="1368" t="s">
        <v>351</v>
      </c>
      <c r="AD26" s="1369">
        <v>2030654465</v>
      </c>
      <c r="AE26" s="1370">
        <f t="shared" si="19"/>
        <v>2030654.4650000001</v>
      </c>
      <c r="AG26" s="1368" t="s">
        <v>589</v>
      </c>
      <c r="AH26" s="1369">
        <v>5410000</v>
      </c>
      <c r="AI26" s="1369">
        <v>1656445</v>
      </c>
      <c r="AJ26" s="1369">
        <v>1656445</v>
      </c>
      <c r="AK26" s="1369">
        <v>3753555</v>
      </c>
      <c r="AL26" s="1369">
        <f t="shared" si="20"/>
        <v>5410</v>
      </c>
      <c r="AM26" s="1369">
        <f t="shared" si="21"/>
        <v>1656.4449999999999</v>
      </c>
      <c r="AN26" s="1369">
        <f t="shared" si="22"/>
        <v>1656.4449999999999</v>
      </c>
      <c r="AO26" s="1369">
        <f t="shared" si="23"/>
        <v>3753.5549999999998</v>
      </c>
      <c r="AR26" s="1368" t="s">
        <v>355</v>
      </c>
      <c r="AS26" s="1369">
        <v>24479553</v>
      </c>
      <c r="AT26" s="1369">
        <f t="shared" si="24"/>
        <v>24479.553</v>
      </c>
      <c r="AV26" s="1368" t="s">
        <v>589</v>
      </c>
      <c r="AW26" s="1369">
        <v>5610000</v>
      </c>
      <c r="AX26" s="1369">
        <v>2394465</v>
      </c>
      <c r="AY26" s="1369">
        <v>2394465</v>
      </c>
      <c r="AZ26" s="1369">
        <v>3215535</v>
      </c>
      <c r="BA26" s="1370">
        <f t="shared" si="25"/>
        <v>5610</v>
      </c>
      <c r="BB26" s="1370">
        <f t="shared" si="26"/>
        <v>2394.4650000000001</v>
      </c>
      <c r="BC26" s="1370">
        <f t="shared" si="27"/>
        <v>2394.4650000000001</v>
      </c>
      <c r="BD26" s="1370">
        <f t="shared" si="28"/>
        <v>3215.5349999999999</v>
      </c>
      <c r="BG26" s="1368" t="s">
        <v>355</v>
      </c>
      <c r="BH26" s="1369">
        <v>24161957</v>
      </c>
      <c r="BI26" s="1369">
        <f t="shared" si="29"/>
        <v>24161.956999999999</v>
      </c>
      <c r="BK26" s="1368" t="s">
        <v>589</v>
      </c>
      <c r="BL26" s="1369">
        <v>4910000</v>
      </c>
      <c r="BM26" s="1369">
        <v>3050483</v>
      </c>
      <c r="BN26" s="1369">
        <v>3050483</v>
      </c>
      <c r="BO26" s="1369">
        <v>1859517</v>
      </c>
      <c r="BP26" s="1369">
        <f t="shared" si="30"/>
        <v>4910</v>
      </c>
      <c r="BQ26" s="1369">
        <f t="shared" si="31"/>
        <v>3050.4830000000002</v>
      </c>
      <c r="BR26" s="1369">
        <f t="shared" si="32"/>
        <v>3050.4830000000002</v>
      </c>
      <c r="BS26" s="1369">
        <f t="shared" si="33"/>
        <v>1859.5170000000001</v>
      </c>
      <c r="BV26" s="1368" t="s">
        <v>463</v>
      </c>
      <c r="BW26" s="1369">
        <v>165512</v>
      </c>
      <c r="BX26" s="1370">
        <f t="shared" si="34"/>
        <v>165.512</v>
      </c>
      <c r="BZ26" s="1368" t="s">
        <v>589</v>
      </c>
      <c r="CA26" s="1369">
        <v>4628266</v>
      </c>
      <c r="CB26" s="1369">
        <v>3804903</v>
      </c>
      <c r="CC26" s="1369">
        <v>3804903</v>
      </c>
      <c r="CD26" s="1369">
        <v>823363</v>
      </c>
      <c r="CE26" s="1369">
        <f t="shared" si="35"/>
        <v>4628.2659999999996</v>
      </c>
      <c r="CF26" s="1369">
        <f t="shared" si="36"/>
        <v>3804.9029999999998</v>
      </c>
      <c r="CG26" s="1369">
        <f t="shared" si="37"/>
        <v>3804.9029999999998</v>
      </c>
      <c r="CH26" s="1369">
        <f t="shared" si="38"/>
        <v>823.36300000000006</v>
      </c>
      <c r="CK26" s="1371" t="s">
        <v>463</v>
      </c>
      <c r="CL26" s="1370">
        <v>-1934</v>
      </c>
      <c r="CM26" s="1370">
        <f t="shared" si="39"/>
        <v>-1.9339999999999999</v>
      </c>
      <c r="CP26" s="1371" t="s">
        <v>589</v>
      </c>
      <c r="CQ26" s="1370">
        <v>5059000</v>
      </c>
      <c r="CR26" s="1370">
        <v>4216390</v>
      </c>
      <c r="CS26" s="1370">
        <v>4216390</v>
      </c>
      <c r="CT26" s="1370">
        <v>842610</v>
      </c>
      <c r="CU26" s="1370">
        <f t="shared" si="2"/>
        <v>5059</v>
      </c>
      <c r="CV26" s="1370">
        <f t="shared" si="3"/>
        <v>4216.3900000000003</v>
      </c>
      <c r="CW26" s="1370">
        <f t="shared" si="4"/>
        <v>4216.3900000000003</v>
      </c>
      <c r="CX26" s="1370">
        <f t="shared" si="5"/>
        <v>842.61</v>
      </c>
      <c r="CZ26" s="1371" t="s">
        <v>463</v>
      </c>
      <c r="DA26" s="1370">
        <v>-2561</v>
      </c>
      <c r="DB26" s="1370">
        <f t="shared" si="40"/>
        <v>-2.5609999999999999</v>
      </c>
      <c r="DE26" s="1368" t="s">
        <v>589</v>
      </c>
      <c r="DF26" s="1369">
        <v>6175000</v>
      </c>
      <c r="DG26" s="1369">
        <v>4958100</v>
      </c>
      <c r="DH26" s="1369">
        <v>4958100</v>
      </c>
      <c r="DI26" s="1369">
        <v>1216900</v>
      </c>
      <c r="DJ26" s="1370">
        <f t="shared" si="41"/>
        <v>6175</v>
      </c>
      <c r="DK26" s="1370">
        <f t="shared" si="42"/>
        <v>4958.1000000000004</v>
      </c>
      <c r="DL26" s="1370">
        <f t="shared" si="43"/>
        <v>4958.1000000000004</v>
      </c>
      <c r="DM26" s="1370">
        <f t="shared" si="44"/>
        <v>1216.9000000000001</v>
      </c>
      <c r="DP26" s="1368" t="s">
        <v>349</v>
      </c>
      <c r="DQ26" s="1369">
        <v>203235</v>
      </c>
      <c r="DR26" s="1370">
        <f t="shared" si="45"/>
        <v>203.23500000000001</v>
      </c>
      <c r="DT26" s="1368" t="s">
        <v>589</v>
      </c>
      <c r="DU26" s="1369">
        <v>6494000</v>
      </c>
      <c r="DV26" s="1369">
        <v>5436092</v>
      </c>
      <c r="DW26" s="1369">
        <v>5436092</v>
      </c>
      <c r="DX26" s="1369">
        <v>1057908</v>
      </c>
      <c r="DY26" s="1370">
        <f t="shared" si="46"/>
        <v>6494</v>
      </c>
      <c r="DZ26" s="1370">
        <f t="shared" si="47"/>
        <v>5436.0919999999996</v>
      </c>
      <c r="EA26" s="1370">
        <f t="shared" si="48"/>
        <v>5436.0919999999996</v>
      </c>
      <c r="EB26" s="1370">
        <f t="shared" si="49"/>
        <v>1057.9079999999999</v>
      </c>
      <c r="EE26" s="1371" t="s">
        <v>354</v>
      </c>
      <c r="EF26" s="1370">
        <v>184979388</v>
      </c>
      <c r="EG26" s="1372">
        <f t="shared" si="50"/>
        <v>184979.38800000001</v>
      </c>
      <c r="EI26" s="1371" t="s">
        <v>538</v>
      </c>
      <c r="EJ26" s="1370">
        <v>600000</v>
      </c>
      <c r="EK26" s="1370">
        <v>0</v>
      </c>
      <c r="EL26" s="1370">
        <v>0</v>
      </c>
      <c r="EM26" s="1372">
        <f t="shared" si="51"/>
        <v>600</v>
      </c>
      <c r="EN26" s="1372">
        <f t="shared" si="52"/>
        <v>0</v>
      </c>
      <c r="EO26" s="1372">
        <f t="shared" si="53"/>
        <v>0</v>
      </c>
      <c r="ER26" s="1368" t="s">
        <v>355</v>
      </c>
      <c r="ES26" s="1369">
        <v>23620608</v>
      </c>
      <c r="ET26" s="1370">
        <f t="shared" si="54"/>
        <v>23620.608</v>
      </c>
      <c r="EW26" s="1368" t="s">
        <v>538</v>
      </c>
      <c r="EX26" s="1369">
        <v>0</v>
      </c>
      <c r="EY26" s="1369">
        <v>600000</v>
      </c>
      <c r="EZ26" s="1369">
        <v>0</v>
      </c>
      <c r="FA26" s="1369">
        <v>0</v>
      </c>
      <c r="FB26" s="1369">
        <v>600000</v>
      </c>
      <c r="FC26" s="1370">
        <f t="shared" si="55"/>
        <v>0</v>
      </c>
      <c r="FD26" s="1370">
        <f t="shared" si="56"/>
        <v>600</v>
      </c>
      <c r="FE26" s="1370">
        <f t="shared" si="57"/>
        <v>0</v>
      </c>
      <c r="FF26" s="1370">
        <f t="shared" si="58"/>
        <v>0</v>
      </c>
      <c r="FG26" s="1370">
        <f t="shared" si="59"/>
        <v>600</v>
      </c>
      <c r="FJ26" s="1371" t="s">
        <v>348</v>
      </c>
      <c r="FK26" s="1370">
        <v>679250</v>
      </c>
      <c r="FL26" s="1372">
        <f t="shared" si="60"/>
        <v>679.25</v>
      </c>
      <c r="FN26" s="1613" t="s">
        <v>589</v>
      </c>
      <c r="FO26" s="1614">
        <v>8453930</v>
      </c>
      <c r="FP26" s="1614">
        <v>7089012</v>
      </c>
      <c r="FQ26" s="1614">
        <v>7089012</v>
      </c>
      <c r="FR26" s="1614">
        <f t="shared" si="61"/>
        <v>8453.93</v>
      </c>
      <c r="FS26" s="1614">
        <f t="shared" si="62"/>
        <v>7089.0119999999997</v>
      </c>
      <c r="FT26" s="1614">
        <f t="shared" si="63"/>
        <v>7089.0119999999997</v>
      </c>
    </row>
    <row r="27" spans="1:176" ht="15" customHeight="1" x14ac:dyDescent="0.25">
      <c r="A27" s="1367" t="s">
        <v>954</v>
      </c>
      <c r="B27" s="1368" t="s">
        <v>539</v>
      </c>
      <c r="C27" s="1369">
        <v>0</v>
      </c>
      <c r="D27" s="1369">
        <v>2000000</v>
      </c>
      <c r="E27" s="1369">
        <v>0</v>
      </c>
      <c r="F27" s="1369">
        <v>2000000</v>
      </c>
      <c r="G27" s="1369">
        <v>0</v>
      </c>
      <c r="H27" s="1370">
        <f t="shared" si="10"/>
        <v>2000</v>
      </c>
      <c r="I27" s="1370">
        <f t="shared" si="11"/>
        <v>0</v>
      </c>
      <c r="J27" s="1370">
        <f t="shared" si="12"/>
        <v>2000</v>
      </c>
      <c r="K27" s="1370">
        <f t="shared" si="13"/>
        <v>0</v>
      </c>
      <c r="O27" s="1368" t="s">
        <v>542</v>
      </c>
      <c r="P27" s="1369">
        <v>13047712</v>
      </c>
      <c r="Q27" s="1370">
        <f t="shared" si="14"/>
        <v>13047.712</v>
      </c>
      <c r="S27" s="1368" t="s">
        <v>539</v>
      </c>
      <c r="T27" s="1369">
        <v>2000000</v>
      </c>
      <c r="U27" s="1369">
        <v>0</v>
      </c>
      <c r="V27" s="1369">
        <v>0</v>
      </c>
      <c r="W27" s="1369">
        <v>2000000</v>
      </c>
      <c r="X27" s="1370">
        <f t="shared" si="15"/>
        <v>2000</v>
      </c>
      <c r="Y27" s="1370">
        <f t="shared" si="16"/>
        <v>0</v>
      </c>
      <c r="Z27" s="1370">
        <f t="shared" si="17"/>
        <v>0</v>
      </c>
      <c r="AA27" s="1370">
        <f t="shared" si="18"/>
        <v>2000</v>
      </c>
      <c r="AC27" s="1368" t="s">
        <v>352</v>
      </c>
      <c r="AD27" s="1369">
        <v>1550516999</v>
      </c>
      <c r="AE27" s="1370">
        <f t="shared" si="19"/>
        <v>1550516.9990000001</v>
      </c>
      <c r="AG27" s="1368" t="s">
        <v>539</v>
      </c>
      <c r="AH27" s="1369">
        <v>2000000</v>
      </c>
      <c r="AI27" s="1369">
        <v>0</v>
      </c>
      <c r="AJ27" s="1369">
        <v>0</v>
      </c>
      <c r="AK27" s="1369">
        <v>2000000</v>
      </c>
      <c r="AL27" s="1369">
        <f t="shared" si="20"/>
        <v>2000</v>
      </c>
      <c r="AM27" s="1369">
        <f t="shared" si="21"/>
        <v>0</v>
      </c>
      <c r="AN27" s="1369">
        <f t="shared" si="22"/>
        <v>0</v>
      </c>
      <c r="AO27" s="1369">
        <f t="shared" si="23"/>
        <v>2000</v>
      </c>
      <c r="AR27" s="1368" t="s">
        <v>542</v>
      </c>
      <c r="AS27" s="1369">
        <v>11786942</v>
      </c>
      <c r="AT27" s="1369">
        <f t="shared" si="24"/>
        <v>11786.941999999999</v>
      </c>
      <c r="AV27" s="1368" t="s">
        <v>539</v>
      </c>
      <c r="AW27" s="1369">
        <v>2000000</v>
      </c>
      <c r="AX27" s="1369">
        <v>0</v>
      </c>
      <c r="AY27" s="1369">
        <v>0</v>
      </c>
      <c r="AZ27" s="1369">
        <v>2000000</v>
      </c>
      <c r="BA27" s="1370">
        <f t="shared" si="25"/>
        <v>2000</v>
      </c>
      <c r="BB27" s="1370">
        <f t="shared" si="26"/>
        <v>0</v>
      </c>
      <c r="BC27" s="1370">
        <f t="shared" si="27"/>
        <v>0</v>
      </c>
      <c r="BD27" s="1370">
        <f t="shared" si="28"/>
        <v>2000</v>
      </c>
      <c r="BG27" s="1368" t="s">
        <v>542</v>
      </c>
      <c r="BH27" s="1369">
        <v>11786942</v>
      </c>
      <c r="BI27" s="1369">
        <f t="shared" si="29"/>
        <v>11786.941999999999</v>
      </c>
      <c r="BK27" s="1368" t="s">
        <v>539</v>
      </c>
      <c r="BL27" s="1369">
        <v>2000000</v>
      </c>
      <c r="BM27" s="1369">
        <v>0</v>
      </c>
      <c r="BN27" s="1369">
        <v>0</v>
      </c>
      <c r="BO27" s="1369">
        <v>2000000</v>
      </c>
      <c r="BP27" s="1369">
        <f t="shared" si="30"/>
        <v>2000</v>
      </c>
      <c r="BQ27" s="1369">
        <f t="shared" si="31"/>
        <v>0</v>
      </c>
      <c r="BR27" s="1369">
        <f t="shared" si="32"/>
        <v>0</v>
      </c>
      <c r="BS27" s="1369">
        <f t="shared" si="33"/>
        <v>2000</v>
      </c>
      <c r="BV27" s="1368" t="s">
        <v>351</v>
      </c>
      <c r="BW27" s="1369">
        <v>2080437600</v>
      </c>
      <c r="BX27" s="1370">
        <f t="shared" si="34"/>
        <v>2080437.6</v>
      </c>
      <c r="BZ27" s="1368" t="s">
        <v>539</v>
      </c>
      <c r="CA27" s="1369">
        <v>2000000</v>
      </c>
      <c r="CB27" s="1369">
        <v>0</v>
      </c>
      <c r="CC27" s="1369">
        <v>0</v>
      </c>
      <c r="CD27" s="1369">
        <v>2000000</v>
      </c>
      <c r="CE27" s="1369">
        <f t="shared" si="35"/>
        <v>2000</v>
      </c>
      <c r="CF27" s="1369">
        <f t="shared" si="36"/>
        <v>0</v>
      </c>
      <c r="CG27" s="1369">
        <f t="shared" si="37"/>
        <v>0</v>
      </c>
      <c r="CH27" s="1369">
        <f t="shared" si="38"/>
        <v>2000</v>
      </c>
      <c r="CK27" s="1371" t="s">
        <v>351</v>
      </c>
      <c r="CL27" s="1370">
        <v>1178338578</v>
      </c>
      <c r="CM27" s="1370">
        <f t="shared" si="39"/>
        <v>1178338.578</v>
      </c>
      <c r="CP27" s="1371" t="s">
        <v>539</v>
      </c>
      <c r="CQ27" s="1370">
        <v>2000000</v>
      </c>
      <c r="CR27" s="1370">
        <v>0</v>
      </c>
      <c r="CS27" s="1370">
        <v>0</v>
      </c>
      <c r="CT27" s="1370">
        <v>2000000</v>
      </c>
      <c r="CU27" s="1370">
        <f t="shared" si="2"/>
        <v>2000</v>
      </c>
      <c r="CV27" s="1370">
        <f t="shared" si="3"/>
        <v>0</v>
      </c>
      <c r="CW27" s="1370">
        <f t="shared" si="4"/>
        <v>0</v>
      </c>
      <c r="CX27" s="1370">
        <f t="shared" si="5"/>
        <v>2000</v>
      </c>
      <c r="CZ27" s="1371" t="s">
        <v>351</v>
      </c>
      <c r="DA27" s="1370">
        <v>1179380537</v>
      </c>
      <c r="DB27" s="1370">
        <f t="shared" si="40"/>
        <v>1179380.537</v>
      </c>
      <c r="DE27" s="1368" t="s">
        <v>539</v>
      </c>
      <c r="DF27" s="1369">
        <v>2000000</v>
      </c>
      <c r="DG27" s="1369">
        <v>0</v>
      </c>
      <c r="DH27" s="1369">
        <v>0</v>
      </c>
      <c r="DI27" s="1369">
        <v>2000000</v>
      </c>
      <c r="DJ27" s="1370">
        <f t="shared" si="41"/>
        <v>2000</v>
      </c>
      <c r="DK27" s="1370">
        <f t="shared" si="42"/>
        <v>0</v>
      </c>
      <c r="DL27" s="1370">
        <f t="shared" si="43"/>
        <v>0</v>
      </c>
      <c r="DM27" s="1370">
        <f t="shared" si="44"/>
        <v>2000</v>
      </c>
      <c r="DP27" s="1368" t="s">
        <v>351</v>
      </c>
      <c r="DQ27" s="1369">
        <v>2109184607</v>
      </c>
      <c r="DR27" s="1370">
        <f t="shared" si="45"/>
        <v>2109184.6069999998</v>
      </c>
      <c r="DT27" s="1368" t="s">
        <v>539</v>
      </c>
      <c r="DU27" s="1369">
        <v>2000000</v>
      </c>
      <c r="DV27" s="1369">
        <v>0</v>
      </c>
      <c r="DW27" s="1369">
        <v>0</v>
      </c>
      <c r="DX27" s="1369">
        <v>2000000</v>
      </c>
      <c r="DY27" s="1370">
        <f t="shared" si="46"/>
        <v>2000</v>
      </c>
      <c r="DZ27" s="1370">
        <f t="shared" si="47"/>
        <v>0</v>
      </c>
      <c r="EA27" s="1370">
        <f t="shared" si="48"/>
        <v>0</v>
      </c>
      <c r="EB27" s="1370">
        <f t="shared" si="49"/>
        <v>2000</v>
      </c>
      <c r="EE27" s="1371" t="s">
        <v>355</v>
      </c>
      <c r="EF27" s="1370">
        <v>24711469</v>
      </c>
      <c r="EG27" s="1372">
        <f t="shared" si="50"/>
        <v>24711.469000000001</v>
      </c>
      <c r="EI27" s="1371" t="s">
        <v>589</v>
      </c>
      <c r="EJ27" s="1370">
        <v>7388000</v>
      </c>
      <c r="EK27" s="1370">
        <v>6359109</v>
      </c>
      <c r="EL27" s="1370">
        <v>6359109</v>
      </c>
      <c r="EM27" s="1372">
        <f t="shared" si="51"/>
        <v>7388</v>
      </c>
      <c r="EN27" s="1372">
        <f t="shared" si="52"/>
        <v>6359.1090000000004</v>
      </c>
      <c r="EO27" s="1372">
        <f t="shared" si="53"/>
        <v>6359.1090000000004</v>
      </c>
      <c r="ER27" s="1368" t="s">
        <v>542</v>
      </c>
      <c r="ES27" s="1369">
        <v>12316456</v>
      </c>
      <c r="ET27" s="1370">
        <f t="shared" si="54"/>
        <v>12316.456</v>
      </c>
      <c r="EW27" s="1368" t="s">
        <v>589</v>
      </c>
      <c r="EX27" s="1369">
        <v>0</v>
      </c>
      <c r="EY27" s="1369">
        <v>7388000</v>
      </c>
      <c r="EZ27" s="1369">
        <v>6891222</v>
      </c>
      <c r="FA27" s="1369">
        <v>6891222</v>
      </c>
      <c r="FB27" s="1369">
        <v>496778</v>
      </c>
      <c r="FC27" s="1370">
        <f t="shared" si="55"/>
        <v>0</v>
      </c>
      <c r="FD27" s="1370">
        <f t="shared" si="56"/>
        <v>7388</v>
      </c>
      <c r="FE27" s="1370">
        <f t="shared" si="57"/>
        <v>6891.2219999999998</v>
      </c>
      <c r="FF27" s="1370">
        <f t="shared" si="58"/>
        <v>6891.2219999999998</v>
      </c>
      <c r="FG27" s="1370">
        <f t="shared" si="59"/>
        <v>496.77800000000002</v>
      </c>
      <c r="FJ27" s="1371" t="s">
        <v>349</v>
      </c>
      <c r="FK27" s="1370">
        <v>140182</v>
      </c>
      <c r="FL27" s="1372">
        <f t="shared" si="60"/>
        <v>140.18199999999999</v>
      </c>
      <c r="FN27" s="1613" t="s">
        <v>539</v>
      </c>
      <c r="FO27" s="1614">
        <v>2000000</v>
      </c>
      <c r="FP27" s="1614">
        <v>0</v>
      </c>
      <c r="FQ27" s="1614">
        <v>0</v>
      </c>
      <c r="FR27" s="1614">
        <f t="shared" si="61"/>
        <v>2000</v>
      </c>
      <c r="FS27" s="1614">
        <f t="shared" si="62"/>
        <v>0</v>
      </c>
      <c r="FT27" s="1614">
        <f t="shared" si="63"/>
        <v>0</v>
      </c>
    </row>
    <row r="28" spans="1:176" ht="15" customHeight="1" x14ac:dyDescent="0.25">
      <c r="A28" s="1367" t="s">
        <v>953</v>
      </c>
      <c r="B28" s="1368" t="s">
        <v>348</v>
      </c>
      <c r="C28" s="1369">
        <v>0</v>
      </c>
      <c r="D28" s="1369">
        <v>1110000</v>
      </c>
      <c r="E28" s="1369">
        <v>0</v>
      </c>
      <c r="F28" s="1369">
        <v>1110000</v>
      </c>
      <c r="G28" s="1369">
        <v>0</v>
      </c>
      <c r="H28" s="1370">
        <f t="shared" si="10"/>
        <v>1110</v>
      </c>
      <c r="I28" s="1370">
        <f t="shared" si="11"/>
        <v>0</v>
      </c>
      <c r="J28" s="1370">
        <f t="shared" si="12"/>
        <v>1110</v>
      </c>
      <c r="K28" s="1370">
        <f t="shared" si="13"/>
        <v>0</v>
      </c>
      <c r="O28" s="1368" t="s">
        <v>543</v>
      </c>
      <c r="P28" s="1369">
        <v>171732468</v>
      </c>
      <c r="Q28" s="1370">
        <f t="shared" si="14"/>
        <v>171732.46799999999</v>
      </c>
      <c r="S28" s="1368" t="s">
        <v>348</v>
      </c>
      <c r="T28" s="1369">
        <v>1110000</v>
      </c>
      <c r="U28" s="1369">
        <v>0</v>
      </c>
      <c r="V28" s="1369">
        <v>0</v>
      </c>
      <c r="W28" s="1369">
        <v>1110000</v>
      </c>
      <c r="X28" s="1370">
        <f t="shared" si="15"/>
        <v>1110</v>
      </c>
      <c r="Y28" s="1370">
        <f t="shared" si="16"/>
        <v>0</v>
      </c>
      <c r="Z28" s="1370">
        <f t="shared" si="17"/>
        <v>0</v>
      </c>
      <c r="AA28" s="1370">
        <f t="shared" si="18"/>
        <v>1110</v>
      </c>
      <c r="AC28" s="1368" t="s">
        <v>353</v>
      </c>
      <c r="AD28" s="1369">
        <v>254715762</v>
      </c>
      <c r="AE28" s="1370">
        <f t="shared" si="19"/>
        <v>254715.76199999999</v>
      </c>
      <c r="AG28" s="1368" t="s">
        <v>348</v>
      </c>
      <c r="AH28" s="1369">
        <v>1110000</v>
      </c>
      <c r="AI28" s="1369">
        <v>165512</v>
      </c>
      <c r="AJ28" s="1369">
        <v>165512</v>
      </c>
      <c r="AK28" s="1369">
        <v>944488</v>
      </c>
      <c r="AL28" s="1369">
        <f t="shared" si="20"/>
        <v>1110</v>
      </c>
      <c r="AM28" s="1369">
        <f t="shared" si="21"/>
        <v>165.512</v>
      </c>
      <c r="AN28" s="1369">
        <f t="shared" si="22"/>
        <v>165.512</v>
      </c>
      <c r="AO28" s="1369">
        <f t="shared" si="23"/>
        <v>944.48800000000006</v>
      </c>
      <c r="AR28" s="1368" t="s">
        <v>543</v>
      </c>
      <c r="AS28" s="1369">
        <v>175870465</v>
      </c>
      <c r="AT28" s="1369">
        <f t="shared" si="24"/>
        <v>175870.465</v>
      </c>
      <c r="AV28" s="1368" t="s">
        <v>348</v>
      </c>
      <c r="AW28" s="1369">
        <v>1110000</v>
      </c>
      <c r="AX28" s="1369">
        <v>165512</v>
      </c>
      <c r="AY28" s="1369">
        <v>165512</v>
      </c>
      <c r="AZ28" s="1369">
        <v>944488</v>
      </c>
      <c r="BA28" s="1370">
        <f t="shared" si="25"/>
        <v>1110</v>
      </c>
      <c r="BB28" s="1370">
        <f t="shared" si="26"/>
        <v>165.512</v>
      </c>
      <c r="BC28" s="1370">
        <f t="shared" si="27"/>
        <v>165.512</v>
      </c>
      <c r="BD28" s="1370">
        <f t="shared" si="28"/>
        <v>944.48800000000006</v>
      </c>
      <c r="BG28" s="1368" t="s">
        <v>543</v>
      </c>
      <c r="BH28" s="1369">
        <v>175271281</v>
      </c>
      <c r="BI28" s="1369">
        <f t="shared" si="29"/>
        <v>175271.28099999999</v>
      </c>
      <c r="BK28" s="1368" t="s">
        <v>348</v>
      </c>
      <c r="BL28" s="1369">
        <v>1110000</v>
      </c>
      <c r="BM28" s="1369">
        <v>165512</v>
      </c>
      <c r="BN28" s="1369">
        <v>165512</v>
      </c>
      <c r="BO28" s="1369">
        <v>944488</v>
      </c>
      <c r="BP28" s="1369">
        <f t="shared" si="30"/>
        <v>1110</v>
      </c>
      <c r="BQ28" s="1369">
        <f t="shared" si="31"/>
        <v>165.512</v>
      </c>
      <c r="BR28" s="1369">
        <f t="shared" si="32"/>
        <v>165.512</v>
      </c>
      <c r="BS28" s="1369">
        <f t="shared" si="33"/>
        <v>944.48800000000006</v>
      </c>
      <c r="BV28" s="1368" t="s">
        <v>352</v>
      </c>
      <c r="BW28" s="1369">
        <v>1584988480</v>
      </c>
      <c r="BX28" s="1370">
        <f t="shared" si="34"/>
        <v>1584988.48</v>
      </c>
      <c r="BZ28" s="1368" t="s">
        <v>348</v>
      </c>
      <c r="CA28" s="1369">
        <v>1275512</v>
      </c>
      <c r="CB28" s="1369">
        <v>331024</v>
      </c>
      <c r="CC28" s="1369">
        <v>331024</v>
      </c>
      <c r="CD28" s="1369">
        <v>944488</v>
      </c>
      <c r="CE28" s="1369">
        <f t="shared" si="35"/>
        <v>1275.5119999999999</v>
      </c>
      <c r="CF28" s="1369">
        <f t="shared" si="36"/>
        <v>331.024</v>
      </c>
      <c r="CG28" s="1369">
        <f t="shared" si="37"/>
        <v>331.024</v>
      </c>
      <c r="CH28" s="1369">
        <f t="shared" si="38"/>
        <v>944.48800000000006</v>
      </c>
      <c r="CK28" s="1371" t="s">
        <v>352</v>
      </c>
      <c r="CL28" s="1370">
        <v>1093977664</v>
      </c>
      <c r="CM28" s="1370">
        <f t="shared" si="39"/>
        <v>1093977.6640000001</v>
      </c>
      <c r="CP28" s="1371" t="s">
        <v>348</v>
      </c>
      <c r="CQ28" s="1370">
        <v>1275512</v>
      </c>
      <c r="CR28" s="1370">
        <v>329090</v>
      </c>
      <c r="CS28" s="1370">
        <v>329090</v>
      </c>
      <c r="CT28" s="1370">
        <v>946422</v>
      </c>
      <c r="CU28" s="1370">
        <f t="shared" si="2"/>
        <v>1275.5119999999999</v>
      </c>
      <c r="CV28" s="1370">
        <f t="shared" si="3"/>
        <v>329.09</v>
      </c>
      <c r="CW28" s="1370">
        <f t="shared" si="4"/>
        <v>329.09</v>
      </c>
      <c r="CX28" s="1370">
        <f t="shared" si="5"/>
        <v>946.42200000000003</v>
      </c>
      <c r="CZ28" s="1371" t="s">
        <v>352</v>
      </c>
      <c r="DA28" s="1370">
        <v>1091330690</v>
      </c>
      <c r="DB28" s="1370">
        <f t="shared" si="40"/>
        <v>1091330.69</v>
      </c>
      <c r="DE28" s="1368" t="s">
        <v>348</v>
      </c>
      <c r="DF28" s="1369">
        <v>1275512</v>
      </c>
      <c r="DG28" s="1369">
        <v>326529</v>
      </c>
      <c r="DH28" s="1369">
        <v>326529</v>
      </c>
      <c r="DI28" s="1369">
        <v>948983</v>
      </c>
      <c r="DJ28" s="1370">
        <f t="shared" si="41"/>
        <v>1275.5119999999999</v>
      </c>
      <c r="DK28" s="1370">
        <f t="shared" si="42"/>
        <v>326.529</v>
      </c>
      <c r="DL28" s="1370">
        <f t="shared" si="43"/>
        <v>326.529</v>
      </c>
      <c r="DM28" s="1370">
        <f t="shared" si="44"/>
        <v>948.98299999999995</v>
      </c>
      <c r="DP28" s="1368" t="s">
        <v>352</v>
      </c>
      <c r="DQ28" s="1369">
        <v>1598754250</v>
      </c>
      <c r="DR28" s="1370">
        <f t="shared" si="45"/>
        <v>1598754.25</v>
      </c>
      <c r="DT28" s="1368" t="s">
        <v>348</v>
      </c>
      <c r="DU28" s="1369">
        <v>1575512</v>
      </c>
      <c r="DV28" s="1369">
        <v>529764</v>
      </c>
      <c r="DW28" s="1369">
        <v>529764</v>
      </c>
      <c r="DX28" s="1369">
        <v>1045748</v>
      </c>
      <c r="DY28" s="1370">
        <f t="shared" si="46"/>
        <v>1575.5119999999999</v>
      </c>
      <c r="DZ28" s="1370">
        <f t="shared" si="47"/>
        <v>529.76400000000001</v>
      </c>
      <c r="EA28" s="1370">
        <f t="shared" si="48"/>
        <v>529.76400000000001</v>
      </c>
      <c r="EB28" s="1370">
        <f t="shared" si="49"/>
        <v>1045.748</v>
      </c>
      <c r="EE28" s="1371" t="s">
        <v>542</v>
      </c>
      <c r="EF28" s="1370">
        <v>12370507</v>
      </c>
      <c r="EG28" s="1372">
        <f t="shared" si="50"/>
        <v>12370.507</v>
      </c>
      <c r="EI28" s="1371" t="s">
        <v>539</v>
      </c>
      <c r="EJ28" s="1370">
        <v>2000000</v>
      </c>
      <c r="EK28" s="1370">
        <v>0</v>
      </c>
      <c r="EL28" s="1370">
        <v>0</v>
      </c>
      <c r="EM28" s="1372">
        <f t="shared" si="51"/>
        <v>2000</v>
      </c>
      <c r="EN28" s="1372">
        <f t="shared" si="52"/>
        <v>0</v>
      </c>
      <c r="EO28" s="1372">
        <f t="shared" si="53"/>
        <v>0</v>
      </c>
      <c r="ER28" s="1368" t="s">
        <v>543</v>
      </c>
      <c r="ES28" s="1369">
        <v>176857494</v>
      </c>
      <c r="ET28" s="1370">
        <f t="shared" si="54"/>
        <v>176857.49400000001</v>
      </c>
      <c r="EW28" s="1368" t="s">
        <v>539</v>
      </c>
      <c r="EX28" s="1369">
        <v>0</v>
      </c>
      <c r="EY28" s="1369">
        <v>2000000</v>
      </c>
      <c r="EZ28" s="1369">
        <v>0</v>
      </c>
      <c r="FA28" s="1369">
        <v>0</v>
      </c>
      <c r="FB28" s="1369">
        <v>2000000</v>
      </c>
      <c r="FC28" s="1370">
        <f t="shared" si="55"/>
        <v>0</v>
      </c>
      <c r="FD28" s="1370">
        <f t="shared" si="56"/>
        <v>2000</v>
      </c>
      <c r="FE28" s="1370">
        <f t="shared" si="57"/>
        <v>0</v>
      </c>
      <c r="FF28" s="1370">
        <f t="shared" si="58"/>
        <v>0</v>
      </c>
      <c r="FG28" s="1370">
        <f t="shared" si="59"/>
        <v>2000</v>
      </c>
      <c r="FJ28" s="1371" t="s">
        <v>350</v>
      </c>
      <c r="FK28" s="1370">
        <v>539068</v>
      </c>
      <c r="FL28" s="1372">
        <f t="shared" si="60"/>
        <v>539.06799999999998</v>
      </c>
      <c r="FN28" s="1613" t="s">
        <v>348</v>
      </c>
      <c r="FO28" s="1614">
        <v>1210551</v>
      </c>
      <c r="FP28" s="1614">
        <v>1209014</v>
      </c>
      <c r="FQ28" s="1614">
        <v>1209014</v>
      </c>
      <c r="FR28" s="1614">
        <f t="shared" si="61"/>
        <v>1210.5509999999999</v>
      </c>
      <c r="FS28" s="1614">
        <f t="shared" si="62"/>
        <v>1209.0139999999999</v>
      </c>
      <c r="FT28" s="1614">
        <f t="shared" si="63"/>
        <v>1209.0139999999999</v>
      </c>
    </row>
    <row r="29" spans="1:176" ht="15" customHeight="1" x14ac:dyDescent="0.25">
      <c r="A29" s="1367" t="s">
        <v>954</v>
      </c>
      <c r="B29" s="1368" t="s">
        <v>349</v>
      </c>
      <c r="C29" s="1369">
        <v>0</v>
      </c>
      <c r="D29" s="1369">
        <v>10000</v>
      </c>
      <c r="E29" s="1369">
        <v>0</v>
      </c>
      <c r="F29" s="1369">
        <v>10000</v>
      </c>
      <c r="G29" s="1369">
        <v>0</v>
      </c>
      <c r="H29" s="1370">
        <f t="shared" si="10"/>
        <v>10</v>
      </c>
      <c r="I29" s="1370">
        <f t="shared" si="11"/>
        <v>0</v>
      </c>
      <c r="J29" s="1370">
        <f t="shared" si="12"/>
        <v>10</v>
      </c>
      <c r="K29" s="1370">
        <f t="shared" si="13"/>
        <v>0</v>
      </c>
      <c r="O29" s="1368" t="s">
        <v>544</v>
      </c>
      <c r="P29" s="1369">
        <v>404577234</v>
      </c>
      <c r="Q29" s="1370">
        <f t="shared" si="14"/>
        <v>404577.234</v>
      </c>
      <c r="S29" s="1368" t="s">
        <v>349</v>
      </c>
      <c r="T29" s="1369">
        <v>10000</v>
      </c>
      <c r="U29" s="1369">
        <v>0</v>
      </c>
      <c r="V29" s="1369">
        <v>0</v>
      </c>
      <c r="W29" s="1369">
        <v>10000</v>
      </c>
      <c r="X29" s="1370">
        <f t="shared" si="15"/>
        <v>10</v>
      </c>
      <c r="Y29" s="1370">
        <f t="shared" si="16"/>
        <v>0</v>
      </c>
      <c r="Z29" s="1370">
        <f t="shared" si="17"/>
        <v>0</v>
      </c>
      <c r="AA29" s="1370">
        <f t="shared" si="18"/>
        <v>10</v>
      </c>
      <c r="AC29" s="1368" t="s">
        <v>540</v>
      </c>
      <c r="AD29" s="1369">
        <v>12171579</v>
      </c>
      <c r="AE29" s="1370">
        <f t="shared" si="19"/>
        <v>12171.579</v>
      </c>
      <c r="AG29" s="1368" t="s">
        <v>349</v>
      </c>
      <c r="AH29" s="1369">
        <v>10000</v>
      </c>
      <c r="AI29" s="1369">
        <v>0</v>
      </c>
      <c r="AJ29" s="1369">
        <v>0</v>
      </c>
      <c r="AK29" s="1369">
        <v>10000</v>
      </c>
      <c r="AL29" s="1369">
        <f t="shared" si="20"/>
        <v>10</v>
      </c>
      <c r="AM29" s="1369">
        <f t="shared" si="21"/>
        <v>0</v>
      </c>
      <c r="AN29" s="1369">
        <f t="shared" si="22"/>
        <v>0</v>
      </c>
      <c r="AO29" s="1369">
        <f t="shared" si="23"/>
        <v>10</v>
      </c>
      <c r="AR29" s="1368" t="s">
        <v>544</v>
      </c>
      <c r="AS29" s="1369">
        <v>414978395</v>
      </c>
      <c r="AT29" s="1369">
        <f t="shared" si="24"/>
        <v>414978.39500000002</v>
      </c>
      <c r="AV29" s="1368" t="s">
        <v>349</v>
      </c>
      <c r="AW29" s="1369">
        <v>10000</v>
      </c>
      <c r="AX29" s="1369">
        <v>0</v>
      </c>
      <c r="AY29" s="1369">
        <v>0</v>
      </c>
      <c r="AZ29" s="1369">
        <v>10000</v>
      </c>
      <c r="BA29" s="1370">
        <f t="shared" si="25"/>
        <v>10</v>
      </c>
      <c r="BB29" s="1370">
        <f t="shared" si="26"/>
        <v>0</v>
      </c>
      <c r="BC29" s="1370">
        <f t="shared" si="27"/>
        <v>0</v>
      </c>
      <c r="BD29" s="1370">
        <f t="shared" si="28"/>
        <v>10</v>
      </c>
      <c r="BG29" s="1368" t="s">
        <v>544</v>
      </c>
      <c r="BH29" s="1369">
        <v>414307156</v>
      </c>
      <c r="BI29" s="1369">
        <f t="shared" si="29"/>
        <v>414307.15600000002</v>
      </c>
      <c r="BK29" s="1368" t="s">
        <v>349</v>
      </c>
      <c r="BL29" s="1369">
        <v>10000</v>
      </c>
      <c r="BM29" s="1369">
        <v>0</v>
      </c>
      <c r="BN29" s="1369">
        <v>0</v>
      </c>
      <c r="BO29" s="1369">
        <v>10000</v>
      </c>
      <c r="BP29" s="1369">
        <f t="shared" si="30"/>
        <v>10</v>
      </c>
      <c r="BQ29" s="1369">
        <f t="shared" si="31"/>
        <v>0</v>
      </c>
      <c r="BR29" s="1369">
        <f t="shared" si="32"/>
        <v>0</v>
      </c>
      <c r="BS29" s="1369">
        <f t="shared" si="33"/>
        <v>10</v>
      </c>
      <c r="BV29" s="1368" t="s">
        <v>353</v>
      </c>
      <c r="BW29" s="1369">
        <v>261152524</v>
      </c>
      <c r="BX29" s="1370">
        <f t="shared" si="34"/>
        <v>261152.524</v>
      </c>
      <c r="BZ29" s="1368" t="s">
        <v>349</v>
      </c>
      <c r="CA29" s="1369">
        <v>10000</v>
      </c>
      <c r="CB29" s="1369">
        <v>0</v>
      </c>
      <c r="CC29" s="1369">
        <v>0</v>
      </c>
      <c r="CD29" s="1369">
        <v>10000</v>
      </c>
      <c r="CE29" s="1369">
        <f t="shared" si="35"/>
        <v>10</v>
      </c>
      <c r="CF29" s="1369">
        <f t="shared" si="36"/>
        <v>0</v>
      </c>
      <c r="CG29" s="1369">
        <f t="shared" si="37"/>
        <v>0</v>
      </c>
      <c r="CH29" s="1369">
        <f t="shared" si="38"/>
        <v>10</v>
      </c>
      <c r="CK29" s="1371" t="s">
        <v>353</v>
      </c>
      <c r="CL29" s="1370">
        <v>261775830</v>
      </c>
      <c r="CM29" s="1370">
        <f t="shared" si="39"/>
        <v>261775.83</v>
      </c>
      <c r="CP29" s="1371" t="s">
        <v>349</v>
      </c>
      <c r="CQ29" s="1370">
        <v>10000</v>
      </c>
      <c r="CR29" s="1370">
        <v>0</v>
      </c>
      <c r="CS29" s="1370">
        <v>0</v>
      </c>
      <c r="CT29" s="1370">
        <v>10000</v>
      </c>
      <c r="CU29" s="1370">
        <f t="shared" si="2"/>
        <v>10</v>
      </c>
      <c r="CV29" s="1370">
        <f t="shared" si="3"/>
        <v>0</v>
      </c>
      <c r="CW29" s="1370">
        <f t="shared" si="4"/>
        <v>0</v>
      </c>
      <c r="CX29" s="1370">
        <f t="shared" si="5"/>
        <v>10</v>
      </c>
      <c r="CZ29" s="1371" t="s">
        <v>353</v>
      </c>
      <c r="DA29" s="1370">
        <v>260736664</v>
      </c>
      <c r="DB29" s="1370">
        <f t="shared" si="40"/>
        <v>260736.66399999999</v>
      </c>
      <c r="DE29" s="1368" t="s">
        <v>349</v>
      </c>
      <c r="DF29" s="1369">
        <v>10000</v>
      </c>
      <c r="DG29" s="1369">
        <v>0</v>
      </c>
      <c r="DH29" s="1369">
        <v>0</v>
      </c>
      <c r="DI29" s="1369">
        <v>10000</v>
      </c>
      <c r="DJ29" s="1370">
        <f t="shared" si="41"/>
        <v>10</v>
      </c>
      <c r="DK29" s="1370">
        <f t="shared" si="42"/>
        <v>0</v>
      </c>
      <c r="DL29" s="1370">
        <f t="shared" si="43"/>
        <v>0</v>
      </c>
      <c r="DM29" s="1370">
        <f t="shared" si="44"/>
        <v>10</v>
      </c>
      <c r="DP29" s="1368" t="s">
        <v>353</v>
      </c>
      <c r="DQ29" s="1369">
        <v>261049968</v>
      </c>
      <c r="DR29" s="1370">
        <f t="shared" si="45"/>
        <v>261049.96799999999</v>
      </c>
      <c r="DT29" s="1368" t="s">
        <v>349</v>
      </c>
      <c r="DU29" s="1369">
        <v>310000</v>
      </c>
      <c r="DV29" s="1369">
        <v>203235</v>
      </c>
      <c r="DW29" s="1369">
        <v>203235</v>
      </c>
      <c r="DX29" s="1369">
        <v>106765</v>
      </c>
      <c r="DY29" s="1370">
        <f t="shared" si="46"/>
        <v>310</v>
      </c>
      <c r="DZ29" s="1370">
        <f t="shared" si="47"/>
        <v>203.23500000000001</v>
      </c>
      <c r="EA29" s="1370">
        <f t="shared" si="48"/>
        <v>203.23500000000001</v>
      </c>
      <c r="EB29" s="1370">
        <f t="shared" si="49"/>
        <v>106.765</v>
      </c>
      <c r="EE29" s="1371" t="s">
        <v>543</v>
      </c>
      <c r="EF29" s="1370">
        <v>176622469</v>
      </c>
      <c r="EG29" s="1372">
        <f t="shared" si="50"/>
        <v>176622.46900000001</v>
      </c>
      <c r="EI29" s="1371" t="s">
        <v>348</v>
      </c>
      <c r="EJ29" s="1370">
        <v>1575512</v>
      </c>
      <c r="EK29" s="1370">
        <v>529764</v>
      </c>
      <c r="EL29" s="1370">
        <v>529764</v>
      </c>
      <c r="EM29" s="1372">
        <f t="shared" si="51"/>
        <v>1575.5119999999999</v>
      </c>
      <c r="EN29" s="1372">
        <f t="shared" si="52"/>
        <v>529.76400000000001</v>
      </c>
      <c r="EO29" s="1372">
        <f t="shared" si="53"/>
        <v>529.76400000000001</v>
      </c>
      <c r="ER29" s="1368" t="s">
        <v>544</v>
      </c>
      <c r="ES29" s="1369">
        <v>418168335</v>
      </c>
      <c r="ET29" s="1370">
        <f t="shared" si="54"/>
        <v>418168.33500000002</v>
      </c>
      <c r="EW29" s="1368" t="s">
        <v>348</v>
      </c>
      <c r="EX29" s="1369">
        <v>0</v>
      </c>
      <c r="EY29" s="1369">
        <v>1575512</v>
      </c>
      <c r="EZ29" s="1369">
        <v>529764</v>
      </c>
      <c r="FA29" s="1369">
        <v>529764</v>
      </c>
      <c r="FB29" s="1369">
        <v>1045748</v>
      </c>
      <c r="FC29" s="1370">
        <f t="shared" si="55"/>
        <v>0</v>
      </c>
      <c r="FD29" s="1370">
        <f t="shared" si="56"/>
        <v>1575.5119999999999</v>
      </c>
      <c r="FE29" s="1370">
        <f t="shared" si="57"/>
        <v>529.76400000000001</v>
      </c>
      <c r="FF29" s="1370">
        <f t="shared" si="58"/>
        <v>529.76400000000001</v>
      </c>
      <c r="FG29" s="1370">
        <f t="shared" si="59"/>
        <v>1045.748</v>
      </c>
      <c r="FJ29" s="1371" t="s">
        <v>351</v>
      </c>
      <c r="FK29" s="1370">
        <v>2202884511</v>
      </c>
      <c r="FL29" s="1372">
        <f t="shared" si="60"/>
        <v>2202884.5109999999</v>
      </c>
      <c r="FN29" s="1613" t="s">
        <v>349</v>
      </c>
      <c r="FO29" s="1614">
        <v>344954</v>
      </c>
      <c r="FP29" s="1614">
        <v>343417</v>
      </c>
      <c r="FQ29" s="1614">
        <v>343417</v>
      </c>
      <c r="FR29" s="1614">
        <f t="shared" si="61"/>
        <v>344.95400000000001</v>
      </c>
      <c r="FS29" s="1614">
        <f t="shared" si="62"/>
        <v>343.41699999999997</v>
      </c>
      <c r="FT29" s="1614">
        <f t="shared" si="63"/>
        <v>343.41699999999997</v>
      </c>
    </row>
    <row r="30" spans="1:176" ht="15" customHeight="1" x14ac:dyDescent="0.25">
      <c r="A30" s="1367" t="s">
        <v>954</v>
      </c>
      <c r="B30" s="1368" t="s">
        <v>463</v>
      </c>
      <c r="C30" s="1369">
        <v>0</v>
      </c>
      <c r="D30" s="1369">
        <v>320000</v>
      </c>
      <c r="E30" s="1369">
        <v>0</v>
      </c>
      <c r="F30" s="1369">
        <v>320000</v>
      </c>
      <c r="G30" s="1369">
        <v>0</v>
      </c>
      <c r="H30" s="1370">
        <f t="shared" si="10"/>
        <v>320</v>
      </c>
      <c r="I30" s="1370">
        <f t="shared" si="11"/>
        <v>0</v>
      </c>
      <c r="J30" s="1370">
        <f t="shared" si="12"/>
        <v>320</v>
      </c>
      <c r="K30" s="1370">
        <f t="shared" si="13"/>
        <v>0</v>
      </c>
      <c r="O30" s="1368" t="s">
        <v>547</v>
      </c>
      <c r="P30" s="1369">
        <v>347866</v>
      </c>
      <c r="Q30" s="1370">
        <f t="shared" si="14"/>
        <v>347.86599999999999</v>
      </c>
      <c r="S30" s="1368" t="s">
        <v>463</v>
      </c>
      <c r="T30" s="1369">
        <v>320000</v>
      </c>
      <c r="U30" s="1369">
        <v>0</v>
      </c>
      <c r="V30" s="1369">
        <v>0</v>
      </c>
      <c r="W30" s="1369">
        <v>320000</v>
      </c>
      <c r="X30" s="1370">
        <f t="shared" si="15"/>
        <v>320</v>
      </c>
      <c r="Y30" s="1370">
        <f t="shared" si="16"/>
        <v>0</v>
      </c>
      <c r="Z30" s="1370">
        <f t="shared" si="17"/>
        <v>0</v>
      </c>
      <c r="AA30" s="1370">
        <f t="shared" si="18"/>
        <v>320</v>
      </c>
      <c r="AC30" s="1368" t="s">
        <v>354</v>
      </c>
      <c r="AD30" s="1369">
        <v>180662825</v>
      </c>
      <c r="AE30" s="1370">
        <f t="shared" si="19"/>
        <v>180662.82500000001</v>
      </c>
      <c r="AG30" s="1368" t="s">
        <v>463</v>
      </c>
      <c r="AH30" s="1369">
        <v>320000</v>
      </c>
      <c r="AI30" s="1369">
        <v>165512</v>
      </c>
      <c r="AJ30" s="1369">
        <v>165512</v>
      </c>
      <c r="AK30" s="1369">
        <v>154488</v>
      </c>
      <c r="AL30" s="1369">
        <f t="shared" si="20"/>
        <v>320</v>
      </c>
      <c r="AM30" s="1369">
        <f t="shared" si="21"/>
        <v>165.512</v>
      </c>
      <c r="AN30" s="1369">
        <f t="shared" si="22"/>
        <v>165.512</v>
      </c>
      <c r="AO30" s="1369">
        <f t="shared" si="23"/>
        <v>154.488</v>
      </c>
      <c r="AR30" s="1368" t="s">
        <v>545</v>
      </c>
      <c r="AS30" s="1369">
        <v>1071360</v>
      </c>
      <c r="AT30" s="1369">
        <f t="shared" si="24"/>
        <v>1071.3599999999999</v>
      </c>
      <c r="AV30" s="1368" t="s">
        <v>463</v>
      </c>
      <c r="AW30" s="1369">
        <v>320000</v>
      </c>
      <c r="AX30" s="1369">
        <v>165512</v>
      </c>
      <c r="AY30" s="1369">
        <v>165512</v>
      </c>
      <c r="AZ30" s="1369">
        <v>154488</v>
      </c>
      <c r="BA30" s="1370">
        <f t="shared" si="25"/>
        <v>320</v>
      </c>
      <c r="BB30" s="1370">
        <f t="shared" si="26"/>
        <v>165.512</v>
      </c>
      <c r="BC30" s="1370">
        <f t="shared" si="27"/>
        <v>165.512</v>
      </c>
      <c r="BD30" s="1370">
        <f t="shared" si="28"/>
        <v>154.488</v>
      </c>
      <c r="BG30" s="1368" t="s">
        <v>547</v>
      </c>
      <c r="BH30" s="1369">
        <v>347866</v>
      </c>
      <c r="BI30" s="1369">
        <f t="shared" si="29"/>
        <v>347.86599999999999</v>
      </c>
      <c r="BK30" s="1368" t="s">
        <v>463</v>
      </c>
      <c r="BL30" s="1369">
        <v>320000</v>
      </c>
      <c r="BM30" s="1369">
        <v>165512</v>
      </c>
      <c r="BN30" s="1369">
        <v>165512</v>
      </c>
      <c r="BO30" s="1369">
        <v>154488</v>
      </c>
      <c r="BP30" s="1369">
        <f t="shared" si="30"/>
        <v>320</v>
      </c>
      <c r="BQ30" s="1369">
        <f t="shared" si="31"/>
        <v>165.512</v>
      </c>
      <c r="BR30" s="1369">
        <f t="shared" si="32"/>
        <v>165.512</v>
      </c>
      <c r="BS30" s="1369">
        <f t="shared" si="33"/>
        <v>154.488</v>
      </c>
      <c r="BV30" s="1368" t="s">
        <v>540</v>
      </c>
      <c r="BW30" s="1369">
        <v>11855183</v>
      </c>
      <c r="BX30" s="1370">
        <f t="shared" si="34"/>
        <v>11855.183000000001</v>
      </c>
      <c r="BZ30" s="1368" t="s">
        <v>463</v>
      </c>
      <c r="CA30" s="1369">
        <v>485512</v>
      </c>
      <c r="CB30" s="1369">
        <v>331024</v>
      </c>
      <c r="CC30" s="1369">
        <v>331024</v>
      </c>
      <c r="CD30" s="1369">
        <v>154488</v>
      </c>
      <c r="CE30" s="1369">
        <f t="shared" si="35"/>
        <v>485.512</v>
      </c>
      <c r="CF30" s="1369">
        <f t="shared" si="36"/>
        <v>331.024</v>
      </c>
      <c r="CG30" s="1369">
        <f t="shared" si="37"/>
        <v>331.024</v>
      </c>
      <c r="CH30" s="1369">
        <f t="shared" si="38"/>
        <v>154.488</v>
      </c>
      <c r="CK30" s="1371" t="s">
        <v>540</v>
      </c>
      <c r="CL30" s="1370">
        <v>11823294</v>
      </c>
      <c r="CM30" s="1370">
        <f t="shared" si="39"/>
        <v>11823.294</v>
      </c>
      <c r="CP30" s="1371" t="s">
        <v>463</v>
      </c>
      <c r="CQ30" s="1370">
        <v>485512</v>
      </c>
      <c r="CR30" s="1370">
        <v>329090</v>
      </c>
      <c r="CS30" s="1370">
        <v>329090</v>
      </c>
      <c r="CT30" s="1370">
        <v>156422</v>
      </c>
      <c r="CU30" s="1370">
        <f t="shared" si="2"/>
        <v>485.512</v>
      </c>
      <c r="CV30" s="1370">
        <f t="shared" si="3"/>
        <v>329.09</v>
      </c>
      <c r="CW30" s="1370">
        <f t="shared" si="4"/>
        <v>329.09</v>
      </c>
      <c r="CX30" s="1370">
        <f t="shared" si="5"/>
        <v>156.422</v>
      </c>
      <c r="CZ30" s="1371" t="s">
        <v>540</v>
      </c>
      <c r="DA30" s="1370">
        <v>11908945</v>
      </c>
      <c r="DB30" s="1370">
        <f t="shared" si="40"/>
        <v>11908.945</v>
      </c>
      <c r="DE30" s="1368" t="s">
        <v>463</v>
      </c>
      <c r="DF30" s="1369">
        <v>485512</v>
      </c>
      <c r="DG30" s="1369">
        <v>326529</v>
      </c>
      <c r="DH30" s="1369">
        <v>326529</v>
      </c>
      <c r="DI30" s="1369">
        <v>158983</v>
      </c>
      <c r="DJ30" s="1370">
        <f t="shared" si="41"/>
        <v>485.512</v>
      </c>
      <c r="DK30" s="1370">
        <f t="shared" si="42"/>
        <v>326.529</v>
      </c>
      <c r="DL30" s="1370">
        <f t="shared" si="43"/>
        <v>326.529</v>
      </c>
      <c r="DM30" s="1370">
        <f t="shared" si="44"/>
        <v>158.983</v>
      </c>
      <c r="DP30" s="1368" t="s">
        <v>540</v>
      </c>
      <c r="DQ30" s="1369">
        <v>12064635</v>
      </c>
      <c r="DR30" s="1370">
        <f t="shared" si="45"/>
        <v>12064.635</v>
      </c>
      <c r="DT30" s="1368" t="s">
        <v>463</v>
      </c>
      <c r="DU30" s="1369">
        <v>485512</v>
      </c>
      <c r="DV30" s="1369">
        <v>326529</v>
      </c>
      <c r="DW30" s="1369">
        <v>326529</v>
      </c>
      <c r="DX30" s="1369">
        <v>158983</v>
      </c>
      <c r="DY30" s="1370">
        <f t="shared" si="46"/>
        <v>485.512</v>
      </c>
      <c r="DZ30" s="1370">
        <f t="shared" si="47"/>
        <v>326.529</v>
      </c>
      <c r="EA30" s="1370">
        <f t="shared" si="48"/>
        <v>326.529</v>
      </c>
      <c r="EB30" s="1370">
        <f t="shared" si="49"/>
        <v>158.983</v>
      </c>
      <c r="EE30" s="1371" t="s">
        <v>544</v>
      </c>
      <c r="EF30" s="1370">
        <v>417336849</v>
      </c>
      <c r="EG30" s="1372">
        <f t="shared" si="50"/>
        <v>417336.84899999999</v>
      </c>
      <c r="EI30" s="1371" t="s">
        <v>349</v>
      </c>
      <c r="EJ30" s="1370">
        <v>310000</v>
      </c>
      <c r="EK30" s="1370">
        <v>203235</v>
      </c>
      <c r="EL30" s="1370">
        <v>203235</v>
      </c>
      <c r="EM30" s="1372">
        <f t="shared" si="51"/>
        <v>310</v>
      </c>
      <c r="EN30" s="1372">
        <f t="shared" si="52"/>
        <v>203.23500000000001</v>
      </c>
      <c r="EO30" s="1372">
        <f t="shared" si="53"/>
        <v>203.23500000000001</v>
      </c>
      <c r="ER30" s="1368" t="s">
        <v>547</v>
      </c>
      <c r="ES30" s="1369">
        <v>349605</v>
      </c>
      <c r="ET30" s="1370">
        <f t="shared" si="54"/>
        <v>349.60500000000002</v>
      </c>
      <c r="EW30" s="1368" t="s">
        <v>349</v>
      </c>
      <c r="EX30" s="1369">
        <v>0</v>
      </c>
      <c r="EY30" s="1369">
        <v>310000</v>
      </c>
      <c r="EZ30" s="1369">
        <v>203235</v>
      </c>
      <c r="FA30" s="1369">
        <v>203235</v>
      </c>
      <c r="FB30" s="1369">
        <v>106765</v>
      </c>
      <c r="FC30" s="1370">
        <f t="shared" si="55"/>
        <v>0</v>
      </c>
      <c r="FD30" s="1370">
        <f t="shared" si="56"/>
        <v>310</v>
      </c>
      <c r="FE30" s="1370">
        <f t="shared" si="57"/>
        <v>203.23500000000001</v>
      </c>
      <c r="FF30" s="1370">
        <f t="shared" si="58"/>
        <v>203.23500000000001</v>
      </c>
      <c r="FG30" s="1370">
        <f t="shared" si="59"/>
        <v>106.765</v>
      </c>
      <c r="FJ30" s="1371" t="s">
        <v>352</v>
      </c>
      <c r="FK30" s="1370">
        <v>1628256951</v>
      </c>
      <c r="FL30" s="1372">
        <f t="shared" si="60"/>
        <v>1628256.9509999999</v>
      </c>
      <c r="FN30" s="1613" t="s">
        <v>463</v>
      </c>
      <c r="FO30" s="1614">
        <v>326529</v>
      </c>
      <c r="FP30" s="1614">
        <v>326529</v>
      </c>
      <c r="FQ30" s="1614">
        <v>326529</v>
      </c>
      <c r="FR30" s="1614">
        <f t="shared" si="61"/>
        <v>326.529</v>
      </c>
      <c r="FS30" s="1614">
        <f t="shared" si="62"/>
        <v>326.529</v>
      </c>
      <c r="FT30" s="1614">
        <f t="shared" si="63"/>
        <v>326.529</v>
      </c>
    </row>
    <row r="31" spans="1:176" ht="15" customHeight="1" x14ac:dyDescent="0.25">
      <c r="A31" s="1367" t="s">
        <v>954</v>
      </c>
      <c r="B31" s="1368" t="s">
        <v>350</v>
      </c>
      <c r="C31" s="1369">
        <v>0</v>
      </c>
      <c r="D31" s="1369">
        <v>780000</v>
      </c>
      <c r="E31" s="1369">
        <v>0</v>
      </c>
      <c r="F31" s="1369">
        <v>780000</v>
      </c>
      <c r="G31" s="1369">
        <v>0</v>
      </c>
      <c r="H31" s="1370">
        <f t="shared" si="10"/>
        <v>780</v>
      </c>
      <c r="I31" s="1370">
        <f t="shared" si="11"/>
        <v>0</v>
      </c>
      <c r="J31" s="1370">
        <f t="shared" si="12"/>
        <v>780</v>
      </c>
      <c r="K31" s="1370">
        <f t="shared" si="13"/>
        <v>0</v>
      </c>
      <c r="O31" s="1368" t="s">
        <v>356</v>
      </c>
      <c r="P31" s="1369">
        <v>46826888</v>
      </c>
      <c r="Q31" s="1370">
        <f t="shared" si="14"/>
        <v>46826.887999999999</v>
      </c>
      <c r="S31" s="1368" t="s">
        <v>350</v>
      </c>
      <c r="T31" s="1369">
        <v>780000</v>
      </c>
      <c r="U31" s="1369">
        <v>0</v>
      </c>
      <c r="V31" s="1369">
        <v>0</v>
      </c>
      <c r="W31" s="1369">
        <v>780000</v>
      </c>
      <c r="X31" s="1370">
        <f t="shared" si="15"/>
        <v>780</v>
      </c>
      <c r="Y31" s="1370">
        <f t="shared" si="16"/>
        <v>0</v>
      </c>
      <c r="Z31" s="1370">
        <f t="shared" si="17"/>
        <v>0</v>
      </c>
      <c r="AA31" s="1370">
        <f t="shared" si="18"/>
        <v>780</v>
      </c>
      <c r="AC31" s="1368" t="s">
        <v>355</v>
      </c>
      <c r="AD31" s="1369">
        <v>23828207</v>
      </c>
      <c r="AE31" s="1370">
        <f t="shared" si="19"/>
        <v>23828.206999999999</v>
      </c>
      <c r="AG31" s="1368" t="s">
        <v>350</v>
      </c>
      <c r="AH31" s="1369">
        <v>780000</v>
      </c>
      <c r="AI31" s="1369">
        <v>0</v>
      </c>
      <c r="AJ31" s="1369">
        <v>0</v>
      </c>
      <c r="AK31" s="1369">
        <v>780000</v>
      </c>
      <c r="AL31" s="1369">
        <f t="shared" si="20"/>
        <v>780</v>
      </c>
      <c r="AM31" s="1369">
        <f t="shared" si="21"/>
        <v>0</v>
      </c>
      <c r="AN31" s="1369">
        <f t="shared" si="22"/>
        <v>0</v>
      </c>
      <c r="AO31" s="1369">
        <f t="shared" si="23"/>
        <v>780</v>
      </c>
      <c r="AR31" s="1368" t="s">
        <v>547</v>
      </c>
      <c r="AS31" s="1369">
        <v>347866</v>
      </c>
      <c r="AT31" s="1369">
        <f t="shared" si="24"/>
        <v>347.86599999999999</v>
      </c>
      <c r="AV31" s="1368" t="s">
        <v>350</v>
      </c>
      <c r="AW31" s="1369">
        <v>780000</v>
      </c>
      <c r="AX31" s="1369">
        <v>0</v>
      </c>
      <c r="AY31" s="1369">
        <v>0</v>
      </c>
      <c r="AZ31" s="1369">
        <v>780000</v>
      </c>
      <c r="BA31" s="1370">
        <f t="shared" si="25"/>
        <v>780</v>
      </c>
      <c r="BB31" s="1370">
        <f t="shared" si="26"/>
        <v>0</v>
      </c>
      <c r="BC31" s="1370">
        <f t="shared" si="27"/>
        <v>0</v>
      </c>
      <c r="BD31" s="1370">
        <f t="shared" si="28"/>
        <v>780</v>
      </c>
      <c r="BG31" s="1368" t="s">
        <v>356</v>
      </c>
      <c r="BH31" s="1369">
        <v>43619569</v>
      </c>
      <c r="BI31" s="1369">
        <f t="shared" si="29"/>
        <v>43619.569000000003</v>
      </c>
      <c r="BK31" s="1368" t="s">
        <v>350</v>
      </c>
      <c r="BL31" s="1369">
        <v>780000</v>
      </c>
      <c r="BM31" s="1369">
        <v>0</v>
      </c>
      <c r="BN31" s="1369">
        <v>0</v>
      </c>
      <c r="BO31" s="1369">
        <v>780000</v>
      </c>
      <c r="BP31" s="1369">
        <f t="shared" si="30"/>
        <v>780</v>
      </c>
      <c r="BQ31" s="1369">
        <f t="shared" si="31"/>
        <v>0</v>
      </c>
      <c r="BR31" s="1369">
        <f t="shared" si="32"/>
        <v>0</v>
      </c>
      <c r="BS31" s="1369">
        <f t="shared" si="33"/>
        <v>780</v>
      </c>
      <c r="BV31" s="1368" t="s">
        <v>354</v>
      </c>
      <c r="BW31" s="1369">
        <v>185908387</v>
      </c>
      <c r="BX31" s="1370">
        <f t="shared" si="34"/>
        <v>185908.38699999999</v>
      </c>
      <c r="BZ31" s="1368" t="s">
        <v>350</v>
      </c>
      <c r="CA31" s="1369">
        <v>780000</v>
      </c>
      <c r="CB31" s="1369">
        <v>0</v>
      </c>
      <c r="CC31" s="1369">
        <v>0</v>
      </c>
      <c r="CD31" s="1369">
        <v>780000</v>
      </c>
      <c r="CE31" s="1369">
        <f t="shared" si="35"/>
        <v>780</v>
      </c>
      <c r="CF31" s="1369">
        <f t="shared" si="36"/>
        <v>0</v>
      </c>
      <c r="CG31" s="1369">
        <f t="shared" si="37"/>
        <v>0</v>
      </c>
      <c r="CH31" s="1369">
        <f t="shared" si="38"/>
        <v>780</v>
      </c>
      <c r="CK31" s="1371" t="s">
        <v>354</v>
      </c>
      <c r="CL31" s="1370">
        <v>186248319</v>
      </c>
      <c r="CM31" s="1370">
        <f t="shared" si="39"/>
        <v>186248.31899999999</v>
      </c>
      <c r="CP31" s="1371" t="s">
        <v>350</v>
      </c>
      <c r="CQ31" s="1370">
        <v>780000</v>
      </c>
      <c r="CR31" s="1370">
        <v>0</v>
      </c>
      <c r="CS31" s="1370">
        <v>0</v>
      </c>
      <c r="CT31" s="1370">
        <v>780000</v>
      </c>
      <c r="CU31" s="1370">
        <f t="shared" si="2"/>
        <v>780</v>
      </c>
      <c r="CV31" s="1370">
        <f t="shared" si="3"/>
        <v>0</v>
      </c>
      <c r="CW31" s="1370">
        <f t="shared" si="4"/>
        <v>0</v>
      </c>
      <c r="CX31" s="1370">
        <f t="shared" si="5"/>
        <v>780</v>
      </c>
      <c r="CZ31" s="1371" t="s">
        <v>354</v>
      </c>
      <c r="DA31" s="1370">
        <v>185857975</v>
      </c>
      <c r="DB31" s="1370">
        <f t="shared" si="40"/>
        <v>185857.97500000001</v>
      </c>
      <c r="DE31" s="1368" t="s">
        <v>350</v>
      </c>
      <c r="DF31" s="1369">
        <v>780000</v>
      </c>
      <c r="DG31" s="1369">
        <v>0</v>
      </c>
      <c r="DH31" s="1369">
        <v>0</v>
      </c>
      <c r="DI31" s="1369">
        <v>780000</v>
      </c>
      <c r="DJ31" s="1370">
        <f t="shared" si="41"/>
        <v>780</v>
      </c>
      <c r="DK31" s="1370">
        <f t="shared" si="42"/>
        <v>0</v>
      </c>
      <c r="DL31" s="1370">
        <f t="shared" si="43"/>
        <v>0</v>
      </c>
      <c r="DM31" s="1370">
        <f t="shared" si="44"/>
        <v>780</v>
      </c>
      <c r="DP31" s="1368" t="s">
        <v>354</v>
      </c>
      <c r="DQ31" s="1369">
        <v>186622986</v>
      </c>
      <c r="DR31" s="1370">
        <f t="shared" si="45"/>
        <v>186622.986</v>
      </c>
      <c r="DT31" s="1368" t="s">
        <v>350</v>
      </c>
      <c r="DU31" s="1369">
        <v>780000</v>
      </c>
      <c r="DV31" s="1369">
        <v>0</v>
      </c>
      <c r="DW31" s="1369">
        <v>0</v>
      </c>
      <c r="DX31" s="1369">
        <v>780000</v>
      </c>
      <c r="DY31" s="1370">
        <f t="shared" si="46"/>
        <v>780</v>
      </c>
      <c r="DZ31" s="1370">
        <f t="shared" si="47"/>
        <v>0</v>
      </c>
      <c r="EA31" s="1370">
        <f t="shared" si="48"/>
        <v>0</v>
      </c>
      <c r="EB31" s="1370">
        <f t="shared" si="49"/>
        <v>780</v>
      </c>
      <c r="EE31" s="1371" t="s">
        <v>545</v>
      </c>
      <c r="EF31" s="1370">
        <v>173068</v>
      </c>
      <c r="EG31" s="1372">
        <f t="shared" si="50"/>
        <v>173.06800000000001</v>
      </c>
      <c r="EI31" s="1371" t="s">
        <v>463</v>
      </c>
      <c r="EJ31" s="1370">
        <v>485512</v>
      </c>
      <c r="EK31" s="1370">
        <v>326529</v>
      </c>
      <c r="EL31" s="1370">
        <v>326529</v>
      </c>
      <c r="EM31" s="1372">
        <f t="shared" si="51"/>
        <v>485.512</v>
      </c>
      <c r="EN31" s="1372">
        <f t="shared" si="52"/>
        <v>326.529</v>
      </c>
      <c r="EO31" s="1372">
        <f t="shared" si="53"/>
        <v>326.529</v>
      </c>
      <c r="ER31" s="1368" t="s">
        <v>356</v>
      </c>
      <c r="ES31" s="1369">
        <v>44389373</v>
      </c>
      <c r="ET31" s="1370">
        <f t="shared" si="54"/>
        <v>44389.373</v>
      </c>
      <c r="EW31" s="1368" t="s">
        <v>463</v>
      </c>
      <c r="EX31" s="1369">
        <v>0</v>
      </c>
      <c r="EY31" s="1369">
        <v>485512</v>
      </c>
      <c r="EZ31" s="1369">
        <v>326529</v>
      </c>
      <c r="FA31" s="1369">
        <v>326529</v>
      </c>
      <c r="FB31" s="1369">
        <v>158983</v>
      </c>
      <c r="FC31" s="1370">
        <f t="shared" si="55"/>
        <v>0</v>
      </c>
      <c r="FD31" s="1370">
        <f t="shared" si="56"/>
        <v>485.512</v>
      </c>
      <c r="FE31" s="1370">
        <f t="shared" si="57"/>
        <v>326.529</v>
      </c>
      <c r="FF31" s="1370">
        <f t="shared" si="58"/>
        <v>326.529</v>
      </c>
      <c r="FG31" s="1370">
        <f t="shared" si="59"/>
        <v>158.983</v>
      </c>
      <c r="FJ31" s="1371" t="s">
        <v>353</v>
      </c>
      <c r="FK31" s="1370">
        <v>267675488</v>
      </c>
      <c r="FL31" s="1372">
        <f t="shared" si="60"/>
        <v>267675.48800000001</v>
      </c>
      <c r="FN31" s="1613" t="s">
        <v>350</v>
      </c>
      <c r="FO31" s="1614">
        <v>539068</v>
      </c>
      <c r="FP31" s="1614">
        <v>539068</v>
      </c>
      <c r="FQ31" s="1614">
        <v>539068</v>
      </c>
      <c r="FR31" s="1614">
        <f t="shared" si="61"/>
        <v>539.06799999999998</v>
      </c>
      <c r="FS31" s="1614">
        <f t="shared" si="62"/>
        <v>539.06799999999998</v>
      </c>
      <c r="FT31" s="1614">
        <f t="shared" si="63"/>
        <v>539.06799999999998</v>
      </c>
    </row>
    <row r="32" spans="1:176" ht="15" customHeight="1" x14ac:dyDescent="0.25">
      <c r="A32" s="1367" t="s">
        <v>952</v>
      </c>
      <c r="B32" s="1368" t="s">
        <v>351</v>
      </c>
      <c r="C32" s="1369">
        <v>0</v>
      </c>
      <c r="D32" s="1369">
        <v>17005520500</v>
      </c>
      <c r="E32" s="1369">
        <v>1121309759</v>
      </c>
      <c r="F32" s="1369">
        <v>15884210741</v>
      </c>
      <c r="G32" s="1369">
        <v>1121309759</v>
      </c>
      <c r="H32" s="1370">
        <f t="shared" si="10"/>
        <v>17005520.5</v>
      </c>
      <c r="I32" s="1370">
        <f t="shared" si="11"/>
        <v>1121309.7590000001</v>
      </c>
      <c r="J32" s="1370">
        <f t="shared" si="12"/>
        <v>15884210.741</v>
      </c>
      <c r="K32" s="1370">
        <f t="shared" si="13"/>
        <v>1121309.7590000001</v>
      </c>
      <c r="O32" s="1368" t="s">
        <v>548</v>
      </c>
      <c r="P32" s="1369">
        <v>8019053</v>
      </c>
      <c r="Q32" s="1370">
        <f t="shared" si="14"/>
        <v>8019.0529999999999</v>
      </c>
      <c r="S32" s="1368" t="s">
        <v>351</v>
      </c>
      <c r="T32" s="1369">
        <v>17003020500</v>
      </c>
      <c r="U32" s="1369">
        <v>2257517023</v>
      </c>
      <c r="V32" s="1369">
        <v>2257517023</v>
      </c>
      <c r="W32" s="1369">
        <v>14745503477</v>
      </c>
      <c r="X32" s="1370">
        <f t="shared" si="15"/>
        <v>17003020.5</v>
      </c>
      <c r="Y32" s="1370">
        <f t="shared" si="16"/>
        <v>2257517.023</v>
      </c>
      <c r="Z32" s="1370">
        <f t="shared" si="17"/>
        <v>2257517.023</v>
      </c>
      <c r="AA32" s="1370">
        <f t="shared" si="18"/>
        <v>14745503.477</v>
      </c>
      <c r="AC32" s="1368" t="s">
        <v>542</v>
      </c>
      <c r="AD32" s="1369">
        <v>11786942</v>
      </c>
      <c r="AE32" s="1370">
        <f t="shared" si="19"/>
        <v>11786.941999999999</v>
      </c>
      <c r="AG32" s="1368" t="s">
        <v>351</v>
      </c>
      <c r="AH32" s="1369">
        <v>17003020500</v>
      </c>
      <c r="AI32" s="1369">
        <v>4288171488</v>
      </c>
      <c r="AJ32" s="1369">
        <v>4288171488</v>
      </c>
      <c r="AK32" s="1369">
        <v>12714849012</v>
      </c>
      <c r="AL32" s="1369">
        <f t="shared" si="20"/>
        <v>17003020.5</v>
      </c>
      <c r="AM32" s="1369">
        <f t="shared" si="21"/>
        <v>4288171.4879999999</v>
      </c>
      <c r="AN32" s="1369">
        <f t="shared" si="22"/>
        <v>4288171.4879999999</v>
      </c>
      <c r="AO32" s="1369">
        <f t="shared" si="23"/>
        <v>12714849.012</v>
      </c>
      <c r="AR32" s="1368" t="s">
        <v>356</v>
      </c>
      <c r="AS32" s="1369">
        <v>43653208</v>
      </c>
      <c r="AT32" s="1369">
        <f t="shared" si="24"/>
        <v>43653.207999999999</v>
      </c>
      <c r="AV32" s="1368" t="s">
        <v>351</v>
      </c>
      <c r="AW32" s="1369">
        <v>17002820500</v>
      </c>
      <c r="AX32" s="1369">
        <v>5453381058</v>
      </c>
      <c r="AY32" s="1369">
        <v>5453381058</v>
      </c>
      <c r="AZ32" s="1369">
        <v>11549439442</v>
      </c>
      <c r="BA32" s="1370">
        <f t="shared" si="25"/>
        <v>17002820.5</v>
      </c>
      <c r="BB32" s="1370">
        <f t="shared" si="26"/>
        <v>5453381.0580000002</v>
      </c>
      <c r="BC32" s="1370">
        <f t="shared" si="27"/>
        <v>5453381.0580000002</v>
      </c>
      <c r="BD32" s="1370">
        <f t="shared" si="28"/>
        <v>11549439.442</v>
      </c>
      <c r="BG32" s="1368" t="s">
        <v>548</v>
      </c>
      <c r="BH32" s="1369">
        <v>4089282</v>
      </c>
      <c r="BI32" s="1369">
        <f t="shared" si="29"/>
        <v>4089.2820000000002</v>
      </c>
      <c r="BK32" s="1368" t="s">
        <v>351</v>
      </c>
      <c r="BL32" s="1369">
        <v>17003520500</v>
      </c>
      <c r="BM32" s="1369">
        <v>6610051359</v>
      </c>
      <c r="BN32" s="1369">
        <v>6610051359</v>
      </c>
      <c r="BO32" s="1369">
        <v>10393469141</v>
      </c>
      <c r="BP32" s="1369">
        <f t="shared" si="30"/>
        <v>17003520.5</v>
      </c>
      <c r="BQ32" s="1369">
        <f t="shared" si="31"/>
        <v>6610051.3590000002</v>
      </c>
      <c r="BR32" s="1369">
        <f t="shared" si="32"/>
        <v>6610051.3590000002</v>
      </c>
      <c r="BS32" s="1369">
        <f t="shared" si="33"/>
        <v>10393469.141000001</v>
      </c>
      <c r="BV32" s="1368" t="s">
        <v>355</v>
      </c>
      <c r="BW32" s="1369">
        <v>24531343</v>
      </c>
      <c r="BX32" s="1370">
        <f t="shared" si="34"/>
        <v>24531.343000000001</v>
      </c>
      <c r="BZ32" s="1368" t="s">
        <v>351</v>
      </c>
      <c r="CA32" s="1369">
        <v>16990784269</v>
      </c>
      <c r="CB32" s="1369">
        <v>8690488959</v>
      </c>
      <c r="CC32" s="1369">
        <v>8690488959</v>
      </c>
      <c r="CD32" s="1369">
        <v>8300295310</v>
      </c>
      <c r="CE32" s="1369">
        <f t="shared" si="35"/>
        <v>16990784.269000001</v>
      </c>
      <c r="CF32" s="1369">
        <f t="shared" si="36"/>
        <v>8690488.9590000007</v>
      </c>
      <c r="CG32" s="1369">
        <f t="shared" si="37"/>
        <v>8690488.9590000007</v>
      </c>
      <c r="CH32" s="1369">
        <f t="shared" si="38"/>
        <v>8300295.3099999996</v>
      </c>
      <c r="CK32" s="1371" t="s">
        <v>355</v>
      </c>
      <c r="CL32" s="1370">
        <v>24189520</v>
      </c>
      <c r="CM32" s="1370">
        <f t="shared" si="39"/>
        <v>24189.52</v>
      </c>
      <c r="CP32" s="1371" t="s">
        <v>351</v>
      </c>
      <c r="CQ32" s="1370">
        <v>16924735369</v>
      </c>
      <c r="CR32" s="1370">
        <v>9868827537</v>
      </c>
      <c r="CS32" s="1370">
        <v>9868827537</v>
      </c>
      <c r="CT32" s="1370">
        <v>7055907832</v>
      </c>
      <c r="CU32" s="1370">
        <f t="shared" si="2"/>
        <v>16924735.368999999</v>
      </c>
      <c r="CV32" s="1370">
        <f t="shared" si="3"/>
        <v>9868827.5370000005</v>
      </c>
      <c r="CW32" s="1370">
        <f t="shared" si="4"/>
        <v>9868827.5370000005</v>
      </c>
      <c r="CX32" s="1370">
        <f t="shared" si="5"/>
        <v>7055907.8320000004</v>
      </c>
      <c r="CZ32" s="1371" t="s">
        <v>355</v>
      </c>
      <c r="DA32" s="1370">
        <v>24184690</v>
      </c>
      <c r="DB32" s="1370">
        <f t="shared" si="40"/>
        <v>24184.69</v>
      </c>
      <c r="DE32" s="1368" t="s">
        <v>351</v>
      </c>
      <c r="DF32" s="1369">
        <v>16923619369</v>
      </c>
      <c r="DG32" s="1369">
        <v>11048208074</v>
      </c>
      <c r="DH32" s="1369">
        <v>11048208074</v>
      </c>
      <c r="DI32" s="1369">
        <v>5875411295</v>
      </c>
      <c r="DJ32" s="1370">
        <f t="shared" si="41"/>
        <v>16923619.368999999</v>
      </c>
      <c r="DK32" s="1370">
        <f t="shared" si="42"/>
        <v>11048208.073999999</v>
      </c>
      <c r="DL32" s="1370">
        <f t="shared" si="43"/>
        <v>11048208.073999999</v>
      </c>
      <c r="DM32" s="1370">
        <f t="shared" si="44"/>
        <v>5875411.2949999999</v>
      </c>
      <c r="DP32" s="1368" t="s">
        <v>355</v>
      </c>
      <c r="DQ32" s="1369">
        <v>24209992</v>
      </c>
      <c r="DR32" s="1370">
        <f t="shared" si="45"/>
        <v>24209.991999999998</v>
      </c>
      <c r="DT32" s="1368" t="s">
        <v>351</v>
      </c>
      <c r="DU32" s="1369">
        <v>16921613535</v>
      </c>
      <c r="DV32" s="1369">
        <v>13157392681</v>
      </c>
      <c r="DW32" s="1369">
        <v>13157392681</v>
      </c>
      <c r="DX32" s="1369">
        <v>3764220854</v>
      </c>
      <c r="DY32" s="1370">
        <f t="shared" si="46"/>
        <v>16921613.535</v>
      </c>
      <c r="DZ32" s="1370">
        <f t="shared" si="47"/>
        <v>13157392.681</v>
      </c>
      <c r="EA32" s="1370">
        <f t="shared" si="48"/>
        <v>13157392.681</v>
      </c>
      <c r="EB32" s="1370">
        <f t="shared" si="49"/>
        <v>3764220.8539999998</v>
      </c>
      <c r="EE32" s="1371" t="s">
        <v>547</v>
      </c>
      <c r="EF32" s="1370">
        <v>349261</v>
      </c>
      <c r="EG32" s="1372">
        <f t="shared" si="50"/>
        <v>349.26100000000002</v>
      </c>
      <c r="EI32" s="1371" t="s">
        <v>350</v>
      </c>
      <c r="EJ32" s="1370">
        <v>780000</v>
      </c>
      <c r="EK32" s="1370">
        <v>0</v>
      </c>
      <c r="EL32" s="1370">
        <v>0</v>
      </c>
      <c r="EM32" s="1372">
        <f t="shared" si="51"/>
        <v>780</v>
      </c>
      <c r="EN32" s="1372">
        <f t="shared" si="52"/>
        <v>0</v>
      </c>
      <c r="EO32" s="1372">
        <f t="shared" si="53"/>
        <v>0</v>
      </c>
      <c r="ER32" s="1368" t="s">
        <v>548</v>
      </c>
      <c r="ES32" s="1369">
        <v>4190789</v>
      </c>
      <c r="ET32" s="1370">
        <f t="shared" si="54"/>
        <v>4190.7889999999998</v>
      </c>
      <c r="EW32" s="1368" t="s">
        <v>350</v>
      </c>
      <c r="EX32" s="1369">
        <v>0</v>
      </c>
      <c r="EY32" s="1369">
        <v>780000</v>
      </c>
      <c r="EZ32" s="1369">
        <v>0</v>
      </c>
      <c r="FA32" s="1369">
        <v>0</v>
      </c>
      <c r="FB32" s="1369">
        <v>780000</v>
      </c>
      <c r="FC32" s="1370">
        <f t="shared" si="55"/>
        <v>0</v>
      </c>
      <c r="FD32" s="1370">
        <f t="shared" si="56"/>
        <v>780</v>
      </c>
      <c r="FE32" s="1370">
        <f t="shared" si="57"/>
        <v>0</v>
      </c>
      <c r="FF32" s="1370">
        <f t="shared" si="58"/>
        <v>0</v>
      </c>
      <c r="FG32" s="1370">
        <f t="shared" si="59"/>
        <v>780</v>
      </c>
      <c r="FJ32" s="1371" t="s">
        <v>540</v>
      </c>
      <c r="FK32" s="1370">
        <v>12681060</v>
      </c>
      <c r="FL32" s="1372">
        <f t="shared" si="60"/>
        <v>12681.06</v>
      </c>
      <c r="FN32" s="1613" t="s">
        <v>351</v>
      </c>
      <c r="FO32" s="1614">
        <v>18111575655</v>
      </c>
      <c r="FP32" s="1614">
        <v>17698427836</v>
      </c>
      <c r="FQ32" s="1614">
        <v>17698427836</v>
      </c>
      <c r="FR32" s="1614">
        <f t="shared" si="61"/>
        <v>18111575.655000001</v>
      </c>
      <c r="FS32" s="1614">
        <f t="shared" si="62"/>
        <v>17698427.835999999</v>
      </c>
      <c r="FT32" s="1614">
        <f t="shared" si="63"/>
        <v>17698427.835999999</v>
      </c>
    </row>
    <row r="33" spans="1:176" ht="15" customHeight="1" x14ac:dyDescent="0.25">
      <c r="A33" s="1367" t="s">
        <v>953</v>
      </c>
      <c r="B33" s="1368" t="s">
        <v>352</v>
      </c>
      <c r="C33" s="1369">
        <v>0</v>
      </c>
      <c r="D33" s="1369">
        <v>14581439994</v>
      </c>
      <c r="E33" s="1369">
        <v>1055400744</v>
      </c>
      <c r="F33" s="1369">
        <v>13526039250</v>
      </c>
      <c r="G33" s="1369">
        <v>1055400744</v>
      </c>
      <c r="H33" s="1370">
        <f t="shared" si="10"/>
        <v>14581439.994000001</v>
      </c>
      <c r="I33" s="1370">
        <f t="shared" si="11"/>
        <v>1055400.7439999999</v>
      </c>
      <c r="J33" s="1370">
        <f t="shared" si="12"/>
        <v>13526039.25</v>
      </c>
      <c r="K33" s="1370">
        <f t="shared" si="13"/>
        <v>1055400.7439999999</v>
      </c>
      <c r="O33" s="1368" t="s">
        <v>549</v>
      </c>
      <c r="P33" s="1369">
        <v>38807835</v>
      </c>
      <c r="Q33" s="1370">
        <f t="shared" si="14"/>
        <v>38807.834999999999</v>
      </c>
      <c r="S33" s="1368" t="s">
        <v>352</v>
      </c>
      <c r="T33" s="1369">
        <v>14582440000</v>
      </c>
      <c r="U33" s="1369">
        <v>2114400310</v>
      </c>
      <c r="V33" s="1369">
        <v>2114400310</v>
      </c>
      <c r="W33" s="1369">
        <v>12468039690</v>
      </c>
      <c r="X33" s="1370">
        <f t="shared" si="15"/>
        <v>14582440</v>
      </c>
      <c r="Y33" s="1370">
        <f t="shared" si="16"/>
        <v>2114400.31</v>
      </c>
      <c r="Z33" s="1370">
        <f t="shared" si="17"/>
        <v>2114400.31</v>
      </c>
      <c r="AA33" s="1370">
        <f t="shared" si="18"/>
        <v>12468039.689999999</v>
      </c>
      <c r="AC33" s="1368" t="s">
        <v>543</v>
      </c>
      <c r="AD33" s="1369">
        <v>262203438</v>
      </c>
      <c r="AE33" s="1370">
        <f t="shared" si="19"/>
        <v>262203.43800000002</v>
      </c>
      <c r="AG33" s="1368" t="s">
        <v>352</v>
      </c>
      <c r="AH33" s="1369">
        <v>14582440000</v>
      </c>
      <c r="AI33" s="1369">
        <v>3664917309</v>
      </c>
      <c r="AJ33" s="1369">
        <v>3664917309</v>
      </c>
      <c r="AK33" s="1369">
        <v>10917522691</v>
      </c>
      <c r="AL33" s="1369">
        <f t="shared" si="20"/>
        <v>14582440</v>
      </c>
      <c r="AM33" s="1369">
        <f t="shared" si="21"/>
        <v>3664917.3089999999</v>
      </c>
      <c r="AN33" s="1369">
        <f t="shared" si="22"/>
        <v>3664917.3089999999</v>
      </c>
      <c r="AO33" s="1369">
        <f t="shared" si="23"/>
        <v>10917522.691</v>
      </c>
      <c r="AR33" s="1368" t="s">
        <v>548</v>
      </c>
      <c r="AS33" s="1369">
        <v>4089282</v>
      </c>
      <c r="AT33" s="1369">
        <f t="shared" si="24"/>
        <v>4089.2820000000002</v>
      </c>
      <c r="AV33" s="1368" t="s">
        <v>352</v>
      </c>
      <c r="AW33" s="1369">
        <v>14581940000</v>
      </c>
      <c r="AX33" s="1369">
        <v>4748009831</v>
      </c>
      <c r="AY33" s="1369">
        <v>4748009831</v>
      </c>
      <c r="AZ33" s="1369">
        <v>9833930169</v>
      </c>
      <c r="BA33" s="1370">
        <f t="shared" si="25"/>
        <v>14581940</v>
      </c>
      <c r="BB33" s="1370">
        <f t="shared" si="26"/>
        <v>4748009.8310000002</v>
      </c>
      <c r="BC33" s="1370">
        <f t="shared" si="27"/>
        <v>4748009.8310000002</v>
      </c>
      <c r="BD33" s="1370">
        <f t="shared" si="28"/>
        <v>9833930.1689999998</v>
      </c>
      <c r="BG33" s="1368" t="s">
        <v>549</v>
      </c>
      <c r="BH33" s="1369">
        <v>39530287</v>
      </c>
      <c r="BI33" s="1369">
        <f t="shared" si="29"/>
        <v>39530.286999999997</v>
      </c>
      <c r="BK33" s="1368" t="s">
        <v>352</v>
      </c>
      <c r="BL33" s="1369">
        <v>14581940000</v>
      </c>
      <c r="BM33" s="1369">
        <v>5827863402</v>
      </c>
      <c r="BN33" s="1369">
        <v>5827863402</v>
      </c>
      <c r="BO33" s="1369">
        <v>8754076598</v>
      </c>
      <c r="BP33" s="1369">
        <f t="shared" si="30"/>
        <v>14581940</v>
      </c>
      <c r="BQ33" s="1369">
        <f t="shared" si="31"/>
        <v>5827863.4019999998</v>
      </c>
      <c r="BR33" s="1369">
        <f t="shared" si="32"/>
        <v>5827863.4019999998</v>
      </c>
      <c r="BS33" s="1369">
        <f t="shared" si="33"/>
        <v>8754076.5979999993</v>
      </c>
      <c r="BV33" s="1368" t="s">
        <v>542</v>
      </c>
      <c r="BW33" s="1369">
        <v>11845881</v>
      </c>
      <c r="BX33" s="1370">
        <f t="shared" si="34"/>
        <v>11845.880999999999</v>
      </c>
      <c r="BZ33" s="1368" t="s">
        <v>352</v>
      </c>
      <c r="CA33" s="1369">
        <v>14559322339</v>
      </c>
      <c r="CB33" s="1369">
        <v>7412851882</v>
      </c>
      <c r="CC33" s="1369">
        <v>7412851882</v>
      </c>
      <c r="CD33" s="1369">
        <v>7146470457</v>
      </c>
      <c r="CE33" s="1369">
        <f t="shared" si="35"/>
        <v>14559322.339</v>
      </c>
      <c r="CF33" s="1369">
        <f t="shared" si="36"/>
        <v>7412851.8820000002</v>
      </c>
      <c r="CG33" s="1369">
        <f t="shared" si="37"/>
        <v>7412851.8820000002</v>
      </c>
      <c r="CH33" s="1369">
        <f t="shared" si="38"/>
        <v>7146470.4570000004</v>
      </c>
      <c r="CK33" s="1371" t="s">
        <v>542</v>
      </c>
      <c r="CL33" s="1370">
        <v>11843946</v>
      </c>
      <c r="CM33" s="1370">
        <f t="shared" si="39"/>
        <v>11843.946</v>
      </c>
      <c r="CP33" s="1371" t="s">
        <v>352</v>
      </c>
      <c r="CQ33" s="1370">
        <v>14450541173</v>
      </c>
      <c r="CR33" s="1370">
        <v>8506829546</v>
      </c>
      <c r="CS33" s="1370">
        <v>8506829546</v>
      </c>
      <c r="CT33" s="1370">
        <v>5943711627</v>
      </c>
      <c r="CU33" s="1370">
        <f t="shared" si="2"/>
        <v>14450541.173</v>
      </c>
      <c r="CV33" s="1370">
        <f t="shared" si="3"/>
        <v>8506829.5460000001</v>
      </c>
      <c r="CW33" s="1370">
        <f t="shared" si="4"/>
        <v>8506829.5460000001</v>
      </c>
      <c r="CX33" s="1370">
        <f t="shared" si="5"/>
        <v>5943711.6270000003</v>
      </c>
      <c r="CZ33" s="1371" t="s">
        <v>542</v>
      </c>
      <c r="DA33" s="1370">
        <v>11839116</v>
      </c>
      <c r="DB33" s="1370">
        <f t="shared" si="40"/>
        <v>11839.116</v>
      </c>
      <c r="DE33" s="1368" t="s">
        <v>352</v>
      </c>
      <c r="DF33" s="1369">
        <v>14450541173</v>
      </c>
      <c r="DG33" s="1369">
        <v>9598160236</v>
      </c>
      <c r="DH33" s="1369">
        <v>9598160236</v>
      </c>
      <c r="DI33" s="1369">
        <v>4852380937</v>
      </c>
      <c r="DJ33" s="1370">
        <f t="shared" si="41"/>
        <v>14450541.173</v>
      </c>
      <c r="DK33" s="1370">
        <f t="shared" si="42"/>
        <v>9598160.2359999996</v>
      </c>
      <c r="DL33" s="1370">
        <f t="shared" si="43"/>
        <v>9598160.2359999996</v>
      </c>
      <c r="DM33" s="1370">
        <f t="shared" si="44"/>
        <v>4852380.9369999999</v>
      </c>
      <c r="DP33" s="1368" t="s">
        <v>542</v>
      </c>
      <c r="DQ33" s="1369">
        <v>15704371</v>
      </c>
      <c r="DR33" s="1370">
        <f t="shared" si="45"/>
        <v>15704.370999999999</v>
      </c>
      <c r="DT33" s="1368" t="s">
        <v>352</v>
      </c>
      <c r="DU33" s="1369">
        <v>14425854339</v>
      </c>
      <c r="DV33" s="1369">
        <v>11196914486</v>
      </c>
      <c r="DW33" s="1369">
        <v>11196914486</v>
      </c>
      <c r="DX33" s="1369">
        <v>3228939853</v>
      </c>
      <c r="DY33" s="1370">
        <f t="shared" si="46"/>
        <v>14425854.339</v>
      </c>
      <c r="DZ33" s="1370">
        <f t="shared" si="47"/>
        <v>11196914.486</v>
      </c>
      <c r="EA33" s="1370">
        <f t="shared" si="48"/>
        <v>11196914.486</v>
      </c>
      <c r="EB33" s="1370">
        <f t="shared" si="49"/>
        <v>3228939.8530000001</v>
      </c>
      <c r="EE33" s="1371" t="s">
        <v>356</v>
      </c>
      <c r="EF33" s="1370">
        <v>44273945</v>
      </c>
      <c r="EG33" s="1372">
        <f t="shared" si="50"/>
        <v>44273.945</v>
      </c>
      <c r="EI33" s="1371" t="s">
        <v>351</v>
      </c>
      <c r="EJ33" s="1370">
        <v>16918056500</v>
      </c>
      <c r="EK33" s="1370">
        <v>14323527417</v>
      </c>
      <c r="EL33" s="1370">
        <v>14323527417</v>
      </c>
      <c r="EM33" s="1372">
        <f t="shared" si="51"/>
        <v>16918056.5</v>
      </c>
      <c r="EN33" s="1372">
        <f t="shared" si="52"/>
        <v>14323527.416999999</v>
      </c>
      <c r="EO33" s="1372">
        <f t="shared" si="53"/>
        <v>14323527.416999999</v>
      </c>
      <c r="ER33" s="1368" t="s">
        <v>549</v>
      </c>
      <c r="ES33" s="1369">
        <v>40198584</v>
      </c>
      <c r="ET33" s="1370">
        <f t="shared" si="54"/>
        <v>40198.584000000003</v>
      </c>
      <c r="EW33" s="1368" t="s">
        <v>351</v>
      </c>
      <c r="EX33" s="1369">
        <v>0</v>
      </c>
      <c r="EY33" s="1369">
        <v>16914056500</v>
      </c>
      <c r="EZ33" s="1369">
        <v>15495543325</v>
      </c>
      <c r="FA33" s="1369">
        <v>15495543325</v>
      </c>
      <c r="FB33" s="1369">
        <v>1418513175</v>
      </c>
      <c r="FC33" s="1370">
        <f t="shared" si="55"/>
        <v>0</v>
      </c>
      <c r="FD33" s="1370">
        <f t="shared" si="56"/>
        <v>16914056.5</v>
      </c>
      <c r="FE33" s="1370">
        <f t="shared" si="57"/>
        <v>15495543.324999999</v>
      </c>
      <c r="FF33" s="1370">
        <f t="shared" si="58"/>
        <v>15495543.324999999</v>
      </c>
      <c r="FG33" s="1370">
        <f t="shared" si="59"/>
        <v>1418513.175</v>
      </c>
      <c r="FJ33" s="1371" t="s">
        <v>354</v>
      </c>
      <c r="FK33" s="1370">
        <v>190611509</v>
      </c>
      <c r="FL33" s="1372">
        <f t="shared" si="60"/>
        <v>190611.50899999999</v>
      </c>
      <c r="FN33" s="1613" t="s">
        <v>352</v>
      </c>
      <c r="FO33" s="1614">
        <v>15374928512</v>
      </c>
      <c r="FP33" s="1614">
        <v>15005106897</v>
      </c>
      <c r="FQ33" s="1614">
        <v>15005106897</v>
      </c>
      <c r="FR33" s="1614">
        <f t="shared" si="61"/>
        <v>15374928.512</v>
      </c>
      <c r="FS33" s="1614">
        <f t="shared" si="62"/>
        <v>15005106.897</v>
      </c>
      <c r="FT33" s="1614">
        <f t="shared" si="63"/>
        <v>15005106.897</v>
      </c>
    </row>
    <row r="34" spans="1:176" ht="15" customHeight="1" x14ac:dyDescent="0.25">
      <c r="A34" s="1367" t="s">
        <v>954</v>
      </c>
      <c r="B34" s="1368" t="s">
        <v>353</v>
      </c>
      <c r="C34" s="1369">
        <v>0</v>
      </c>
      <c r="D34" s="1369">
        <v>3314312128</v>
      </c>
      <c r="E34" s="1369">
        <v>252675135</v>
      </c>
      <c r="F34" s="1369">
        <v>3061636993</v>
      </c>
      <c r="G34" s="1369">
        <v>252675135</v>
      </c>
      <c r="H34" s="1370">
        <f t="shared" si="10"/>
        <v>3314312.128</v>
      </c>
      <c r="I34" s="1370">
        <f t="shared" si="11"/>
        <v>252675.13500000001</v>
      </c>
      <c r="J34" s="1370">
        <f t="shared" si="12"/>
        <v>3061636.9929999998</v>
      </c>
      <c r="K34" s="1370">
        <f t="shared" si="13"/>
        <v>252675.13500000001</v>
      </c>
      <c r="O34" s="1368" t="s">
        <v>358</v>
      </c>
      <c r="P34" s="1369">
        <v>30380810</v>
      </c>
      <c r="Q34" s="1370">
        <f t="shared" si="14"/>
        <v>30380.81</v>
      </c>
      <c r="S34" s="1368" t="s">
        <v>353</v>
      </c>
      <c r="T34" s="1369">
        <v>3314964268</v>
      </c>
      <c r="U34" s="1369">
        <v>506194919</v>
      </c>
      <c r="V34" s="1369">
        <v>506194919</v>
      </c>
      <c r="W34" s="1369">
        <v>2808769349</v>
      </c>
      <c r="X34" s="1370">
        <f t="shared" si="15"/>
        <v>3314964.2680000002</v>
      </c>
      <c r="Y34" s="1370">
        <f t="shared" si="16"/>
        <v>506194.91899999999</v>
      </c>
      <c r="Z34" s="1370">
        <f t="shared" si="17"/>
        <v>506194.91899999999</v>
      </c>
      <c r="AA34" s="1370">
        <f t="shared" si="18"/>
        <v>2808769.3489999999</v>
      </c>
      <c r="AC34" s="1368" t="s">
        <v>544</v>
      </c>
      <c r="AD34" s="1369">
        <v>407783246</v>
      </c>
      <c r="AE34" s="1370">
        <f t="shared" si="19"/>
        <v>407783.24599999998</v>
      </c>
      <c r="AG34" s="1368" t="s">
        <v>353</v>
      </c>
      <c r="AH34" s="1369">
        <v>3300964268</v>
      </c>
      <c r="AI34" s="1369">
        <v>760910681</v>
      </c>
      <c r="AJ34" s="1369">
        <v>760910681</v>
      </c>
      <c r="AK34" s="1369">
        <v>2540053587</v>
      </c>
      <c r="AL34" s="1369">
        <f t="shared" si="20"/>
        <v>3300964.2680000002</v>
      </c>
      <c r="AM34" s="1369">
        <f t="shared" si="21"/>
        <v>760910.68099999998</v>
      </c>
      <c r="AN34" s="1369">
        <f t="shared" si="22"/>
        <v>760910.68099999998</v>
      </c>
      <c r="AO34" s="1369">
        <f t="shared" si="23"/>
        <v>2540053.5869999998</v>
      </c>
      <c r="AR34" s="1368" t="s">
        <v>549</v>
      </c>
      <c r="AS34" s="1369">
        <v>39563926</v>
      </c>
      <c r="AT34" s="1369">
        <f t="shared" si="24"/>
        <v>39563.925999999999</v>
      </c>
      <c r="AV34" s="1368" t="s">
        <v>353</v>
      </c>
      <c r="AW34" s="1369">
        <v>3300464268</v>
      </c>
      <c r="AX34" s="1369">
        <v>1018995967</v>
      </c>
      <c r="AY34" s="1369">
        <v>1018995967</v>
      </c>
      <c r="AZ34" s="1369">
        <v>2281468301</v>
      </c>
      <c r="BA34" s="1370">
        <f t="shared" si="25"/>
        <v>3300464.2680000002</v>
      </c>
      <c r="BB34" s="1370">
        <f t="shared" si="26"/>
        <v>1018995.9669999999</v>
      </c>
      <c r="BC34" s="1370">
        <f t="shared" si="27"/>
        <v>1018995.9669999999</v>
      </c>
      <c r="BD34" s="1370">
        <f t="shared" si="28"/>
        <v>2281468.301</v>
      </c>
      <c r="BG34" s="1368" t="s">
        <v>358</v>
      </c>
      <c r="BH34" s="1369">
        <v>33197161</v>
      </c>
      <c r="BI34" s="1369">
        <f t="shared" si="29"/>
        <v>33197.161</v>
      </c>
      <c r="BK34" s="1368" t="s">
        <v>353</v>
      </c>
      <c r="BL34" s="1369">
        <v>3298377072</v>
      </c>
      <c r="BM34" s="1369">
        <v>1277229297</v>
      </c>
      <c r="BN34" s="1369">
        <v>1277229297</v>
      </c>
      <c r="BO34" s="1369">
        <v>2021147775</v>
      </c>
      <c r="BP34" s="1369">
        <f t="shared" si="30"/>
        <v>3298377.0720000002</v>
      </c>
      <c r="BQ34" s="1369">
        <f t="shared" si="31"/>
        <v>1277229.297</v>
      </c>
      <c r="BR34" s="1369">
        <f t="shared" si="32"/>
        <v>1277229.297</v>
      </c>
      <c r="BS34" s="1369">
        <f t="shared" si="33"/>
        <v>2021147.7749999999</v>
      </c>
      <c r="BV34" s="1368" t="s">
        <v>543</v>
      </c>
      <c r="BW34" s="1369">
        <v>265862661</v>
      </c>
      <c r="BX34" s="1370">
        <f t="shared" si="34"/>
        <v>265862.66100000002</v>
      </c>
      <c r="BZ34" s="1368" t="s">
        <v>353</v>
      </c>
      <c r="CA34" s="1369">
        <v>3262585311</v>
      </c>
      <c r="CB34" s="1369">
        <v>1538381821</v>
      </c>
      <c r="CC34" s="1369">
        <v>1538381821</v>
      </c>
      <c r="CD34" s="1369">
        <v>1724203490</v>
      </c>
      <c r="CE34" s="1369">
        <f t="shared" si="35"/>
        <v>3262585.3110000002</v>
      </c>
      <c r="CF34" s="1369">
        <f t="shared" si="36"/>
        <v>1538381.821</v>
      </c>
      <c r="CG34" s="1369">
        <f t="shared" si="37"/>
        <v>1538381.821</v>
      </c>
      <c r="CH34" s="1369">
        <f t="shared" si="38"/>
        <v>1724203.49</v>
      </c>
      <c r="CK34" s="1371" t="s">
        <v>543</v>
      </c>
      <c r="CL34" s="1370">
        <v>177494439</v>
      </c>
      <c r="CM34" s="1370">
        <f t="shared" si="39"/>
        <v>177494.43900000001</v>
      </c>
      <c r="CP34" s="1371" t="s">
        <v>353</v>
      </c>
      <c r="CQ34" s="1370">
        <v>3153804145</v>
      </c>
      <c r="CR34" s="1370">
        <v>1800157651</v>
      </c>
      <c r="CS34" s="1370">
        <v>1800157651</v>
      </c>
      <c r="CT34" s="1370">
        <v>1353646494</v>
      </c>
      <c r="CU34" s="1370">
        <f t="shared" si="2"/>
        <v>3153804.145</v>
      </c>
      <c r="CV34" s="1370">
        <f t="shared" si="3"/>
        <v>1800157.6510000001</v>
      </c>
      <c r="CW34" s="1370">
        <f t="shared" si="4"/>
        <v>1800157.6510000001</v>
      </c>
      <c r="CX34" s="1370">
        <f t="shared" si="5"/>
        <v>1353646.4939999999</v>
      </c>
      <c r="CZ34" s="1371" t="s">
        <v>543</v>
      </c>
      <c r="DA34" s="1370">
        <v>177118811</v>
      </c>
      <c r="DB34" s="1370">
        <f t="shared" si="40"/>
        <v>177118.81099999999</v>
      </c>
      <c r="DE34" s="1368" t="s">
        <v>353</v>
      </c>
      <c r="DF34" s="1369">
        <v>3153804145</v>
      </c>
      <c r="DG34" s="1369">
        <v>2060894315</v>
      </c>
      <c r="DH34" s="1369">
        <v>2060894315</v>
      </c>
      <c r="DI34" s="1369">
        <v>1092909830</v>
      </c>
      <c r="DJ34" s="1370">
        <f t="shared" si="41"/>
        <v>3153804.145</v>
      </c>
      <c r="DK34" s="1370">
        <f t="shared" si="42"/>
        <v>2060894.3149999999</v>
      </c>
      <c r="DL34" s="1370">
        <f t="shared" si="43"/>
        <v>2060894.3149999999</v>
      </c>
      <c r="DM34" s="1370">
        <f t="shared" si="44"/>
        <v>1092909.83</v>
      </c>
      <c r="DP34" s="1368" t="s">
        <v>543</v>
      </c>
      <c r="DQ34" s="1369">
        <v>272583567</v>
      </c>
      <c r="DR34" s="1370">
        <f t="shared" si="45"/>
        <v>272583.56699999998</v>
      </c>
      <c r="DT34" s="1368" t="s">
        <v>353</v>
      </c>
      <c r="DU34" s="1369">
        <v>3115117311</v>
      </c>
      <c r="DV34" s="1369">
        <v>2321944283</v>
      </c>
      <c r="DW34" s="1369">
        <v>2321944283</v>
      </c>
      <c r="DX34" s="1369">
        <v>793173028</v>
      </c>
      <c r="DY34" s="1370">
        <f t="shared" si="46"/>
        <v>3115117.3110000002</v>
      </c>
      <c r="DZ34" s="1370">
        <f t="shared" si="47"/>
        <v>2321944.2829999998</v>
      </c>
      <c r="EA34" s="1370">
        <f t="shared" si="48"/>
        <v>2321944.2829999998</v>
      </c>
      <c r="EB34" s="1370">
        <f t="shared" si="49"/>
        <v>793173.02800000005</v>
      </c>
      <c r="EE34" s="1371" t="s">
        <v>548</v>
      </c>
      <c r="EF34" s="1370">
        <v>4176288</v>
      </c>
      <c r="EG34" s="1372">
        <f t="shared" si="50"/>
        <v>4176.2879999999996</v>
      </c>
      <c r="EI34" s="1371" t="s">
        <v>352</v>
      </c>
      <c r="EJ34" s="1370">
        <v>14423191304</v>
      </c>
      <c r="EK34" s="1370">
        <v>12286596847</v>
      </c>
      <c r="EL34" s="1370">
        <v>12286596847</v>
      </c>
      <c r="EM34" s="1372">
        <f t="shared" si="51"/>
        <v>14423191.304</v>
      </c>
      <c r="EN34" s="1372">
        <f t="shared" si="52"/>
        <v>12286596.846999999</v>
      </c>
      <c r="EO34" s="1372">
        <f t="shared" si="53"/>
        <v>12286596.846999999</v>
      </c>
      <c r="ER34" s="1368" t="s">
        <v>358</v>
      </c>
      <c r="ES34" s="1369">
        <v>37373436</v>
      </c>
      <c r="ET34" s="1370">
        <f t="shared" si="54"/>
        <v>37373.436000000002</v>
      </c>
      <c r="EW34" s="1368" t="s">
        <v>352</v>
      </c>
      <c r="EX34" s="1369">
        <v>0</v>
      </c>
      <c r="EY34" s="1369">
        <v>14357354304</v>
      </c>
      <c r="EZ34" s="1369">
        <v>13376849946</v>
      </c>
      <c r="FA34" s="1369">
        <v>13376849946</v>
      </c>
      <c r="FB34" s="1369">
        <v>980504358</v>
      </c>
      <c r="FC34" s="1370">
        <f t="shared" si="55"/>
        <v>0</v>
      </c>
      <c r="FD34" s="1370">
        <f t="shared" si="56"/>
        <v>14357354.304</v>
      </c>
      <c r="FE34" s="1370">
        <f t="shared" si="57"/>
        <v>13376849.946</v>
      </c>
      <c r="FF34" s="1370">
        <f t="shared" si="58"/>
        <v>13376849.946</v>
      </c>
      <c r="FG34" s="1370">
        <f t="shared" si="59"/>
        <v>980504.35800000001</v>
      </c>
      <c r="FJ34" s="1371" t="s">
        <v>355</v>
      </c>
      <c r="FK34" s="1370">
        <v>24021701</v>
      </c>
      <c r="FL34" s="1372">
        <f t="shared" si="60"/>
        <v>24021.701000000001</v>
      </c>
      <c r="FN34" s="1613" t="s">
        <v>353</v>
      </c>
      <c r="FO34" s="1614">
        <v>3479080494</v>
      </c>
      <c r="FP34" s="1614">
        <v>3111828471</v>
      </c>
      <c r="FQ34" s="1614">
        <v>3111828471</v>
      </c>
      <c r="FR34" s="1614">
        <f t="shared" si="61"/>
        <v>3479080.4939999999</v>
      </c>
      <c r="FS34" s="1614">
        <f t="shared" si="62"/>
        <v>3111828.4709999999</v>
      </c>
      <c r="FT34" s="1614">
        <f t="shared" si="63"/>
        <v>3111828.4709999999</v>
      </c>
    </row>
    <row r="35" spans="1:176" ht="15" customHeight="1" x14ac:dyDescent="0.25">
      <c r="A35" s="1367" t="s">
        <v>954</v>
      </c>
      <c r="B35" s="1368" t="s">
        <v>540</v>
      </c>
      <c r="C35" s="1369">
        <v>0</v>
      </c>
      <c r="D35" s="1369">
        <v>131240000</v>
      </c>
      <c r="E35" s="1369">
        <v>12136782</v>
      </c>
      <c r="F35" s="1369">
        <v>119103218</v>
      </c>
      <c r="G35" s="1369">
        <v>12136782</v>
      </c>
      <c r="H35" s="1370">
        <f t="shared" si="10"/>
        <v>131240</v>
      </c>
      <c r="I35" s="1370">
        <f t="shared" si="11"/>
        <v>12136.781999999999</v>
      </c>
      <c r="J35" s="1370">
        <f t="shared" si="12"/>
        <v>119103.21799999999</v>
      </c>
      <c r="K35" s="1370">
        <f t="shared" si="13"/>
        <v>12136.781999999999</v>
      </c>
      <c r="O35" s="1368" t="s">
        <v>552</v>
      </c>
      <c r="P35" s="1369">
        <v>18449201</v>
      </c>
      <c r="Q35" s="1370">
        <f t="shared" si="14"/>
        <v>18449.201000000001</v>
      </c>
      <c r="S35" s="1368" t="s">
        <v>540</v>
      </c>
      <c r="T35" s="1369">
        <v>131240000</v>
      </c>
      <c r="U35" s="1369">
        <v>24341444</v>
      </c>
      <c r="V35" s="1369">
        <v>24341444</v>
      </c>
      <c r="W35" s="1369">
        <v>106898556</v>
      </c>
      <c r="X35" s="1370">
        <f t="shared" si="15"/>
        <v>131240</v>
      </c>
      <c r="Y35" s="1370">
        <f t="shared" si="16"/>
        <v>24341.444</v>
      </c>
      <c r="Z35" s="1370">
        <f t="shared" si="17"/>
        <v>24341.444</v>
      </c>
      <c r="AA35" s="1370">
        <f t="shared" si="18"/>
        <v>106898.556</v>
      </c>
      <c r="AC35" s="1368" t="s">
        <v>545</v>
      </c>
      <c r="AD35" s="1369">
        <v>383909927</v>
      </c>
      <c r="AE35" s="1370">
        <f t="shared" si="19"/>
        <v>383909.92700000003</v>
      </c>
      <c r="AG35" s="1368" t="s">
        <v>540</v>
      </c>
      <c r="AH35" s="1369">
        <v>131240000</v>
      </c>
      <c r="AI35" s="1369">
        <v>36513023</v>
      </c>
      <c r="AJ35" s="1369">
        <v>36513023</v>
      </c>
      <c r="AK35" s="1369">
        <v>94726977</v>
      </c>
      <c r="AL35" s="1369">
        <f t="shared" si="20"/>
        <v>131240</v>
      </c>
      <c r="AM35" s="1369">
        <f t="shared" si="21"/>
        <v>36513.023000000001</v>
      </c>
      <c r="AN35" s="1369">
        <f t="shared" si="22"/>
        <v>36513.023000000001</v>
      </c>
      <c r="AO35" s="1369">
        <f t="shared" si="23"/>
        <v>94726.976999999999</v>
      </c>
      <c r="AR35" s="1368" t="s">
        <v>550</v>
      </c>
      <c r="AS35" s="1369">
        <v>1060306</v>
      </c>
      <c r="AT35" s="1369">
        <f t="shared" si="24"/>
        <v>1060.306</v>
      </c>
      <c r="AV35" s="1368" t="s">
        <v>540</v>
      </c>
      <c r="AW35" s="1369">
        <v>131240000</v>
      </c>
      <c r="AX35" s="1369">
        <v>48462170</v>
      </c>
      <c r="AY35" s="1369">
        <v>48462170</v>
      </c>
      <c r="AZ35" s="1369">
        <v>82777830</v>
      </c>
      <c r="BA35" s="1370">
        <f t="shared" si="25"/>
        <v>131240</v>
      </c>
      <c r="BB35" s="1370">
        <f t="shared" si="26"/>
        <v>48462.17</v>
      </c>
      <c r="BC35" s="1370">
        <f t="shared" si="27"/>
        <v>48462.17</v>
      </c>
      <c r="BD35" s="1370">
        <f t="shared" si="28"/>
        <v>82777.83</v>
      </c>
      <c r="BG35" s="1368" t="s">
        <v>552</v>
      </c>
      <c r="BH35" s="1369">
        <v>18863642</v>
      </c>
      <c r="BI35" s="1369">
        <f t="shared" si="29"/>
        <v>18863.642</v>
      </c>
      <c r="BK35" s="1368" t="s">
        <v>540</v>
      </c>
      <c r="BL35" s="1369">
        <v>131240000</v>
      </c>
      <c r="BM35" s="1369">
        <v>60190271</v>
      </c>
      <c r="BN35" s="1369">
        <v>60190271</v>
      </c>
      <c r="BO35" s="1369">
        <v>71049729</v>
      </c>
      <c r="BP35" s="1369">
        <f t="shared" si="30"/>
        <v>131240</v>
      </c>
      <c r="BQ35" s="1369">
        <f t="shared" si="31"/>
        <v>60190.271000000001</v>
      </c>
      <c r="BR35" s="1369">
        <f t="shared" si="32"/>
        <v>60190.271000000001</v>
      </c>
      <c r="BS35" s="1369">
        <f t="shared" si="33"/>
        <v>71049.729000000007</v>
      </c>
      <c r="BV35" s="1368" t="s">
        <v>544</v>
      </c>
      <c r="BW35" s="1369">
        <v>418920608</v>
      </c>
      <c r="BX35" s="1370">
        <f t="shared" si="34"/>
        <v>418920.60800000001</v>
      </c>
      <c r="BZ35" s="1368" t="s">
        <v>540</v>
      </c>
      <c r="CA35" s="1369">
        <v>131240000</v>
      </c>
      <c r="CB35" s="1369">
        <v>72045454</v>
      </c>
      <c r="CC35" s="1369">
        <v>72045454</v>
      </c>
      <c r="CD35" s="1369">
        <v>59194546</v>
      </c>
      <c r="CE35" s="1369">
        <f t="shared" si="35"/>
        <v>131240</v>
      </c>
      <c r="CF35" s="1369">
        <f t="shared" si="36"/>
        <v>72045.453999999998</v>
      </c>
      <c r="CG35" s="1369">
        <f t="shared" si="37"/>
        <v>72045.453999999998</v>
      </c>
      <c r="CH35" s="1369">
        <f t="shared" si="38"/>
        <v>59194.546000000002</v>
      </c>
      <c r="CK35" s="1371" t="s">
        <v>544</v>
      </c>
      <c r="CL35" s="1370">
        <v>419834645</v>
      </c>
      <c r="CM35" s="1370">
        <f t="shared" si="39"/>
        <v>419834.64500000002</v>
      </c>
      <c r="CP35" s="1371" t="s">
        <v>540</v>
      </c>
      <c r="CQ35" s="1370">
        <v>131240000</v>
      </c>
      <c r="CR35" s="1370">
        <v>83868748</v>
      </c>
      <c r="CS35" s="1370">
        <v>83868748</v>
      </c>
      <c r="CT35" s="1370">
        <v>47371252</v>
      </c>
      <c r="CU35" s="1370">
        <f t="shared" ref="CU35:CU66" si="64">+CQ35/$CV$1*$CW$1</f>
        <v>131240</v>
      </c>
      <c r="CV35" s="1370">
        <f t="shared" ref="CV35:CV66" si="65">+CR35/$CV$1*$CW$1</f>
        <v>83868.748000000007</v>
      </c>
      <c r="CW35" s="1370">
        <f t="shared" ref="CW35:CW66" si="66">+CS35/$CV$1*$CW$1</f>
        <v>83868.748000000007</v>
      </c>
      <c r="CX35" s="1370">
        <f t="shared" ref="CX35:CX66" si="67">+CT35/$CV$1*$CW$1</f>
        <v>47371.252</v>
      </c>
      <c r="CZ35" s="1371" t="s">
        <v>544</v>
      </c>
      <c r="DA35" s="1370">
        <v>419355178</v>
      </c>
      <c r="DB35" s="1370">
        <f t="shared" si="40"/>
        <v>419355.17800000001</v>
      </c>
      <c r="DE35" s="1368" t="s">
        <v>540</v>
      </c>
      <c r="DF35" s="1369">
        <v>131240000</v>
      </c>
      <c r="DG35" s="1369">
        <v>95777693</v>
      </c>
      <c r="DH35" s="1369">
        <v>95777693</v>
      </c>
      <c r="DI35" s="1369">
        <v>35462307</v>
      </c>
      <c r="DJ35" s="1370">
        <f t="shared" si="41"/>
        <v>131240</v>
      </c>
      <c r="DK35" s="1370">
        <f t="shared" si="42"/>
        <v>95777.692999999999</v>
      </c>
      <c r="DL35" s="1370">
        <f t="shared" si="43"/>
        <v>95777.692999999999</v>
      </c>
      <c r="DM35" s="1370">
        <f t="shared" si="44"/>
        <v>35462.307000000001</v>
      </c>
      <c r="DP35" s="1368" t="s">
        <v>544</v>
      </c>
      <c r="DQ35" s="1369">
        <v>417825993</v>
      </c>
      <c r="DR35" s="1370">
        <f t="shared" si="45"/>
        <v>417825.99300000002</v>
      </c>
      <c r="DT35" s="1368" t="s">
        <v>540</v>
      </c>
      <c r="DU35" s="1369">
        <v>131240000</v>
      </c>
      <c r="DV35" s="1369">
        <v>107842328</v>
      </c>
      <c r="DW35" s="1369">
        <v>107842328</v>
      </c>
      <c r="DX35" s="1369">
        <v>23397672</v>
      </c>
      <c r="DY35" s="1370">
        <f t="shared" si="46"/>
        <v>131240</v>
      </c>
      <c r="DZ35" s="1370">
        <f t="shared" si="47"/>
        <v>107842.32799999999</v>
      </c>
      <c r="EA35" s="1370">
        <f t="shared" si="48"/>
        <v>107842.32799999999</v>
      </c>
      <c r="EB35" s="1370">
        <f t="shared" si="49"/>
        <v>23397.671999999999</v>
      </c>
      <c r="EE35" s="1371" t="s">
        <v>549</v>
      </c>
      <c r="EF35" s="1370">
        <v>40097657</v>
      </c>
      <c r="EG35" s="1372">
        <f t="shared" si="50"/>
        <v>40097.656999999999</v>
      </c>
      <c r="EI35" s="1371" t="s">
        <v>353</v>
      </c>
      <c r="EJ35" s="1370">
        <v>3112617311</v>
      </c>
      <c r="EK35" s="1370">
        <v>2582981469</v>
      </c>
      <c r="EL35" s="1370">
        <v>2582981469</v>
      </c>
      <c r="EM35" s="1372">
        <f t="shared" si="51"/>
        <v>3112617.3110000002</v>
      </c>
      <c r="EN35" s="1372">
        <f t="shared" si="52"/>
        <v>2582981.469</v>
      </c>
      <c r="EO35" s="1372">
        <f t="shared" si="53"/>
        <v>2582981.469</v>
      </c>
      <c r="ER35" s="1368" t="s">
        <v>552</v>
      </c>
      <c r="ES35" s="1369">
        <v>20756830</v>
      </c>
      <c r="ET35" s="1370">
        <f t="shared" si="54"/>
        <v>20756.830000000002</v>
      </c>
      <c r="EW35" s="1368" t="s">
        <v>353</v>
      </c>
      <c r="EX35" s="1369">
        <v>0</v>
      </c>
      <c r="EY35" s="1369">
        <v>3033380311</v>
      </c>
      <c r="EZ35" s="1369">
        <v>2844152983</v>
      </c>
      <c r="FA35" s="1369">
        <v>2844152983</v>
      </c>
      <c r="FB35" s="1369">
        <v>189227328</v>
      </c>
      <c r="FC35" s="1370">
        <f t="shared" si="55"/>
        <v>0</v>
      </c>
      <c r="FD35" s="1370">
        <f t="shared" si="56"/>
        <v>3033380.3110000002</v>
      </c>
      <c r="FE35" s="1370">
        <f t="shared" si="57"/>
        <v>2844152.983</v>
      </c>
      <c r="FF35" s="1370">
        <f t="shared" si="58"/>
        <v>2844152.983</v>
      </c>
      <c r="FG35" s="1370">
        <f t="shared" si="59"/>
        <v>189227.32800000001</v>
      </c>
      <c r="FJ35" s="1371" t="s">
        <v>542</v>
      </c>
      <c r="FK35" s="1370">
        <v>12740439</v>
      </c>
      <c r="FL35" s="1372">
        <f t="shared" si="60"/>
        <v>12740.439</v>
      </c>
      <c r="FN35" s="1613" t="s">
        <v>540</v>
      </c>
      <c r="FO35" s="1614">
        <v>144871696</v>
      </c>
      <c r="FP35" s="1614">
        <v>144870159</v>
      </c>
      <c r="FQ35" s="1614">
        <v>144870159</v>
      </c>
      <c r="FR35" s="1614">
        <f t="shared" si="61"/>
        <v>144871.696</v>
      </c>
      <c r="FS35" s="1614">
        <f t="shared" si="62"/>
        <v>144870.15900000001</v>
      </c>
      <c r="FT35" s="1614">
        <f t="shared" si="63"/>
        <v>144870.15900000001</v>
      </c>
    </row>
    <row r="36" spans="1:176" ht="15" customHeight="1" x14ac:dyDescent="0.25">
      <c r="A36" s="1367" t="s">
        <v>954</v>
      </c>
      <c r="B36" s="1368" t="s">
        <v>354</v>
      </c>
      <c r="C36" s="1369">
        <v>0</v>
      </c>
      <c r="D36" s="1369">
        <v>2083110000</v>
      </c>
      <c r="E36" s="1369">
        <v>179189350</v>
      </c>
      <c r="F36" s="1369">
        <v>1903920650</v>
      </c>
      <c r="G36" s="1369">
        <v>179189350</v>
      </c>
      <c r="H36" s="1370">
        <f t="shared" si="10"/>
        <v>2083110</v>
      </c>
      <c r="I36" s="1370">
        <f t="shared" si="11"/>
        <v>179189.35</v>
      </c>
      <c r="J36" s="1370">
        <f t="shared" si="12"/>
        <v>1903920.65</v>
      </c>
      <c r="K36" s="1370">
        <f t="shared" si="13"/>
        <v>179189.35</v>
      </c>
      <c r="O36" s="1368" t="s">
        <v>553</v>
      </c>
      <c r="P36" s="1369">
        <v>4907156</v>
      </c>
      <c r="Q36" s="1370">
        <f t="shared" si="14"/>
        <v>4907.1559999999999</v>
      </c>
      <c r="S36" s="1368" t="s">
        <v>354</v>
      </c>
      <c r="T36" s="1369">
        <v>2083110000</v>
      </c>
      <c r="U36" s="1369">
        <v>359028160</v>
      </c>
      <c r="V36" s="1369">
        <v>359028160</v>
      </c>
      <c r="W36" s="1369">
        <v>1724081840</v>
      </c>
      <c r="X36" s="1370">
        <f t="shared" si="15"/>
        <v>2083110</v>
      </c>
      <c r="Y36" s="1370">
        <f t="shared" si="16"/>
        <v>359028.16</v>
      </c>
      <c r="Z36" s="1370">
        <f t="shared" si="17"/>
        <v>359028.16</v>
      </c>
      <c r="AA36" s="1370">
        <f t="shared" si="18"/>
        <v>1724081.84</v>
      </c>
      <c r="AC36" s="1368" t="s">
        <v>546</v>
      </c>
      <c r="AD36" s="1369">
        <v>13107207</v>
      </c>
      <c r="AE36" s="1370">
        <f t="shared" si="19"/>
        <v>13107.207</v>
      </c>
      <c r="AG36" s="1368" t="s">
        <v>354</v>
      </c>
      <c r="AH36" s="1369">
        <v>2083110000</v>
      </c>
      <c r="AI36" s="1369">
        <v>539690985</v>
      </c>
      <c r="AJ36" s="1369">
        <v>539690985</v>
      </c>
      <c r="AK36" s="1369">
        <v>1543419015</v>
      </c>
      <c r="AL36" s="1369">
        <f t="shared" si="20"/>
        <v>2083110</v>
      </c>
      <c r="AM36" s="1369">
        <f t="shared" si="21"/>
        <v>539690.98499999999</v>
      </c>
      <c r="AN36" s="1369">
        <f t="shared" si="22"/>
        <v>539690.98499999999</v>
      </c>
      <c r="AO36" s="1369">
        <f t="shared" si="23"/>
        <v>1543419.0149999999</v>
      </c>
      <c r="AR36" s="1368" t="s">
        <v>551</v>
      </c>
      <c r="AS36" s="1369">
        <v>542833</v>
      </c>
      <c r="AT36" s="1369">
        <f t="shared" si="24"/>
        <v>542.83299999999997</v>
      </c>
      <c r="AV36" s="1368" t="s">
        <v>354</v>
      </c>
      <c r="AW36" s="1369">
        <v>2083110000</v>
      </c>
      <c r="AX36" s="1369">
        <v>724214493</v>
      </c>
      <c r="AY36" s="1369">
        <v>724214493</v>
      </c>
      <c r="AZ36" s="1369">
        <v>1358895507</v>
      </c>
      <c r="BA36" s="1370">
        <f t="shared" si="25"/>
        <v>2083110</v>
      </c>
      <c r="BB36" s="1370">
        <f t="shared" si="26"/>
        <v>724214.49300000002</v>
      </c>
      <c r="BC36" s="1370">
        <f t="shared" si="27"/>
        <v>724214.49300000002</v>
      </c>
      <c r="BD36" s="1370">
        <f t="shared" si="28"/>
        <v>1358895.507</v>
      </c>
      <c r="BG36" s="1368" t="s">
        <v>553</v>
      </c>
      <c r="BH36" s="1369">
        <v>3540823</v>
      </c>
      <c r="BI36" s="1369">
        <f t="shared" si="29"/>
        <v>3540.8229999999999</v>
      </c>
      <c r="BK36" s="1368" t="s">
        <v>354</v>
      </c>
      <c r="BL36" s="1369">
        <v>2083110000</v>
      </c>
      <c r="BM36" s="1369">
        <v>908231431</v>
      </c>
      <c r="BN36" s="1369">
        <v>908231431</v>
      </c>
      <c r="BO36" s="1369">
        <v>1174878569</v>
      </c>
      <c r="BP36" s="1369">
        <f t="shared" si="30"/>
        <v>2083110</v>
      </c>
      <c r="BQ36" s="1369">
        <f t="shared" si="31"/>
        <v>908231.43099999998</v>
      </c>
      <c r="BR36" s="1369">
        <f t="shared" si="32"/>
        <v>908231.43099999998</v>
      </c>
      <c r="BS36" s="1369">
        <f t="shared" si="33"/>
        <v>1174878.5689999999</v>
      </c>
      <c r="BV36" s="1368" t="s">
        <v>545</v>
      </c>
      <c r="BW36" s="1369">
        <v>391388188</v>
      </c>
      <c r="BX36" s="1370">
        <f t="shared" si="34"/>
        <v>391388.18800000002</v>
      </c>
      <c r="BZ36" s="1368" t="s">
        <v>354</v>
      </c>
      <c r="CA36" s="1369">
        <v>2083110000</v>
      </c>
      <c r="CB36" s="1369">
        <v>1094139818</v>
      </c>
      <c r="CC36" s="1369">
        <v>1094139818</v>
      </c>
      <c r="CD36" s="1369">
        <v>988970182</v>
      </c>
      <c r="CE36" s="1369">
        <f t="shared" si="35"/>
        <v>2083110</v>
      </c>
      <c r="CF36" s="1369">
        <f t="shared" si="36"/>
        <v>1094139.818</v>
      </c>
      <c r="CG36" s="1369">
        <f t="shared" si="37"/>
        <v>1094139.818</v>
      </c>
      <c r="CH36" s="1369">
        <f t="shared" si="38"/>
        <v>988970.18200000003</v>
      </c>
      <c r="CK36" s="1371" t="s">
        <v>545</v>
      </c>
      <c r="CL36" s="1370">
        <v>421935</v>
      </c>
      <c r="CM36" s="1370">
        <f t="shared" si="39"/>
        <v>421.935</v>
      </c>
      <c r="CP36" s="1371" t="s">
        <v>354</v>
      </c>
      <c r="CQ36" s="1370">
        <v>2083110000</v>
      </c>
      <c r="CR36" s="1370">
        <v>1280388137</v>
      </c>
      <c r="CS36" s="1370">
        <v>1280388137</v>
      </c>
      <c r="CT36" s="1370">
        <v>802721863</v>
      </c>
      <c r="CU36" s="1370">
        <f t="shared" si="64"/>
        <v>2083110</v>
      </c>
      <c r="CV36" s="1370">
        <f t="shared" si="65"/>
        <v>1280388.1370000001</v>
      </c>
      <c r="CW36" s="1370">
        <f t="shared" si="66"/>
        <v>1280388.1370000001</v>
      </c>
      <c r="CX36" s="1370">
        <f t="shared" si="67"/>
        <v>802721.86300000001</v>
      </c>
      <c r="CZ36" s="1371" t="s">
        <v>545</v>
      </c>
      <c r="DA36" s="1370">
        <v>-6765</v>
      </c>
      <c r="DB36" s="1370">
        <f t="shared" si="40"/>
        <v>-6.7649999999999997</v>
      </c>
      <c r="DE36" s="1368" t="s">
        <v>354</v>
      </c>
      <c r="DF36" s="1369">
        <v>2083110000</v>
      </c>
      <c r="DG36" s="1369">
        <v>1466246112</v>
      </c>
      <c r="DH36" s="1369">
        <v>1466246112</v>
      </c>
      <c r="DI36" s="1369">
        <v>616863888</v>
      </c>
      <c r="DJ36" s="1370">
        <f t="shared" si="41"/>
        <v>2083110</v>
      </c>
      <c r="DK36" s="1370">
        <f t="shared" si="42"/>
        <v>1466246.112</v>
      </c>
      <c r="DL36" s="1370">
        <f t="shared" si="43"/>
        <v>1466246.112</v>
      </c>
      <c r="DM36" s="1370">
        <f t="shared" si="44"/>
        <v>616863.88800000004</v>
      </c>
      <c r="DP36" s="1368" t="s">
        <v>545</v>
      </c>
      <c r="DQ36" s="1369">
        <v>395310938</v>
      </c>
      <c r="DR36" s="1370">
        <f t="shared" si="45"/>
        <v>395310.93800000002</v>
      </c>
      <c r="DT36" s="1368" t="s">
        <v>354</v>
      </c>
      <c r="DU36" s="1369">
        <v>2083110000</v>
      </c>
      <c r="DV36" s="1369">
        <v>1652869098</v>
      </c>
      <c r="DW36" s="1369">
        <v>1652869098</v>
      </c>
      <c r="DX36" s="1369">
        <v>430240902</v>
      </c>
      <c r="DY36" s="1370">
        <f t="shared" si="46"/>
        <v>2083110</v>
      </c>
      <c r="DZ36" s="1370">
        <f t="shared" si="47"/>
        <v>1652869.098</v>
      </c>
      <c r="EA36" s="1370">
        <f t="shared" si="48"/>
        <v>1652869.098</v>
      </c>
      <c r="EB36" s="1370">
        <f t="shared" si="49"/>
        <v>430240.902</v>
      </c>
      <c r="EE36" s="1371" t="s">
        <v>550</v>
      </c>
      <c r="EF36" s="1370">
        <v>109225</v>
      </c>
      <c r="EG36" s="1372">
        <f t="shared" si="50"/>
        <v>109.22499999999999</v>
      </c>
      <c r="EI36" s="1371" t="s">
        <v>540</v>
      </c>
      <c r="EJ36" s="1370">
        <v>131240000</v>
      </c>
      <c r="EK36" s="1370">
        <v>119944492</v>
      </c>
      <c r="EL36" s="1370">
        <v>119944492</v>
      </c>
      <c r="EM36" s="1372">
        <f t="shared" si="51"/>
        <v>131240</v>
      </c>
      <c r="EN36" s="1372">
        <f t="shared" si="52"/>
        <v>119944.492</v>
      </c>
      <c r="EO36" s="1372">
        <f t="shared" si="53"/>
        <v>119944.492</v>
      </c>
      <c r="ER36" s="1368" t="s">
        <v>553</v>
      </c>
      <c r="ES36" s="1369">
        <v>6580907</v>
      </c>
      <c r="ET36" s="1370">
        <f t="shared" si="54"/>
        <v>6580.9070000000002</v>
      </c>
      <c r="EW36" s="1368" t="s">
        <v>540</v>
      </c>
      <c r="EX36" s="1369">
        <v>0</v>
      </c>
      <c r="EY36" s="1369">
        <v>144240000</v>
      </c>
      <c r="EZ36" s="1369">
        <v>132189099</v>
      </c>
      <c r="FA36" s="1369">
        <v>132189099</v>
      </c>
      <c r="FB36" s="1369">
        <v>12050901</v>
      </c>
      <c r="FC36" s="1370">
        <f t="shared" si="55"/>
        <v>0</v>
      </c>
      <c r="FD36" s="1370">
        <f t="shared" si="56"/>
        <v>144240</v>
      </c>
      <c r="FE36" s="1370">
        <f t="shared" si="57"/>
        <v>132189.09899999999</v>
      </c>
      <c r="FF36" s="1370">
        <f t="shared" si="58"/>
        <v>132189.09899999999</v>
      </c>
      <c r="FG36" s="1370">
        <f t="shared" si="59"/>
        <v>12050.901</v>
      </c>
      <c r="FJ36" s="1371" t="s">
        <v>543</v>
      </c>
      <c r="FK36" s="1370">
        <v>280618056</v>
      </c>
      <c r="FL36" s="1372">
        <f t="shared" si="60"/>
        <v>280618.05599999998</v>
      </c>
      <c r="FN36" s="1613" t="s">
        <v>354</v>
      </c>
      <c r="FO36" s="1614">
        <v>2214371923</v>
      </c>
      <c r="FP36" s="1614">
        <v>2213984475</v>
      </c>
      <c r="FQ36" s="1614">
        <v>2213984475</v>
      </c>
      <c r="FR36" s="1614">
        <f t="shared" si="61"/>
        <v>2214371.923</v>
      </c>
      <c r="FS36" s="1614">
        <f t="shared" si="62"/>
        <v>2213984.4750000001</v>
      </c>
      <c r="FT36" s="1614">
        <f t="shared" si="63"/>
        <v>2213984.4750000001</v>
      </c>
    </row>
    <row r="37" spans="1:176" ht="15" customHeight="1" x14ac:dyDescent="0.25">
      <c r="A37" s="1367" t="s">
        <v>954</v>
      </c>
      <c r="B37" s="1368" t="s">
        <v>355</v>
      </c>
      <c r="C37" s="1369">
        <v>0</v>
      </c>
      <c r="D37" s="1369">
        <v>277100000</v>
      </c>
      <c r="E37" s="1369">
        <v>23731030</v>
      </c>
      <c r="F37" s="1369">
        <v>253368970</v>
      </c>
      <c r="G37" s="1369">
        <v>23731030</v>
      </c>
      <c r="H37" s="1370">
        <f t="shared" si="10"/>
        <v>277100</v>
      </c>
      <c r="I37" s="1370">
        <f t="shared" si="11"/>
        <v>23731.03</v>
      </c>
      <c r="J37" s="1370">
        <f t="shared" si="12"/>
        <v>253368.97</v>
      </c>
      <c r="K37" s="1370">
        <f t="shared" si="13"/>
        <v>23731.03</v>
      </c>
      <c r="O37" s="1368" t="s">
        <v>590</v>
      </c>
      <c r="P37" s="1369">
        <v>7024453</v>
      </c>
      <c r="Q37" s="1370">
        <f t="shared" si="14"/>
        <v>7024.4530000000004</v>
      </c>
      <c r="S37" s="1368" t="s">
        <v>355</v>
      </c>
      <c r="T37" s="1369">
        <v>277100000</v>
      </c>
      <c r="U37" s="1369">
        <v>47462060</v>
      </c>
      <c r="V37" s="1369">
        <v>47462060</v>
      </c>
      <c r="W37" s="1369">
        <v>229637940</v>
      </c>
      <c r="X37" s="1370">
        <f t="shared" si="15"/>
        <v>277100</v>
      </c>
      <c r="Y37" s="1370">
        <f t="shared" si="16"/>
        <v>47462.06</v>
      </c>
      <c r="Z37" s="1370">
        <f t="shared" si="17"/>
        <v>47462.06</v>
      </c>
      <c r="AA37" s="1370">
        <f t="shared" si="18"/>
        <v>229637.94</v>
      </c>
      <c r="AC37" s="1368" t="s">
        <v>547</v>
      </c>
      <c r="AD37" s="1369">
        <v>347866</v>
      </c>
      <c r="AE37" s="1370">
        <f t="shared" si="19"/>
        <v>347.86599999999999</v>
      </c>
      <c r="AG37" s="1368" t="s">
        <v>355</v>
      </c>
      <c r="AH37" s="1369">
        <v>277100000</v>
      </c>
      <c r="AI37" s="1369">
        <v>71290267</v>
      </c>
      <c r="AJ37" s="1369">
        <v>71290267</v>
      </c>
      <c r="AK37" s="1369">
        <v>205809733</v>
      </c>
      <c r="AL37" s="1369">
        <f t="shared" si="20"/>
        <v>277100</v>
      </c>
      <c r="AM37" s="1369">
        <f t="shared" si="21"/>
        <v>71290.267000000007</v>
      </c>
      <c r="AN37" s="1369">
        <f t="shared" si="22"/>
        <v>71290.267000000007</v>
      </c>
      <c r="AO37" s="1369">
        <f t="shared" si="23"/>
        <v>205809.73300000001</v>
      </c>
      <c r="AR37" s="1368" t="s">
        <v>357</v>
      </c>
      <c r="AS37" s="1369">
        <v>517473</v>
      </c>
      <c r="AT37" s="1369">
        <f t="shared" si="24"/>
        <v>517.47299999999996</v>
      </c>
      <c r="AV37" s="1368" t="s">
        <v>355</v>
      </c>
      <c r="AW37" s="1369">
        <v>277100000</v>
      </c>
      <c r="AX37" s="1369">
        <v>95769820</v>
      </c>
      <c r="AY37" s="1369">
        <v>95769820</v>
      </c>
      <c r="AZ37" s="1369">
        <v>181330180</v>
      </c>
      <c r="BA37" s="1370">
        <f t="shared" si="25"/>
        <v>277100</v>
      </c>
      <c r="BB37" s="1370">
        <f t="shared" si="26"/>
        <v>95769.82</v>
      </c>
      <c r="BC37" s="1370">
        <f t="shared" si="27"/>
        <v>95769.82</v>
      </c>
      <c r="BD37" s="1370">
        <f t="shared" si="28"/>
        <v>181330.18</v>
      </c>
      <c r="BG37" s="1368" t="s">
        <v>590</v>
      </c>
      <c r="BH37" s="1369">
        <v>10792696</v>
      </c>
      <c r="BI37" s="1369">
        <f t="shared" si="29"/>
        <v>10792.696</v>
      </c>
      <c r="BK37" s="1368" t="s">
        <v>355</v>
      </c>
      <c r="BL37" s="1369">
        <v>277100000</v>
      </c>
      <c r="BM37" s="1369">
        <v>119931777</v>
      </c>
      <c r="BN37" s="1369">
        <v>119931777</v>
      </c>
      <c r="BO37" s="1369">
        <v>157168223</v>
      </c>
      <c r="BP37" s="1369">
        <f t="shared" si="30"/>
        <v>277100</v>
      </c>
      <c r="BQ37" s="1369">
        <f t="shared" si="31"/>
        <v>119931.777</v>
      </c>
      <c r="BR37" s="1369">
        <f t="shared" si="32"/>
        <v>119931.777</v>
      </c>
      <c r="BS37" s="1369">
        <f t="shared" si="33"/>
        <v>157168.223</v>
      </c>
      <c r="BV37" s="1368" t="s">
        <v>546</v>
      </c>
      <c r="BW37" s="1369">
        <v>13174100</v>
      </c>
      <c r="BX37" s="1370">
        <f t="shared" si="34"/>
        <v>13174.1</v>
      </c>
      <c r="BZ37" s="1368" t="s">
        <v>355</v>
      </c>
      <c r="CA37" s="1369">
        <v>277100000</v>
      </c>
      <c r="CB37" s="1369">
        <v>144463120</v>
      </c>
      <c r="CC37" s="1369">
        <v>144463120</v>
      </c>
      <c r="CD37" s="1369">
        <v>132636880</v>
      </c>
      <c r="CE37" s="1369">
        <f t="shared" si="35"/>
        <v>277100</v>
      </c>
      <c r="CF37" s="1369">
        <f t="shared" si="36"/>
        <v>144463.12</v>
      </c>
      <c r="CG37" s="1369">
        <f t="shared" si="37"/>
        <v>144463.12</v>
      </c>
      <c r="CH37" s="1369">
        <f t="shared" si="38"/>
        <v>132636.88</v>
      </c>
      <c r="CK37" s="1371" t="s">
        <v>546</v>
      </c>
      <c r="CL37" s="1370">
        <v>-1935</v>
      </c>
      <c r="CM37" s="1370">
        <f t="shared" si="39"/>
        <v>-1.9350000000000001</v>
      </c>
      <c r="CP37" s="1371" t="s">
        <v>355</v>
      </c>
      <c r="CQ37" s="1370">
        <v>277100000</v>
      </c>
      <c r="CR37" s="1370">
        <v>168652640</v>
      </c>
      <c r="CS37" s="1370">
        <v>168652640</v>
      </c>
      <c r="CT37" s="1370">
        <v>108447360</v>
      </c>
      <c r="CU37" s="1370">
        <f t="shared" si="64"/>
        <v>277100</v>
      </c>
      <c r="CV37" s="1370">
        <f t="shared" si="65"/>
        <v>168652.64</v>
      </c>
      <c r="CW37" s="1370">
        <f t="shared" si="66"/>
        <v>168652.64</v>
      </c>
      <c r="CX37" s="1370">
        <f t="shared" si="67"/>
        <v>108447.36</v>
      </c>
      <c r="CZ37" s="1371" t="s">
        <v>546</v>
      </c>
      <c r="DA37" s="1370">
        <v>-6764</v>
      </c>
      <c r="DB37" s="1370">
        <f t="shared" si="40"/>
        <v>-6.7640000000000002</v>
      </c>
      <c r="DE37" s="1368" t="s">
        <v>355</v>
      </c>
      <c r="DF37" s="1369">
        <v>277100000</v>
      </c>
      <c r="DG37" s="1369">
        <v>192837330</v>
      </c>
      <c r="DH37" s="1369">
        <v>192837330</v>
      </c>
      <c r="DI37" s="1369">
        <v>84262670</v>
      </c>
      <c r="DJ37" s="1370">
        <f t="shared" si="41"/>
        <v>277100</v>
      </c>
      <c r="DK37" s="1370">
        <f t="shared" si="42"/>
        <v>192837.33</v>
      </c>
      <c r="DL37" s="1370">
        <f t="shared" si="43"/>
        <v>192837.33</v>
      </c>
      <c r="DM37" s="1370">
        <f t="shared" si="44"/>
        <v>84262.67</v>
      </c>
      <c r="DP37" s="1368" t="s">
        <v>546</v>
      </c>
      <c r="DQ37" s="1369">
        <v>13032195</v>
      </c>
      <c r="DR37" s="1370">
        <f t="shared" si="45"/>
        <v>13032.195</v>
      </c>
      <c r="DT37" s="1368" t="s">
        <v>355</v>
      </c>
      <c r="DU37" s="1369">
        <v>277100000</v>
      </c>
      <c r="DV37" s="1369">
        <v>217047322</v>
      </c>
      <c r="DW37" s="1369">
        <v>217047322</v>
      </c>
      <c r="DX37" s="1369">
        <v>60052678</v>
      </c>
      <c r="DY37" s="1370">
        <f t="shared" si="46"/>
        <v>277100</v>
      </c>
      <c r="DZ37" s="1370">
        <f t="shared" si="47"/>
        <v>217047.32199999999</v>
      </c>
      <c r="EA37" s="1370">
        <f t="shared" si="48"/>
        <v>217047.32199999999</v>
      </c>
      <c r="EB37" s="1370">
        <f t="shared" si="49"/>
        <v>60052.678</v>
      </c>
      <c r="EE37" s="1371" t="s">
        <v>551</v>
      </c>
      <c r="EF37" s="1370">
        <v>87687</v>
      </c>
      <c r="EG37" s="1372">
        <f t="shared" si="50"/>
        <v>87.686999999999998</v>
      </c>
      <c r="EI37" s="1371" t="s">
        <v>354</v>
      </c>
      <c r="EJ37" s="1370">
        <v>2083110000</v>
      </c>
      <c r="EK37" s="1370">
        <v>1837848486</v>
      </c>
      <c r="EL37" s="1370">
        <v>1837848486</v>
      </c>
      <c r="EM37" s="1372">
        <f t="shared" si="51"/>
        <v>2083110</v>
      </c>
      <c r="EN37" s="1372">
        <f t="shared" si="52"/>
        <v>1837848.486</v>
      </c>
      <c r="EO37" s="1372">
        <f t="shared" si="53"/>
        <v>1837848.486</v>
      </c>
      <c r="ER37" s="1368" t="s">
        <v>590</v>
      </c>
      <c r="ES37" s="1369">
        <v>10035699</v>
      </c>
      <c r="ET37" s="1370">
        <f t="shared" si="54"/>
        <v>10035.699000000001</v>
      </c>
      <c r="EW37" s="1368" t="s">
        <v>354</v>
      </c>
      <c r="EX37" s="1369">
        <v>0</v>
      </c>
      <c r="EY37" s="1369">
        <v>2083110000</v>
      </c>
      <c r="EZ37" s="1369">
        <v>2023372966</v>
      </c>
      <c r="FA37" s="1369">
        <v>2023372966</v>
      </c>
      <c r="FB37" s="1369">
        <v>59737034</v>
      </c>
      <c r="FC37" s="1370">
        <f t="shared" si="55"/>
        <v>0</v>
      </c>
      <c r="FD37" s="1370">
        <f t="shared" si="56"/>
        <v>2083110</v>
      </c>
      <c r="FE37" s="1370">
        <f t="shared" si="57"/>
        <v>2023372.966</v>
      </c>
      <c r="FF37" s="1370">
        <f t="shared" si="58"/>
        <v>2023372.966</v>
      </c>
      <c r="FG37" s="1370">
        <f t="shared" si="59"/>
        <v>59737.034</v>
      </c>
      <c r="FJ37" s="1371" t="s">
        <v>544</v>
      </c>
      <c r="FK37" s="1370">
        <v>429506302</v>
      </c>
      <c r="FL37" s="1372">
        <f t="shared" si="60"/>
        <v>429506.30200000003</v>
      </c>
      <c r="FN37" s="1613" t="s">
        <v>355</v>
      </c>
      <c r="FO37" s="1614">
        <v>289402638</v>
      </c>
      <c r="FP37" s="1614">
        <v>289401100</v>
      </c>
      <c r="FQ37" s="1614">
        <v>289401100</v>
      </c>
      <c r="FR37" s="1614">
        <f t="shared" si="61"/>
        <v>289402.63799999998</v>
      </c>
      <c r="FS37" s="1614">
        <f t="shared" si="62"/>
        <v>289401.09999999998</v>
      </c>
      <c r="FT37" s="1614">
        <f t="shared" si="63"/>
        <v>289401.09999999998</v>
      </c>
    </row>
    <row r="38" spans="1:176" ht="15" customHeight="1" x14ac:dyDescent="0.25">
      <c r="A38" s="1367" t="s">
        <v>954</v>
      </c>
      <c r="B38" s="1368" t="s">
        <v>542</v>
      </c>
      <c r="C38" s="1369">
        <v>0</v>
      </c>
      <c r="D38" s="1369">
        <v>141610000</v>
      </c>
      <c r="E38" s="1369">
        <v>12751709</v>
      </c>
      <c r="F38" s="1369">
        <v>128858291</v>
      </c>
      <c r="G38" s="1369">
        <v>12751709</v>
      </c>
      <c r="H38" s="1370">
        <f t="shared" si="10"/>
        <v>141610</v>
      </c>
      <c r="I38" s="1370">
        <f t="shared" si="11"/>
        <v>12751.709000000001</v>
      </c>
      <c r="J38" s="1370">
        <f t="shared" si="12"/>
        <v>128858.291</v>
      </c>
      <c r="K38" s="1370">
        <f t="shared" si="13"/>
        <v>12751.709000000001</v>
      </c>
      <c r="O38" s="1368" t="s">
        <v>362</v>
      </c>
      <c r="P38" s="1369">
        <v>92859420</v>
      </c>
      <c r="Q38" s="1370">
        <f t="shared" si="14"/>
        <v>92859.42</v>
      </c>
      <c r="S38" s="1368" t="s">
        <v>542</v>
      </c>
      <c r="T38" s="1369">
        <v>141610000</v>
      </c>
      <c r="U38" s="1369">
        <v>25799421</v>
      </c>
      <c r="V38" s="1369">
        <v>25799421</v>
      </c>
      <c r="W38" s="1369">
        <v>115810579</v>
      </c>
      <c r="X38" s="1370">
        <f t="shared" si="15"/>
        <v>141610</v>
      </c>
      <c r="Y38" s="1370">
        <f t="shared" si="16"/>
        <v>25799.420999999998</v>
      </c>
      <c r="Z38" s="1370">
        <f t="shared" si="17"/>
        <v>25799.420999999998</v>
      </c>
      <c r="AA38" s="1370">
        <f t="shared" si="18"/>
        <v>115810.579</v>
      </c>
      <c r="AC38" s="1368" t="s">
        <v>356</v>
      </c>
      <c r="AD38" s="1369">
        <v>55811707</v>
      </c>
      <c r="AE38" s="1370">
        <f t="shared" si="19"/>
        <v>55811.707000000002</v>
      </c>
      <c r="AG38" s="1368" t="s">
        <v>542</v>
      </c>
      <c r="AH38" s="1369">
        <v>141610000</v>
      </c>
      <c r="AI38" s="1369">
        <v>37586363</v>
      </c>
      <c r="AJ38" s="1369">
        <v>37586363</v>
      </c>
      <c r="AK38" s="1369">
        <v>104023637</v>
      </c>
      <c r="AL38" s="1369">
        <f t="shared" si="20"/>
        <v>141610</v>
      </c>
      <c r="AM38" s="1369">
        <f t="shared" si="21"/>
        <v>37586.362999999998</v>
      </c>
      <c r="AN38" s="1369">
        <f t="shared" si="22"/>
        <v>37586.362999999998</v>
      </c>
      <c r="AO38" s="1369">
        <f t="shared" si="23"/>
        <v>104023.637</v>
      </c>
      <c r="AR38" s="1368" t="s">
        <v>358</v>
      </c>
      <c r="AS38" s="1369">
        <v>37403534</v>
      </c>
      <c r="AT38" s="1369">
        <f t="shared" si="24"/>
        <v>37403.534</v>
      </c>
      <c r="AV38" s="1368" t="s">
        <v>542</v>
      </c>
      <c r="AW38" s="1369">
        <v>141610000</v>
      </c>
      <c r="AX38" s="1369">
        <v>49373305</v>
      </c>
      <c r="AY38" s="1369">
        <v>49373305</v>
      </c>
      <c r="AZ38" s="1369">
        <v>92236695</v>
      </c>
      <c r="BA38" s="1370">
        <f t="shared" si="25"/>
        <v>141610</v>
      </c>
      <c r="BB38" s="1370">
        <f t="shared" si="26"/>
        <v>49373.305</v>
      </c>
      <c r="BC38" s="1370">
        <f t="shared" si="27"/>
        <v>49373.305</v>
      </c>
      <c r="BD38" s="1370">
        <f t="shared" si="28"/>
        <v>92236.695000000007</v>
      </c>
      <c r="BG38" s="1368" t="s">
        <v>362</v>
      </c>
      <c r="BH38" s="1369">
        <v>100558059</v>
      </c>
      <c r="BI38" s="1369">
        <f t="shared" si="29"/>
        <v>100558.05899999999</v>
      </c>
      <c r="BK38" s="1368" t="s">
        <v>542</v>
      </c>
      <c r="BL38" s="1369">
        <v>141610000</v>
      </c>
      <c r="BM38" s="1369">
        <v>61160247</v>
      </c>
      <c r="BN38" s="1369">
        <v>61160247</v>
      </c>
      <c r="BO38" s="1369">
        <v>80449753</v>
      </c>
      <c r="BP38" s="1369">
        <f t="shared" si="30"/>
        <v>141610</v>
      </c>
      <c r="BQ38" s="1369">
        <f t="shared" si="31"/>
        <v>61160.247000000003</v>
      </c>
      <c r="BR38" s="1369">
        <f t="shared" si="32"/>
        <v>61160.247000000003</v>
      </c>
      <c r="BS38" s="1369">
        <f t="shared" si="33"/>
        <v>80449.752999999997</v>
      </c>
      <c r="BV38" s="1368" t="s">
        <v>547</v>
      </c>
      <c r="BW38" s="1369">
        <v>349605</v>
      </c>
      <c r="BX38" s="1370">
        <f t="shared" si="34"/>
        <v>349.60500000000002</v>
      </c>
      <c r="BZ38" s="1368" t="s">
        <v>542</v>
      </c>
      <c r="CA38" s="1369">
        <v>141610000</v>
      </c>
      <c r="CB38" s="1369">
        <v>73006128</v>
      </c>
      <c r="CC38" s="1369">
        <v>73006128</v>
      </c>
      <c r="CD38" s="1369">
        <v>68603872</v>
      </c>
      <c r="CE38" s="1369">
        <f t="shared" si="35"/>
        <v>141610</v>
      </c>
      <c r="CF38" s="1369">
        <f t="shared" si="36"/>
        <v>73006.127999999997</v>
      </c>
      <c r="CG38" s="1369">
        <f t="shared" si="37"/>
        <v>73006.127999999997</v>
      </c>
      <c r="CH38" s="1369">
        <f t="shared" si="38"/>
        <v>68603.872000000003</v>
      </c>
      <c r="CK38" s="1371" t="s">
        <v>547</v>
      </c>
      <c r="CL38" s="1370">
        <v>347671</v>
      </c>
      <c r="CM38" s="1370">
        <f t="shared" si="39"/>
        <v>347.67099999999999</v>
      </c>
      <c r="CP38" s="1371" t="s">
        <v>542</v>
      </c>
      <c r="CQ38" s="1370">
        <v>141610000</v>
      </c>
      <c r="CR38" s="1370">
        <v>84850074</v>
      </c>
      <c r="CS38" s="1370">
        <v>84850074</v>
      </c>
      <c r="CT38" s="1370">
        <v>56759926</v>
      </c>
      <c r="CU38" s="1370">
        <f t="shared" si="64"/>
        <v>141610</v>
      </c>
      <c r="CV38" s="1370">
        <f t="shared" si="65"/>
        <v>84850.073999999993</v>
      </c>
      <c r="CW38" s="1370">
        <f t="shared" si="66"/>
        <v>84850.073999999993</v>
      </c>
      <c r="CX38" s="1370">
        <f t="shared" si="67"/>
        <v>56759.925999999999</v>
      </c>
      <c r="CZ38" s="1371" t="s">
        <v>547</v>
      </c>
      <c r="DA38" s="1370">
        <v>342840</v>
      </c>
      <c r="DB38" s="1370">
        <f t="shared" si="40"/>
        <v>342.84</v>
      </c>
      <c r="DE38" s="1368" t="s">
        <v>542</v>
      </c>
      <c r="DF38" s="1369">
        <v>141610000</v>
      </c>
      <c r="DG38" s="1369">
        <v>96689190</v>
      </c>
      <c r="DH38" s="1369">
        <v>96689190</v>
      </c>
      <c r="DI38" s="1369">
        <v>44920810</v>
      </c>
      <c r="DJ38" s="1370">
        <f t="shared" si="41"/>
        <v>141610</v>
      </c>
      <c r="DK38" s="1370">
        <f t="shared" si="42"/>
        <v>96689.19</v>
      </c>
      <c r="DL38" s="1370">
        <f t="shared" si="43"/>
        <v>96689.19</v>
      </c>
      <c r="DM38" s="1370">
        <f t="shared" si="44"/>
        <v>44920.81</v>
      </c>
      <c r="DP38" s="1368" t="s">
        <v>547</v>
      </c>
      <c r="DQ38" s="1369">
        <v>349605</v>
      </c>
      <c r="DR38" s="1370">
        <f t="shared" si="45"/>
        <v>349.60500000000002</v>
      </c>
      <c r="DT38" s="1368" t="s">
        <v>542</v>
      </c>
      <c r="DU38" s="1369">
        <v>141610000</v>
      </c>
      <c r="DV38" s="1369">
        <v>112393561</v>
      </c>
      <c r="DW38" s="1369">
        <v>112393561</v>
      </c>
      <c r="DX38" s="1369">
        <v>29216439</v>
      </c>
      <c r="DY38" s="1370">
        <f t="shared" si="46"/>
        <v>141610</v>
      </c>
      <c r="DZ38" s="1370">
        <f t="shared" si="47"/>
        <v>112393.561</v>
      </c>
      <c r="EA38" s="1370">
        <f t="shared" si="48"/>
        <v>112393.561</v>
      </c>
      <c r="EB38" s="1370">
        <f t="shared" si="49"/>
        <v>29216.438999999998</v>
      </c>
      <c r="EE38" s="1371" t="s">
        <v>357</v>
      </c>
      <c r="EF38" s="1370">
        <v>21538</v>
      </c>
      <c r="EG38" s="1372">
        <f t="shared" si="50"/>
        <v>21.538</v>
      </c>
      <c r="EI38" s="1371" t="s">
        <v>355</v>
      </c>
      <c r="EJ38" s="1370">
        <v>277100000</v>
      </c>
      <c r="EK38" s="1370">
        <v>241758791</v>
      </c>
      <c r="EL38" s="1370">
        <v>241758791</v>
      </c>
      <c r="EM38" s="1372">
        <f t="shared" si="51"/>
        <v>277100</v>
      </c>
      <c r="EN38" s="1372">
        <f t="shared" si="52"/>
        <v>241758.791</v>
      </c>
      <c r="EO38" s="1372">
        <f t="shared" si="53"/>
        <v>241758.791</v>
      </c>
      <c r="ER38" s="1368" t="s">
        <v>362</v>
      </c>
      <c r="ES38" s="1369">
        <v>79852831</v>
      </c>
      <c r="ET38" s="1370">
        <f t="shared" si="54"/>
        <v>79852.831000000006</v>
      </c>
      <c r="EW38" s="1368" t="s">
        <v>355</v>
      </c>
      <c r="EX38" s="1369">
        <v>0</v>
      </c>
      <c r="EY38" s="1369">
        <v>277100000</v>
      </c>
      <c r="EZ38" s="1369">
        <v>265379399</v>
      </c>
      <c r="FA38" s="1369">
        <v>265379399</v>
      </c>
      <c r="FB38" s="1369">
        <v>11720601</v>
      </c>
      <c r="FC38" s="1370">
        <f t="shared" si="55"/>
        <v>0</v>
      </c>
      <c r="FD38" s="1370">
        <f t="shared" si="56"/>
        <v>277100</v>
      </c>
      <c r="FE38" s="1370">
        <f t="shared" si="57"/>
        <v>265379.39899999998</v>
      </c>
      <c r="FF38" s="1370">
        <f t="shared" si="58"/>
        <v>265379.39899999998</v>
      </c>
      <c r="FG38" s="1370">
        <f t="shared" si="59"/>
        <v>11720.601000000001</v>
      </c>
      <c r="FJ38" s="1371" t="s">
        <v>545</v>
      </c>
      <c r="FK38" s="1370">
        <v>397316135</v>
      </c>
      <c r="FL38" s="1372">
        <f t="shared" si="60"/>
        <v>397316.13500000001</v>
      </c>
      <c r="FN38" s="1613" t="s">
        <v>542</v>
      </c>
      <c r="FO38" s="1614">
        <v>149822501</v>
      </c>
      <c r="FP38" s="1614">
        <v>149820963</v>
      </c>
      <c r="FQ38" s="1614">
        <v>149820963</v>
      </c>
      <c r="FR38" s="1614">
        <f t="shared" si="61"/>
        <v>149822.50099999999</v>
      </c>
      <c r="FS38" s="1614">
        <f t="shared" si="62"/>
        <v>149820.96299999999</v>
      </c>
      <c r="FT38" s="1614">
        <f t="shared" si="63"/>
        <v>149820.96299999999</v>
      </c>
    </row>
    <row r="39" spans="1:176" ht="15" customHeight="1" x14ac:dyDescent="0.25">
      <c r="A39" s="1367" t="s">
        <v>954</v>
      </c>
      <c r="B39" s="1368" t="s">
        <v>543</v>
      </c>
      <c r="C39" s="1369">
        <v>0</v>
      </c>
      <c r="D39" s="1369">
        <v>2325100000</v>
      </c>
      <c r="E39" s="1369">
        <v>171187598</v>
      </c>
      <c r="F39" s="1369">
        <v>2153912402</v>
      </c>
      <c r="G39" s="1369">
        <v>171187598</v>
      </c>
      <c r="H39" s="1370">
        <f t="shared" si="10"/>
        <v>2325100</v>
      </c>
      <c r="I39" s="1370">
        <f t="shared" si="11"/>
        <v>171187.598</v>
      </c>
      <c r="J39" s="1370">
        <f t="shared" si="12"/>
        <v>2153912.4019999998</v>
      </c>
      <c r="K39" s="1370">
        <f t="shared" si="13"/>
        <v>171187.598</v>
      </c>
      <c r="O39" s="1368" t="s">
        <v>554</v>
      </c>
      <c r="P39" s="1369">
        <v>83736676</v>
      </c>
      <c r="Q39" s="1370">
        <f t="shared" si="14"/>
        <v>83736.676000000007</v>
      </c>
      <c r="S39" s="1368" t="s">
        <v>543</v>
      </c>
      <c r="T39" s="1369">
        <v>2325100000</v>
      </c>
      <c r="U39" s="1369">
        <v>342920066</v>
      </c>
      <c r="V39" s="1369">
        <v>342920066</v>
      </c>
      <c r="W39" s="1369">
        <v>1982179934</v>
      </c>
      <c r="X39" s="1370">
        <f t="shared" si="15"/>
        <v>2325100</v>
      </c>
      <c r="Y39" s="1370">
        <f t="shared" si="16"/>
        <v>342920.06599999999</v>
      </c>
      <c r="Z39" s="1370">
        <f t="shared" si="17"/>
        <v>342920.06599999999</v>
      </c>
      <c r="AA39" s="1370">
        <f t="shared" si="18"/>
        <v>1982179.9339999999</v>
      </c>
      <c r="AC39" s="1368" t="s">
        <v>549</v>
      </c>
      <c r="AD39" s="1369">
        <v>55811707</v>
      </c>
      <c r="AE39" s="1370">
        <f t="shared" si="19"/>
        <v>55811.707000000002</v>
      </c>
      <c r="AG39" s="1368" t="s">
        <v>543</v>
      </c>
      <c r="AH39" s="1369">
        <v>2325100000</v>
      </c>
      <c r="AI39" s="1369">
        <v>605123504</v>
      </c>
      <c r="AJ39" s="1369">
        <v>605123504</v>
      </c>
      <c r="AK39" s="1369">
        <v>1719976496</v>
      </c>
      <c r="AL39" s="1369">
        <f t="shared" si="20"/>
        <v>2325100</v>
      </c>
      <c r="AM39" s="1369">
        <f t="shared" si="21"/>
        <v>605123.50399999996</v>
      </c>
      <c r="AN39" s="1369">
        <f t="shared" si="22"/>
        <v>605123.50399999996</v>
      </c>
      <c r="AO39" s="1369">
        <f t="shared" si="23"/>
        <v>1719976.496</v>
      </c>
      <c r="AR39" s="1368" t="s">
        <v>552</v>
      </c>
      <c r="AS39" s="1369">
        <v>18863642</v>
      </c>
      <c r="AT39" s="1369">
        <f t="shared" si="24"/>
        <v>18863.642</v>
      </c>
      <c r="AV39" s="1368" t="s">
        <v>543</v>
      </c>
      <c r="AW39" s="1369">
        <v>2325100000</v>
      </c>
      <c r="AX39" s="1369">
        <v>780993969</v>
      </c>
      <c r="AY39" s="1369">
        <v>780993969</v>
      </c>
      <c r="AZ39" s="1369">
        <v>1544106031</v>
      </c>
      <c r="BA39" s="1370">
        <f t="shared" si="25"/>
        <v>2325100</v>
      </c>
      <c r="BB39" s="1370">
        <f t="shared" si="26"/>
        <v>780993.96900000004</v>
      </c>
      <c r="BC39" s="1370">
        <f t="shared" si="27"/>
        <v>780993.96900000004</v>
      </c>
      <c r="BD39" s="1370">
        <f t="shared" si="28"/>
        <v>1544106.031</v>
      </c>
      <c r="BG39" s="1368" t="s">
        <v>554</v>
      </c>
      <c r="BH39" s="1369">
        <v>91402776</v>
      </c>
      <c r="BI39" s="1369">
        <f t="shared" si="29"/>
        <v>91402.775999999998</v>
      </c>
      <c r="BK39" s="1368" t="s">
        <v>543</v>
      </c>
      <c r="BL39" s="1369">
        <v>2325100000</v>
      </c>
      <c r="BM39" s="1369">
        <v>956265250</v>
      </c>
      <c r="BN39" s="1369">
        <v>956265250</v>
      </c>
      <c r="BO39" s="1369">
        <v>1368834750</v>
      </c>
      <c r="BP39" s="1369">
        <f t="shared" si="30"/>
        <v>2325100</v>
      </c>
      <c r="BQ39" s="1369">
        <f t="shared" si="31"/>
        <v>956265.25</v>
      </c>
      <c r="BR39" s="1369">
        <f t="shared" si="32"/>
        <v>956265.25</v>
      </c>
      <c r="BS39" s="1369">
        <f t="shared" si="33"/>
        <v>1368834.75</v>
      </c>
      <c r="BV39" s="1368" t="s">
        <v>356</v>
      </c>
      <c r="BW39" s="1369">
        <v>61646348</v>
      </c>
      <c r="BX39" s="1370">
        <f t="shared" si="34"/>
        <v>61646.347999999998</v>
      </c>
      <c r="BZ39" s="1368" t="s">
        <v>543</v>
      </c>
      <c r="CA39" s="1369">
        <v>2325100000</v>
      </c>
      <c r="CB39" s="1369">
        <v>1222127911</v>
      </c>
      <c r="CC39" s="1369">
        <v>1222127911</v>
      </c>
      <c r="CD39" s="1369">
        <v>1102972089</v>
      </c>
      <c r="CE39" s="1369">
        <f t="shared" si="35"/>
        <v>2325100</v>
      </c>
      <c r="CF39" s="1369">
        <f t="shared" si="36"/>
        <v>1222127.9110000001</v>
      </c>
      <c r="CG39" s="1369">
        <f t="shared" si="37"/>
        <v>1222127.9110000001</v>
      </c>
      <c r="CH39" s="1369">
        <f t="shared" si="38"/>
        <v>1102972.0889999999</v>
      </c>
      <c r="CK39" s="1371" t="s">
        <v>356</v>
      </c>
      <c r="CL39" s="1370">
        <v>49530738</v>
      </c>
      <c r="CM39" s="1370">
        <f t="shared" si="39"/>
        <v>49530.737999999998</v>
      </c>
      <c r="CP39" s="1371" t="s">
        <v>543</v>
      </c>
      <c r="CQ39" s="1370">
        <v>2325100000</v>
      </c>
      <c r="CR39" s="1370">
        <v>1399622350</v>
      </c>
      <c r="CS39" s="1370">
        <v>1399622350</v>
      </c>
      <c r="CT39" s="1370">
        <v>925477650</v>
      </c>
      <c r="CU39" s="1370">
        <f t="shared" si="64"/>
        <v>2325100</v>
      </c>
      <c r="CV39" s="1370">
        <f t="shared" si="65"/>
        <v>1399622.35</v>
      </c>
      <c r="CW39" s="1370">
        <f t="shared" si="66"/>
        <v>1399622.35</v>
      </c>
      <c r="CX39" s="1370">
        <f t="shared" si="67"/>
        <v>925477.65</v>
      </c>
      <c r="CZ39" s="1371" t="s">
        <v>356</v>
      </c>
      <c r="DA39" s="1370">
        <v>49496770</v>
      </c>
      <c r="DB39" s="1370">
        <f t="shared" si="40"/>
        <v>49496.77</v>
      </c>
      <c r="DE39" s="1368" t="s">
        <v>543</v>
      </c>
      <c r="DF39" s="1369">
        <v>2325100000</v>
      </c>
      <c r="DG39" s="1369">
        <v>1576741161</v>
      </c>
      <c r="DH39" s="1369">
        <v>1576741161</v>
      </c>
      <c r="DI39" s="1369">
        <v>748358839</v>
      </c>
      <c r="DJ39" s="1370">
        <f t="shared" si="41"/>
        <v>2325100</v>
      </c>
      <c r="DK39" s="1370">
        <f t="shared" si="42"/>
        <v>1576741.1610000001</v>
      </c>
      <c r="DL39" s="1370">
        <f t="shared" si="43"/>
        <v>1576741.1610000001</v>
      </c>
      <c r="DM39" s="1370">
        <f t="shared" si="44"/>
        <v>748358.83900000004</v>
      </c>
      <c r="DP39" s="1368" t="s">
        <v>356</v>
      </c>
      <c r="DQ39" s="1369">
        <v>69934890</v>
      </c>
      <c r="DR39" s="1370">
        <f t="shared" si="45"/>
        <v>69934.89</v>
      </c>
      <c r="DT39" s="1368" t="s">
        <v>543</v>
      </c>
      <c r="DU39" s="1369">
        <v>2325100000</v>
      </c>
      <c r="DV39" s="1369">
        <v>1849324728</v>
      </c>
      <c r="DW39" s="1369">
        <v>1849324728</v>
      </c>
      <c r="DX39" s="1369">
        <v>475775272</v>
      </c>
      <c r="DY39" s="1370">
        <f t="shared" si="46"/>
        <v>2325100</v>
      </c>
      <c r="DZ39" s="1370">
        <f t="shared" si="47"/>
        <v>1849324.7279999999</v>
      </c>
      <c r="EA39" s="1370">
        <f t="shared" si="48"/>
        <v>1849324.7279999999</v>
      </c>
      <c r="EB39" s="1370">
        <f t="shared" si="49"/>
        <v>475775.272</v>
      </c>
      <c r="EE39" s="1371" t="s">
        <v>358</v>
      </c>
      <c r="EF39" s="1370">
        <v>32069205</v>
      </c>
      <c r="EG39" s="1372">
        <f t="shared" si="50"/>
        <v>32069.205000000002</v>
      </c>
      <c r="EI39" s="1371" t="s">
        <v>542</v>
      </c>
      <c r="EJ39" s="1370">
        <v>141610000</v>
      </c>
      <c r="EK39" s="1370">
        <v>124764068</v>
      </c>
      <c r="EL39" s="1370">
        <v>124764068</v>
      </c>
      <c r="EM39" s="1372">
        <f t="shared" si="51"/>
        <v>141610</v>
      </c>
      <c r="EN39" s="1372">
        <f t="shared" si="52"/>
        <v>124764.068</v>
      </c>
      <c r="EO39" s="1372">
        <f t="shared" si="53"/>
        <v>124764.068</v>
      </c>
      <c r="ER39" s="1368" t="s">
        <v>554</v>
      </c>
      <c r="ES39" s="1369">
        <v>76726013</v>
      </c>
      <c r="ET39" s="1370">
        <f t="shared" si="54"/>
        <v>76726.013000000006</v>
      </c>
      <c r="EW39" s="1368" t="s">
        <v>542</v>
      </c>
      <c r="EX39" s="1369">
        <v>0</v>
      </c>
      <c r="EY39" s="1369">
        <v>141610000</v>
      </c>
      <c r="EZ39" s="1369">
        <v>137080524</v>
      </c>
      <c r="FA39" s="1369">
        <v>137080524</v>
      </c>
      <c r="FB39" s="1369">
        <v>4529476</v>
      </c>
      <c r="FC39" s="1370">
        <f t="shared" si="55"/>
        <v>0</v>
      </c>
      <c r="FD39" s="1370">
        <f t="shared" si="56"/>
        <v>141610</v>
      </c>
      <c r="FE39" s="1370">
        <f t="shared" si="57"/>
        <v>137080.524</v>
      </c>
      <c r="FF39" s="1370">
        <f t="shared" si="58"/>
        <v>137080.524</v>
      </c>
      <c r="FG39" s="1370">
        <f t="shared" si="59"/>
        <v>4529.4759999999997</v>
      </c>
      <c r="FJ39" s="1371" t="s">
        <v>546</v>
      </c>
      <c r="FK39" s="1370">
        <v>12727705</v>
      </c>
      <c r="FL39" s="1372">
        <f t="shared" si="60"/>
        <v>12727.705</v>
      </c>
      <c r="FN39" s="1613" t="s">
        <v>543</v>
      </c>
      <c r="FO39" s="1614">
        <v>2483922126</v>
      </c>
      <c r="FP39" s="1614">
        <v>2483422747</v>
      </c>
      <c r="FQ39" s="1614">
        <v>2483422747</v>
      </c>
      <c r="FR39" s="1614">
        <f t="shared" si="61"/>
        <v>2483922.1260000002</v>
      </c>
      <c r="FS39" s="1614">
        <f t="shared" si="62"/>
        <v>2483422.747</v>
      </c>
      <c r="FT39" s="1614">
        <f t="shared" si="63"/>
        <v>2483422.747</v>
      </c>
    </row>
    <row r="40" spans="1:176" ht="15" customHeight="1" x14ac:dyDescent="0.25">
      <c r="A40" s="1367" t="s">
        <v>954</v>
      </c>
      <c r="B40" s="1368" t="s">
        <v>544</v>
      </c>
      <c r="C40" s="1369">
        <v>0</v>
      </c>
      <c r="D40" s="1369">
        <v>4714310000</v>
      </c>
      <c r="E40" s="1369">
        <v>403381274</v>
      </c>
      <c r="F40" s="1369">
        <v>4310928726</v>
      </c>
      <c r="G40" s="1369">
        <v>403381274</v>
      </c>
      <c r="H40" s="1370">
        <f t="shared" si="10"/>
        <v>4714310</v>
      </c>
      <c r="I40" s="1370">
        <f t="shared" si="11"/>
        <v>403381.27399999998</v>
      </c>
      <c r="J40" s="1370">
        <f t="shared" si="12"/>
        <v>4310928.7259999998</v>
      </c>
      <c r="K40" s="1370">
        <f t="shared" si="13"/>
        <v>403381.27399999998</v>
      </c>
      <c r="O40" s="1368" t="s">
        <v>555</v>
      </c>
      <c r="P40" s="1369">
        <v>81249198</v>
      </c>
      <c r="Q40" s="1370">
        <f t="shared" si="14"/>
        <v>81249.198000000004</v>
      </c>
      <c r="S40" s="1368" t="s">
        <v>544</v>
      </c>
      <c r="T40" s="1369">
        <v>4714310000</v>
      </c>
      <c r="U40" s="1369">
        <v>807958508</v>
      </c>
      <c r="V40" s="1369">
        <v>807958508</v>
      </c>
      <c r="W40" s="1369">
        <v>3906351492</v>
      </c>
      <c r="X40" s="1370">
        <f t="shared" si="15"/>
        <v>4714310</v>
      </c>
      <c r="Y40" s="1370">
        <f t="shared" si="16"/>
        <v>807958.50800000003</v>
      </c>
      <c r="Z40" s="1370">
        <f t="shared" si="17"/>
        <v>807958.50800000003</v>
      </c>
      <c r="AA40" s="1370">
        <f t="shared" si="18"/>
        <v>3906351.4920000001</v>
      </c>
      <c r="AC40" s="1368" t="s">
        <v>550</v>
      </c>
      <c r="AD40" s="1369">
        <v>383516024</v>
      </c>
      <c r="AE40" s="1370">
        <f t="shared" si="19"/>
        <v>383516.02399999998</v>
      </c>
      <c r="AG40" s="1368" t="s">
        <v>544</v>
      </c>
      <c r="AH40" s="1369">
        <v>4714310000</v>
      </c>
      <c r="AI40" s="1369">
        <v>1215741754</v>
      </c>
      <c r="AJ40" s="1369">
        <v>1215741754</v>
      </c>
      <c r="AK40" s="1369">
        <v>3498568246</v>
      </c>
      <c r="AL40" s="1369">
        <f t="shared" si="20"/>
        <v>4714310</v>
      </c>
      <c r="AM40" s="1369">
        <f t="shared" si="21"/>
        <v>1215741.754</v>
      </c>
      <c r="AN40" s="1369">
        <f t="shared" si="22"/>
        <v>1215741.754</v>
      </c>
      <c r="AO40" s="1369">
        <f t="shared" si="23"/>
        <v>3498568.2459999998</v>
      </c>
      <c r="AR40" s="1368" t="s">
        <v>553</v>
      </c>
      <c r="AS40" s="1369">
        <v>3165758</v>
      </c>
      <c r="AT40" s="1369">
        <f t="shared" si="24"/>
        <v>3165.7579999999998</v>
      </c>
      <c r="AV40" s="1368" t="s">
        <v>544</v>
      </c>
      <c r="AW40" s="1369">
        <v>4714310000</v>
      </c>
      <c r="AX40" s="1369">
        <v>1630720149</v>
      </c>
      <c r="AY40" s="1369">
        <v>1630720149</v>
      </c>
      <c r="AZ40" s="1369">
        <v>3083589851</v>
      </c>
      <c r="BA40" s="1370">
        <f t="shared" si="25"/>
        <v>4714310</v>
      </c>
      <c r="BB40" s="1370">
        <f t="shared" si="26"/>
        <v>1630720.149</v>
      </c>
      <c r="BC40" s="1370">
        <f t="shared" si="27"/>
        <v>1630720.149</v>
      </c>
      <c r="BD40" s="1370">
        <f t="shared" si="28"/>
        <v>3083589.8509999998</v>
      </c>
      <c r="BG40" s="1368" t="s">
        <v>555</v>
      </c>
      <c r="BH40" s="1369">
        <v>90491227</v>
      </c>
      <c r="BI40" s="1369">
        <f t="shared" si="29"/>
        <v>90491.226999999999</v>
      </c>
      <c r="BK40" s="1368" t="s">
        <v>544</v>
      </c>
      <c r="BL40" s="1369">
        <v>4714310000</v>
      </c>
      <c r="BM40" s="1369">
        <v>2045027305</v>
      </c>
      <c r="BN40" s="1369">
        <v>2045027305</v>
      </c>
      <c r="BO40" s="1369">
        <v>2669282695</v>
      </c>
      <c r="BP40" s="1369">
        <f t="shared" si="30"/>
        <v>4714310</v>
      </c>
      <c r="BQ40" s="1369">
        <f t="shared" si="31"/>
        <v>2045027.3049999999</v>
      </c>
      <c r="BR40" s="1369">
        <f t="shared" si="32"/>
        <v>2045027.3049999999</v>
      </c>
      <c r="BS40" s="1369">
        <f t="shared" si="33"/>
        <v>2669282.6949999998</v>
      </c>
      <c r="BV40" s="1368" t="s">
        <v>548</v>
      </c>
      <c r="BW40" s="1369">
        <v>4060280</v>
      </c>
      <c r="BX40" s="1370">
        <f t="shared" si="34"/>
        <v>4060.28</v>
      </c>
      <c r="BZ40" s="1368" t="s">
        <v>544</v>
      </c>
      <c r="CA40" s="1369">
        <v>4714310000</v>
      </c>
      <c r="CB40" s="1369">
        <v>2463947913</v>
      </c>
      <c r="CC40" s="1369">
        <v>2463947913</v>
      </c>
      <c r="CD40" s="1369">
        <v>2250362087</v>
      </c>
      <c r="CE40" s="1369">
        <f t="shared" si="35"/>
        <v>4714310</v>
      </c>
      <c r="CF40" s="1369">
        <f t="shared" si="36"/>
        <v>2463947.9130000002</v>
      </c>
      <c r="CG40" s="1369">
        <f t="shared" si="37"/>
        <v>2463947.9130000002</v>
      </c>
      <c r="CH40" s="1369">
        <f t="shared" si="38"/>
        <v>2250362.0869999998</v>
      </c>
      <c r="CK40" s="1371" t="s">
        <v>548</v>
      </c>
      <c r="CL40" s="1370">
        <v>4132785</v>
      </c>
      <c r="CM40" s="1370">
        <f t="shared" si="39"/>
        <v>4132.7849999999999</v>
      </c>
      <c r="CP40" s="1371" t="s">
        <v>544</v>
      </c>
      <c r="CQ40" s="1370">
        <v>4714310000</v>
      </c>
      <c r="CR40" s="1370">
        <v>2883782558</v>
      </c>
      <c r="CS40" s="1370">
        <v>2883782558</v>
      </c>
      <c r="CT40" s="1370">
        <v>1830527442</v>
      </c>
      <c r="CU40" s="1370">
        <f t="shared" si="64"/>
        <v>4714310</v>
      </c>
      <c r="CV40" s="1370">
        <f t="shared" si="65"/>
        <v>2883782.5580000002</v>
      </c>
      <c r="CW40" s="1370">
        <f t="shared" si="66"/>
        <v>2883782.5580000002</v>
      </c>
      <c r="CX40" s="1370">
        <f t="shared" si="67"/>
        <v>1830527.442</v>
      </c>
      <c r="CZ40" s="1371" t="s">
        <v>548</v>
      </c>
      <c r="DA40" s="1370">
        <v>4132785</v>
      </c>
      <c r="DB40" s="1370">
        <f t="shared" si="40"/>
        <v>4132.7849999999999</v>
      </c>
      <c r="DE40" s="1368" t="s">
        <v>544</v>
      </c>
      <c r="DF40" s="1369">
        <v>4714310000</v>
      </c>
      <c r="DG40" s="1369">
        <v>3303137736</v>
      </c>
      <c r="DH40" s="1369">
        <v>3303137736</v>
      </c>
      <c r="DI40" s="1369">
        <v>1411172264</v>
      </c>
      <c r="DJ40" s="1370">
        <f t="shared" si="41"/>
        <v>4714310</v>
      </c>
      <c r="DK40" s="1370">
        <f t="shared" si="42"/>
        <v>3303137.736</v>
      </c>
      <c r="DL40" s="1370">
        <f t="shared" si="43"/>
        <v>3303137.736</v>
      </c>
      <c r="DM40" s="1370">
        <f t="shared" si="44"/>
        <v>1411172.264</v>
      </c>
      <c r="DP40" s="1368" t="s">
        <v>548</v>
      </c>
      <c r="DQ40" s="1369">
        <v>4118284</v>
      </c>
      <c r="DR40" s="1370">
        <f t="shared" si="45"/>
        <v>4118.2839999999997</v>
      </c>
      <c r="DT40" s="1368" t="s">
        <v>544</v>
      </c>
      <c r="DU40" s="1369">
        <v>4714310000</v>
      </c>
      <c r="DV40" s="1369">
        <v>3720963729</v>
      </c>
      <c r="DW40" s="1369">
        <v>3720963729</v>
      </c>
      <c r="DX40" s="1369">
        <v>993346271</v>
      </c>
      <c r="DY40" s="1370">
        <f t="shared" si="46"/>
        <v>4714310</v>
      </c>
      <c r="DZ40" s="1370">
        <f t="shared" si="47"/>
        <v>3720963.7289999998</v>
      </c>
      <c r="EA40" s="1370">
        <f t="shared" si="48"/>
        <v>3720963.7289999998</v>
      </c>
      <c r="EB40" s="1370">
        <f t="shared" si="49"/>
        <v>993346.27099999995</v>
      </c>
      <c r="EE40" s="1371" t="s">
        <v>552</v>
      </c>
      <c r="EF40" s="1370">
        <v>20933360</v>
      </c>
      <c r="EG40" s="1372">
        <f t="shared" si="50"/>
        <v>20933.36</v>
      </c>
      <c r="EI40" s="1371" t="s">
        <v>543</v>
      </c>
      <c r="EJ40" s="1370">
        <v>2325100000</v>
      </c>
      <c r="EK40" s="1370">
        <v>2025947197</v>
      </c>
      <c r="EL40" s="1370">
        <v>2025947197</v>
      </c>
      <c r="EM40" s="1372">
        <f t="shared" si="51"/>
        <v>2325100</v>
      </c>
      <c r="EN40" s="1372">
        <f t="shared" si="52"/>
        <v>2025947.1969999999</v>
      </c>
      <c r="EO40" s="1372">
        <f t="shared" si="53"/>
        <v>2025947.1969999999</v>
      </c>
      <c r="ER40" s="1368" t="s">
        <v>555</v>
      </c>
      <c r="ES40" s="1369">
        <v>75805513</v>
      </c>
      <c r="ET40" s="1370">
        <f t="shared" si="54"/>
        <v>75805.513000000006</v>
      </c>
      <c r="EW40" s="1368" t="s">
        <v>543</v>
      </c>
      <c r="EX40" s="1369">
        <v>0</v>
      </c>
      <c r="EY40" s="1369">
        <v>2325100000</v>
      </c>
      <c r="EZ40" s="1369">
        <v>2202804691</v>
      </c>
      <c r="FA40" s="1369">
        <v>2202804691</v>
      </c>
      <c r="FB40" s="1369">
        <v>122295309</v>
      </c>
      <c r="FC40" s="1370">
        <f t="shared" si="55"/>
        <v>0</v>
      </c>
      <c r="FD40" s="1370">
        <f t="shared" si="56"/>
        <v>2325100</v>
      </c>
      <c r="FE40" s="1370">
        <f t="shared" si="57"/>
        <v>2202804.6910000001</v>
      </c>
      <c r="FF40" s="1370">
        <f t="shared" si="58"/>
        <v>2202804.6910000001</v>
      </c>
      <c r="FG40" s="1370">
        <f t="shared" si="59"/>
        <v>122295.30899999999</v>
      </c>
      <c r="FJ40" s="1371" t="s">
        <v>547</v>
      </c>
      <c r="FK40" s="1370">
        <v>358556</v>
      </c>
      <c r="FL40" s="1372">
        <f t="shared" si="60"/>
        <v>358.55599999999998</v>
      </c>
      <c r="FN40" s="1613" t="s">
        <v>544</v>
      </c>
      <c r="FO40" s="1614">
        <v>4986993819</v>
      </c>
      <c r="FP40" s="1614">
        <v>4985975215</v>
      </c>
      <c r="FQ40" s="1614">
        <v>4985975215</v>
      </c>
      <c r="FR40" s="1614">
        <f t="shared" si="61"/>
        <v>4986993.8190000001</v>
      </c>
      <c r="FS40" s="1614">
        <f t="shared" si="62"/>
        <v>4985975.2149999999</v>
      </c>
      <c r="FT40" s="1614">
        <f t="shared" si="63"/>
        <v>4985975.2149999999</v>
      </c>
    </row>
    <row r="41" spans="1:176" ht="15" customHeight="1" x14ac:dyDescent="0.25">
      <c r="A41" s="1367" t="s">
        <v>954</v>
      </c>
      <c r="B41" s="1368" t="s">
        <v>545</v>
      </c>
      <c r="C41" s="1369">
        <v>0</v>
      </c>
      <c r="D41" s="1369">
        <v>1484240000</v>
      </c>
      <c r="E41" s="1369">
        <v>0</v>
      </c>
      <c r="F41" s="1369">
        <v>1484240000</v>
      </c>
      <c r="G41" s="1369">
        <v>0</v>
      </c>
      <c r="H41" s="1370">
        <f t="shared" si="10"/>
        <v>1484240</v>
      </c>
      <c r="I41" s="1370">
        <f t="shared" si="11"/>
        <v>0</v>
      </c>
      <c r="J41" s="1370">
        <f t="shared" si="12"/>
        <v>1484240</v>
      </c>
      <c r="K41" s="1370">
        <f t="shared" si="13"/>
        <v>0</v>
      </c>
      <c r="O41" s="1368" t="s">
        <v>556</v>
      </c>
      <c r="P41" s="1369">
        <v>2487478</v>
      </c>
      <c r="Q41" s="1370">
        <f t="shared" si="14"/>
        <v>2487.4780000000001</v>
      </c>
      <c r="S41" s="1368" t="s">
        <v>545</v>
      </c>
      <c r="T41" s="1369">
        <v>1484240000</v>
      </c>
      <c r="U41" s="1369">
        <v>0</v>
      </c>
      <c r="V41" s="1369">
        <v>0</v>
      </c>
      <c r="W41" s="1369">
        <v>1484240000</v>
      </c>
      <c r="X41" s="1370">
        <f t="shared" si="15"/>
        <v>1484240</v>
      </c>
      <c r="Y41" s="1370">
        <f t="shared" si="16"/>
        <v>0</v>
      </c>
      <c r="Z41" s="1370">
        <f t="shared" si="17"/>
        <v>0</v>
      </c>
      <c r="AA41" s="1370">
        <f t="shared" si="18"/>
        <v>1484240</v>
      </c>
      <c r="AC41" s="1368" t="s">
        <v>551</v>
      </c>
      <c r="AD41" s="1369">
        <v>194514333</v>
      </c>
      <c r="AE41" s="1370">
        <f t="shared" si="19"/>
        <v>194514.33300000001</v>
      </c>
      <c r="AG41" s="1368" t="s">
        <v>545</v>
      </c>
      <c r="AH41" s="1369">
        <v>1484240000</v>
      </c>
      <c r="AI41" s="1369">
        <v>383909927</v>
      </c>
      <c r="AJ41" s="1369">
        <v>383909927</v>
      </c>
      <c r="AK41" s="1369">
        <v>1100330073</v>
      </c>
      <c r="AL41" s="1369">
        <f t="shared" si="20"/>
        <v>1484240</v>
      </c>
      <c r="AM41" s="1369">
        <f t="shared" si="21"/>
        <v>383909.92700000003</v>
      </c>
      <c r="AN41" s="1369">
        <f t="shared" si="22"/>
        <v>383909.92700000003</v>
      </c>
      <c r="AO41" s="1369">
        <f t="shared" si="23"/>
        <v>1100330.0730000001</v>
      </c>
      <c r="AR41" s="1368" t="s">
        <v>590</v>
      </c>
      <c r="AS41" s="1369">
        <v>15374134</v>
      </c>
      <c r="AT41" s="1369">
        <f t="shared" si="24"/>
        <v>15374.134</v>
      </c>
      <c r="AV41" s="1368" t="s">
        <v>545</v>
      </c>
      <c r="AW41" s="1369">
        <v>1484240000</v>
      </c>
      <c r="AX41" s="1369">
        <v>384981287</v>
      </c>
      <c r="AY41" s="1369">
        <v>384981287</v>
      </c>
      <c r="AZ41" s="1369">
        <v>1099258713</v>
      </c>
      <c r="BA41" s="1370">
        <f t="shared" si="25"/>
        <v>1484240</v>
      </c>
      <c r="BB41" s="1370">
        <f t="shared" si="26"/>
        <v>384981.28700000001</v>
      </c>
      <c r="BC41" s="1370">
        <f t="shared" si="27"/>
        <v>384981.28700000001</v>
      </c>
      <c r="BD41" s="1370">
        <f t="shared" si="28"/>
        <v>1099258.713</v>
      </c>
      <c r="BG41" s="1368" t="s">
        <v>556</v>
      </c>
      <c r="BH41" s="1369">
        <v>911549</v>
      </c>
      <c r="BI41" s="1369">
        <f t="shared" si="29"/>
        <v>911.54899999999998</v>
      </c>
      <c r="BK41" s="1368" t="s">
        <v>545</v>
      </c>
      <c r="BL41" s="1369">
        <v>1484240000</v>
      </c>
      <c r="BM41" s="1369">
        <v>384981287</v>
      </c>
      <c r="BN41" s="1369">
        <v>384981287</v>
      </c>
      <c r="BO41" s="1369">
        <v>1099258713</v>
      </c>
      <c r="BP41" s="1369">
        <f t="shared" si="30"/>
        <v>1484240</v>
      </c>
      <c r="BQ41" s="1369">
        <f t="shared" si="31"/>
        <v>384981.28700000001</v>
      </c>
      <c r="BR41" s="1369">
        <f t="shared" si="32"/>
        <v>384981.28700000001</v>
      </c>
      <c r="BS41" s="1369">
        <f t="shared" si="33"/>
        <v>1099258.713</v>
      </c>
      <c r="BV41" s="1368" t="s">
        <v>549</v>
      </c>
      <c r="BW41" s="1369">
        <v>57586068</v>
      </c>
      <c r="BX41" s="1370">
        <f t="shared" si="34"/>
        <v>57586.067999999999</v>
      </c>
      <c r="BZ41" s="1368" t="s">
        <v>545</v>
      </c>
      <c r="CA41" s="1369">
        <v>1484240000</v>
      </c>
      <c r="CB41" s="1369">
        <v>776369475</v>
      </c>
      <c r="CC41" s="1369">
        <v>776369475</v>
      </c>
      <c r="CD41" s="1369">
        <v>707870525</v>
      </c>
      <c r="CE41" s="1369">
        <f t="shared" si="35"/>
        <v>1484240</v>
      </c>
      <c r="CF41" s="1369">
        <f t="shared" si="36"/>
        <v>776369.47499999998</v>
      </c>
      <c r="CG41" s="1369">
        <f t="shared" si="37"/>
        <v>776369.47499999998</v>
      </c>
      <c r="CH41" s="1369">
        <f t="shared" si="38"/>
        <v>707870.52500000002</v>
      </c>
      <c r="CK41" s="1371" t="s">
        <v>549</v>
      </c>
      <c r="CL41" s="1370">
        <v>45397953</v>
      </c>
      <c r="CM41" s="1370">
        <f t="shared" si="39"/>
        <v>45397.953000000001</v>
      </c>
      <c r="CP41" s="1371" t="s">
        <v>545</v>
      </c>
      <c r="CQ41" s="1370">
        <v>1484240000</v>
      </c>
      <c r="CR41" s="1370">
        <v>776791410</v>
      </c>
      <c r="CS41" s="1370">
        <v>776791410</v>
      </c>
      <c r="CT41" s="1370">
        <v>707448590</v>
      </c>
      <c r="CU41" s="1370">
        <f t="shared" si="64"/>
        <v>1484240</v>
      </c>
      <c r="CV41" s="1370">
        <f t="shared" si="65"/>
        <v>776791.41</v>
      </c>
      <c r="CW41" s="1370">
        <f t="shared" si="66"/>
        <v>776791.41</v>
      </c>
      <c r="CX41" s="1370">
        <f t="shared" si="67"/>
        <v>707448.59</v>
      </c>
      <c r="CZ41" s="1371" t="s">
        <v>549</v>
      </c>
      <c r="DA41" s="1370">
        <v>45363985</v>
      </c>
      <c r="DB41" s="1370">
        <f t="shared" si="40"/>
        <v>45363.985000000001</v>
      </c>
      <c r="DE41" s="1368" t="s">
        <v>545</v>
      </c>
      <c r="DF41" s="1369">
        <v>1484240000</v>
      </c>
      <c r="DG41" s="1369">
        <v>776784645</v>
      </c>
      <c r="DH41" s="1369">
        <v>776784645</v>
      </c>
      <c r="DI41" s="1369">
        <v>707455355</v>
      </c>
      <c r="DJ41" s="1370">
        <f t="shared" si="41"/>
        <v>1484240</v>
      </c>
      <c r="DK41" s="1370">
        <f t="shared" si="42"/>
        <v>776784.64500000002</v>
      </c>
      <c r="DL41" s="1370">
        <f t="shared" si="43"/>
        <v>776784.64500000002</v>
      </c>
      <c r="DM41" s="1370">
        <f t="shared" si="44"/>
        <v>707455.35499999998</v>
      </c>
      <c r="DP41" s="1368" t="s">
        <v>549</v>
      </c>
      <c r="DQ41" s="1369">
        <v>65816606</v>
      </c>
      <c r="DR41" s="1370">
        <f t="shared" si="45"/>
        <v>65816.606</v>
      </c>
      <c r="DT41" s="1368" t="s">
        <v>545</v>
      </c>
      <c r="DU41" s="1369">
        <v>1484240000</v>
      </c>
      <c r="DV41" s="1369">
        <v>1172095583</v>
      </c>
      <c r="DW41" s="1369">
        <v>1172095583</v>
      </c>
      <c r="DX41" s="1369">
        <v>312144417</v>
      </c>
      <c r="DY41" s="1370">
        <f t="shared" si="46"/>
        <v>1484240</v>
      </c>
      <c r="DZ41" s="1370">
        <f t="shared" si="47"/>
        <v>1172095.5830000001</v>
      </c>
      <c r="EA41" s="1370">
        <f t="shared" si="48"/>
        <v>1172095.5830000001</v>
      </c>
      <c r="EB41" s="1370">
        <f t="shared" si="49"/>
        <v>312144.41700000002</v>
      </c>
      <c r="EE41" s="1371" t="s">
        <v>553</v>
      </c>
      <c r="EF41" s="1370">
        <v>3476177</v>
      </c>
      <c r="EG41" s="1372">
        <f t="shared" si="50"/>
        <v>3476.1770000000001</v>
      </c>
      <c r="EI41" s="1371" t="s">
        <v>544</v>
      </c>
      <c r="EJ41" s="1370">
        <v>4714310000</v>
      </c>
      <c r="EK41" s="1370">
        <v>4138300578</v>
      </c>
      <c r="EL41" s="1370">
        <v>4138300578</v>
      </c>
      <c r="EM41" s="1372">
        <f t="shared" si="51"/>
        <v>4714310</v>
      </c>
      <c r="EN41" s="1372">
        <f t="shared" si="52"/>
        <v>4138300.5780000002</v>
      </c>
      <c r="EO41" s="1372">
        <f t="shared" si="53"/>
        <v>4138300.5780000002</v>
      </c>
      <c r="ER41" s="1368" t="s">
        <v>556</v>
      </c>
      <c r="ES41" s="1369">
        <v>920500</v>
      </c>
      <c r="ET41" s="1370">
        <f t="shared" si="54"/>
        <v>920.5</v>
      </c>
      <c r="EW41" s="1368" t="s">
        <v>544</v>
      </c>
      <c r="EX41" s="1369">
        <v>0</v>
      </c>
      <c r="EY41" s="1369">
        <v>4714310000</v>
      </c>
      <c r="EZ41" s="1369">
        <v>4556468913</v>
      </c>
      <c r="FA41" s="1369">
        <v>4556468913</v>
      </c>
      <c r="FB41" s="1369">
        <v>157841087</v>
      </c>
      <c r="FC41" s="1370">
        <f t="shared" si="55"/>
        <v>0</v>
      </c>
      <c r="FD41" s="1370">
        <f t="shared" si="56"/>
        <v>4714310</v>
      </c>
      <c r="FE41" s="1370">
        <f t="shared" si="57"/>
        <v>4556468.9129999997</v>
      </c>
      <c r="FF41" s="1370">
        <f t="shared" si="58"/>
        <v>4556468.9129999997</v>
      </c>
      <c r="FG41" s="1370">
        <f t="shared" si="59"/>
        <v>157841.087</v>
      </c>
      <c r="FJ41" s="1371" t="s">
        <v>356</v>
      </c>
      <c r="FK41" s="1370">
        <v>63655189</v>
      </c>
      <c r="FL41" s="1372">
        <f t="shared" si="60"/>
        <v>63655.188999999998</v>
      </c>
      <c r="FN41" s="1613" t="s">
        <v>545</v>
      </c>
      <c r="FO41" s="1614">
        <v>1570241260</v>
      </c>
      <c r="FP41" s="1614">
        <v>1569584786</v>
      </c>
      <c r="FQ41" s="1614">
        <v>1569584786</v>
      </c>
      <c r="FR41" s="1614">
        <f t="shared" si="61"/>
        <v>1570241.26</v>
      </c>
      <c r="FS41" s="1614">
        <f t="shared" si="62"/>
        <v>1569584.7860000001</v>
      </c>
      <c r="FT41" s="1614">
        <f t="shared" si="63"/>
        <v>1569584.7860000001</v>
      </c>
    </row>
    <row r="42" spans="1:176" ht="15" customHeight="1" x14ac:dyDescent="0.25">
      <c r="A42" s="1367" t="s">
        <v>954</v>
      </c>
      <c r="B42" s="1368" t="s">
        <v>547</v>
      </c>
      <c r="C42" s="1369">
        <v>0</v>
      </c>
      <c r="D42" s="1369">
        <v>347866</v>
      </c>
      <c r="E42" s="1369">
        <v>347866</v>
      </c>
      <c r="F42" s="1369">
        <v>0</v>
      </c>
      <c r="G42" s="1369">
        <v>347866</v>
      </c>
      <c r="H42" s="1370">
        <f t="shared" si="10"/>
        <v>347.86599999999999</v>
      </c>
      <c r="I42" s="1370">
        <f t="shared" si="11"/>
        <v>347.86599999999999</v>
      </c>
      <c r="J42" s="1370">
        <f t="shared" si="12"/>
        <v>0</v>
      </c>
      <c r="K42" s="1370">
        <f t="shared" si="13"/>
        <v>347.86599999999999</v>
      </c>
      <c r="O42" s="1368" t="s">
        <v>363</v>
      </c>
      <c r="P42" s="1369">
        <v>9122744</v>
      </c>
      <c r="Q42" s="1370">
        <f t="shared" si="14"/>
        <v>9122.7440000000006</v>
      </c>
      <c r="S42" s="1368" t="s">
        <v>547</v>
      </c>
      <c r="T42" s="1369">
        <v>695732</v>
      </c>
      <c r="U42" s="1369">
        <v>695732</v>
      </c>
      <c r="V42" s="1369">
        <v>695732</v>
      </c>
      <c r="W42" s="1369">
        <v>0</v>
      </c>
      <c r="X42" s="1370">
        <f t="shared" si="15"/>
        <v>695.73199999999997</v>
      </c>
      <c r="Y42" s="1370">
        <f t="shared" si="16"/>
        <v>695.73199999999997</v>
      </c>
      <c r="Z42" s="1370">
        <f t="shared" si="17"/>
        <v>695.73199999999997</v>
      </c>
      <c r="AA42" s="1370">
        <f t="shared" si="18"/>
        <v>0</v>
      </c>
      <c r="AC42" s="1368" t="s">
        <v>357</v>
      </c>
      <c r="AD42" s="1369">
        <v>189001691</v>
      </c>
      <c r="AE42" s="1370">
        <f t="shared" si="19"/>
        <v>189001.69099999999</v>
      </c>
      <c r="AG42" s="1368" t="s">
        <v>546</v>
      </c>
      <c r="AH42" s="1369">
        <v>13108000</v>
      </c>
      <c r="AI42" s="1369">
        <v>13107207</v>
      </c>
      <c r="AJ42" s="1369">
        <v>13107207</v>
      </c>
      <c r="AK42" s="1369">
        <v>793</v>
      </c>
      <c r="AL42" s="1369">
        <f t="shared" si="20"/>
        <v>13108</v>
      </c>
      <c r="AM42" s="1369">
        <f t="shared" si="21"/>
        <v>13107.207</v>
      </c>
      <c r="AN42" s="1369">
        <f t="shared" si="22"/>
        <v>13107.207</v>
      </c>
      <c r="AO42" s="1369">
        <f t="shared" si="23"/>
        <v>0.79300000000000004</v>
      </c>
      <c r="AR42" s="1368" t="s">
        <v>362</v>
      </c>
      <c r="AS42" s="1369">
        <v>100300672</v>
      </c>
      <c r="AT42" s="1369">
        <f t="shared" si="24"/>
        <v>100300.67200000001</v>
      </c>
      <c r="AV42" s="1368" t="s">
        <v>546</v>
      </c>
      <c r="AW42" s="1369">
        <v>13108000</v>
      </c>
      <c r="AX42" s="1369">
        <v>13107207</v>
      </c>
      <c r="AY42" s="1369">
        <v>13107207</v>
      </c>
      <c r="AZ42" s="1369">
        <v>793</v>
      </c>
      <c r="BA42" s="1370">
        <f t="shared" si="25"/>
        <v>13108</v>
      </c>
      <c r="BB42" s="1370">
        <f t="shared" si="26"/>
        <v>13107.207</v>
      </c>
      <c r="BC42" s="1370">
        <f t="shared" si="27"/>
        <v>13107.207</v>
      </c>
      <c r="BD42" s="1370">
        <f t="shared" si="28"/>
        <v>0.79300000000000004</v>
      </c>
      <c r="BG42" s="1368" t="s">
        <v>363</v>
      </c>
      <c r="BH42" s="1369">
        <v>9155283</v>
      </c>
      <c r="BI42" s="1369">
        <f t="shared" si="29"/>
        <v>9155.2829999999994</v>
      </c>
      <c r="BK42" s="1368" t="s">
        <v>546</v>
      </c>
      <c r="BL42" s="1369">
        <v>13108000</v>
      </c>
      <c r="BM42" s="1369">
        <v>13107207</v>
      </c>
      <c r="BN42" s="1369">
        <v>13107207</v>
      </c>
      <c r="BO42" s="1369">
        <v>793</v>
      </c>
      <c r="BP42" s="1369">
        <f t="shared" si="30"/>
        <v>13108</v>
      </c>
      <c r="BQ42" s="1369">
        <f t="shared" si="31"/>
        <v>13107.207</v>
      </c>
      <c r="BR42" s="1369">
        <f t="shared" si="32"/>
        <v>13107.207</v>
      </c>
      <c r="BS42" s="1369">
        <f t="shared" si="33"/>
        <v>0.79300000000000004</v>
      </c>
      <c r="BV42" s="1368" t="s">
        <v>550</v>
      </c>
      <c r="BW42" s="1369">
        <v>385775022</v>
      </c>
      <c r="BX42" s="1370">
        <f t="shared" si="34"/>
        <v>385775.022</v>
      </c>
      <c r="BZ42" s="1368" t="s">
        <v>546</v>
      </c>
      <c r="CA42" s="1369">
        <v>26282100</v>
      </c>
      <c r="CB42" s="1369">
        <v>26281307</v>
      </c>
      <c r="CC42" s="1369">
        <v>26281307</v>
      </c>
      <c r="CD42" s="1369">
        <v>793</v>
      </c>
      <c r="CE42" s="1369">
        <f t="shared" si="35"/>
        <v>26282.1</v>
      </c>
      <c r="CF42" s="1369">
        <f t="shared" si="36"/>
        <v>26281.307000000001</v>
      </c>
      <c r="CG42" s="1369">
        <f t="shared" si="37"/>
        <v>26281.307000000001</v>
      </c>
      <c r="CH42" s="1369">
        <f t="shared" si="38"/>
        <v>0.79300000000000004</v>
      </c>
      <c r="CK42" s="1371" t="s">
        <v>550</v>
      </c>
      <c r="CL42" s="1370">
        <v>436955</v>
      </c>
      <c r="CM42" s="1370">
        <f t="shared" si="39"/>
        <v>436.95499999999998</v>
      </c>
      <c r="CP42" s="1371" t="s">
        <v>546</v>
      </c>
      <c r="CQ42" s="1370">
        <v>26282100</v>
      </c>
      <c r="CR42" s="1370">
        <v>26279372</v>
      </c>
      <c r="CS42" s="1370">
        <v>26279372</v>
      </c>
      <c r="CT42" s="1370">
        <v>2728</v>
      </c>
      <c r="CU42" s="1370">
        <f t="shared" si="64"/>
        <v>26282.1</v>
      </c>
      <c r="CV42" s="1370">
        <f t="shared" si="65"/>
        <v>26279.371999999999</v>
      </c>
      <c r="CW42" s="1370">
        <f t="shared" si="66"/>
        <v>26279.371999999999</v>
      </c>
      <c r="CX42" s="1370">
        <f t="shared" si="67"/>
        <v>2.7280000000000002</v>
      </c>
      <c r="CZ42" s="1371" t="s">
        <v>550</v>
      </c>
      <c r="DA42" s="1370">
        <v>-13530</v>
      </c>
      <c r="DB42" s="1370">
        <f t="shared" si="40"/>
        <v>-13.53</v>
      </c>
      <c r="DE42" s="1368" t="s">
        <v>546</v>
      </c>
      <c r="DF42" s="1369">
        <v>26282100</v>
      </c>
      <c r="DG42" s="1369">
        <v>26272608</v>
      </c>
      <c r="DH42" s="1369">
        <v>26272608</v>
      </c>
      <c r="DI42" s="1369">
        <v>9492</v>
      </c>
      <c r="DJ42" s="1370">
        <f t="shared" si="41"/>
        <v>26282.1</v>
      </c>
      <c r="DK42" s="1370">
        <f t="shared" si="42"/>
        <v>26272.608</v>
      </c>
      <c r="DL42" s="1370">
        <f t="shared" si="43"/>
        <v>26272.608</v>
      </c>
      <c r="DM42" s="1370">
        <f t="shared" si="44"/>
        <v>9.4920000000000009</v>
      </c>
      <c r="DP42" s="1368" t="s">
        <v>550</v>
      </c>
      <c r="DQ42" s="1369">
        <v>386347439</v>
      </c>
      <c r="DR42" s="1370">
        <f t="shared" si="45"/>
        <v>386347.43900000001</v>
      </c>
      <c r="DT42" s="1368" t="s">
        <v>546</v>
      </c>
      <c r="DU42" s="1369">
        <v>40282100</v>
      </c>
      <c r="DV42" s="1369">
        <v>39304803</v>
      </c>
      <c r="DW42" s="1369">
        <v>39304803</v>
      </c>
      <c r="DX42" s="1369">
        <v>977297</v>
      </c>
      <c r="DY42" s="1370">
        <f t="shared" si="46"/>
        <v>40282.1</v>
      </c>
      <c r="DZ42" s="1370">
        <f t="shared" si="47"/>
        <v>39304.803</v>
      </c>
      <c r="EA42" s="1370">
        <f t="shared" si="48"/>
        <v>39304.803</v>
      </c>
      <c r="EB42" s="1370">
        <f t="shared" si="49"/>
        <v>977.29700000000003</v>
      </c>
      <c r="EE42" s="1371" t="s">
        <v>590</v>
      </c>
      <c r="EF42" s="1370">
        <v>7659668</v>
      </c>
      <c r="EG42" s="1372">
        <f t="shared" si="50"/>
        <v>7659.6679999999997</v>
      </c>
      <c r="EI42" s="1371" t="s">
        <v>545</v>
      </c>
      <c r="EJ42" s="1370">
        <v>1484240000</v>
      </c>
      <c r="EK42" s="1370">
        <v>1172268651</v>
      </c>
      <c r="EL42" s="1370">
        <v>1172268651</v>
      </c>
      <c r="EM42" s="1372">
        <f t="shared" si="51"/>
        <v>1484240</v>
      </c>
      <c r="EN42" s="1372">
        <f t="shared" si="52"/>
        <v>1172268.6510000001</v>
      </c>
      <c r="EO42" s="1372">
        <f t="shared" si="53"/>
        <v>1172268.6510000001</v>
      </c>
      <c r="ER42" s="1368" t="s">
        <v>363</v>
      </c>
      <c r="ES42" s="1369">
        <v>3126818</v>
      </c>
      <c r="ET42" s="1370">
        <f t="shared" si="54"/>
        <v>3126.8180000000002</v>
      </c>
      <c r="EW42" s="1368" t="s">
        <v>545</v>
      </c>
      <c r="EX42" s="1369">
        <v>0</v>
      </c>
      <c r="EY42" s="1369">
        <v>1484240000</v>
      </c>
      <c r="EZ42" s="1369">
        <v>1172268651</v>
      </c>
      <c r="FA42" s="1369">
        <v>1172268651</v>
      </c>
      <c r="FB42" s="1369">
        <v>311971349</v>
      </c>
      <c r="FC42" s="1370">
        <f t="shared" si="55"/>
        <v>0</v>
      </c>
      <c r="FD42" s="1370">
        <f t="shared" si="56"/>
        <v>1484240</v>
      </c>
      <c r="FE42" s="1370">
        <f t="shared" si="57"/>
        <v>1172268.6510000001</v>
      </c>
      <c r="FF42" s="1370">
        <f t="shared" si="58"/>
        <v>1172268.6510000001</v>
      </c>
      <c r="FG42" s="1370">
        <f t="shared" si="59"/>
        <v>311971.34899999999</v>
      </c>
      <c r="FJ42" s="1371" t="s">
        <v>548</v>
      </c>
      <c r="FK42" s="1370">
        <v>4219791</v>
      </c>
      <c r="FL42" s="1372">
        <f t="shared" si="60"/>
        <v>4219.7910000000002</v>
      </c>
      <c r="FN42" s="1613" t="s">
        <v>546</v>
      </c>
      <c r="FO42" s="1614">
        <v>52034045</v>
      </c>
      <c r="FP42" s="1614">
        <v>52032508</v>
      </c>
      <c r="FQ42" s="1614">
        <v>52032508</v>
      </c>
      <c r="FR42" s="1614">
        <f t="shared" si="61"/>
        <v>52034.044999999998</v>
      </c>
      <c r="FS42" s="1614">
        <f t="shared" si="62"/>
        <v>52032.508000000002</v>
      </c>
      <c r="FT42" s="1614">
        <f t="shared" si="63"/>
        <v>52032.508000000002</v>
      </c>
    </row>
    <row r="43" spans="1:176" ht="15" customHeight="1" x14ac:dyDescent="0.25">
      <c r="A43" s="1367" t="s">
        <v>954</v>
      </c>
      <c r="B43" s="1368" t="s">
        <v>849</v>
      </c>
      <c r="C43" s="1369">
        <v>0</v>
      </c>
      <c r="D43" s="1369">
        <v>110070000</v>
      </c>
      <c r="E43" s="1369">
        <v>0</v>
      </c>
      <c r="F43" s="1369">
        <v>110070000</v>
      </c>
      <c r="G43" s="1369">
        <v>0</v>
      </c>
      <c r="H43" s="1370">
        <f t="shared" si="10"/>
        <v>110070</v>
      </c>
      <c r="I43" s="1370">
        <f t="shared" si="11"/>
        <v>0</v>
      </c>
      <c r="J43" s="1370">
        <f t="shared" si="12"/>
        <v>110070</v>
      </c>
      <c r="K43" s="1370">
        <f t="shared" si="13"/>
        <v>0</v>
      </c>
      <c r="O43" s="1368" t="s">
        <v>365</v>
      </c>
      <c r="P43" s="1369">
        <v>135483642</v>
      </c>
      <c r="Q43" s="1370">
        <f t="shared" si="14"/>
        <v>135483.64199999999</v>
      </c>
      <c r="S43" s="1368" t="s">
        <v>849</v>
      </c>
      <c r="T43" s="1369">
        <v>110070000</v>
      </c>
      <c r="U43" s="1369">
        <v>0</v>
      </c>
      <c r="V43" s="1369">
        <v>0</v>
      </c>
      <c r="W43" s="1369">
        <v>110070000</v>
      </c>
      <c r="X43" s="1370">
        <f t="shared" si="15"/>
        <v>110070</v>
      </c>
      <c r="Y43" s="1370">
        <f t="shared" si="16"/>
        <v>0</v>
      </c>
      <c r="Z43" s="1370">
        <f t="shared" si="17"/>
        <v>0</v>
      </c>
      <c r="AA43" s="1370">
        <f t="shared" si="18"/>
        <v>110070</v>
      </c>
      <c r="AC43" s="1368" t="s">
        <v>358</v>
      </c>
      <c r="AD43" s="1369">
        <v>31954843</v>
      </c>
      <c r="AE43" s="1370">
        <f t="shared" si="19"/>
        <v>31954.843000000001</v>
      </c>
      <c r="AG43" s="1368" t="s">
        <v>547</v>
      </c>
      <c r="AH43" s="1369">
        <v>1587732</v>
      </c>
      <c r="AI43" s="1369">
        <v>1043598</v>
      </c>
      <c r="AJ43" s="1369">
        <v>1043598</v>
      </c>
      <c r="AK43" s="1369">
        <v>544134</v>
      </c>
      <c r="AL43" s="1369">
        <f t="shared" si="20"/>
        <v>1587.732</v>
      </c>
      <c r="AM43" s="1369">
        <f t="shared" si="21"/>
        <v>1043.598</v>
      </c>
      <c r="AN43" s="1369">
        <f t="shared" si="22"/>
        <v>1043.598</v>
      </c>
      <c r="AO43" s="1369">
        <f t="shared" si="23"/>
        <v>544.13400000000001</v>
      </c>
      <c r="AR43" s="1368" t="s">
        <v>554</v>
      </c>
      <c r="AS43" s="1369">
        <v>89302824</v>
      </c>
      <c r="AT43" s="1369">
        <f t="shared" si="24"/>
        <v>89302.823999999993</v>
      </c>
      <c r="AV43" s="1368" t="s">
        <v>547</v>
      </c>
      <c r="AW43" s="1369">
        <v>1587732</v>
      </c>
      <c r="AX43" s="1369">
        <v>1391464</v>
      </c>
      <c r="AY43" s="1369">
        <v>1391464</v>
      </c>
      <c r="AZ43" s="1369">
        <v>196268</v>
      </c>
      <c r="BA43" s="1370">
        <f t="shared" si="25"/>
        <v>1587.732</v>
      </c>
      <c r="BB43" s="1370">
        <f t="shared" si="26"/>
        <v>1391.4639999999999</v>
      </c>
      <c r="BC43" s="1370">
        <f t="shared" si="27"/>
        <v>1391.4639999999999</v>
      </c>
      <c r="BD43" s="1370">
        <f t="shared" si="28"/>
        <v>196.268</v>
      </c>
      <c r="BG43" s="1368" t="s">
        <v>365</v>
      </c>
      <c r="BH43" s="1369">
        <v>291375775</v>
      </c>
      <c r="BI43" s="1369">
        <f t="shared" si="29"/>
        <v>291375.77500000002</v>
      </c>
      <c r="BK43" s="1368" t="s">
        <v>547</v>
      </c>
      <c r="BL43" s="1369">
        <v>3674928</v>
      </c>
      <c r="BM43" s="1369">
        <v>1739330</v>
      </c>
      <c r="BN43" s="1369">
        <v>1739330</v>
      </c>
      <c r="BO43" s="1369">
        <v>1935598</v>
      </c>
      <c r="BP43" s="1369">
        <f t="shared" si="30"/>
        <v>3674.9279999999999</v>
      </c>
      <c r="BQ43" s="1369">
        <f t="shared" si="31"/>
        <v>1739.33</v>
      </c>
      <c r="BR43" s="1369">
        <f t="shared" si="32"/>
        <v>1739.33</v>
      </c>
      <c r="BS43" s="1369">
        <f t="shared" si="33"/>
        <v>1935.598</v>
      </c>
      <c r="BV43" s="1368" t="s">
        <v>551</v>
      </c>
      <c r="BW43" s="1369">
        <v>198303348</v>
      </c>
      <c r="BX43" s="1370">
        <f t="shared" si="34"/>
        <v>198303.348</v>
      </c>
      <c r="BZ43" s="1368" t="s">
        <v>547</v>
      </c>
      <c r="CA43" s="1369">
        <v>3674928</v>
      </c>
      <c r="CB43" s="1369">
        <v>2088935</v>
      </c>
      <c r="CC43" s="1369">
        <v>2088935</v>
      </c>
      <c r="CD43" s="1369">
        <v>1585993</v>
      </c>
      <c r="CE43" s="1369">
        <f t="shared" si="35"/>
        <v>3674.9279999999999</v>
      </c>
      <c r="CF43" s="1369">
        <f t="shared" si="36"/>
        <v>2088.9349999999999</v>
      </c>
      <c r="CG43" s="1369">
        <f t="shared" si="37"/>
        <v>2088.9349999999999</v>
      </c>
      <c r="CH43" s="1369">
        <f t="shared" si="38"/>
        <v>1585.9929999999999</v>
      </c>
      <c r="CK43" s="1371" t="s">
        <v>551</v>
      </c>
      <c r="CL43" s="1370">
        <v>212826</v>
      </c>
      <c r="CM43" s="1370">
        <f t="shared" si="39"/>
        <v>212.82599999999999</v>
      </c>
      <c r="CP43" s="1371" t="s">
        <v>547</v>
      </c>
      <c r="CQ43" s="1370">
        <v>3674928</v>
      </c>
      <c r="CR43" s="1370">
        <v>2436606</v>
      </c>
      <c r="CS43" s="1370">
        <v>2436606</v>
      </c>
      <c r="CT43" s="1370">
        <v>1238322</v>
      </c>
      <c r="CU43" s="1370">
        <f t="shared" si="64"/>
        <v>3674.9279999999999</v>
      </c>
      <c r="CV43" s="1370">
        <f t="shared" si="65"/>
        <v>2436.6060000000002</v>
      </c>
      <c r="CW43" s="1370">
        <f t="shared" si="66"/>
        <v>2436.6060000000002</v>
      </c>
      <c r="CX43" s="1370">
        <f t="shared" si="67"/>
        <v>1238.3219999999999</v>
      </c>
      <c r="CZ43" s="1371" t="s">
        <v>551</v>
      </c>
      <c r="DA43" s="1370">
        <v>-6765</v>
      </c>
      <c r="DB43" s="1370">
        <f t="shared" si="40"/>
        <v>-6.7649999999999997</v>
      </c>
      <c r="DE43" s="1368" t="s">
        <v>547</v>
      </c>
      <c r="DF43" s="1369">
        <v>3674928</v>
      </c>
      <c r="DG43" s="1369">
        <v>2779446</v>
      </c>
      <c r="DH43" s="1369">
        <v>2779446</v>
      </c>
      <c r="DI43" s="1369">
        <v>895482</v>
      </c>
      <c r="DJ43" s="1370">
        <f t="shared" si="41"/>
        <v>3674.9279999999999</v>
      </c>
      <c r="DK43" s="1370">
        <f t="shared" si="42"/>
        <v>2779.4459999999999</v>
      </c>
      <c r="DL43" s="1370">
        <f t="shared" si="43"/>
        <v>2779.4459999999999</v>
      </c>
      <c r="DM43" s="1370">
        <f t="shared" si="44"/>
        <v>895.48199999999997</v>
      </c>
      <c r="DP43" s="1368" t="s">
        <v>551</v>
      </c>
      <c r="DQ43" s="1369">
        <v>200290876</v>
      </c>
      <c r="DR43" s="1370">
        <f t="shared" si="45"/>
        <v>200290.87599999999</v>
      </c>
      <c r="DT43" s="1368" t="s">
        <v>547</v>
      </c>
      <c r="DU43" s="1369">
        <v>3674928</v>
      </c>
      <c r="DV43" s="1369">
        <v>3129051</v>
      </c>
      <c r="DW43" s="1369">
        <v>3129051</v>
      </c>
      <c r="DX43" s="1369">
        <v>545877</v>
      </c>
      <c r="DY43" s="1370">
        <f t="shared" si="46"/>
        <v>3674.9279999999999</v>
      </c>
      <c r="DZ43" s="1370">
        <f t="shared" si="47"/>
        <v>3129.0509999999999</v>
      </c>
      <c r="EA43" s="1370">
        <f t="shared" si="48"/>
        <v>3129.0509999999999</v>
      </c>
      <c r="EB43" s="1370">
        <f t="shared" si="49"/>
        <v>545.87699999999995</v>
      </c>
      <c r="EE43" s="1371" t="s">
        <v>362</v>
      </c>
      <c r="EF43" s="1370">
        <v>79453723</v>
      </c>
      <c r="EG43" s="1372">
        <f t="shared" si="50"/>
        <v>79453.722999999998</v>
      </c>
      <c r="EI43" s="1371" t="s">
        <v>546</v>
      </c>
      <c r="EJ43" s="1370">
        <v>40119065</v>
      </c>
      <c r="EK43" s="1370">
        <v>39304803</v>
      </c>
      <c r="EL43" s="1370">
        <v>39304803</v>
      </c>
      <c r="EM43" s="1372">
        <f t="shared" si="51"/>
        <v>40119.065000000002</v>
      </c>
      <c r="EN43" s="1372">
        <f t="shared" si="52"/>
        <v>39304.803</v>
      </c>
      <c r="EO43" s="1372">
        <f t="shared" si="53"/>
        <v>39304.803</v>
      </c>
      <c r="ER43" s="1368" t="s">
        <v>365</v>
      </c>
      <c r="ES43" s="1369">
        <v>550158632</v>
      </c>
      <c r="ET43" s="1370">
        <f t="shared" si="54"/>
        <v>550158.63199999998</v>
      </c>
      <c r="EW43" s="1368" t="s">
        <v>546</v>
      </c>
      <c r="EX43" s="1369">
        <v>0</v>
      </c>
      <c r="EY43" s="1369">
        <v>40119065</v>
      </c>
      <c r="EZ43" s="1369">
        <v>39304803</v>
      </c>
      <c r="FA43" s="1369">
        <v>39304803</v>
      </c>
      <c r="FB43" s="1369">
        <v>814262</v>
      </c>
      <c r="FC43" s="1370">
        <f t="shared" si="55"/>
        <v>0</v>
      </c>
      <c r="FD43" s="1370">
        <f t="shared" si="56"/>
        <v>40119.065000000002</v>
      </c>
      <c r="FE43" s="1370">
        <f t="shared" si="57"/>
        <v>39304.803</v>
      </c>
      <c r="FF43" s="1370">
        <f t="shared" si="58"/>
        <v>39304.803</v>
      </c>
      <c r="FG43" s="1370">
        <f t="shared" si="59"/>
        <v>814.26199999999994</v>
      </c>
      <c r="FJ43" s="1371" t="s">
        <v>549</v>
      </c>
      <c r="FK43" s="1370">
        <v>59435398</v>
      </c>
      <c r="FL43" s="1372">
        <f t="shared" si="60"/>
        <v>59435.398000000001</v>
      </c>
      <c r="FN43" s="1613" t="s">
        <v>547</v>
      </c>
      <c r="FO43" s="1614">
        <v>4188010</v>
      </c>
      <c r="FP43" s="1614">
        <v>4186473</v>
      </c>
      <c r="FQ43" s="1614">
        <v>4186473</v>
      </c>
      <c r="FR43" s="1614">
        <f t="shared" si="61"/>
        <v>4188.01</v>
      </c>
      <c r="FS43" s="1614">
        <f t="shared" si="62"/>
        <v>4186.473</v>
      </c>
      <c r="FT43" s="1614">
        <f t="shared" si="63"/>
        <v>4186.473</v>
      </c>
    </row>
    <row r="44" spans="1:176" ht="15" customHeight="1" x14ac:dyDescent="0.25">
      <c r="A44" s="1367" t="s">
        <v>953</v>
      </c>
      <c r="B44" s="1368" t="s">
        <v>356</v>
      </c>
      <c r="C44" s="1369">
        <v>0</v>
      </c>
      <c r="D44" s="1369">
        <v>578580000</v>
      </c>
      <c r="E44" s="1369">
        <v>38501917</v>
      </c>
      <c r="F44" s="1369">
        <v>540078083</v>
      </c>
      <c r="G44" s="1369">
        <v>38501917</v>
      </c>
      <c r="H44" s="1370">
        <f t="shared" si="10"/>
        <v>578580</v>
      </c>
      <c r="I44" s="1370">
        <f t="shared" si="11"/>
        <v>38501.917000000001</v>
      </c>
      <c r="J44" s="1370">
        <f t="shared" si="12"/>
        <v>540078.08299999998</v>
      </c>
      <c r="K44" s="1370">
        <f t="shared" si="13"/>
        <v>38501.917000000001</v>
      </c>
      <c r="O44" s="1368" t="s">
        <v>366</v>
      </c>
      <c r="P44" s="1369">
        <v>6186334</v>
      </c>
      <c r="Q44" s="1370">
        <f t="shared" si="14"/>
        <v>6186.3339999999998</v>
      </c>
      <c r="S44" s="1368" t="s">
        <v>356</v>
      </c>
      <c r="T44" s="1369">
        <v>578580000</v>
      </c>
      <c r="U44" s="1369">
        <v>85328805</v>
      </c>
      <c r="V44" s="1369">
        <v>85328805</v>
      </c>
      <c r="W44" s="1369">
        <v>493251195</v>
      </c>
      <c r="X44" s="1370">
        <f t="shared" si="15"/>
        <v>578580</v>
      </c>
      <c r="Y44" s="1370">
        <f t="shared" si="16"/>
        <v>85328.804999999993</v>
      </c>
      <c r="Z44" s="1370">
        <f t="shared" si="17"/>
        <v>85328.804999999993</v>
      </c>
      <c r="AA44" s="1370">
        <f t="shared" si="18"/>
        <v>493251.19500000001</v>
      </c>
      <c r="AC44" s="1368" t="s">
        <v>552</v>
      </c>
      <c r="AD44" s="1369">
        <v>19939399</v>
      </c>
      <c r="AE44" s="1370">
        <f t="shared" si="19"/>
        <v>19939.399000000001</v>
      </c>
      <c r="AG44" s="1368" t="s">
        <v>849</v>
      </c>
      <c r="AH44" s="1369">
        <v>110070000</v>
      </c>
      <c r="AI44" s="1369">
        <v>0</v>
      </c>
      <c r="AJ44" s="1369">
        <v>0</v>
      </c>
      <c r="AK44" s="1369">
        <v>110070000</v>
      </c>
      <c r="AL44" s="1369">
        <f t="shared" si="20"/>
        <v>110070</v>
      </c>
      <c r="AM44" s="1369">
        <f t="shared" si="21"/>
        <v>0</v>
      </c>
      <c r="AN44" s="1369">
        <f t="shared" si="22"/>
        <v>0</v>
      </c>
      <c r="AO44" s="1369">
        <f t="shared" si="23"/>
        <v>110070</v>
      </c>
      <c r="AR44" s="1368" t="s">
        <v>555</v>
      </c>
      <c r="AS44" s="1369">
        <v>85856529</v>
      </c>
      <c r="AT44" s="1369">
        <f t="shared" si="24"/>
        <v>85856.528999999995</v>
      </c>
      <c r="AV44" s="1368" t="s">
        <v>849</v>
      </c>
      <c r="AW44" s="1369">
        <v>110070000</v>
      </c>
      <c r="AX44" s="1369">
        <v>0</v>
      </c>
      <c r="AY44" s="1369">
        <v>0</v>
      </c>
      <c r="AZ44" s="1369">
        <v>110070000</v>
      </c>
      <c r="BA44" s="1370">
        <f t="shared" si="25"/>
        <v>110070</v>
      </c>
      <c r="BB44" s="1370">
        <f t="shared" si="26"/>
        <v>0</v>
      </c>
      <c r="BC44" s="1370">
        <f t="shared" si="27"/>
        <v>0</v>
      </c>
      <c r="BD44" s="1370">
        <f t="shared" si="28"/>
        <v>110070</v>
      </c>
      <c r="BG44" s="1368" t="s">
        <v>368</v>
      </c>
      <c r="BH44" s="1369">
        <v>2859421</v>
      </c>
      <c r="BI44" s="1369">
        <f t="shared" si="29"/>
        <v>2859.4209999999998</v>
      </c>
      <c r="BK44" s="1368" t="s">
        <v>849</v>
      </c>
      <c r="BL44" s="1369">
        <v>110070000</v>
      </c>
      <c r="BM44" s="1369">
        <v>0</v>
      </c>
      <c r="BN44" s="1369">
        <v>0</v>
      </c>
      <c r="BO44" s="1369">
        <v>110070000</v>
      </c>
      <c r="BP44" s="1369">
        <f t="shared" si="30"/>
        <v>110070</v>
      </c>
      <c r="BQ44" s="1369">
        <f t="shared" si="31"/>
        <v>0</v>
      </c>
      <c r="BR44" s="1369">
        <f t="shared" si="32"/>
        <v>0</v>
      </c>
      <c r="BS44" s="1369">
        <f t="shared" si="33"/>
        <v>110070</v>
      </c>
      <c r="BV44" s="1368" t="s">
        <v>357</v>
      </c>
      <c r="BW44" s="1369">
        <v>187471674</v>
      </c>
      <c r="BX44" s="1370">
        <f t="shared" si="34"/>
        <v>187471.674</v>
      </c>
      <c r="BZ44" s="1368" t="s">
        <v>849</v>
      </c>
      <c r="CA44" s="1369">
        <v>110070000</v>
      </c>
      <c r="CB44" s="1369">
        <v>0</v>
      </c>
      <c r="CC44" s="1369">
        <v>0</v>
      </c>
      <c r="CD44" s="1369">
        <v>110070000</v>
      </c>
      <c r="CE44" s="1369">
        <f t="shared" si="35"/>
        <v>110070</v>
      </c>
      <c r="CF44" s="1369">
        <f t="shared" si="36"/>
        <v>0</v>
      </c>
      <c r="CG44" s="1369">
        <f t="shared" si="37"/>
        <v>0</v>
      </c>
      <c r="CH44" s="1369">
        <f t="shared" si="38"/>
        <v>110070</v>
      </c>
      <c r="CK44" s="1371" t="s">
        <v>357</v>
      </c>
      <c r="CL44" s="1370">
        <v>224129</v>
      </c>
      <c r="CM44" s="1370">
        <f t="shared" si="39"/>
        <v>224.12899999999999</v>
      </c>
      <c r="CP44" s="1371" t="s">
        <v>849</v>
      </c>
      <c r="CQ44" s="1370">
        <v>110070000</v>
      </c>
      <c r="CR44" s="1370">
        <v>0</v>
      </c>
      <c r="CS44" s="1370">
        <v>0</v>
      </c>
      <c r="CT44" s="1370">
        <v>110070000</v>
      </c>
      <c r="CU44" s="1370">
        <f t="shared" si="64"/>
        <v>110070</v>
      </c>
      <c r="CV44" s="1370">
        <f t="shared" si="65"/>
        <v>0</v>
      </c>
      <c r="CW44" s="1370">
        <f t="shared" si="66"/>
        <v>0</v>
      </c>
      <c r="CX44" s="1370">
        <f t="shared" si="67"/>
        <v>110070</v>
      </c>
      <c r="CZ44" s="1371" t="s">
        <v>357</v>
      </c>
      <c r="DA44" s="1370">
        <v>-6765</v>
      </c>
      <c r="DB44" s="1370">
        <f t="shared" si="40"/>
        <v>-6.7649999999999997</v>
      </c>
      <c r="DE44" s="1368" t="s">
        <v>849</v>
      </c>
      <c r="DF44" s="1369">
        <v>110070000</v>
      </c>
      <c r="DG44" s="1369">
        <v>0</v>
      </c>
      <c r="DH44" s="1369">
        <v>0</v>
      </c>
      <c r="DI44" s="1369">
        <v>110070000</v>
      </c>
      <c r="DJ44" s="1370">
        <f t="shared" si="41"/>
        <v>110070</v>
      </c>
      <c r="DK44" s="1370">
        <f t="shared" si="42"/>
        <v>0</v>
      </c>
      <c r="DL44" s="1370">
        <f t="shared" si="43"/>
        <v>0</v>
      </c>
      <c r="DM44" s="1370">
        <f t="shared" si="44"/>
        <v>110070</v>
      </c>
      <c r="DP44" s="1368" t="s">
        <v>357</v>
      </c>
      <c r="DQ44" s="1369">
        <v>186056563</v>
      </c>
      <c r="DR44" s="1370">
        <f t="shared" si="45"/>
        <v>186056.56299999999</v>
      </c>
      <c r="DT44" s="1368" t="s">
        <v>849</v>
      </c>
      <c r="DU44" s="1369">
        <v>110070000</v>
      </c>
      <c r="DV44" s="1369">
        <v>0</v>
      </c>
      <c r="DW44" s="1369">
        <v>0</v>
      </c>
      <c r="DX44" s="1369">
        <v>110070000</v>
      </c>
      <c r="DY44" s="1370">
        <f t="shared" si="46"/>
        <v>110070</v>
      </c>
      <c r="DZ44" s="1370">
        <f t="shared" si="47"/>
        <v>0</v>
      </c>
      <c r="EA44" s="1370">
        <f t="shared" si="48"/>
        <v>0</v>
      </c>
      <c r="EB44" s="1370">
        <f t="shared" si="49"/>
        <v>110070</v>
      </c>
      <c r="EE44" s="1371" t="s">
        <v>554</v>
      </c>
      <c r="EF44" s="1370">
        <v>76103907</v>
      </c>
      <c r="EG44" s="1372">
        <f t="shared" si="50"/>
        <v>76103.907000000007</v>
      </c>
      <c r="EI44" s="1371" t="s">
        <v>547</v>
      </c>
      <c r="EJ44" s="1370">
        <v>3674928</v>
      </c>
      <c r="EK44" s="1370">
        <v>3478312</v>
      </c>
      <c r="EL44" s="1370">
        <v>3478312</v>
      </c>
      <c r="EM44" s="1372">
        <f t="shared" si="51"/>
        <v>3674.9279999999999</v>
      </c>
      <c r="EN44" s="1372">
        <f t="shared" si="52"/>
        <v>3478.3119999999999</v>
      </c>
      <c r="EO44" s="1372">
        <f t="shared" si="53"/>
        <v>3478.3119999999999</v>
      </c>
      <c r="ER44" s="1368" t="s">
        <v>366</v>
      </c>
      <c r="ES44" s="1369">
        <v>1050509</v>
      </c>
      <c r="ET44" s="1370">
        <f t="shared" si="54"/>
        <v>1050.509</v>
      </c>
      <c r="EW44" s="1368" t="s">
        <v>547</v>
      </c>
      <c r="EX44" s="1369">
        <v>0</v>
      </c>
      <c r="EY44" s="1369">
        <v>4074928</v>
      </c>
      <c r="EZ44" s="1369">
        <v>3827917</v>
      </c>
      <c r="FA44" s="1369">
        <v>3827917</v>
      </c>
      <c r="FB44" s="1369">
        <v>247011</v>
      </c>
      <c r="FC44" s="1370">
        <f t="shared" si="55"/>
        <v>0</v>
      </c>
      <c r="FD44" s="1370">
        <f t="shared" si="56"/>
        <v>4074.9279999999999</v>
      </c>
      <c r="FE44" s="1370">
        <f t="shared" si="57"/>
        <v>3827.9169999999999</v>
      </c>
      <c r="FF44" s="1370">
        <f t="shared" si="58"/>
        <v>3827.9169999999999</v>
      </c>
      <c r="FG44" s="1370">
        <f t="shared" si="59"/>
        <v>247.011</v>
      </c>
      <c r="FJ44" s="1371" t="s">
        <v>550</v>
      </c>
      <c r="FK44" s="1370">
        <v>387130965</v>
      </c>
      <c r="FL44" s="1372">
        <f t="shared" si="60"/>
        <v>387130.96500000003</v>
      </c>
      <c r="FN44" s="1613" t="s">
        <v>356</v>
      </c>
      <c r="FO44" s="1614">
        <v>611430839</v>
      </c>
      <c r="FP44" s="1614">
        <v>611340542</v>
      </c>
      <c r="FQ44" s="1614">
        <v>611340542</v>
      </c>
      <c r="FR44" s="1614">
        <f t="shared" si="61"/>
        <v>611430.83900000004</v>
      </c>
      <c r="FS44" s="1614">
        <f t="shared" si="62"/>
        <v>611340.54200000002</v>
      </c>
      <c r="FT44" s="1614">
        <f t="shared" si="63"/>
        <v>611340.54200000002</v>
      </c>
    </row>
    <row r="45" spans="1:176" ht="15" customHeight="1" x14ac:dyDescent="0.25">
      <c r="A45" s="1367" t="s">
        <v>954</v>
      </c>
      <c r="B45" s="1368" t="s">
        <v>548</v>
      </c>
      <c r="C45" s="1369">
        <v>0</v>
      </c>
      <c r="D45" s="1369">
        <v>42160000</v>
      </c>
      <c r="E45" s="1369">
        <v>0</v>
      </c>
      <c r="F45" s="1369">
        <v>42160000</v>
      </c>
      <c r="G45" s="1369">
        <v>0</v>
      </c>
      <c r="H45" s="1370">
        <f t="shared" si="10"/>
        <v>42160</v>
      </c>
      <c r="I45" s="1370">
        <f t="shared" si="11"/>
        <v>0</v>
      </c>
      <c r="J45" s="1370">
        <f t="shared" si="12"/>
        <v>42160</v>
      </c>
      <c r="K45" s="1370">
        <f t="shared" si="13"/>
        <v>0</v>
      </c>
      <c r="O45" s="1368" t="s">
        <v>557</v>
      </c>
      <c r="P45" s="1369">
        <v>618205</v>
      </c>
      <c r="Q45" s="1370">
        <f t="shared" si="14"/>
        <v>618.20500000000004</v>
      </c>
      <c r="S45" s="1368" t="s">
        <v>548</v>
      </c>
      <c r="T45" s="1369">
        <v>42160000</v>
      </c>
      <c r="U45" s="1369">
        <v>8019053</v>
      </c>
      <c r="V45" s="1369">
        <v>8019053</v>
      </c>
      <c r="W45" s="1369">
        <v>34140947</v>
      </c>
      <c r="X45" s="1370">
        <f t="shared" si="15"/>
        <v>42160</v>
      </c>
      <c r="Y45" s="1370">
        <f t="shared" si="16"/>
        <v>8019.0529999999999</v>
      </c>
      <c r="Z45" s="1370">
        <f t="shared" si="17"/>
        <v>8019.0529999999999</v>
      </c>
      <c r="AA45" s="1370">
        <f t="shared" si="18"/>
        <v>34140.947</v>
      </c>
      <c r="AC45" s="1368" t="s">
        <v>553</v>
      </c>
      <c r="AD45" s="1369">
        <v>3430789</v>
      </c>
      <c r="AE45" s="1370">
        <f t="shared" si="19"/>
        <v>3430.7890000000002</v>
      </c>
      <c r="AG45" s="1368" t="s">
        <v>356</v>
      </c>
      <c r="AH45" s="1369">
        <v>578580000</v>
      </c>
      <c r="AI45" s="1369">
        <v>141140512</v>
      </c>
      <c r="AJ45" s="1369">
        <v>141140512</v>
      </c>
      <c r="AK45" s="1369">
        <v>437439488</v>
      </c>
      <c r="AL45" s="1369">
        <f t="shared" si="20"/>
        <v>578580</v>
      </c>
      <c r="AM45" s="1369">
        <f t="shared" si="21"/>
        <v>141140.51199999999</v>
      </c>
      <c r="AN45" s="1369">
        <f t="shared" si="22"/>
        <v>141140.51199999999</v>
      </c>
      <c r="AO45" s="1369">
        <f t="shared" si="23"/>
        <v>437439.48800000001</v>
      </c>
      <c r="AR45" s="1368" t="s">
        <v>556</v>
      </c>
      <c r="AS45" s="1369">
        <v>3446295</v>
      </c>
      <c r="AT45" s="1369">
        <f t="shared" si="24"/>
        <v>3446.2950000000001</v>
      </c>
      <c r="AV45" s="1368" t="s">
        <v>356</v>
      </c>
      <c r="AW45" s="1369">
        <v>578580000</v>
      </c>
      <c r="AX45" s="1369">
        <v>184793720</v>
      </c>
      <c r="AY45" s="1369">
        <v>184793720</v>
      </c>
      <c r="AZ45" s="1369">
        <v>393786280</v>
      </c>
      <c r="BA45" s="1370">
        <f t="shared" si="25"/>
        <v>578580</v>
      </c>
      <c r="BB45" s="1370">
        <f t="shared" si="26"/>
        <v>184793.72</v>
      </c>
      <c r="BC45" s="1370">
        <f t="shared" si="27"/>
        <v>184793.72</v>
      </c>
      <c r="BD45" s="1370">
        <f t="shared" si="28"/>
        <v>393786.28</v>
      </c>
      <c r="BG45" s="1368" t="s">
        <v>369</v>
      </c>
      <c r="BH45" s="1369">
        <v>46118</v>
      </c>
      <c r="BI45" s="1369">
        <f t="shared" si="29"/>
        <v>46.118000000000002</v>
      </c>
      <c r="BK45" s="1368" t="s">
        <v>356</v>
      </c>
      <c r="BL45" s="1369">
        <v>578580000</v>
      </c>
      <c r="BM45" s="1369">
        <v>228413289</v>
      </c>
      <c r="BN45" s="1369">
        <v>228413289</v>
      </c>
      <c r="BO45" s="1369">
        <v>350166711</v>
      </c>
      <c r="BP45" s="1369">
        <f t="shared" si="30"/>
        <v>578580</v>
      </c>
      <c r="BQ45" s="1369">
        <f t="shared" si="31"/>
        <v>228413.28899999999</v>
      </c>
      <c r="BR45" s="1369">
        <f t="shared" si="32"/>
        <v>228413.28899999999</v>
      </c>
      <c r="BS45" s="1369">
        <f t="shared" si="33"/>
        <v>350166.71100000001</v>
      </c>
      <c r="BV45" s="1368" t="s">
        <v>358</v>
      </c>
      <c r="BW45" s="1369">
        <v>38428054</v>
      </c>
      <c r="BX45" s="1370">
        <f t="shared" si="34"/>
        <v>38428.053999999996</v>
      </c>
      <c r="BZ45" s="1368" t="s">
        <v>356</v>
      </c>
      <c r="CA45" s="1369">
        <v>578580000</v>
      </c>
      <c r="CB45" s="1369">
        <v>290059637</v>
      </c>
      <c r="CC45" s="1369">
        <v>290059637</v>
      </c>
      <c r="CD45" s="1369">
        <v>288520363</v>
      </c>
      <c r="CE45" s="1369">
        <f t="shared" si="35"/>
        <v>578580</v>
      </c>
      <c r="CF45" s="1369">
        <f t="shared" si="36"/>
        <v>290059.63699999999</v>
      </c>
      <c r="CG45" s="1369">
        <f t="shared" si="37"/>
        <v>290059.63699999999</v>
      </c>
      <c r="CH45" s="1369">
        <f t="shared" si="38"/>
        <v>288520.36300000001</v>
      </c>
      <c r="CK45" s="1371" t="s">
        <v>358</v>
      </c>
      <c r="CL45" s="1370">
        <v>34395156</v>
      </c>
      <c r="CM45" s="1370">
        <f t="shared" si="39"/>
        <v>34395.156000000003</v>
      </c>
      <c r="CP45" s="1371" t="s">
        <v>356</v>
      </c>
      <c r="CQ45" s="1370">
        <v>578580000</v>
      </c>
      <c r="CR45" s="1370">
        <v>339590375</v>
      </c>
      <c r="CS45" s="1370">
        <v>339590375</v>
      </c>
      <c r="CT45" s="1370">
        <v>238989625</v>
      </c>
      <c r="CU45" s="1370">
        <f t="shared" si="64"/>
        <v>578580</v>
      </c>
      <c r="CV45" s="1370">
        <f t="shared" si="65"/>
        <v>339590.375</v>
      </c>
      <c r="CW45" s="1370">
        <f t="shared" si="66"/>
        <v>339590.375</v>
      </c>
      <c r="CX45" s="1370">
        <f t="shared" si="67"/>
        <v>238989.625</v>
      </c>
      <c r="CZ45" s="1371" t="s">
        <v>358</v>
      </c>
      <c r="DA45" s="1370">
        <v>38573372</v>
      </c>
      <c r="DB45" s="1370">
        <f t="shared" si="40"/>
        <v>38573.372000000003</v>
      </c>
      <c r="DE45" s="1368" t="s">
        <v>356</v>
      </c>
      <c r="DF45" s="1369">
        <v>578580000</v>
      </c>
      <c r="DG45" s="1369">
        <v>389087145</v>
      </c>
      <c r="DH45" s="1369">
        <v>389087145</v>
      </c>
      <c r="DI45" s="1369">
        <v>189492855</v>
      </c>
      <c r="DJ45" s="1370">
        <f t="shared" si="41"/>
        <v>578580</v>
      </c>
      <c r="DK45" s="1370">
        <f t="shared" si="42"/>
        <v>389087.14500000002</v>
      </c>
      <c r="DL45" s="1370">
        <f t="shared" si="43"/>
        <v>389087.14500000002</v>
      </c>
      <c r="DM45" s="1370">
        <f t="shared" si="44"/>
        <v>189492.85500000001</v>
      </c>
      <c r="DP45" s="1368" t="s">
        <v>358</v>
      </c>
      <c r="DQ45" s="1369">
        <v>31388015</v>
      </c>
      <c r="DR45" s="1370">
        <f t="shared" si="45"/>
        <v>31388.014999999999</v>
      </c>
      <c r="DT45" s="1368" t="s">
        <v>356</v>
      </c>
      <c r="DU45" s="1369">
        <v>578580000</v>
      </c>
      <c r="DV45" s="1369">
        <v>459022035</v>
      </c>
      <c r="DW45" s="1369">
        <v>459022035</v>
      </c>
      <c r="DX45" s="1369">
        <v>119557965</v>
      </c>
      <c r="DY45" s="1370">
        <f t="shared" si="46"/>
        <v>578580</v>
      </c>
      <c r="DZ45" s="1370">
        <f t="shared" si="47"/>
        <v>459022.03499999997</v>
      </c>
      <c r="EA45" s="1370">
        <f t="shared" si="48"/>
        <v>459022.03499999997</v>
      </c>
      <c r="EB45" s="1370">
        <f t="shared" si="49"/>
        <v>119557.965</v>
      </c>
      <c r="EE45" s="1371" t="s">
        <v>555</v>
      </c>
      <c r="EF45" s="1370">
        <v>75269109</v>
      </c>
      <c r="EG45" s="1372">
        <f t="shared" si="50"/>
        <v>75269.108999999997</v>
      </c>
      <c r="EI45" s="1371" t="s">
        <v>849</v>
      </c>
      <c r="EJ45" s="1370">
        <v>110070000</v>
      </c>
      <c r="EK45" s="1370">
        <v>0</v>
      </c>
      <c r="EL45" s="1370">
        <v>0</v>
      </c>
      <c r="EM45" s="1372">
        <f t="shared" si="51"/>
        <v>110070</v>
      </c>
      <c r="EN45" s="1372">
        <f t="shared" si="52"/>
        <v>0</v>
      </c>
      <c r="EO45" s="1372">
        <f t="shared" si="53"/>
        <v>0</v>
      </c>
      <c r="ER45" s="1368" t="s">
        <v>557</v>
      </c>
      <c r="ES45" s="1369">
        <v>1050509</v>
      </c>
      <c r="ET45" s="1370">
        <f t="shared" si="54"/>
        <v>1050.509</v>
      </c>
      <c r="EW45" s="1368" t="s">
        <v>849</v>
      </c>
      <c r="EX45" s="1369">
        <v>0</v>
      </c>
      <c r="EY45" s="1369">
        <v>110070000</v>
      </c>
      <c r="EZ45" s="1369">
        <v>0</v>
      </c>
      <c r="FA45" s="1369">
        <v>0</v>
      </c>
      <c r="FB45" s="1369">
        <v>110070000</v>
      </c>
      <c r="FC45" s="1370">
        <f t="shared" si="55"/>
        <v>0</v>
      </c>
      <c r="FD45" s="1370">
        <f t="shared" si="56"/>
        <v>110070</v>
      </c>
      <c r="FE45" s="1370">
        <f t="shared" si="57"/>
        <v>0</v>
      </c>
      <c r="FF45" s="1370">
        <f t="shared" si="58"/>
        <v>0</v>
      </c>
      <c r="FG45" s="1370">
        <f t="shared" si="59"/>
        <v>110070</v>
      </c>
      <c r="FJ45" s="1371" t="s">
        <v>551</v>
      </c>
      <c r="FK45" s="1370">
        <v>201318120</v>
      </c>
      <c r="FL45" s="1372">
        <f t="shared" si="60"/>
        <v>201318.12</v>
      </c>
      <c r="FN45" s="1613" t="s">
        <v>548</v>
      </c>
      <c r="FO45" s="1614">
        <v>45228619</v>
      </c>
      <c r="FP45" s="1614">
        <v>45228619</v>
      </c>
      <c r="FQ45" s="1614">
        <v>45228619</v>
      </c>
      <c r="FR45" s="1614">
        <f t="shared" si="61"/>
        <v>45228.618999999999</v>
      </c>
      <c r="FS45" s="1614">
        <f t="shared" si="62"/>
        <v>45228.618999999999</v>
      </c>
      <c r="FT45" s="1614">
        <f t="shared" si="63"/>
        <v>45228.618999999999</v>
      </c>
    </row>
    <row r="46" spans="1:176" ht="15" customHeight="1" x14ac:dyDescent="0.25">
      <c r="A46" s="1367" t="s">
        <v>954</v>
      </c>
      <c r="B46" s="1368" t="s">
        <v>549</v>
      </c>
      <c r="C46" s="1369">
        <v>0</v>
      </c>
      <c r="D46" s="1369">
        <v>536420000</v>
      </c>
      <c r="E46" s="1369">
        <v>38501917</v>
      </c>
      <c r="F46" s="1369">
        <v>497918083</v>
      </c>
      <c r="G46" s="1369">
        <v>38501917</v>
      </c>
      <c r="H46" s="1370">
        <f t="shared" si="10"/>
        <v>536420</v>
      </c>
      <c r="I46" s="1370">
        <f t="shared" si="11"/>
        <v>38501.917000000001</v>
      </c>
      <c r="J46" s="1370">
        <f t="shared" si="12"/>
        <v>497918.08299999998</v>
      </c>
      <c r="K46" s="1370">
        <f t="shared" si="13"/>
        <v>38501.917000000001</v>
      </c>
      <c r="O46" s="1368" t="s">
        <v>367</v>
      </c>
      <c r="P46" s="1369">
        <v>5568129</v>
      </c>
      <c r="Q46" s="1370">
        <f t="shared" si="14"/>
        <v>5568.1289999999999</v>
      </c>
      <c r="S46" s="1368" t="s">
        <v>549</v>
      </c>
      <c r="T46" s="1369">
        <v>536420000</v>
      </c>
      <c r="U46" s="1369">
        <v>77309752</v>
      </c>
      <c r="V46" s="1369">
        <v>77309752</v>
      </c>
      <c r="W46" s="1369">
        <v>459110248</v>
      </c>
      <c r="X46" s="1370">
        <f t="shared" si="15"/>
        <v>536420</v>
      </c>
      <c r="Y46" s="1370">
        <f t="shared" si="16"/>
        <v>77309.751999999993</v>
      </c>
      <c r="Z46" s="1370">
        <f t="shared" si="17"/>
        <v>77309.751999999993</v>
      </c>
      <c r="AA46" s="1370">
        <f t="shared" si="18"/>
        <v>459110.24800000002</v>
      </c>
      <c r="AC46" s="1368" t="s">
        <v>590</v>
      </c>
      <c r="AD46" s="1369">
        <v>8584655</v>
      </c>
      <c r="AE46" s="1370">
        <f t="shared" si="19"/>
        <v>8584.6550000000007</v>
      </c>
      <c r="AG46" s="1368" t="s">
        <v>548</v>
      </c>
      <c r="AH46" s="1369">
        <v>42160000</v>
      </c>
      <c r="AI46" s="1369">
        <v>8019053</v>
      </c>
      <c r="AJ46" s="1369">
        <v>8019053</v>
      </c>
      <c r="AK46" s="1369">
        <v>34140947</v>
      </c>
      <c r="AL46" s="1369">
        <f t="shared" si="20"/>
        <v>42160</v>
      </c>
      <c r="AM46" s="1369">
        <f t="shared" si="21"/>
        <v>8019.0529999999999</v>
      </c>
      <c r="AN46" s="1369">
        <f t="shared" si="22"/>
        <v>8019.0529999999999</v>
      </c>
      <c r="AO46" s="1369">
        <f t="shared" si="23"/>
        <v>34140.947</v>
      </c>
      <c r="AR46" s="1368" t="s">
        <v>363</v>
      </c>
      <c r="AS46" s="1369">
        <v>10997848</v>
      </c>
      <c r="AT46" s="1369">
        <f t="shared" si="24"/>
        <v>10997.848</v>
      </c>
      <c r="AV46" s="1368" t="s">
        <v>548</v>
      </c>
      <c r="AW46" s="1369">
        <v>42160000</v>
      </c>
      <c r="AX46" s="1369">
        <v>12108335</v>
      </c>
      <c r="AY46" s="1369">
        <v>12108335</v>
      </c>
      <c r="AZ46" s="1369">
        <v>30051665</v>
      </c>
      <c r="BA46" s="1370">
        <f t="shared" si="25"/>
        <v>42160</v>
      </c>
      <c r="BB46" s="1370">
        <f t="shared" si="26"/>
        <v>12108.334999999999</v>
      </c>
      <c r="BC46" s="1370">
        <f t="shared" si="27"/>
        <v>12108.334999999999</v>
      </c>
      <c r="BD46" s="1370">
        <f t="shared" si="28"/>
        <v>30051.665000000001</v>
      </c>
      <c r="BG46" s="1368" t="s">
        <v>370</v>
      </c>
      <c r="BH46" s="1369">
        <v>159040</v>
      </c>
      <c r="BI46" s="1369">
        <f t="shared" si="29"/>
        <v>159.04</v>
      </c>
      <c r="BK46" s="1368" t="s">
        <v>548</v>
      </c>
      <c r="BL46" s="1369">
        <v>42160000</v>
      </c>
      <c r="BM46" s="1369">
        <v>16197617</v>
      </c>
      <c r="BN46" s="1369">
        <v>16197617</v>
      </c>
      <c r="BO46" s="1369">
        <v>25962383</v>
      </c>
      <c r="BP46" s="1369">
        <f t="shared" si="30"/>
        <v>42160</v>
      </c>
      <c r="BQ46" s="1369">
        <f t="shared" si="31"/>
        <v>16197.617</v>
      </c>
      <c r="BR46" s="1369">
        <f t="shared" si="32"/>
        <v>16197.617</v>
      </c>
      <c r="BS46" s="1369">
        <f t="shared" si="33"/>
        <v>25962.383000000002</v>
      </c>
      <c r="BV46" s="1368" t="s">
        <v>552</v>
      </c>
      <c r="BW46" s="1369">
        <v>22000018</v>
      </c>
      <c r="BX46" s="1370">
        <f t="shared" si="34"/>
        <v>22000.018</v>
      </c>
      <c r="BZ46" s="1368" t="s">
        <v>548</v>
      </c>
      <c r="CA46" s="1369">
        <v>42160000</v>
      </c>
      <c r="CB46" s="1369">
        <v>20257897</v>
      </c>
      <c r="CC46" s="1369">
        <v>20257897</v>
      </c>
      <c r="CD46" s="1369">
        <v>21902103</v>
      </c>
      <c r="CE46" s="1369">
        <f t="shared" si="35"/>
        <v>42160</v>
      </c>
      <c r="CF46" s="1369">
        <f t="shared" si="36"/>
        <v>20257.897000000001</v>
      </c>
      <c r="CG46" s="1369">
        <f t="shared" si="37"/>
        <v>20257.897000000001</v>
      </c>
      <c r="CH46" s="1369">
        <f t="shared" si="38"/>
        <v>21902.102999999999</v>
      </c>
      <c r="CK46" s="1371" t="s">
        <v>552</v>
      </c>
      <c r="CL46" s="1370">
        <v>21162489</v>
      </c>
      <c r="CM46" s="1370">
        <f t="shared" si="39"/>
        <v>21162.489000000001</v>
      </c>
      <c r="CP46" s="1371" t="s">
        <v>548</v>
      </c>
      <c r="CQ46" s="1370">
        <v>42160000</v>
      </c>
      <c r="CR46" s="1370">
        <v>24390682</v>
      </c>
      <c r="CS46" s="1370">
        <v>24390682</v>
      </c>
      <c r="CT46" s="1370">
        <v>17769318</v>
      </c>
      <c r="CU46" s="1370">
        <f t="shared" si="64"/>
        <v>42160</v>
      </c>
      <c r="CV46" s="1370">
        <f t="shared" si="65"/>
        <v>24390.682000000001</v>
      </c>
      <c r="CW46" s="1370">
        <f t="shared" si="66"/>
        <v>24390.682000000001</v>
      </c>
      <c r="CX46" s="1370">
        <f t="shared" si="67"/>
        <v>17769.317999999999</v>
      </c>
      <c r="CZ46" s="1371" t="s">
        <v>552</v>
      </c>
      <c r="DA46" s="1370">
        <v>20950065</v>
      </c>
      <c r="DB46" s="1370">
        <f t="shared" si="40"/>
        <v>20950.064999999999</v>
      </c>
      <c r="DE46" s="1368" t="s">
        <v>548</v>
      </c>
      <c r="DF46" s="1369">
        <v>42160000</v>
      </c>
      <c r="DG46" s="1369">
        <v>28523467</v>
      </c>
      <c r="DH46" s="1369">
        <v>28523467</v>
      </c>
      <c r="DI46" s="1369">
        <v>13636533</v>
      </c>
      <c r="DJ46" s="1370">
        <f t="shared" si="41"/>
        <v>42160</v>
      </c>
      <c r="DK46" s="1370">
        <f t="shared" si="42"/>
        <v>28523.467000000001</v>
      </c>
      <c r="DL46" s="1370">
        <f t="shared" si="43"/>
        <v>28523.467000000001</v>
      </c>
      <c r="DM46" s="1370">
        <f t="shared" si="44"/>
        <v>13636.532999999999</v>
      </c>
      <c r="DP46" s="1368" t="s">
        <v>552</v>
      </c>
      <c r="DQ46" s="1369">
        <v>20756830</v>
      </c>
      <c r="DR46" s="1370">
        <f t="shared" si="45"/>
        <v>20756.830000000002</v>
      </c>
      <c r="DT46" s="1368" t="s">
        <v>548</v>
      </c>
      <c r="DU46" s="1369">
        <v>42160000</v>
      </c>
      <c r="DV46" s="1369">
        <v>32641751</v>
      </c>
      <c r="DW46" s="1369">
        <v>32641751</v>
      </c>
      <c r="DX46" s="1369">
        <v>9518249</v>
      </c>
      <c r="DY46" s="1370">
        <f t="shared" si="46"/>
        <v>42160</v>
      </c>
      <c r="DZ46" s="1370">
        <f t="shared" si="47"/>
        <v>32641.751</v>
      </c>
      <c r="EA46" s="1370">
        <f t="shared" si="48"/>
        <v>32641.751</v>
      </c>
      <c r="EB46" s="1370">
        <f t="shared" si="49"/>
        <v>9518.2489999999998</v>
      </c>
      <c r="EE46" s="1371" t="s">
        <v>556</v>
      </c>
      <c r="EF46" s="1370">
        <v>834798</v>
      </c>
      <c r="EG46" s="1372">
        <f t="shared" si="50"/>
        <v>834.798</v>
      </c>
      <c r="EI46" s="1371" t="s">
        <v>356</v>
      </c>
      <c r="EJ46" s="1370">
        <v>578580000</v>
      </c>
      <c r="EK46" s="1370">
        <v>503295980</v>
      </c>
      <c r="EL46" s="1370">
        <v>503295980</v>
      </c>
      <c r="EM46" s="1372">
        <f t="shared" si="51"/>
        <v>578580</v>
      </c>
      <c r="EN46" s="1372">
        <f t="shared" si="52"/>
        <v>503295.98</v>
      </c>
      <c r="EO46" s="1372">
        <f t="shared" si="53"/>
        <v>503295.98</v>
      </c>
      <c r="ER46" s="1368" t="s">
        <v>482</v>
      </c>
      <c r="ES46" s="1369">
        <v>30000000</v>
      </c>
      <c r="ET46" s="1370">
        <f t="shared" si="54"/>
        <v>30000</v>
      </c>
      <c r="EW46" s="1368" t="s">
        <v>356</v>
      </c>
      <c r="EX46" s="1369">
        <v>0</v>
      </c>
      <c r="EY46" s="1369">
        <v>578580000</v>
      </c>
      <c r="EZ46" s="1369">
        <v>547685353</v>
      </c>
      <c r="FA46" s="1369">
        <v>547685353</v>
      </c>
      <c r="FB46" s="1369">
        <v>30894647</v>
      </c>
      <c r="FC46" s="1370">
        <f t="shared" si="55"/>
        <v>0</v>
      </c>
      <c r="FD46" s="1370">
        <f t="shared" si="56"/>
        <v>578580</v>
      </c>
      <c r="FE46" s="1370">
        <f t="shared" si="57"/>
        <v>547685.353</v>
      </c>
      <c r="FF46" s="1370">
        <f t="shared" si="58"/>
        <v>547685.353</v>
      </c>
      <c r="FG46" s="1370">
        <f t="shared" si="59"/>
        <v>30894.647000000001</v>
      </c>
      <c r="FJ46" s="1371" t="s">
        <v>357</v>
      </c>
      <c r="FK46" s="1370">
        <v>185811111</v>
      </c>
      <c r="FL46" s="1372">
        <f t="shared" si="60"/>
        <v>185811.111</v>
      </c>
      <c r="FN46" s="1613" t="s">
        <v>549</v>
      </c>
      <c r="FO46" s="1614">
        <v>566202220</v>
      </c>
      <c r="FP46" s="1614">
        <v>566111923</v>
      </c>
      <c r="FQ46" s="1614">
        <v>566111923</v>
      </c>
      <c r="FR46" s="1614">
        <f t="shared" si="61"/>
        <v>566202.22</v>
      </c>
      <c r="FS46" s="1614">
        <f t="shared" si="62"/>
        <v>566111.92299999995</v>
      </c>
      <c r="FT46" s="1614">
        <f t="shared" si="63"/>
        <v>566111.92299999995</v>
      </c>
    </row>
    <row r="47" spans="1:176" ht="15" customHeight="1" x14ac:dyDescent="0.25">
      <c r="A47" s="1367" t="s">
        <v>953</v>
      </c>
      <c r="B47" s="1368" t="s">
        <v>550</v>
      </c>
      <c r="C47" s="1369">
        <v>0</v>
      </c>
      <c r="D47" s="1369">
        <v>1425280000</v>
      </c>
      <c r="E47" s="1369">
        <v>0</v>
      </c>
      <c r="F47" s="1369">
        <v>1425280000</v>
      </c>
      <c r="G47" s="1369">
        <v>0</v>
      </c>
      <c r="H47" s="1370">
        <f t="shared" si="10"/>
        <v>1425280</v>
      </c>
      <c r="I47" s="1370">
        <f t="shared" si="11"/>
        <v>0</v>
      </c>
      <c r="J47" s="1370">
        <f t="shared" si="12"/>
        <v>1425280</v>
      </c>
      <c r="K47" s="1370">
        <f t="shared" si="13"/>
        <v>0</v>
      </c>
      <c r="O47" s="1368" t="s">
        <v>368</v>
      </c>
      <c r="P47" s="1369">
        <v>4226611</v>
      </c>
      <c r="Q47" s="1370">
        <f t="shared" si="14"/>
        <v>4226.6109999999999</v>
      </c>
      <c r="S47" s="1368" t="s">
        <v>550</v>
      </c>
      <c r="T47" s="1369">
        <v>1425280000</v>
      </c>
      <c r="U47" s="1369">
        <v>0</v>
      </c>
      <c r="V47" s="1369">
        <v>0</v>
      </c>
      <c r="W47" s="1369">
        <v>1425280000</v>
      </c>
      <c r="X47" s="1370">
        <f t="shared" si="15"/>
        <v>1425280</v>
      </c>
      <c r="Y47" s="1370">
        <f t="shared" si="16"/>
        <v>0</v>
      </c>
      <c r="Z47" s="1370">
        <f t="shared" si="17"/>
        <v>0</v>
      </c>
      <c r="AA47" s="1370">
        <f t="shared" si="18"/>
        <v>1425280</v>
      </c>
      <c r="AC47" s="1368" t="s">
        <v>359</v>
      </c>
      <c r="AD47" s="1369">
        <v>8854892</v>
      </c>
      <c r="AE47" s="1370">
        <f t="shared" si="19"/>
        <v>8854.8919999999998</v>
      </c>
      <c r="AG47" s="1368" t="s">
        <v>549</v>
      </c>
      <c r="AH47" s="1369">
        <v>536420000</v>
      </c>
      <c r="AI47" s="1369">
        <v>133121459</v>
      </c>
      <c r="AJ47" s="1369">
        <v>133121459</v>
      </c>
      <c r="AK47" s="1369">
        <v>403298541</v>
      </c>
      <c r="AL47" s="1369">
        <f t="shared" si="20"/>
        <v>536420</v>
      </c>
      <c r="AM47" s="1369">
        <f t="shared" si="21"/>
        <v>133121.459</v>
      </c>
      <c r="AN47" s="1369">
        <f t="shared" si="22"/>
        <v>133121.459</v>
      </c>
      <c r="AO47" s="1369">
        <f t="shared" si="23"/>
        <v>403298.54100000003</v>
      </c>
      <c r="AR47" s="1368" t="s">
        <v>365</v>
      </c>
      <c r="AS47" s="1369">
        <v>272454297</v>
      </c>
      <c r="AT47" s="1369">
        <f t="shared" si="24"/>
        <v>272454.29700000002</v>
      </c>
      <c r="AV47" s="1368" t="s">
        <v>549</v>
      </c>
      <c r="AW47" s="1369">
        <v>536420000</v>
      </c>
      <c r="AX47" s="1369">
        <v>172685385</v>
      </c>
      <c r="AY47" s="1369">
        <v>172685385</v>
      </c>
      <c r="AZ47" s="1369">
        <v>363734615</v>
      </c>
      <c r="BA47" s="1370">
        <f t="shared" si="25"/>
        <v>536420</v>
      </c>
      <c r="BB47" s="1370">
        <f t="shared" si="26"/>
        <v>172685.38500000001</v>
      </c>
      <c r="BC47" s="1370">
        <f t="shared" si="27"/>
        <v>172685.38500000001</v>
      </c>
      <c r="BD47" s="1370">
        <f t="shared" si="28"/>
        <v>363734.61499999999</v>
      </c>
      <c r="BG47" s="1368" t="s">
        <v>560</v>
      </c>
      <c r="BH47" s="1369">
        <v>1361360</v>
      </c>
      <c r="BI47" s="1369">
        <f t="shared" si="29"/>
        <v>1361.36</v>
      </c>
      <c r="BK47" s="1368" t="s">
        <v>549</v>
      </c>
      <c r="BL47" s="1369">
        <v>536420000</v>
      </c>
      <c r="BM47" s="1369">
        <v>212215672</v>
      </c>
      <c r="BN47" s="1369">
        <v>212215672</v>
      </c>
      <c r="BO47" s="1369">
        <v>324204328</v>
      </c>
      <c r="BP47" s="1369">
        <f t="shared" si="30"/>
        <v>536420</v>
      </c>
      <c r="BQ47" s="1369">
        <f t="shared" si="31"/>
        <v>212215.67199999999</v>
      </c>
      <c r="BR47" s="1369">
        <f t="shared" si="32"/>
        <v>212215.67199999999</v>
      </c>
      <c r="BS47" s="1369">
        <f t="shared" si="33"/>
        <v>324204.32799999998</v>
      </c>
      <c r="BV47" s="1368" t="s">
        <v>553</v>
      </c>
      <c r="BW47" s="1369">
        <v>3300773</v>
      </c>
      <c r="BX47" s="1370">
        <f t="shared" si="34"/>
        <v>3300.7730000000001</v>
      </c>
      <c r="BZ47" s="1368" t="s">
        <v>549</v>
      </c>
      <c r="CA47" s="1369">
        <v>536420000</v>
      </c>
      <c r="CB47" s="1369">
        <v>269801740</v>
      </c>
      <c r="CC47" s="1369">
        <v>269801740</v>
      </c>
      <c r="CD47" s="1369">
        <v>266618260</v>
      </c>
      <c r="CE47" s="1369">
        <f t="shared" si="35"/>
        <v>536420</v>
      </c>
      <c r="CF47" s="1369">
        <f t="shared" si="36"/>
        <v>269801.74</v>
      </c>
      <c r="CG47" s="1369">
        <f t="shared" si="37"/>
        <v>269801.74</v>
      </c>
      <c r="CH47" s="1369">
        <f t="shared" si="38"/>
        <v>266618.26</v>
      </c>
      <c r="CK47" s="1371" t="s">
        <v>553</v>
      </c>
      <c r="CL47" s="1370">
        <v>2863845</v>
      </c>
      <c r="CM47" s="1370">
        <f t="shared" si="39"/>
        <v>2863.8449999999998</v>
      </c>
      <c r="CP47" s="1371" t="s">
        <v>549</v>
      </c>
      <c r="CQ47" s="1370">
        <v>536420000</v>
      </c>
      <c r="CR47" s="1370">
        <v>315199693</v>
      </c>
      <c r="CS47" s="1370">
        <v>315199693</v>
      </c>
      <c r="CT47" s="1370">
        <v>221220307</v>
      </c>
      <c r="CU47" s="1370">
        <f t="shared" si="64"/>
        <v>536420</v>
      </c>
      <c r="CV47" s="1370">
        <f t="shared" si="65"/>
        <v>315199.69300000003</v>
      </c>
      <c r="CW47" s="1370">
        <f t="shared" si="66"/>
        <v>315199.69300000003</v>
      </c>
      <c r="CX47" s="1370">
        <f t="shared" si="67"/>
        <v>221220.307</v>
      </c>
      <c r="CZ47" s="1371" t="s">
        <v>553</v>
      </c>
      <c r="DA47" s="1370">
        <v>3695975</v>
      </c>
      <c r="DB47" s="1370">
        <f t="shared" si="40"/>
        <v>3695.9749999999999</v>
      </c>
      <c r="DE47" s="1368" t="s">
        <v>549</v>
      </c>
      <c r="DF47" s="1369">
        <v>536420000</v>
      </c>
      <c r="DG47" s="1369">
        <v>360563678</v>
      </c>
      <c r="DH47" s="1369">
        <v>360563678</v>
      </c>
      <c r="DI47" s="1369">
        <v>175856322</v>
      </c>
      <c r="DJ47" s="1370">
        <f t="shared" si="41"/>
        <v>536420</v>
      </c>
      <c r="DK47" s="1370">
        <f t="shared" si="42"/>
        <v>360563.67800000001</v>
      </c>
      <c r="DL47" s="1370">
        <f t="shared" si="43"/>
        <v>360563.67800000001</v>
      </c>
      <c r="DM47" s="1370">
        <f t="shared" si="44"/>
        <v>175856.32199999999</v>
      </c>
      <c r="DP47" s="1368" t="s">
        <v>553</v>
      </c>
      <c r="DQ47" s="1369">
        <v>3843747</v>
      </c>
      <c r="DR47" s="1370">
        <f t="shared" si="45"/>
        <v>3843.7469999999998</v>
      </c>
      <c r="DT47" s="1368" t="s">
        <v>549</v>
      </c>
      <c r="DU47" s="1369">
        <v>536420000</v>
      </c>
      <c r="DV47" s="1369">
        <v>426380284</v>
      </c>
      <c r="DW47" s="1369">
        <v>426380284</v>
      </c>
      <c r="DX47" s="1369">
        <v>110039716</v>
      </c>
      <c r="DY47" s="1370">
        <f t="shared" si="46"/>
        <v>536420</v>
      </c>
      <c r="DZ47" s="1370">
        <f t="shared" si="47"/>
        <v>426380.28399999999</v>
      </c>
      <c r="EA47" s="1370">
        <f t="shared" si="48"/>
        <v>426380.28399999999</v>
      </c>
      <c r="EB47" s="1370">
        <f t="shared" si="49"/>
        <v>110039.716</v>
      </c>
      <c r="EE47" s="1371" t="s">
        <v>363</v>
      </c>
      <c r="EF47" s="1370">
        <v>3349816</v>
      </c>
      <c r="EG47" s="1372">
        <f t="shared" si="50"/>
        <v>3349.8159999999998</v>
      </c>
      <c r="EI47" s="1371" t="s">
        <v>548</v>
      </c>
      <c r="EJ47" s="1370">
        <v>42160000</v>
      </c>
      <c r="EK47" s="1370">
        <v>36818039</v>
      </c>
      <c r="EL47" s="1370">
        <v>36818039</v>
      </c>
      <c r="EM47" s="1372">
        <f t="shared" si="51"/>
        <v>42160</v>
      </c>
      <c r="EN47" s="1372">
        <f t="shared" si="52"/>
        <v>36818.038999999997</v>
      </c>
      <c r="EO47" s="1372">
        <f t="shared" si="53"/>
        <v>36818.038999999997</v>
      </c>
      <c r="ER47" s="1368" t="s">
        <v>483</v>
      </c>
      <c r="ES47" s="1369">
        <v>30000000</v>
      </c>
      <c r="ET47" s="1370">
        <f t="shared" si="54"/>
        <v>30000</v>
      </c>
      <c r="EW47" s="1368" t="s">
        <v>548</v>
      </c>
      <c r="EX47" s="1369">
        <v>0</v>
      </c>
      <c r="EY47" s="1369">
        <v>42160000</v>
      </c>
      <c r="EZ47" s="1369">
        <v>41008828</v>
      </c>
      <c r="FA47" s="1369">
        <v>41008828</v>
      </c>
      <c r="FB47" s="1369">
        <v>1151172</v>
      </c>
      <c r="FC47" s="1370">
        <f t="shared" si="55"/>
        <v>0</v>
      </c>
      <c r="FD47" s="1370">
        <f t="shared" si="56"/>
        <v>42160</v>
      </c>
      <c r="FE47" s="1370">
        <f t="shared" si="57"/>
        <v>41008.828000000001</v>
      </c>
      <c r="FF47" s="1370">
        <f t="shared" si="58"/>
        <v>41008.828000000001</v>
      </c>
      <c r="FG47" s="1370">
        <f t="shared" si="59"/>
        <v>1151.172</v>
      </c>
      <c r="FJ47" s="1371" t="s">
        <v>1032</v>
      </c>
      <c r="FK47" s="1370">
        <v>1734</v>
      </c>
      <c r="FL47" s="1372">
        <f t="shared" si="60"/>
        <v>1.734</v>
      </c>
      <c r="FN47" s="1613" t="s">
        <v>550</v>
      </c>
      <c r="FO47" s="1614">
        <v>1544745589</v>
      </c>
      <c r="FP47" s="1614">
        <v>1544362406</v>
      </c>
      <c r="FQ47" s="1614">
        <v>1544362406</v>
      </c>
      <c r="FR47" s="1614">
        <f t="shared" si="61"/>
        <v>1544745.5889999999</v>
      </c>
      <c r="FS47" s="1614">
        <f t="shared" si="62"/>
        <v>1544362.406</v>
      </c>
      <c r="FT47" s="1614">
        <f t="shared" si="63"/>
        <v>1544362.406</v>
      </c>
    </row>
    <row r="48" spans="1:176" ht="15" customHeight="1" x14ac:dyDescent="0.25">
      <c r="A48" s="1367" t="s">
        <v>954</v>
      </c>
      <c r="B48" s="1368" t="s">
        <v>551</v>
      </c>
      <c r="C48" s="1369">
        <v>0</v>
      </c>
      <c r="D48" s="1369">
        <v>752020000</v>
      </c>
      <c r="E48" s="1369">
        <v>0</v>
      </c>
      <c r="F48" s="1369">
        <v>752020000</v>
      </c>
      <c r="G48" s="1369">
        <v>0</v>
      </c>
      <c r="H48" s="1370">
        <f t="shared" si="10"/>
        <v>752020</v>
      </c>
      <c r="I48" s="1370">
        <f t="shared" si="11"/>
        <v>0</v>
      </c>
      <c r="J48" s="1370">
        <f t="shared" si="12"/>
        <v>752020</v>
      </c>
      <c r="K48" s="1370">
        <f t="shared" si="13"/>
        <v>0</v>
      </c>
      <c r="O48" s="1368" t="s">
        <v>369</v>
      </c>
      <c r="P48" s="1369">
        <v>416786</v>
      </c>
      <c r="Q48" s="1370">
        <f t="shared" si="14"/>
        <v>416.786</v>
      </c>
      <c r="S48" s="1368" t="s">
        <v>551</v>
      </c>
      <c r="T48" s="1369">
        <v>752020000</v>
      </c>
      <c r="U48" s="1369">
        <v>0</v>
      </c>
      <c r="V48" s="1369">
        <v>0</v>
      </c>
      <c r="W48" s="1369">
        <v>752020000</v>
      </c>
      <c r="X48" s="1370">
        <f t="shared" si="15"/>
        <v>752020</v>
      </c>
      <c r="Y48" s="1370">
        <f t="shared" si="16"/>
        <v>0</v>
      </c>
      <c r="Z48" s="1370">
        <f t="shared" si="17"/>
        <v>0</v>
      </c>
      <c r="AA48" s="1370">
        <f t="shared" si="18"/>
        <v>752020</v>
      </c>
      <c r="AC48" s="1368" t="s">
        <v>464</v>
      </c>
      <c r="AD48" s="1369">
        <v>8854892</v>
      </c>
      <c r="AE48" s="1370">
        <f t="shared" si="19"/>
        <v>8854.8919999999998</v>
      </c>
      <c r="AG48" s="1368" t="s">
        <v>550</v>
      </c>
      <c r="AH48" s="1369">
        <v>1425280000</v>
      </c>
      <c r="AI48" s="1369">
        <v>383516024</v>
      </c>
      <c r="AJ48" s="1369">
        <v>383516024</v>
      </c>
      <c r="AK48" s="1369">
        <v>1041763976</v>
      </c>
      <c r="AL48" s="1369">
        <f t="shared" si="20"/>
        <v>1425280</v>
      </c>
      <c r="AM48" s="1369">
        <f t="shared" si="21"/>
        <v>383516.02399999998</v>
      </c>
      <c r="AN48" s="1369">
        <f t="shared" si="22"/>
        <v>383516.02399999998</v>
      </c>
      <c r="AO48" s="1369">
        <f t="shared" si="23"/>
        <v>1041763.976</v>
      </c>
      <c r="AR48" s="1368" t="s">
        <v>366</v>
      </c>
      <c r="AS48" s="1369">
        <v>130878</v>
      </c>
      <c r="AT48" s="1369">
        <f t="shared" si="24"/>
        <v>130.87799999999999</v>
      </c>
      <c r="AV48" s="1368" t="s">
        <v>550</v>
      </c>
      <c r="AW48" s="1369">
        <v>1425280000</v>
      </c>
      <c r="AX48" s="1369">
        <v>384576330</v>
      </c>
      <c r="AY48" s="1369">
        <v>384576330</v>
      </c>
      <c r="AZ48" s="1369">
        <v>1040703670</v>
      </c>
      <c r="BA48" s="1370">
        <f t="shared" si="25"/>
        <v>1425280</v>
      </c>
      <c r="BB48" s="1370">
        <f t="shared" si="26"/>
        <v>384576.33</v>
      </c>
      <c r="BC48" s="1370">
        <f t="shared" si="27"/>
        <v>384576.33</v>
      </c>
      <c r="BD48" s="1370">
        <f t="shared" si="28"/>
        <v>1040703.67</v>
      </c>
      <c r="BG48" s="1368" t="s">
        <v>562</v>
      </c>
      <c r="BH48" s="1369">
        <v>1024320</v>
      </c>
      <c r="BI48" s="1369">
        <f t="shared" si="29"/>
        <v>1024.32</v>
      </c>
      <c r="BK48" s="1368" t="s">
        <v>550</v>
      </c>
      <c r="BL48" s="1369">
        <v>1425280000</v>
      </c>
      <c r="BM48" s="1369">
        <v>384576330</v>
      </c>
      <c r="BN48" s="1369">
        <v>384576330</v>
      </c>
      <c r="BO48" s="1369">
        <v>1040703670</v>
      </c>
      <c r="BP48" s="1369">
        <f t="shared" si="30"/>
        <v>1425280</v>
      </c>
      <c r="BQ48" s="1369">
        <f t="shared" si="31"/>
        <v>384576.33</v>
      </c>
      <c r="BR48" s="1369">
        <f t="shared" si="32"/>
        <v>384576.33</v>
      </c>
      <c r="BS48" s="1369">
        <f t="shared" si="33"/>
        <v>1040703.67</v>
      </c>
      <c r="BV48" s="1368" t="s">
        <v>590</v>
      </c>
      <c r="BW48" s="1369">
        <v>13127263</v>
      </c>
      <c r="BX48" s="1370">
        <f t="shared" si="34"/>
        <v>13127.263000000001</v>
      </c>
      <c r="BZ48" s="1368" t="s">
        <v>550</v>
      </c>
      <c r="CA48" s="1369">
        <v>1425280000</v>
      </c>
      <c r="CB48" s="1369">
        <v>770351352</v>
      </c>
      <c r="CC48" s="1369">
        <v>770351352</v>
      </c>
      <c r="CD48" s="1369">
        <v>654928648</v>
      </c>
      <c r="CE48" s="1369">
        <f t="shared" si="35"/>
        <v>1425280</v>
      </c>
      <c r="CF48" s="1369">
        <f t="shared" si="36"/>
        <v>770351.35199999996</v>
      </c>
      <c r="CG48" s="1369">
        <f t="shared" si="37"/>
        <v>770351.35199999996</v>
      </c>
      <c r="CH48" s="1369">
        <f t="shared" si="38"/>
        <v>654928.64800000004</v>
      </c>
      <c r="CK48" s="1371" t="s">
        <v>590</v>
      </c>
      <c r="CL48" s="1370">
        <v>10368822</v>
      </c>
      <c r="CM48" s="1370">
        <f t="shared" si="39"/>
        <v>10368.822</v>
      </c>
      <c r="CP48" s="1371" t="s">
        <v>550</v>
      </c>
      <c r="CQ48" s="1370">
        <v>1425280000</v>
      </c>
      <c r="CR48" s="1370">
        <v>770788307</v>
      </c>
      <c r="CS48" s="1370">
        <v>770788307</v>
      </c>
      <c r="CT48" s="1370">
        <v>654491693</v>
      </c>
      <c r="CU48" s="1370">
        <f t="shared" si="64"/>
        <v>1425280</v>
      </c>
      <c r="CV48" s="1370">
        <f t="shared" si="65"/>
        <v>770788.30700000003</v>
      </c>
      <c r="CW48" s="1370">
        <f t="shared" si="66"/>
        <v>770788.30700000003</v>
      </c>
      <c r="CX48" s="1370">
        <f t="shared" si="67"/>
        <v>654491.69299999997</v>
      </c>
      <c r="CZ48" s="1371" t="s">
        <v>590</v>
      </c>
      <c r="DA48" s="1370">
        <v>13927332</v>
      </c>
      <c r="DB48" s="1370">
        <f t="shared" si="40"/>
        <v>13927.332</v>
      </c>
      <c r="DE48" s="1368" t="s">
        <v>550</v>
      </c>
      <c r="DF48" s="1369">
        <v>1425280000</v>
      </c>
      <c r="DG48" s="1369">
        <v>770774777</v>
      </c>
      <c r="DH48" s="1369">
        <v>770774777</v>
      </c>
      <c r="DI48" s="1369">
        <v>654505223</v>
      </c>
      <c r="DJ48" s="1370">
        <f t="shared" si="41"/>
        <v>1425280</v>
      </c>
      <c r="DK48" s="1370">
        <f t="shared" si="42"/>
        <v>770774.777</v>
      </c>
      <c r="DL48" s="1370">
        <f t="shared" si="43"/>
        <v>770774.777</v>
      </c>
      <c r="DM48" s="1370">
        <f t="shared" si="44"/>
        <v>654505.223</v>
      </c>
      <c r="DP48" s="1368" t="s">
        <v>590</v>
      </c>
      <c r="DQ48" s="1369">
        <v>6787438</v>
      </c>
      <c r="DR48" s="1370">
        <f t="shared" si="45"/>
        <v>6787.4380000000001</v>
      </c>
      <c r="DT48" s="1368" t="s">
        <v>550</v>
      </c>
      <c r="DU48" s="1369">
        <v>1425280000</v>
      </c>
      <c r="DV48" s="1369">
        <v>1157122216</v>
      </c>
      <c r="DW48" s="1369">
        <v>1157122216</v>
      </c>
      <c r="DX48" s="1369">
        <v>268157784</v>
      </c>
      <c r="DY48" s="1370">
        <f t="shared" si="46"/>
        <v>1425280</v>
      </c>
      <c r="DZ48" s="1370">
        <f t="shared" si="47"/>
        <v>1157122.216</v>
      </c>
      <c r="EA48" s="1370">
        <f t="shared" si="48"/>
        <v>1157122.216</v>
      </c>
      <c r="EB48" s="1370">
        <f t="shared" si="49"/>
        <v>268157.78399999999</v>
      </c>
      <c r="EE48" s="1371" t="s">
        <v>365</v>
      </c>
      <c r="EF48" s="1370">
        <v>321459987</v>
      </c>
      <c r="EG48" s="1372">
        <f t="shared" si="50"/>
        <v>321459.98700000002</v>
      </c>
      <c r="EI48" s="1371" t="s">
        <v>549</v>
      </c>
      <c r="EJ48" s="1370">
        <v>536420000</v>
      </c>
      <c r="EK48" s="1370">
        <v>466477941</v>
      </c>
      <c r="EL48" s="1370">
        <v>466477941</v>
      </c>
      <c r="EM48" s="1372">
        <f t="shared" si="51"/>
        <v>536420</v>
      </c>
      <c r="EN48" s="1372">
        <f t="shared" si="52"/>
        <v>466477.94099999999</v>
      </c>
      <c r="EO48" s="1372">
        <f t="shared" si="53"/>
        <v>466477.94099999999</v>
      </c>
      <c r="ER48" s="1368" t="s">
        <v>368</v>
      </c>
      <c r="ES48" s="1369">
        <v>14626727</v>
      </c>
      <c r="ET48" s="1370">
        <f t="shared" si="54"/>
        <v>14626.727000000001</v>
      </c>
      <c r="EW48" s="1368" t="s">
        <v>549</v>
      </c>
      <c r="EX48" s="1369">
        <v>0</v>
      </c>
      <c r="EY48" s="1369">
        <v>536420000</v>
      </c>
      <c r="EZ48" s="1369">
        <v>506676525</v>
      </c>
      <c r="FA48" s="1369">
        <v>506676525</v>
      </c>
      <c r="FB48" s="1369">
        <v>29743475</v>
      </c>
      <c r="FC48" s="1370">
        <f t="shared" si="55"/>
        <v>0</v>
      </c>
      <c r="FD48" s="1370">
        <f t="shared" si="56"/>
        <v>536420</v>
      </c>
      <c r="FE48" s="1370">
        <f t="shared" si="57"/>
        <v>506676.52500000002</v>
      </c>
      <c r="FF48" s="1370">
        <f t="shared" si="58"/>
        <v>506676.52500000002</v>
      </c>
      <c r="FG48" s="1370">
        <f t="shared" si="59"/>
        <v>29743.474999999999</v>
      </c>
      <c r="FJ48" s="1371" t="s">
        <v>358</v>
      </c>
      <c r="FK48" s="1370">
        <v>45691453</v>
      </c>
      <c r="FL48" s="1372">
        <f t="shared" si="60"/>
        <v>45691.453000000001</v>
      </c>
      <c r="FN48" s="1613" t="s">
        <v>551</v>
      </c>
      <c r="FO48" s="1614">
        <v>795588663</v>
      </c>
      <c r="FP48" s="1614">
        <v>795263258</v>
      </c>
      <c r="FQ48" s="1614">
        <v>795263258</v>
      </c>
      <c r="FR48" s="1614">
        <f t="shared" si="61"/>
        <v>795588.66299999994</v>
      </c>
      <c r="FS48" s="1614">
        <f t="shared" si="62"/>
        <v>795263.25800000003</v>
      </c>
      <c r="FT48" s="1614">
        <f t="shared" si="63"/>
        <v>795263.25800000003</v>
      </c>
    </row>
    <row r="49" spans="1:176" ht="15" customHeight="1" x14ac:dyDescent="0.25">
      <c r="A49" s="1367" t="s">
        <v>954</v>
      </c>
      <c r="B49" s="1368" t="s">
        <v>357</v>
      </c>
      <c r="C49" s="1369">
        <v>0</v>
      </c>
      <c r="D49" s="1369">
        <v>673260000</v>
      </c>
      <c r="E49" s="1369">
        <v>0</v>
      </c>
      <c r="F49" s="1369">
        <v>673260000</v>
      </c>
      <c r="G49" s="1369">
        <v>0</v>
      </c>
      <c r="H49" s="1370">
        <f t="shared" si="10"/>
        <v>673260</v>
      </c>
      <c r="I49" s="1370">
        <f t="shared" si="11"/>
        <v>0</v>
      </c>
      <c r="J49" s="1370">
        <f t="shared" si="12"/>
        <v>673260</v>
      </c>
      <c r="K49" s="1370">
        <f t="shared" si="13"/>
        <v>0</v>
      </c>
      <c r="O49" s="1368" t="s">
        <v>766</v>
      </c>
      <c r="P49" s="1369">
        <v>314160</v>
      </c>
      <c r="Q49" s="1370">
        <f t="shared" si="14"/>
        <v>314.16000000000003</v>
      </c>
      <c r="S49" s="1368" t="s">
        <v>357</v>
      </c>
      <c r="T49" s="1369">
        <v>673260000</v>
      </c>
      <c r="U49" s="1369">
        <v>0</v>
      </c>
      <c r="V49" s="1369">
        <v>0</v>
      </c>
      <c r="W49" s="1369">
        <v>673260000</v>
      </c>
      <c r="X49" s="1370">
        <f t="shared" si="15"/>
        <v>673260</v>
      </c>
      <c r="Y49" s="1370">
        <f t="shared" si="16"/>
        <v>0</v>
      </c>
      <c r="Z49" s="1370">
        <f t="shared" si="17"/>
        <v>0</v>
      </c>
      <c r="AA49" s="1370">
        <f t="shared" si="18"/>
        <v>673260</v>
      </c>
      <c r="AC49" s="1368" t="s">
        <v>362</v>
      </c>
      <c r="AD49" s="1369">
        <v>98346594</v>
      </c>
      <c r="AE49" s="1370">
        <f t="shared" si="19"/>
        <v>98346.593999999997</v>
      </c>
      <c r="AG49" s="1368" t="s">
        <v>551</v>
      </c>
      <c r="AH49" s="1369">
        <v>752020000</v>
      </c>
      <c r="AI49" s="1369">
        <v>194514333</v>
      </c>
      <c r="AJ49" s="1369">
        <v>194514333</v>
      </c>
      <c r="AK49" s="1369">
        <v>557505667</v>
      </c>
      <c r="AL49" s="1369">
        <f t="shared" si="20"/>
        <v>752020</v>
      </c>
      <c r="AM49" s="1369">
        <f t="shared" si="21"/>
        <v>194514.33300000001</v>
      </c>
      <c r="AN49" s="1369">
        <f t="shared" si="22"/>
        <v>194514.33300000001</v>
      </c>
      <c r="AO49" s="1369">
        <f t="shared" si="23"/>
        <v>557505.66700000002</v>
      </c>
      <c r="AR49" s="1368" t="s">
        <v>557</v>
      </c>
      <c r="AS49" s="1369">
        <v>130878</v>
      </c>
      <c r="AT49" s="1369">
        <f t="shared" si="24"/>
        <v>130.87799999999999</v>
      </c>
      <c r="AV49" s="1368" t="s">
        <v>551</v>
      </c>
      <c r="AW49" s="1369">
        <v>752020000</v>
      </c>
      <c r="AX49" s="1369">
        <v>195057166</v>
      </c>
      <c r="AY49" s="1369">
        <v>195057166</v>
      </c>
      <c r="AZ49" s="1369">
        <v>556962834</v>
      </c>
      <c r="BA49" s="1370">
        <f t="shared" si="25"/>
        <v>752020</v>
      </c>
      <c r="BB49" s="1370">
        <f t="shared" si="26"/>
        <v>195057.166</v>
      </c>
      <c r="BC49" s="1370">
        <f t="shared" si="27"/>
        <v>195057.166</v>
      </c>
      <c r="BD49" s="1370">
        <f t="shared" si="28"/>
        <v>556962.83400000003</v>
      </c>
      <c r="BG49" s="1368" t="s">
        <v>563</v>
      </c>
      <c r="BH49" s="1369">
        <v>268583</v>
      </c>
      <c r="BI49" s="1369">
        <f t="shared" si="29"/>
        <v>268.58300000000003</v>
      </c>
      <c r="BK49" s="1368" t="s">
        <v>551</v>
      </c>
      <c r="BL49" s="1369">
        <v>752020000</v>
      </c>
      <c r="BM49" s="1369">
        <v>195057166</v>
      </c>
      <c r="BN49" s="1369">
        <v>195057166</v>
      </c>
      <c r="BO49" s="1369">
        <v>556962834</v>
      </c>
      <c r="BP49" s="1369">
        <f t="shared" si="30"/>
        <v>752020</v>
      </c>
      <c r="BQ49" s="1369">
        <f t="shared" si="31"/>
        <v>195057.166</v>
      </c>
      <c r="BR49" s="1369">
        <f t="shared" si="32"/>
        <v>195057.166</v>
      </c>
      <c r="BS49" s="1369">
        <f t="shared" si="33"/>
        <v>556962.83400000003</v>
      </c>
      <c r="BV49" s="1368" t="s">
        <v>359</v>
      </c>
      <c r="BW49" s="1369">
        <v>9599696</v>
      </c>
      <c r="BX49" s="1370">
        <f t="shared" si="34"/>
        <v>9599.6959999999999</v>
      </c>
      <c r="BZ49" s="1368" t="s">
        <v>551</v>
      </c>
      <c r="CA49" s="1369">
        <v>752020000</v>
      </c>
      <c r="CB49" s="1369">
        <v>393360514</v>
      </c>
      <c r="CC49" s="1369">
        <v>393360514</v>
      </c>
      <c r="CD49" s="1369">
        <v>358659486</v>
      </c>
      <c r="CE49" s="1369">
        <f t="shared" si="35"/>
        <v>752020</v>
      </c>
      <c r="CF49" s="1369">
        <f t="shared" si="36"/>
        <v>393360.51400000002</v>
      </c>
      <c r="CG49" s="1369">
        <f t="shared" si="37"/>
        <v>393360.51400000002</v>
      </c>
      <c r="CH49" s="1369">
        <f t="shared" si="38"/>
        <v>358659.48599999998</v>
      </c>
      <c r="CK49" s="1371" t="s">
        <v>359</v>
      </c>
      <c r="CL49" s="1370">
        <v>-1935</v>
      </c>
      <c r="CM49" s="1370">
        <f t="shared" si="39"/>
        <v>-1.9350000000000001</v>
      </c>
      <c r="CP49" s="1371" t="s">
        <v>551</v>
      </c>
      <c r="CQ49" s="1370">
        <v>752020000</v>
      </c>
      <c r="CR49" s="1370">
        <v>393573340</v>
      </c>
      <c r="CS49" s="1370">
        <v>393573340</v>
      </c>
      <c r="CT49" s="1370">
        <v>358446660</v>
      </c>
      <c r="CU49" s="1370">
        <f t="shared" si="64"/>
        <v>752020</v>
      </c>
      <c r="CV49" s="1370">
        <f t="shared" si="65"/>
        <v>393573.34</v>
      </c>
      <c r="CW49" s="1370">
        <f t="shared" si="66"/>
        <v>393573.34</v>
      </c>
      <c r="CX49" s="1370">
        <f t="shared" si="67"/>
        <v>358446.66</v>
      </c>
      <c r="CZ49" s="1371" t="s">
        <v>359</v>
      </c>
      <c r="DA49" s="1370">
        <v>-6765</v>
      </c>
      <c r="DB49" s="1370">
        <f t="shared" si="40"/>
        <v>-6.7649999999999997</v>
      </c>
      <c r="DE49" s="1368" t="s">
        <v>551</v>
      </c>
      <c r="DF49" s="1369">
        <v>752020000</v>
      </c>
      <c r="DG49" s="1369">
        <v>393566575</v>
      </c>
      <c r="DH49" s="1369">
        <v>393566575</v>
      </c>
      <c r="DI49" s="1369">
        <v>358453425</v>
      </c>
      <c r="DJ49" s="1370">
        <f t="shared" si="41"/>
        <v>752020</v>
      </c>
      <c r="DK49" s="1370">
        <f t="shared" si="42"/>
        <v>393566.57500000001</v>
      </c>
      <c r="DL49" s="1370">
        <f t="shared" si="43"/>
        <v>393566.57500000001</v>
      </c>
      <c r="DM49" s="1370">
        <f t="shared" si="44"/>
        <v>358453.42499999999</v>
      </c>
      <c r="DP49" s="1368" t="s">
        <v>359</v>
      </c>
      <c r="DQ49" s="1369">
        <v>22760013</v>
      </c>
      <c r="DR49" s="1370">
        <f t="shared" si="45"/>
        <v>22760.012999999999</v>
      </c>
      <c r="DT49" s="1368" t="s">
        <v>551</v>
      </c>
      <c r="DU49" s="1369">
        <v>752020000</v>
      </c>
      <c r="DV49" s="1369">
        <v>593857451</v>
      </c>
      <c r="DW49" s="1369">
        <v>593857451</v>
      </c>
      <c r="DX49" s="1369">
        <v>158162549</v>
      </c>
      <c r="DY49" s="1370">
        <f t="shared" si="46"/>
        <v>752020</v>
      </c>
      <c r="DZ49" s="1370">
        <f t="shared" si="47"/>
        <v>593857.451</v>
      </c>
      <c r="EA49" s="1370">
        <f t="shared" si="48"/>
        <v>593857.451</v>
      </c>
      <c r="EB49" s="1370">
        <f t="shared" si="49"/>
        <v>158162.549</v>
      </c>
      <c r="EE49" s="1371" t="s">
        <v>366</v>
      </c>
      <c r="EF49" s="1370">
        <v>7548341</v>
      </c>
      <c r="EG49" s="1372">
        <f t="shared" si="50"/>
        <v>7548.3410000000003</v>
      </c>
      <c r="EI49" s="1371" t="s">
        <v>550</v>
      </c>
      <c r="EJ49" s="1370">
        <v>1425280000</v>
      </c>
      <c r="EK49" s="1370">
        <v>1157231441</v>
      </c>
      <c r="EL49" s="1370">
        <v>1157231441</v>
      </c>
      <c r="EM49" s="1372">
        <f t="shared" si="51"/>
        <v>1425280</v>
      </c>
      <c r="EN49" s="1372">
        <f t="shared" si="52"/>
        <v>1157231.4410000001</v>
      </c>
      <c r="EO49" s="1372">
        <f t="shared" si="53"/>
        <v>1157231.4410000001</v>
      </c>
      <c r="ER49" s="1368" t="s">
        <v>369</v>
      </c>
      <c r="ES49" s="1369">
        <v>7874474</v>
      </c>
      <c r="ET49" s="1370">
        <f t="shared" si="54"/>
        <v>7874.4740000000002</v>
      </c>
      <c r="EW49" s="1368" t="s">
        <v>550</v>
      </c>
      <c r="EX49" s="1369">
        <v>0</v>
      </c>
      <c r="EY49" s="1369">
        <v>1425280000</v>
      </c>
      <c r="EZ49" s="1369">
        <v>1157231441</v>
      </c>
      <c r="FA49" s="1369">
        <v>1157231441</v>
      </c>
      <c r="FB49" s="1369">
        <v>268048559</v>
      </c>
      <c r="FC49" s="1370">
        <f t="shared" si="55"/>
        <v>0</v>
      </c>
      <c r="FD49" s="1370">
        <f t="shared" si="56"/>
        <v>1425280</v>
      </c>
      <c r="FE49" s="1370">
        <f t="shared" si="57"/>
        <v>1157231.4410000001</v>
      </c>
      <c r="FF49" s="1370">
        <f t="shared" si="58"/>
        <v>1157231.4410000001</v>
      </c>
      <c r="FG49" s="1370">
        <f t="shared" si="59"/>
        <v>268048.55900000001</v>
      </c>
      <c r="FJ49" s="1371" t="s">
        <v>552</v>
      </c>
      <c r="FK49" s="1370">
        <v>20243231</v>
      </c>
      <c r="FL49" s="1372">
        <f t="shared" si="60"/>
        <v>20243.231</v>
      </c>
      <c r="FN49" s="1613" t="s">
        <v>357</v>
      </c>
      <c r="FO49" s="1614">
        <v>749155192</v>
      </c>
      <c r="FP49" s="1614">
        <v>749097414</v>
      </c>
      <c r="FQ49" s="1614">
        <v>749097414</v>
      </c>
      <c r="FR49" s="1614">
        <f t="shared" si="61"/>
        <v>749155.19200000004</v>
      </c>
      <c r="FS49" s="1614">
        <f t="shared" si="62"/>
        <v>749097.41399999999</v>
      </c>
      <c r="FT49" s="1614">
        <f t="shared" si="63"/>
        <v>749097.41399999999</v>
      </c>
    </row>
    <row r="50" spans="1:176" ht="15" customHeight="1" x14ac:dyDescent="0.25">
      <c r="A50" s="1367" t="s">
        <v>953</v>
      </c>
      <c r="B50" s="1368" t="s">
        <v>358</v>
      </c>
      <c r="C50" s="1369">
        <v>0</v>
      </c>
      <c r="D50" s="1369">
        <v>333870506</v>
      </c>
      <c r="E50" s="1369">
        <v>27407098</v>
      </c>
      <c r="F50" s="1369">
        <v>306463408</v>
      </c>
      <c r="G50" s="1369">
        <v>27407098</v>
      </c>
      <c r="H50" s="1370">
        <f t="shared" si="10"/>
        <v>333870.50599999999</v>
      </c>
      <c r="I50" s="1370">
        <f t="shared" si="11"/>
        <v>27407.098000000002</v>
      </c>
      <c r="J50" s="1370">
        <f t="shared" si="12"/>
        <v>306463.408</v>
      </c>
      <c r="K50" s="1370">
        <f t="shared" si="13"/>
        <v>27407.098000000002</v>
      </c>
      <c r="O50" s="1368" t="s">
        <v>560</v>
      </c>
      <c r="P50" s="1369">
        <v>78717</v>
      </c>
      <c r="Q50" s="1370">
        <f t="shared" si="14"/>
        <v>78.716999999999999</v>
      </c>
      <c r="S50" s="1368" t="s">
        <v>358</v>
      </c>
      <c r="T50" s="1369">
        <v>330370500</v>
      </c>
      <c r="U50" s="1369">
        <v>57787908</v>
      </c>
      <c r="V50" s="1369">
        <v>57787908</v>
      </c>
      <c r="W50" s="1369">
        <v>272582592</v>
      </c>
      <c r="X50" s="1370">
        <f t="shared" si="15"/>
        <v>330370.5</v>
      </c>
      <c r="Y50" s="1370">
        <f t="shared" si="16"/>
        <v>57787.908000000003</v>
      </c>
      <c r="Z50" s="1370">
        <f t="shared" si="17"/>
        <v>57787.908000000003</v>
      </c>
      <c r="AA50" s="1370">
        <f t="shared" si="18"/>
        <v>272582.592</v>
      </c>
      <c r="AC50" s="1368" t="s">
        <v>554</v>
      </c>
      <c r="AD50" s="1369">
        <v>82890031</v>
      </c>
      <c r="AE50" s="1370">
        <f t="shared" si="19"/>
        <v>82890.031000000003</v>
      </c>
      <c r="AG50" s="1368" t="s">
        <v>357</v>
      </c>
      <c r="AH50" s="1369">
        <v>673260000</v>
      </c>
      <c r="AI50" s="1369">
        <v>189001691</v>
      </c>
      <c r="AJ50" s="1369">
        <v>189001691</v>
      </c>
      <c r="AK50" s="1369">
        <v>484258309</v>
      </c>
      <c r="AL50" s="1369">
        <f t="shared" si="20"/>
        <v>673260</v>
      </c>
      <c r="AM50" s="1369">
        <f t="shared" si="21"/>
        <v>189001.69099999999</v>
      </c>
      <c r="AN50" s="1369">
        <f t="shared" si="22"/>
        <v>189001.69099999999</v>
      </c>
      <c r="AO50" s="1369">
        <f t="shared" si="23"/>
        <v>484258.30900000001</v>
      </c>
      <c r="AR50" s="1368" t="s">
        <v>368</v>
      </c>
      <c r="AS50" s="1369">
        <v>2777341</v>
      </c>
      <c r="AT50" s="1369">
        <f t="shared" si="24"/>
        <v>2777.3409999999999</v>
      </c>
      <c r="AV50" s="1368" t="s">
        <v>357</v>
      </c>
      <c r="AW50" s="1369">
        <v>673260000</v>
      </c>
      <c r="AX50" s="1369">
        <v>189519164</v>
      </c>
      <c r="AY50" s="1369">
        <v>189519164</v>
      </c>
      <c r="AZ50" s="1369">
        <v>483740836</v>
      </c>
      <c r="BA50" s="1370">
        <f t="shared" si="25"/>
        <v>673260</v>
      </c>
      <c r="BB50" s="1370">
        <f t="shared" si="26"/>
        <v>189519.16399999999</v>
      </c>
      <c r="BC50" s="1370">
        <f t="shared" si="27"/>
        <v>189519.16399999999</v>
      </c>
      <c r="BD50" s="1370">
        <f t="shared" si="28"/>
        <v>483740.83600000001</v>
      </c>
      <c r="BG50" s="1368" t="s">
        <v>374</v>
      </c>
      <c r="BH50" s="1369">
        <v>6674313</v>
      </c>
      <c r="BI50" s="1369">
        <f t="shared" si="29"/>
        <v>6674.3130000000001</v>
      </c>
      <c r="BK50" s="1368" t="s">
        <v>357</v>
      </c>
      <c r="BL50" s="1369">
        <v>673260000</v>
      </c>
      <c r="BM50" s="1369">
        <v>189519164</v>
      </c>
      <c r="BN50" s="1369">
        <v>189519164</v>
      </c>
      <c r="BO50" s="1369">
        <v>483740836</v>
      </c>
      <c r="BP50" s="1369">
        <f t="shared" si="30"/>
        <v>673260</v>
      </c>
      <c r="BQ50" s="1369">
        <f t="shared" si="31"/>
        <v>189519.16399999999</v>
      </c>
      <c r="BR50" s="1369">
        <f t="shared" si="32"/>
        <v>189519.16399999999</v>
      </c>
      <c r="BS50" s="1369">
        <f t="shared" si="33"/>
        <v>483740.83600000001</v>
      </c>
      <c r="BV50" s="1368" t="s">
        <v>464</v>
      </c>
      <c r="BW50" s="1369">
        <v>9599696</v>
      </c>
      <c r="BX50" s="1370">
        <f t="shared" si="34"/>
        <v>9599.6959999999999</v>
      </c>
      <c r="BZ50" s="1368" t="s">
        <v>357</v>
      </c>
      <c r="CA50" s="1369">
        <v>673260000</v>
      </c>
      <c r="CB50" s="1369">
        <v>376990838</v>
      </c>
      <c r="CC50" s="1369">
        <v>376990838</v>
      </c>
      <c r="CD50" s="1369">
        <v>296269162</v>
      </c>
      <c r="CE50" s="1369">
        <f t="shared" si="35"/>
        <v>673260</v>
      </c>
      <c r="CF50" s="1369">
        <f t="shared" si="36"/>
        <v>376990.83799999999</v>
      </c>
      <c r="CG50" s="1369">
        <f t="shared" si="37"/>
        <v>376990.83799999999</v>
      </c>
      <c r="CH50" s="1369">
        <f t="shared" si="38"/>
        <v>296269.16200000001</v>
      </c>
      <c r="CK50" s="1371" t="s">
        <v>464</v>
      </c>
      <c r="CL50" s="1370">
        <v>-1935</v>
      </c>
      <c r="CM50" s="1370">
        <f t="shared" si="39"/>
        <v>-1.9350000000000001</v>
      </c>
      <c r="CP50" s="1371" t="s">
        <v>357</v>
      </c>
      <c r="CQ50" s="1370">
        <v>673260000</v>
      </c>
      <c r="CR50" s="1370">
        <v>377214967</v>
      </c>
      <c r="CS50" s="1370">
        <v>377214967</v>
      </c>
      <c r="CT50" s="1370">
        <v>296045033</v>
      </c>
      <c r="CU50" s="1370">
        <f t="shared" si="64"/>
        <v>673260</v>
      </c>
      <c r="CV50" s="1370">
        <f t="shared" si="65"/>
        <v>377214.967</v>
      </c>
      <c r="CW50" s="1370">
        <f t="shared" si="66"/>
        <v>377214.967</v>
      </c>
      <c r="CX50" s="1370">
        <f t="shared" si="67"/>
        <v>296045.033</v>
      </c>
      <c r="CZ50" s="1371" t="s">
        <v>464</v>
      </c>
      <c r="DA50" s="1370">
        <v>-6765</v>
      </c>
      <c r="DB50" s="1370">
        <f t="shared" si="40"/>
        <v>-6.7649999999999997</v>
      </c>
      <c r="DE50" s="1368" t="s">
        <v>357</v>
      </c>
      <c r="DF50" s="1369">
        <v>673260000</v>
      </c>
      <c r="DG50" s="1369">
        <v>377208202</v>
      </c>
      <c r="DH50" s="1369">
        <v>377208202</v>
      </c>
      <c r="DI50" s="1369">
        <v>296051798</v>
      </c>
      <c r="DJ50" s="1370">
        <f t="shared" si="41"/>
        <v>673260</v>
      </c>
      <c r="DK50" s="1370">
        <f t="shared" si="42"/>
        <v>377208.20199999999</v>
      </c>
      <c r="DL50" s="1370">
        <f t="shared" si="43"/>
        <v>377208.20199999999</v>
      </c>
      <c r="DM50" s="1370">
        <f t="shared" si="44"/>
        <v>296051.79800000001</v>
      </c>
      <c r="DP50" s="1368" t="s">
        <v>360</v>
      </c>
      <c r="DQ50" s="1369">
        <v>22760013</v>
      </c>
      <c r="DR50" s="1370">
        <f t="shared" si="45"/>
        <v>22760.012999999999</v>
      </c>
      <c r="DT50" s="1368" t="s">
        <v>357</v>
      </c>
      <c r="DU50" s="1369">
        <v>673260000</v>
      </c>
      <c r="DV50" s="1369">
        <v>563264765</v>
      </c>
      <c r="DW50" s="1369">
        <v>563264765</v>
      </c>
      <c r="DX50" s="1369">
        <v>109995235</v>
      </c>
      <c r="DY50" s="1370">
        <f t="shared" si="46"/>
        <v>673260</v>
      </c>
      <c r="DZ50" s="1370">
        <f t="shared" si="47"/>
        <v>563264.76500000001</v>
      </c>
      <c r="EA50" s="1370">
        <f t="shared" si="48"/>
        <v>563264.76500000001</v>
      </c>
      <c r="EB50" s="1370">
        <f t="shared" si="49"/>
        <v>109995.235</v>
      </c>
      <c r="EE50" s="1371" t="s">
        <v>557</v>
      </c>
      <c r="EF50" s="1370">
        <v>7548341</v>
      </c>
      <c r="EG50" s="1372">
        <f t="shared" si="50"/>
        <v>7548.3410000000003</v>
      </c>
      <c r="EI50" s="1371" t="s">
        <v>551</v>
      </c>
      <c r="EJ50" s="1370">
        <v>752020000</v>
      </c>
      <c r="EK50" s="1370">
        <v>593945138</v>
      </c>
      <c r="EL50" s="1370">
        <v>593945138</v>
      </c>
      <c r="EM50" s="1372">
        <f t="shared" si="51"/>
        <v>752020</v>
      </c>
      <c r="EN50" s="1372">
        <f t="shared" si="52"/>
        <v>593945.13800000004</v>
      </c>
      <c r="EO50" s="1372">
        <f t="shared" si="53"/>
        <v>593945.13800000004</v>
      </c>
      <c r="ER50" s="1368" t="s">
        <v>559</v>
      </c>
      <c r="ES50" s="1369">
        <v>384982</v>
      </c>
      <c r="ET50" s="1370">
        <f t="shared" si="54"/>
        <v>384.98200000000003</v>
      </c>
      <c r="EW50" s="1368" t="s">
        <v>551</v>
      </c>
      <c r="EX50" s="1369">
        <v>0</v>
      </c>
      <c r="EY50" s="1369">
        <v>752020000</v>
      </c>
      <c r="EZ50" s="1369">
        <v>593945138</v>
      </c>
      <c r="FA50" s="1369">
        <v>593945138</v>
      </c>
      <c r="FB50" s="1369">
        <v>158074862</v>
      </c>
      <c r="FC50" s="1370">
        <f t="shared" si="55"/>
        <v>0</v>
      </c>
      <c r="FD50" s="1370">
        <f t="shared" si="56"/>
        <v>752020</v>
      </c>
      <c r="FE50" s="1370">
        <f t="shared" si="57"/>
        <v>593945.13800000004</v>
      </c>
      <c r="FF50" s="1370">
        <f t="shared" si="58"/>
        <v>593945.13800000004</v>
      </c>
      <c r="FG50" s="1370">
        <f t="shared" si="59"/>
        <v>158074.86199999999</v>
      </c>
      <c r="FJ50" s="1371" t="s">
        <v>553</v>
      </c>
      <c r="FK50" s="1370">
        <v>15666178</v>
      </c>
      <c r="FL50" s="1372">
        <f t="shared" si="60"/>
        <v>15666.178</v>
      </c>
      <c r="FN50" s="1613" t="s">
        <v>1032</v>
      </c>
      <c r="FO50" s="1614">
        <v>1734</v>
      </c>
      <c r="FP50" s="1614">
        <v>1734</v>
      </c>
      <c r="FQ50" s="1614">
        <v>1734</v>
      </c>
      <c r="FR50" s="1614">
        <f t="shared" si="61"/>
        <v>1.734</v>
      </c>
      <c r="FS50" s="1614">
        <f t="shared" si="62"/>
        <v>1.734</v>
      </c>
      <c r="FT50" s="1614">
        <f t="shared" si="63"/>
        <v>1.734</v>
      </c>
    </row>
    <row r="51" spans="1:176" ht="15" customHeight="1" x14ac:dyDescent="0.25">
      <c r="A51" s="1367" t="s">
        <v>954</v>
      </c>
      <c r="B51" s="1368" t="s">
        <v>552</v>
      </c>
      <c r="C51" s="1369">
        <v>0</v>
      </c>
      <c r="D51" s="1369">
        <v>203143500</v>
      </c>
      <c r="E51" s="1369">
        <v>18449201</v>
      </c>
      <c r="F51" s="1369">
        <v>184694299</v>
      </c>
      <c r="G51" s="1369">
        <v>18449201</v>
      </c>
      <c r="H51" s="1370">
        <f t="shared" si="10"/>
        <v>203143.5</v>
      </c>
      <c r="I51" s="1370">
        <f t="shared" si="11"/>
        <v>18449.201000000001</v>
      </c>
      <c r="J51" s="1370">
        <f t="shared" si="12"/>
        <v>184694.299</v>
      </c>
      <c r="K51" s="1370">
        <f t="shared" si="13"/>
        <v>18449.201000000001</v>
      </c>
      <c r="O51" s="1368" t="s">
        <v>372</v>
      </c>
      <c r="P51" s="1369">
        <v>3416948</v>
      </c>
      <c r="Q51" s="1370">
        <f t="shared" si="14"/>
        <v>3416.9479999999999</v>
      </c>
      <c r="S51" s="1368" t="s">
        <v>552</v>
      </c>
      <c r="T51" s="1369">
        <v>203143500</v>
      </c>
      <c r="U51" s="1369">
        <v>36898402</v>
      </c>
      <c r="V51" s="1369">
        <v>36898402</v>
      </c>
      <c r="W51" s="1369">
        <v>166245098</v>
      </c>
      <c r="X51" s="1370">
        <f t="shared" si="15"/>
        <v>203143.5</v>
      </c>
      <c r="Y51" s="1370">
        <f t="shared" si="16"/>
        <v>36898.402000000002</v>
      </c>
      <c r="Z51" s="1370">
        <f t="shared" si="17"/>
        <v>36898.402000000002</v>
      </c>
      <c r="AA51" s="1370">
        <f t="shared" si="18"/>
        <v>166245.098</v>
      </c>
      <c r="AC51" s="1368" t="s">
        <v>555</v>
      </c>
      <c r="AD51" s="1369">
        <v>81557429</v>
      </c>
      <c r="AE51" s="1370">
        <f t="shared" si="19"/>
        <v>81557.429000000004</v>
      </c>
      <c r="AG51" s="1368" t="s">
        <v>358</v>
      </c>
      <c r="AH51" s="1369">
        <v>330370500</v>
      </c>
      <c r="AI51" s="1369">
        <v>89742751</v>
      </c>
      <c r="AJ51" s="1369">
        <v>89742751</v>
      </c>
      <c r="AK51" s="1369">
        <v>240627749</v>
      </c>
      <c r="AL51" s="1369">
        <f t="shared" si="20"/>
        <v>330370.5</v>
      </c>
      <c r="AM51" s="1369">
        <f t="shared" si="21"/>
        <v>89742.751000000004</v>
      </c>
      <c r="AN51" s="1369">
        <f t="shared" si="22"/>
        <v>89742.751000000004</v>
      </c>
      <c r="AO51" s="1369">
        <f t="shared" si="23"/>
        <v>240627.74900000001</v>
      </c>
      <c r="AR51" s="1368" t="s">
        <v>560</v>
      </c>
      <c r="AS51" s="1369">
        <v>133280</v>
      </c>
      <c r="AT51" s="1369">
        <f t="shared" si="24"/>
        <v>133.28</v>
      </c>
      <c r="AV51" s="1368" t="s">
        <v>358</v>
      </c>
      <c r="AW51" s="1369">
        <v>330670500</v>
      </c>
      <c r="AX51" s="1369">
        <v>127146285</v>
      </c>
      <c r="AY51" s="1369">
        <v>127146285</v>
      </c>
      <c r="AZ51" s="1369">
        <v>203524215</v>
      </c>
      <c r="BA51" s="1370">
        <f t="shared" si="25"/>
        <v>330670.5</v>
      </c>
      <c r="BB51" s="1370">
        <f t="shared" si="26"/>
        <v>127146.285</v>
      </c>
      <c r="BC51" s="1370">
        <f t="shared" si="27"/>
        <v>127146.285</v>
      </c>
      <c r="BD51" s="1370">
        <f t="shared" si="28"/>
        <v>203524.215</v>
      </c>
      <c r="BG51" s="1368" t="s">
        <v>375</v>
      </c>
      <c r="BH51" s="1369">
        <v>911000</v>
      </c>
      <c r="BI51" s="1369">
        <f t="shared" si="29"/>
        <v>911</v>
      </c>
      <c r="BK51" s="1368" t="s">
        <v>358</v>
      </c>
      <c r="BL51" s="1369">
        <v>331370500</v>
      </c>
      <c r="BM51" s="1369">
        <v>160343446</v>
      </c>
      <c r="BN51" s="1369">
        <v>160343446</v>
      </c>
      <c r="BO51" s="1369">
        <v>171027054</v>
      </c>
      <c r="BP51" s="1369">
        <f t="shared" si="30"/>
        <v>331370.5</v>
      </c>
      <c r="BQ51" s="1369">
        <f t="shared" si="31"/>
        <v>160343.446</v>
      </c>
      <c r="BR51" s="1369">
        <f t="shared" si="32"/>
        <v>160343.446</v>
      </c>
      <c r="BS51" s="1369">
        <f t="shared" si="33"/>
        <v>171027.054</v>
      </c>
      <c r="BV51" s="1368" t="s">
        <v>362</v>
      </c>
      <c r="BW51" s="1369">
        <v>96343995</v>
      </c>
      <c r="BX51" s="1370">
        <f t="shared" si="34"/>
        <v>96343.994999999995</v>
      </c>
      <c r="BZ51" s="1368" t="s">
        <v>358</v>
      </c>
      <c r="CA51" s="1369">
        <v>331652234</v>
      </c>
      <c r="CB51" s="1369">
        <v>198771500</v>
      </c>
      <c r="CC51" s="1369">
        <v>198771500</v>
      </c>
      <c r="CD51" s="1369">
        <v>132880734</v>
      </c>
      <c r="CE51" s="1369">
        <f t="shared" si="35"/>
        <v>331652.234</v>
      </c>
      <c r="CF51" s="1369">
        <f t="shared" si="36"/>
        <v>198771.5</v>
      </c>
      <c r="CG51" s="1369">
        <f t="shared" si="37"/>
        <v>198771.5</v>
      </c>
      <c r="CH51" s="1369">
        <f t="shared" si="38"/>
        <v>132880.734</v>
      </c>
      <c r="CK51" s="1371" t="s">
        <v>362</v>
      </c>
      <c r="CL51" s="1370">
        <v>87484604</v>
      </c>
      <c r="CM51" s="1370">
        <f t="shared" si="39"/>
        <v>87484.604000000007</v>
      </c>
      <c r="CP51" s="1371" t="s">
        <v>358</v>
      </c>
      <c r="CQ51" s="1370">
        <v>374384500</v>
      </c>
      <c r="CR51" s="1370">
        <v>233166656</v>
      </c>
      <c r="CS51" s="1370">
        <v>233166656</v>
      </c>
      <c r="CT51" s="1370">
        <v>141217844</v>
      </c>
      <c r="CU51" s="1370">
        <f t="shared" si="64"/>
        <v>374384.5</v>
      </c>
      <c r="CV51" s="1370">
        <f t="shared" si="65"/>
        <v>233166.65599999999</v>
      </c>
      <c r="CW51" s="1370">
        <f t="shared" si="66"/>
        <v>233166.65599999999</v>
      </c>
      <c r="CX51" s="1370">
        <f t="shared" si="67"/>
        <v>141217.84400000001</v>
      </c>
      <c r="CZ51" s="1371" t="s">
        <v>362</v>
      </c>
      <c r="DA51" s="1370">
        <v>82145582</v>
      </c>
      <c r="DB51" s="1370">
        <f t="shared" si="40"/>
        <v>82145.581999999995</v>
      </c>
      <c r="DE51" s="1368" t="s">
        <v>358</v>
      </c>
      <c r="DF51" s="1369">
        <v>373268500</v>
      </c>
      <c r="DG51" s="1369">
        <v>271740028</v>
      </c>
      <c r="DH51" s="1369">
        <v>271740028</v>
      </c>
      <c r="DI51" s="1369">
        <v>101528472</v>
      </c>
      <c r="DJ51" s="1370">
        <f t="shared" si="41"/>
        <v>373268.5</v>
      </c>
      <c r="DK51" s="1370">
        <f t="shared" si="42"/>
        <v>271740.02799999999</v>
      </c>
      <c r="DL51" s="1370">
        <f t="shared" si="43"/>
        <v>271740.02799999999</v>
      </c>
      <c r="DM51" s="1370">
        <f t="shared" si="44"/>
        <v>101528.47199999999</v>
      </c>
      <c r="DP51" s="1368" t="s">
        <v>362</v>
      </c>
      <c r="DQ51" s="1369">
        <v>81564013</v>
      </c>
      <c r="DR51" s="1370">
        <f t="shared" si="45"/>
        <v>81564.013000000006</v>
      </c>
      <c r="DT51" s="1368" t="s">
        <v>358</v>
      </c>
      <c r="DU51" s="1369">
        <v>372949500</v>
      </c>
      <c r="DV51" s="1369">
        <v>303128043</v>
      </c>
      <c r="DW51" s="1369">
        <v>303128043</v>
      </c>
      <c r="DX51" s="1369">
        <v>69821457</v>
      </c>
      <c r="DY51" s="1370">
        <f t="shared" si="46"/>
        <v>372949.5</v>
      </c>
      <c r="DZ51" s="1370">
        <f t="shared" si="47"/>
        <v>303128.04300000001</v>
      </c>
      <c r="EA51" s="1370">
        <f t="shared" si="48"/>
        <v>303128.04300000001</v>
      </c>
      <c r="EB51" s="1370">
        <f t="shared" si="49"/>
        <v>69821.456999999995</v>
      </c>
      <c r="EE51" s="1371" t="s">
        <v>368</v>
      </c>
      <c r="EF51" s="1370">
        <v>2416373</v>
      </c>
      <c r="EG51" s="1372">
        <f t="shared" si="50"/>
        <v>2416.373</v>
      </c>
      <c r="EI51" s="1371" t="s">
        <v>357</v>
      </c>
      <c r="EJ51" s="1370">
        <v>673260000</v>
      </c>
      <c r="EK51" s="1370">
        <v>563286303</v>
      </c>
      <c r="EL51" s="1370">
        <v>563286303</v>
      </c>
      <c r="EM51" s="1372">
        <f t="shared" si="51"/>
        <v>673260</v>
      </c>
      <c r="EN51" s="1372">
        <f t="shared" si="52"/>
        <v>563286.30299999996</v>
      </c>
      <c r="EO51" s="1372">
        <f t="shared" si="53"/>
        <v>563286.30299999996</v>
      </c>
      <c r="ER51" s="1368" t="s">
        <v>560</v>
      </c>
      <c r="ES51" s="1369">
        <v>473763</v>
      </c>
      <c r="ET51" s="1370">
        <f t="shared" si="54"/>
        <v>473.76299999999998</v>
      </c>
      <c r="EW51" s="1368" t="s">
        <v>357</v>
      </c>
      <c r="EX51" s="1369">
        <v>0</v>
      </c>
      <c r="EY51" s="1369">
        <v>673260000</v>
      </c>
      <c r="EZ51" s="1369">
        <v>563286303</v>
      </c>
      <c r="FA51" s="1369">
        <v>563286303</v>
      </c>
      <c r="FB51" s="1369">
        <v>109973697</v>
      </c>
      <c r="FC51" s="1370">
        <f t="shared" si="55"/>
        <v>0</v>
      </c>
      <c r="FD51" s="1370">
        <f t="shared" si="56"/>
        <v>673260</v>
      </c>
      <c r="FE51" s="1370">
        <f t="shared" si="57"/>
        <v>563286.30299999996</v>
      </c>
      <c r="FF51" s="1370">
        <f t="shared" si="58"/>
        <v>563286.30299999996</v>
      </c>
      <c r="FG51" s="1370">
        <f t="shared" si="59"/>
        <v>109973.697</v>
      </c>
      <c r="FJ51" s="1371" t="s">
        <v>590</v>
      </c>
      <c r="FK51" s="1370">
        <v>9782044</v>
      </c>
      <c r="FL51" s="1372">
        <f t="shared" si="60"/>
        <v>9782.0439999999999</v>
      </c>
      <c r="FN51" s="1613" t="s">
        <v>358</v>
      </c>
      <c r="FO51" s="1614">
        <v>452399516</v>
      </c>
      <c r="FP51" s="1614">
        <v>418262137</v>
      </c>
      <c r="FQ51" s="1614">
        <v>418262137</v>
      </c>
      <c r="FR51" s="1614">
        <f t="shared" si="61"/>
        <v>452399.516</v>
      </c>
      <c r="FS51" s="1614">
        <f t="shared" si="62"/>
        <v>418262.13699999999</v>
      </c>
      <c r="FT51" s="1614">
        <f t="shared" si="63"/>
        <v>418262.13699999999</v>
      </c>
    </row>
    <row r="52" spans="1:176" ht="15" customHeight="1" x14ac:dyDescent="0.25">
      <c r="A52" s="1367" t="s">
        <v>954</v>
      </c>
      <c r="B52" s="1368" t="s">
        <v>553</v>
      </c>
      <c r="C52" s="1369">
        <v>0</v>
      </c>
      <c r="D52" s="1369">
        <v>56034000</v>
      </c>
      <c r="E52" s="1369">
        <v>1007707</v>
      </c>
      <c r="F52" s="1369">
        <v>55026293</v>
      </c>
      <c r="G52" s="1369">
        <v>1007707</v>
      </c>
      <c r="H52" s="1370">
        <f t="shared" si="10"/>
        <v>56034</v>
      </c>
      <c r="I52" s="1370">
        <f t="shared" si="11"/>
        <v>1007.707</v>
      </c>
      <c r="J52" s="1370">
        <f t="shared" si="12"/>
        <v>55026.292999999998</v>
      </c>
      <c r="K52" s="1370">
        <f t="shared" si="13"/>
        <v>1007.707</v>
      </c>
      <c r="O52" s="1368" t="s">
        <v>374</v>
      </c>
      <c r="P52" s="1369">
        <v>9656336</v>
      </c>
      <c r="Q52" s="1370">
        <f t="shared" si="14"/>
        <v>9656.3359999999993</v>
      </c>
      <c r="S52" s="1368" t="s">
        <v>553</v>
      </c>
      <c r="T52" s="1369">
        <v>56034000</v>
      </c>
      <c r="U52" s="1369">
        <v>5914863</v>
      </c>
      <c r="V52" s="1369">
        <v>5914863</v>
      </c>
      <c r="W52" s="1369">
        <v>50119137</v>
      </c>
      <c r="X52" s="1370">
        <f t="shared" si="15"/>
        <v>56034</v>
      </c>
      <c r="Y52" s="1370">
        <f t="shared" si="16"/>
        <v>5914.8630000000003</v>
      </c>
      <c r="Z52" s="1370">
        <f t="shared" si="17"/>
        <v>5914.8630000000003</v>
      </c>
      <c r="AA52" s="1370">
        <f t="shared" si="18"/>
        <v>50119.137000000002</v>
      </c>
      <c r="AC52" s="1368" t="s">
        <v>556</v>
      </c>
      <c r="AD52" s="1369">
        <v>1332602</v>
      </c>
      <c r="AE52" s="1370">
        <f t="shared" si="19"/>
        <v>1332.6020000000001</v>
      </c>
      <c r="AG52" s="1368" t="s">
        <v>552</v>
      </c>
      <c r="AH52" s="1369">
        <v>203143500</v>
      </c>
      <c r="AI52" s="1369">
        <v>56837801</v>
      </c>
      <c r="AJ52" s="1369">
        <v>56837801</v>
      </c>
      <c r="AK52" s="1369">
        <v>146305699</v>
      </c>
      <c r="AL52" s="1369">
        <f t="shared" si="20"/>
        <v>203143.5</v>
      </c>
      <c r="AM52" s="1369">
        <f t="shared" si="21"/>
        <v>56837.800999999999</v>
      </c>
      <c r="AN52" s="1369">
        <f t="shared" si="22"/>
        <v>56837.800999999999</v>
      </c>
      <c r="AO52" s="1369">
        <f t="shared" si="23"/>
        <v>146305.69899999999</v>
      </c>
      <c r="AR52" s="1368" t="s">
        <v>372</v>
      </c>
      <c r="AS52" s="1369">
        <v>2644061</v>
      </c>
      <c r="AT52" s="1369">
        <f t="shared" si="24"/>
        <v>2644.0610000000001</v>
      </c>
      <c r="AV52" s="1368" t="s">
        <v>552</v>
      </c>
      <c r="AW52" s="1369">
        <v>203143500</v>
      </c>
      <c r="AX52" s="1369">
        <v>75701443</v>
      </c>
      <c r="AY52" s="1369">
        <v>75701443</v>
      </c>
      <c r="AZ52" s="1369">
        <v>127442057</v>
      </c>
      <c r="BA52" s="1370">
        <f t="shared" si="25"/>
        <v>203143.5</v>
      </c>
      <c r="BB52" s="1370">
        <f t="shared" si="26"/>
        <v>75701.442999999999</v>
      </c>
      <c r="BC52" s="1370">
        <f t="shared" si="27"/>
        <v>75701.442999999999</v>
      </c>
      <c r="BD52" s="1370">
        <f t="shared" si="28"/>
        <v>127442.057</v>
      </c>
      <c r="BG52" s="1368" t="s">
        <v>376</v>
      </c>
      <c r="BH52" s="1369">
        <v>1250512</v>
      </c>
      <c r="BI52" s="1369">
        <f t="shared" si="29"/>
        <v>1250.5119999999999</v>
      </c>
      <c r="BK52" s="1368" t="s">
        <v>552</v>
      </c>
      <c r="BL52" s="1369">
        <v>203143500</v>
      </c>
      <c r="BM52" s="1369">
        <v>94565085</v>
      </c>
      <c r="BN52" s="1369">
        <v>94565085</v>
      </c>
      <c r="BO52" s="1369">
        <v>108578415</v>
      </c>
      <c r="BP52" s="1369">
        <f t="shared" si="30"/>
        <v>203143.5</v>
      </c>
      <c r="BQ52" s="1369">
        <f t="shared" si="31"/>
        <v>94565.085000000006</v>
      </c>
      <c r="BR52" s="1369">
        <f t="shared" si="32"/>
        <v>94565.085000000006</v>
      </c>
      <c r="BS52" s="1369">
        <f t="shared" si="33"/>
        <v>108578.41499999999</v>
      </c>
      <c r="BV52" s="1368" t="s">
        <v>554</v>
      </c>
      <c r="BW52" s="1369">
        <v>83491542</v>
      </c>
      <c r="BX52" s="1370">
        <f t="shared" si="34"/>
        <v>83491.542000000001</v>
      </c>
      <c r="BZ52" s="1368" t="s">
        <v>552</v>
      </c>
      <c r="CA52" s="1369">
        <v>203143500</v>
      </c>
      <c r="CB52" s="1369">
        <v>116565103</v>
      </c>
      <c r="CC52" s="1369">
        <v>116565103</v>
      </c>
      <c r="CD52" s="1369">
        <v>86578397</v>
      </c>
      <c r="CE52" s="1369">
        <f t="shared" si="35"/>
        <v>203143.5</v>
      </c>
      <c r="CF52" s="1369">
        <f t="shared" si="36"/>
        <v>116565.103</v>
      </c>
      <c r="CG52" s="1369">
        <f t="shared" si="37"/>
        <v>116565.103</v>
      </c>
      <c r="CH52" s="1369">
        <f t="shared" si="38"/>
        <v>86578.396999999997</v>
      </c>
      <c r="CK52" s="1371" t="s">
        <v>554</v>
      </c>
      <c r="CL52" s="1370">
        <v>81584712</v>
      </c>
      <c r="CM52" s="1370">
        <f t="shared" si="39"/>
        <v>81584.712</v>
      </c>
      <c r="CP52" s="1371" t="s">
        <v>552</v>
      </c>
      <c r="CQ52" s="1370">
        <v>203143500</v>
      </c>
      <c r="CR52" s="1370">
        <v>137727592</v>
      </c>
      <c r="CS52" s="1370">
        <v>137727592</v>
      </c>
      <c r="CT52" s="1370">
        <v>65415908</v>
      </c>
      <c r="CU52" s="1370">
        <f t="shared" si="64"/>
        <v>203143.5</v>
      </c>
      <c r="CV52" s="1370">
        <f t="shared" si="65"/>
        <v>137727.592</v>
      </c>
      <c r="CW52" s="1370">
        <f t="shared" si="66"/>
        <v>137727.592</v>
      </c>
      <c r="CX52" s="1370">
        <f t="shared" si="67"/>
        <v>65415.908000000003</v>
      </c>
      <c r="CZ52" s="1371" t="s">
        <v>554</v>
      </c>
      <c r="DA52" s="1370">
        <v>78348794</v>
      </c>
      <c r="DB52" s="1370">
        <f t="shared" si="40"/>
        <v>78348.793999999994</v>
      </c>
      <c r="DE52" s="1368" t="s">
        <v>552</v>
      </c>
      <c r="DF52" s="1369">
        <v>203143500</v>
      </c>
      <c r="DG52" s="1369">
        <v>158677657</v>
      </c>
      <c r="DH52" s="1369">
        <v>158677657</v>
      </c>
      <c r="DI52" s="1369">
        <v>44465843</v>
      </c>
      <c r="DJ52" s="1370">
        <f t="shared" si="41"/>
        <v>203143.5</v>
      </c>
      <c r="DK52" s="1370">
        <f t="shared" si="42"/>
        <v>158677.65700000001</v>
      </c>
      <c r="DL52" s="1370">
        <f t="shared" si="43"/>
        <v>158677.65700000001</v>
      </c>
      <c r="DM52" s="1370">
        <f t="shared" si="44"/>
        <v>44465.843000000001</v>
      </c>
      <c r="DP52" s="1368" t="s">
        <v>554</v>
      </c>
      <c r="DQ52" s="1369">
        <v>80125385</v>
      </c>
      <c r="DR52" s="1370">
        <f t="shared" si="45"/>
        <v>80125.384999999995</v>
      </c>
      <c r="DT52" s="1368" t="s">
        <v>552</v>
      </c>
      <c r="DU52" s="1369">
        <v>203143500</v>
      </c>
      <c r="DV52" s="1369">
        <v>179434487</v>
      </c>
      <c r="DW52" s="1369">
        <v>179434487</v>
      </c>
      <c r="DX52" s="1369">
        <v>23709013</v>
      </c>
      <c r="DY52" s="1370">
        <f t="shared" si="46"/>
        <v>203143.5</v>
      </c>
      <c r="DZ52" s="1370">
        <f t="shared" si="47"/>
        <v>179434.48699999999</v>
      </c>
      <c r="EA52" s="1370">
        <f t="shared" si="48"/>
        <v>179434.48699999999</v>
      </c>
      <c r="EB52" s="1370">
        <f t="shared" si="49"/>
        <v>23709.012999999999</v>
      </c>
      <c r="EE52" s="1371" t="s">
        <v>371</v>
      </c>
      <c r="EF52" s="1370">
        <v>8100</v>
      </c>
      <c r="EG52" s="1372">
        <f t="shared" si="50"/>
        <v>8.1</v>
      </c>
      <c r="EI52" s="1371" t="s">
        <v>358</v>
      </c>
      <c r="EJ52" s="1370">
        <v>372055500</v>
      </c>
      <c r="EK52" s="1370">
        <v>335197248</v>
      </c>
      <c r="EL52" s="1370">
        <v>335197248</v>
      </c>
      <c r="EM52" s="1372">
        <f t="shared" si="51"/>
        <v>372055.5</v>
      </c>
      <c r="EN52" s="1372">
        <f t="shared" si="52"/>
        <v>335197.24800000002</v>
      </c>
      <c r="EO52" s="1372">
        <f t="shared" si="53"/>
        <v>335197.24800000002</v>
      </c>
      <c r="ER52" s="1368" t="s">
        <v>561</v>
      </c>
      <c r="ES52" s="1369">
        <v>1474481</v>
      </c>
      <c r="ET52" s="1370">
        <f t="shared" si="54"/>
        <v>1474.481</v>
      </c>
      <c r="EW52" s="1368" t="s">
        <v>358</v>
      </c>
      <c r="EX52" s="1369">
        <v>0</v>
      </c>
      <c r="EY52" s="1369">
        <v>433892500</v>
      </c>
      <c r="EZ52" s="1369">
        <v>372570684</v>
      </c>
      <c r="FA52" s="1369">
        <v>372570684</v>
      </c>
      <c r="FB52" s="1369">
        <v>61321816</v>
      </c>
      <c r="FC52" s="1370">
        <f t="shared" si="55"/>
        <v>0</v>
      </c>
      <c r="FD52" s="1370">
        <f t="shared" si="56"/>
        <v>433892.5</v>
      </c>
      <c r="FE52" s="1370">
        <f t="shared" si="57"/>
        <v>372570.68400000001</v>
      </c>
      <c r="FF52" s="1370">
        <f t="shared" si="58"/>
        <v>372570.68400000001</v>
      </c>
      <c r="FG52" s="1370">
        <f t="shared" si="59"/>
        <v>61321.815999999999</v>
      </c>
      <c r="FJ52" s="1371" t="s">
        <v>359</v>
      </c>
      <c r="FK52" s="1370">
        <v>78149953</v>
      </c>
      <c r="FL52" s="1372">
        <f t="shared" si="60"/>
        <v>78149.952999999994</v>
      </c>
      <c r="FN52" s="1613" t="s">
        <v>552</v>
      </c>
      <c r="FO52" s="1614">
        <v>241369446</v>
      </c>
      <c r="FP52" s="1614">
        <v>241367908</v>
      </c>
      <c r="FQ52" s="1614">
        <v>241367908</v>
      </c>
      <c r="FR52" s="1614">
        <f t="shared" si="61"/>
        <v>241369.446</v>
      </c>
      <c r="FS52" s="1614">
        <f t="shared" si="62"/>
        <v>241367.908</v>
      </c>
      <c r="FT52" s="1614">
        <f t="shared" si="63"/>
        <v>241367.908</v>
      </c>
    </row>
    <row r="53" spans="1:176" ht="15" customHeight="1" x14ac:dyDescent="0.25">
      <c r="A53" s="1367" t="s">
        <v>954</v>
      </c>
      <c r="B53" s="1368" t="s">
        <v>590</v>
      </c>
      <c r="C53" s="1369">
        <v>0</v>
      </c>
      <c r="D53" s="1369">
        <v>73993006</v>
      </c>
      <c r="E53" s="1369">
        <v>7950190</v>
      </c>
      <c r="F53" s="1369">
        <v>66042816</v>
      </c>
      <c r="G53" s="1369">
        <v>7950190</v>
      </c>
      <c r="H53" s="1370">
        <f t="shared" si="10"/>
        <v>73993.005999999994</v>
      </c>
      <c r="I53" s="1370">
        <f t="shared" si="11"/>
        <v>7950.19</v>
      </c>
      <c r="J53" s="1370">
        <f t="shared" si="12"/>
        <v>66042.816000000006</v>
      </c>
      <c r="K53" s="1370">
        <f t="shared" si="13"/>
        <v>7950.19</v>
      </c>
      <c r="O53" s="1368" t="s">
        <v>375</v>
      </c>
      <c r="P53" s="1369">
        <v>1727733</v>
      </c>
      <c r="Q53" s="1370">
        <f t="shared" si="14"/>
        <v>1727.7329999999999</v>
      </c>
      <c r="S53" s="1368" t="s">
        <v>590</v>
      </c>
      <c r="T53" s="1369">
        <v>70493000</v>
      </c>
      <c r="U53" s="1369">
        <v>14974643</v>
      </c>
      <c r="V53" s="1369">
        <v>14974643</v>
      </c>
      <c r="W53" s="1369">
        <v>55518357</v>
      </c>
      <c r="X53" s="1370">
        <f t="shared" si="15"/>
        <v>70493</v>
      </c>
      <c r="Y53" s="1370">
        <f t="shared" si="16"/>
        <v>14974.643</v>
      </c>
      <c r="Z53" s="1370">
        <f t="shared" si="17"/>
        <v>14974.643</v>
      </c>
      <c r="AA53" s="1370">
        <f t="shared" si="18"/>
        <v>55518.357000000004</v>
      </c>
      <c r="AC53" s="1368" t="s">
        <v>363</v>
      </c>
      <c r="AD53" s="1369">
        <v>15456563</v>
      </c>
      <c r="AE53" s="1370">
        <f t="shared" si="19"/>
        <v>15456.563</v>
      </c>
      <c r="AG53" s="1368" t="s">
        <v>553</v>
      </c>
      <c r="AH53" s="1369">
        <v>56034000</v>
      </c>
      <c r="AI53" s="1369">
        <v>9345652</v>
      </c>
      <c r="AJ53" s="1369">
        <v>9345652</v>
      </c>
      <c r="AK53" s="1369">
        <v>46688348</v>
      </c>
      <c r="AL53" s="1369">
        <f t="shared" si="20"/>
        <v>56034</v>
      </c>
      <c r="AM53" s="1369">
        <f t="shared" si="21"/>
        <v>9345.652</v>
      </c>
      <c r="AN53" s="1369">
        <f t="shared" si="22"/>
        <v>9345.652</v>
      </c>
      <c r="AO53" s="1369">
        <f t="shared" si="23"/>
        <v>46688.347999999998</v>
      </c>
      <c r="AR53" s="1368" t="s">
        <v>374</v>
      </c>
      <c r="AS53" s="1369">
        <v>6181011</v>
      </c>
      <c r="AT53" s="1369">
        <f t="shared" si="24"/>
        <v>6181.0110000000004</v>
      </c>
      <c r="AV53" s="1368" t="s">
        <v>553</v>
      </c>
      <c r="AW53" s="1369">
        <v>56034000</v>
      </c>
      <c r="AX53" s="1369">
        <v>12511410</v>
      </c>
      <c r="AY53" s="1369">
        <v>12511410</v>
      </c>
      <c r="AZ53" s="1369">
        <v>43522590</v>
      </c>
      <c r="BA53" s="1370">
        <f t="shared" si="25"/>
        <v>56034</v>
      </c>
      <c r="BB53" s="1370">
        <f t="shared" si="26"/>
        <v>12511.41</v>
      </c>
      <c r="BC53" s="1370">
        <f t="shared" si="27"/>
        <v>12511.41</v>
      </c>
      <c r="BD53" s="1370">
        <f t="shared" si="28"/>
        <v>43522.59</v>
      </c>
      <c r="BG53" s="1368" t="s">
        <v>378</v>
      </c>
      <c r="BH53" s="1369">
        <v>902678</v>
      </c>
      <c r="BI53" s="1369">
        <f t="shared" si="29"/>
        <v>902.678</v>
      </c>
      <c r="BK53" s="1368" t="s">
        <v>553</v>
      </c>
      <c r="BL53" s="1369">
        <v>56034000</v>
      </c>
      <c r="BM53" s="1369">
        <v>16052233</v>
      </c>
      <c r="BN53" s="1369">
        <v>16052233</v>
      </c>
      <c r="BO53" s="1369">
        <v>39981767</v>
      </c>
      <c r="BP53" s="1369">
        <f t="shared" si="30"/>
        <v>56034</v>
      </c>
      <c r="BQ53" s="1369">
        <f t="shared" si="31"/>
        <v>16052.233</v>
      </c>
      <c r="BR53" s="1369">
        <f t="shared" si="32"/>
        <v>16052.233</v>
      </c>
      <c r="BS53" s="1369">
        <f t="shared" si="33"/>
        <v>39981.767</v>
      </c>
      <c r="BV53" s="1368" t="s">
        <v>555</v>
      </c>
      <c r="BW53" s="1369">
        <v>82042543</v>
      </c>
      <c r="BX53" s="1370">
        <f t="shared" si="34"/>
        <v>82042.543000000005</v>
      </c>
      <c r="BZ53" s="1368" t="s">
        <v>553</v>
      </c>
      <c r="CA53" s="1369">
        <v>56034000</v>
      </c>
      <c r="CB53" s="1369">
        <v>19353006</v>
      </c>
      <c r="CC53" s="1369">
        <v>19353006</v>
      </c>
      <c r="CD53" s="1369">
        <v>36680994</v>
      </c>
      <c r="CE53" s="1369">
        <f t="shared" si="35"/>
        <v>56034</v>
      </c>
      <c r="CF53" s="1369">
        <f t="shared" si="36"/>
        <v>19353.006000000001</v>
      </c>
      <c r="CG53" s="1369">
        <f t="shared" si="37"/>
        <v>19353.006000000001</v>
      </c>
      <c r="CH53" s="1369">
        <f t="shared" si="38"/>
        <v>36680.993999999999</v>
      </c>
      <c r="CK53" s="1371" t="s">
        <v>555</v>
      </c>
      <c r="CL53" s="1370">
        <v>80537138</v>
      </c>
      <c r="CM53" s="1370">
        <f t="shared" si="39"/>
        <v>80537.138000000006</v>
      </c>
      <c r="CP53" s="1371" t="s">
        <v>553</v>
      </c>
      <c r="CQ53" s="1370">
        <v>56034000</v>
      </c>
      <c r="CR53" s="1370">
        <v>22216851</v>
      </c>
      <c r="CS53" s="1370">
        <v>22216851</v>
      </c>
      <c r="CT53" s="1370">
        <v>33817149</v>
      </c>
      <c r="CU53" s="1370">
        <f t="shared" si="64"/>
        <v>56034</v>
      </c>
      <c r="CV53" s="1370">
        <f t="shared" si="65"/>
        <v>22216.850999999999</v>
      </c>
      <c r="CW53" s="1370">
        <f t="shared" si="66"/>
        <v>22216.850999999999</v>
      </c>
      <c r="CX53" s="1370">
        <f t="shared" si="67"/>
        <v>33817.148999999998</v>
      </c>
      <c r="CZ53" s="1371" t="s">
        <v>555</v>
      </c>
      <c r="DA53" s="1370">
        <v>77309040</v>
      </c>
      <c r="DB53" s="1370">
        <f t="shared" si="40"/>
        <v>77309.039999999994</v>
      </c>
      <c r="DE53" s="1368" t="s">
        <v>553</v>
      </c>
      <c r="DF53" s="1369">
        <v>56034000</v>
      </c>
      <c r="DG53" s="1369">
        <v>25912826</v>
      </c>
      <c r="DH53" s="1369">
        <v>25912826</v>
      </c>
      <c r="DI53" s="1369">
        <v>30121174</v>
      </c>
      <c r="DJ53" s="1370">
        <f t="shared" si="41"/>
        <v>56034</v>
      </c>
      <c r="DK53" s="1370">
        <f t="shared" si="42"/>
        <v>25912.826000000001</v>
      </c>
      <c r="DL53" s="1370">
        <f t="shared" si="43"/>
        <v>25912.826000000001</v>
      </c>
      <c r="DM53" s="1370">
        <f t="shared" si="44"/>
        <v>30121.173999999999</v>
      </c>
      <c r="DP53" s="1368" t="s">
        <v>555</v>
      </c>
      <c r="DQ53" s="1369">
        <v>79602877</v>
      </c>
      <c r="DR53" s="1370">
        <f t="shared" si="45"/>
        <v>79602.876999999993</v>
      </c>
      <c r="DT53" s="1368" t="s">
        <v>553</v>
      </c>
      <c r="DU53" s="1369">
        <v>56034000</v>
      </c>
      <c r="DV53" s="1369">
        <v>29756573</v>
      </c>
      <c r="DW53" s="1369">
        <v>29756573</v>
      </c>
      <c r="DX53" s="1369">
        <v>26277427</v>
      </c>
      <c r="DY53" s="1370">
        <f t="shared" si="46"/>
        <v>56034</v>
      </c>
      <c r="DZ53" s="1370">
        <f t="shared" si="47"/>
        <v>29756.573</v>
      </c>
      <c r="EA53" s="1370">
        <f t="shared" si="48"/>
        <v>29756.573</v>
      </c>
      <c r="EB53" s="1370">
        <f t="shared" si="49"/>
        <v>26277.427</v>
      </c>
      <c r="EE53" s="1371" t="s">
        <v>560</v>
      </c>
      <c r="EF53" s="1370">
        <v>432857</v>
      </c>
      <c r="EG53" s="1372">
        <f t="shared" si="50"/>
        <v>432.85700000000003</v>
      </c>
      <c r="EI53" s="1371" t="s">
        <v>552</v>
      </c>
      <c r="EJ53" s="1370">
        <v>203143500</v>
      </c>
      <c r="EK53" s="1370">
        <v>200367847</v>
      </c>
      <c r="EL53" s="1370">
        <v>200367847</v>
      </c>
      <c r="EM53" s="1372">
        <f t="shared" si="51"/>
        <v>203143.5</v>
      </c>
      <c r="EN53" s="1372">
        <f t="shared" si="52"/>
        <v>200367.84700000001</v>
      </c>
      <c r="EO53" s="1372">
        <f t="shared" si="53"/>
        <v>200367.84700000001</v>
      </c>
      <c r="ER53" s="1368" t="s">
        <v>562</v>
      </c>
      <c r="ES53" s="1369">
        <v>763564</v>
      </c>
      <c r="ET53" s="1370">
        <f t="shared" si="54"/>
        <v>763.56399999999996</v>
      </c>
      <c r="EW53" s="1368" t="s">
        <v>552</v>
      </c>
      <c r="EX53" s="1369">
        <v>0</v>
      </c>
      <c r="EY53" s="1369">
        <v>223143500</v>
      </c>
      <c r="EZ53" s="1369">
        <v>221124677</v>
      </c>
      <c r="FA53" s="1369">
        <v>221124677</v>
      </c>
      <c r="FB53" s="1369">
        <v>2018823</v>
      </c>
      <c r="FC53" s="1370">
        <f t="shared" si="55"/>
        <v>0</v>
      </c>
      <c r="FD53" s="1370">
        <f t="shared" si="56"/>
        <v>223143.5</v>
      </c>
      <c r="FE53" s="1370">
        <f t="shared" si="57"/>
        <v>221124.677</v>
      </c>
      <c r="FF53" s="1370">
        <f t="shared" si="58"/>
        <v>221124.677</v>
      </c>
      <c r="FG53" s="1370">
        <f t="shared" si="59"/>
        <v>2018.8230000000001</v>
      </c>
      <c r="FJ53" s="1371" t="s">
        <v>360</v>
      </c>
      <c r="FK53" s="1370">
        <v>16044929</v>
      </c>
      <c r="FL53" s="1372">
        <f t="shared" si="60"/>
        <v>16044.929</v>
      </c>
      <c r="FN53" s="1613" t="s">
        <v>553</v>
      </c>
      <c r="FO53" s="1614">
        <v>56607000</v>
      </c>
      <c r="FP53" s="1614">
        <v>55479835</v>
      </c>
      <c r="FQ53" s="1614">
        <v>55479835</v>
      </c>
      <c r="FR53" s="1614">
        <f t="shared" si="61"/>
        <v>56607</v>
      </c>
      <c r="FS53" s="1614">
        <f t="shared" si="62"/>
        <v>55479.834999999999</v>
      </c>
      <c r="FT53" s="1614">
        <f t="shared" si="63"/>
        <v>55479.834999999999</v>
      </c>
    </row>
    <row r="54" spans="1:176" ht="15" customHeight="1" x14ac:dyDescent="0.25">
      <c r="A54" s="1367" t="s">
        <v>954</v>
      </c>
      <c r="B54" s="1368" t="s">
        <v>850</v>
      </c>
      <c r="C54" s="1369">
        <v>0</v>
      </c>
      <c r="D54" s="1369">
        <v>700000</v>
      </c>
      <c r="E54" s="1369">
        <v>0</v>
      </c>
      <c r="F54" s="1369">
        <v>700000</v>
      </c>
      <c r="G54" s="1369">
        <v>0</v>
      </c>
      <c r="H54" s="1370">
        <f t="shared" si="10"/>
        <v>700</v>
      </c>
      <c r="I54" s="1370">
        <f t="shared" si="11"/>
        <v>0</v>
      </c>
      <c r="J54" s="1370">
        <f t="shared" si="12"/>
        <v>700</v>
      </c>
      <c r="K54" s="1370">
        <f t="shared" si="13"/>
        <v>0</v>
      </c>
      <c r="O54" s="1368" t="s">
        <v>376</v>
      </c>
      <c r="P54" s="1369">
        <v>1155064</v>
      </c>
      <c r="Q54" s="1370">
        <f t="shared" si="14"/>
        <v>1155.0640000000001</v>
      </c>
      <c r="S54" s="1368" t="s">
        <v>850</v>
      </c>
      <c r="T54" s="1369">
        <v>700000</v>
      </c>
      <c r="U54" s="1369">
        <v>0</v>
      </c>
      <c r="V54" s="1369">
        <v>0</v>
      </c>
      <c r="W54" s="1369">
        <v>700000</v>
      </c>
      <c r="X54" s="1370">
        <f t="shared" si="15"/>
        <v>700</v>
      </c>
      <c r="Y54" s="1370">
        <f t="shared" si="16"/>
        <v>0</v>
      </c>
      <c r="Z54" s="1370">
        <f t="shared" si="17"/>
        <v>0</v>
      </c>
      <c r="AA54" s="1370">
        <f t="shared" si="18"/>
        <v>700</v>
      </c>
      <c r="AC54" s="1368" t="s">
        <v>365</v>
      </c>
      <c r="AD54" s="1369">
        <v>336048790</v>
      </c>
      <c r="AE54" s="1370">
        <f t="shared" si="19"/>
        <v>336048.79</v>
      </c>
      <c r="AG54" s="1368" t="s">
        <v>590</v>
      </c>
      <c r="AH54" s="1369">
        <v>70493000</v>
      </c>
      <c r="AI54" s="1369">
        <v>23559298</v>
      </c>
      <c r="AJ54" s="1369">
        <v>23559298</v>
      </c>
      <c r="AK54" s="1369">
        <v>46933702</v>
      </c>
      <c r="AL54" s="1369">
        <f t="shared" si="20"/>
        <v>70493</v>
      </c>
      <c r="AM54" s="1369">
        <f t="shared" si="21"/>
        <v>23559.297999999999</v>
      </c>
      <c r="AN54" s="1369">
        <f t="shared" si="22"/>
        <v>23559.297999999999</v>
      </c>
      <c r="AO54" s="1369">
        <f t="shared" si="23"/>
        <v>46933.701999999997</v>
      </c>
      <c r="AR54" s="1368" t="s">
        <v>375</v>
      </c>
      <c r="AS54" s="1369">
        <v>844417</v>
      </c>
      <c r="AT54" s="1369">
        <f t="shared" si="24"/>
        <v>844.41700000000003</v>
      </c>
      <c r="AV54" s="1368" t="s">
        <v>590</v>
      </c>
      <c r="AW54" s="1369">
        <v>70793000</v>
      </c>
      <c r="AX54" s="1369">
        <v>38933432</v>
      </c>
      <c r="AY54" s="1369">
        <v>38933432</v>
      </c>
      <c r="AZ54" s="1369">
        <v>31859568</v>
      </c>
      <c r="BA54" s="1370">
        <f t="shared" si="25"/>
        <v>70793</v>
      </c>
      <c r="BB54" s="1370">
        <f t="shared" si="26"/>
        <v>38933.432000000001</v>
      </c>
      <c r="BC54" s="1370">
        <f t="shared" si="27"/>
        <v>38933.432000000001</v>
      </c>
      <c r="BD54" s="1370">
        <f t="shared" si="28"/>
        <v>31859.567999999999</v>
      </c>
      <c r="BG54" s="1368" t="s">
        <v>381</v>
      </c>
      <c r="BH54" s="1369">
        <v>474317</v>
      </c>
      <c r="BI54" s="1369">
        <f t="shared" si="29"/>
        <v>474.31700000000001</v>
      </c>
      <c r="BK54" s="1368" t="s">
        <v>590</v>
      </c>
      <c r="BL54" s="1369">
        <v>71493000</v>
      </c>
      <c r="BM54" s="1369">
        <v>49726128</v>
      </c>
      <c r="BN54" s="1369">
        <v>49726128</v>
      </c>
      <c r="BO54" s="1369">
        <v>21766872</v>
      </c>
      <c r="BP54" s="1369">
        <f t="shared" si="30"/>
        <v>71493</v>
      </c>
      <c r="BQ54" s="1369">
        <f t="shared" si="31"/>
        <v>49726.127999999997</v>
      </c>
      <c r="BR54" s="1369">
        <f t="shared" si="32"/>
        <v>49726.127999999997</v>
      </c>
      <c r="BS54" s="1369">
        <f t="shared" si="33"/>
        <v>21766.871999999999</v>
      </c>
      <c r="BV54" s="1368" t="s">
        <v>556</v>
      </c>
      <c r="BW54" s="1369">
        <v>1448999</v>
      </c>
      <c r="BX54" s="1370">
        <f t="shared" si="34"/>
        <v>1448.999</v>
      </c>
      <c r="BZ54" s="1368" t="s">
        <v>590</v>
      </c>
      <c r="CA54" s="1369">
        <v>71774734</v>
      </c>
      <c r="CB54" s="1369">
        <v>62853391</v>
      </c>
      <c r="CC54" s="1369">
        <v>62853391</v>
      </c>
      <c r="CD54" s="1369">
        <v>8921343</v>
      </c>
      <c r="CE54" s="1369">
        <f t="shared" si="35"/>
        <v>71774.733999999997</v>
      </c>
      <c r="CF54" s="1369">
        <f t="shared" si="36"/>
        <v>62853.391000000003</v>
      </c>
      <c r="CG54" s="1369">
        <f t="shared" si="37"/>
        <v>62853.391000000003</v>
      </c>
      <c r="CH54" s="1369">
        <f t="shared" si="38"/>
        <v>8921.3430000000008</v>
      </c>
      <c r="CK54" s="1371" t="s">
        <v>556</v>
      </c>
      <c r="CL54" s="1370">
        <v>1047574</v>
      </c>
      <c r="CM54" s="1370">
        <f t="shared" si="39"/>
        <v>1047.5740000000001</v>
      </c>
      <c r="CP54" s="1371" t="s">
        <v>590</v>
      </c>
      <c r="CQ54" s="1370">
        <v>114507000</v>
      </c>
      <c r="CR54" s="1370">
        <v>73222213</v>
      </c>
      <c r="CS54" s="1370">
        <v>73222213</v>
      </c>
      <c r="CT54" s="1370">
        <v>41284787</v>
      </c>
      <c r="CU54" s="1370">
        <f t="shared" si="64"/>
        <v>114507</v>
      </c>
      <c r="CV54" s="1370">
        <f t="shared" si="65"/>
        <v>73222.213000000003</v>
      </c>
      <c r="CW54" s="1370">
        <f t="shared" si="66"/>
        <v>73222.213000000003</v>
      </c>
      <c r="CX54" s="1370">
        <f t="shared" si="67"/>
        <v>41284.786999999997</v>
      </c>
      <c r="CZ54" s="1371" t="s">
        <v>556</v>
      </c>
      <c r="DA54" s="1370">
        <v>1039754</v>
      </c>
      <c r="DB54" s="1370">
        <f t="shared" si="40"/>
        <v>1039.7539999999999</v>
      </c>
      <c r="DE54" s="1368" t="s">
        <v>590</v>
      </c>
      <c r="DF54" s="1369">
        <v>113391000</v>
      </c>
      <c r="DG54" s="1369">
        <v>87149545</v>
      </c>
      <c r="DH54" s="1369">
        <v>87149545</v>
      </c>
      <c r="DI54" s="1369">
        <v>26241455</v>
      </c>
      <c r="DJ54" s="1370">
        <f t="shared" si="41"/>
        <v>113391</v>
      </c>
      <c r="DK54" s="1370">
        <f t="shared" si="42"/>
        <v>87149.544999999998</v>
      </c>
      <c r="DL54" s="1370">
        <f t="shared" si="43"/>
        <v>87149.544999999998</v>
      </c>
      <c r="DM54" s="1370">
        <f t="shared" si="44"/>
        <v>26241.455000000002</v>
      </c>
      <c r="DP54" s="1368" t="s">
        <v>556</v>
      </c>
      <c r="DQ54" s="1369">
        <v>522508</v>
      </c>
      <c r="DR54" s="1370">
        <f t="shared" si="45"/>
        <v>522.50800000000004</v>
      </c>
      <c r="DT54" s="1368" t="s">
        <v>590</v>
      </c>
      <c r="DU54" s="1369">
        <v>113072000</v>
      </c>
      <c r="DV54" s="1369">
        <v>93936983</v>
      </c>
      <c r="DW54" s="1369">
        <v>93936983</v>
      </c>
      <c r="DX54" s="1369">
        <v>19135017</v>
      </c>
      <c r="DY54" s="1370">
        <f t="shared" si="46"/>
        <v>113072</v>
      </c>
      <c r="DZ54" s="1370">
        <f t="shared" si="47"/>
        <v>93936.982999999993</v>
      </c>
      <c r="EA54" s="1370">
        <f t="shared" si="48"/>
        <v>93936.982999999993</v>
      </c>
      <c r="EB54" s="1370">
        <f t="shared" si="49"/>
        <v>19135.017</v>
      </c>
      <c r="EE54" s="1371" t="s">
        <v>562</v>
      </c>
      <c r="EF54" s="1370">
        <v>373437</v>
      </c>
      <c r="EG54" s="1372">
        <f t="shared" si="50"/>
        <v>373.43700000000001</v>
      </c>
      <c r="EI54" s="1371" t="s">
        <v>553</v>
      </c>
      <c r="EJ54" s="1370">
        <v>56034000</v>
      </c>
      <c r="EK54" s="1370">
        <v>33232750</v>
      </c>
      <c r="EL54" s="1370">
        <v>33232750</v>
      </c>
      <c r="EM54" s="1372">
        <f t="shared" si="51"/>
        <v>56034</v>
      </c>
      <c r="EN54" s="1372">
        <f t="shared" si="52"/>
        <v>33232.75</v>
      </c>
      <c r="EO54" s="1372">
        <f t="shared" si="53"/>
        <v>33232.75</v>
      </c>
      <c r="ER54" s="1368" t="s">
        <v>563</v>
      </c>
      <c r="ES54" s="1369">
        <v>1082900</v>
      </c>
      <c r="ET54" s="1370">
        <f t="shared" si="54"/>
        <v>1082.9000000000001</v>
      </c>
      <c r="EW54" s="1368" t="s">
        <v>553</v>
      </c>
      <c r="EX54" s="1369">
        <v>0</v>
      </c>
      <c r="EY54" s="1369">
        <v>56034000</v>
      </c>
      <c r="EZ54" s="1369">
        <v>39813657</v>
      </c>
      <c r="FA54" s="1369">
        <v>39813657</v>
      </c>
      <c r="FB54" s="1369">
        <v>16220343</v>
      </c>
      <c r="FC54" s="1370">
        <f t="shared" si="55"/>
        <v>0</v>
      </c>
      <c r="FD54" s="1370">
        <f t="shared" si="56"/>
        <v>56034</v>
      </c>
      <c r="FE54" s="1370">
        <f t="shared" si="57"/>
        <v>39813.656999999999</v>
      </c>
      <c r="FF54" s="1370">
        <f t="shared" si="58"/>
        <v>39813.656999999999</v>
      </c>
      <c r="FG54" s="1370">
        <f t="shared" si="59"/>
        <v>16220.343000000001</v>
      </c>
      <c r="FJ54" s="1371" t="s">
        <v>361</v>
      </c>
      <c r="FK54" s="1370">
        <v>62105024</v>
      </c>
      <c r="FL54" s="1372">
        <f t="shared" si="60"/>
        <v>62105.023999999998</v>
      </c>
      <c r="FN54" s="1613" t="s">
        <v>590</v>
      </c>
      <c r="FO54" s="1614">
        <v>153723070</v>
      </c>
      <c r="FP54" s="1614">
        <v>121414394</v>
      </c>
      <c r="FQ54" s="1614">
        <v>121414394</v>
      </c>
      <c r="FR54" s="1614">
        <f t="shared" si="61"/>
        <v>153723.07</v>
      </c>
      <c r="FS54" s="1614">
        <f t="shared" si="62"/>
        <v>121414.394</v>
      </c>
      <c r="FT54" s="1614">
        <f t="shared" si="63"/>
        <v>121414.394</v>
      </c>
    </row>
    <row r="55" spans="1:176" ht="15" customHeight="1" x14ac:dyDescent="0.25">
      <c r="A55" s="1367" t="s">
        <v>953</v>
      </c>
      <c r="B55" s="1368" t="s">
        <v>359</v>
      </c>
      <c r="C55" s="1369">
        <v>0</v>
      </c>
      <c r="D55" s="1369">
        <v>86350000</v>
      </c>
      <c r="E55" s="1369">
        <v>0</v>
      </c>
      <c r="F55" s="1369">
        <v>86350000</v>
      </c>
      <c r="G55" s="1369">
        <v>0</v>
      </c>
      <c r="H55" s="1370">
        <f t="shared" si="10"/>
        <v>86350</v>
      </c>
      <c r="I55" s="1370">
        <f t="shared" si="11"/>
        <v>0</v>
      </c>
      <c r="J55" s="1370">
        <f t="shared" si="12"/>
        <v>86350</v>
      </c>
      <c r="K55" s="1370">
        <f t="shared" si="13"/>
        <v>0</v>
      </c>
      <c r="O55" s="1368" t="s">
        <v>377</v>
      </c>
      <c r="P55" s="1369">
        <v>74800</v>
      </c>
      <c r="Q55" s="1370">
        <f t="shared" si="14"/>
        <v>74.8</v>
      </c>
      <c r="S55" s="1368" t="s">
        <v>359</v>
      </c>
      <c r="T55" s="1369">
        <v>86350000</v>
      </c>
      <c r="U55" s="1369">
        <v>0</v>
      </c>
      <c r="V55" s="1369">
        <v>0</v>
      </c>
      <c r="W55" s="1369">
        <v>86350000</v>
      </c>
      <c r="X55" s="1370">
        <f t="shared" si="15"/>
        <v>86350</v>
      </c>
      <c r="Y55" s="1370">
        <f t="shared" si="16"/>
        <v>0</v>
      </c>
      <c r="Z55" s="1370">
        <f t="shared" si="17"/>
        <v>0</v>
      </c>
      <c r="AA55" s="1370">
        <f t="shared" si="18"/>
        <v>86350</v>
      </c>
      <c r="AC55" s="1368" t="s">
        <v>366</v>
      </c>
      <c r="AD55" s="1369">
        <v>428400</v>
      </c>
      <c r="AE55" s="1370">
        <f t="shared" si="19"/>
        <v>428.4</v>
      </c>
      <c r="AG55" s="1368" t="s">
        <v>850</v>
      </c>
      <c r="AH55" s="1369">
        <v>700000</v>
      </c>
      <c r="AI55" s="1369">
        <v>0</v>
      </c>
      <c r="AJ55" s="1369">
        <v>0</v>
      </c>
      <c r="AK55" s="1369">
        <v>700000</v>
      </c>
      <c r="AL55" s="1369">
        <f t="shared" si="20"/>
        <v>700</v>
      </c>
      <c r="AM55" s="1369">
        <f t="shared" si="21"/>
        <v>0</v>
      </c>
      <c r="AN55" s="1369">
        <f t="shared" si="22"/>
        <v>0</v>
      </c>
      <c r="AO55" s="1369">
        <f t="shared" si="23"/>
        <v>700</v>
      </c>
      <c r="AR55" s="1368" t="s">
        <v>376</v>
      </c>
      <c r="AS55" s="1369">
        <v>1023013</v>
      </c>
      <c r="AT55" s="1369">
        <f t="shared" si="24"/>
        <v>1023.013</v>
      </c>
      <c r="AV55" s="1368" t="s">
        <v>850</v>
      </c>
      <c r="AW55" s="1369">
        <v>700000</v>
      </c>
      <c r="AX55" s="1369">
        <v>0</v>
      </c>
      <c r="AY55" s="1369">
        <v>0</v>
      </c>
      <c r="AZ55" s="1369">
        <v>700000</v>
      </c>
      <c r="BA55" s="1370">
        <f t="shared" si="25"/>
        <v>700</v>
      </c>
      <c r="BB55" s="1370">
        <f t="shared" si="26"/>
        <v>0</v>
      </c>
      <c r="BC55" s="1370">
        <f t="shared" si="27"/>
        <v>0</v>
      </c>
      <c r="BD55" s="1370">
        <f t="shared" si="28"/>
        <v>700</v>
      </c>
      <c r="BG55" s="1368" t="s">
        <v>564</v>
      </c>
      <c r="BH55" s="1369">
        <v>3135806</v>
      </c>
      <c r="BI55" s="1369">
        <f t="shared" si="29"/>
        <v>3135.806</v>
      </c>
      <c r="BK55" s="1368" t="s">
        <v>850</v>
      </c>
      <c r="BL55" s="1369">
        <v>700000</v>
      </c>
      <c r="BM55" s="1369">
        <v>0</v>
      </c>
      <c r="BN55" s="1369">
        <v>0</v>
      </c>
      <c r="BO55" s="1369">
        <v>700000</v>
      </c>
      <c r="BP55" s="1369">
        <f t="shared" si="30"/>
        <v>700</v>
      </c>
      <c r="BQ55" s="1369">
        <f t="shared" si="31"/>
        <v>0</v>
      </c>
      <c r="BR55" s="1369">
        <f t="shared" si="32"/>
        <v>0</v>
      </c>
      <c r="BS55" s="1369">
        <f t="shared" si="33"/>
        <v>700</v>
      </c>
      <c r="BV55" s="1368" t="s">
        <v>363</v>
      </c>
      <c r="BW55" s="1369">
        <v>12852453</v>
      </c>
      <c r="BX55" s="1370">
        <f t="shared" si="34"/>
        <v>12852.453</v>
      </c>
      <c r="BZ55" s="1368" t="s">
        <v>850</v>
      </c>
      <c r="CA55" s="1369">
        <v>700000</v>
      </c>
      <c r="CB55" s="1369">
        <v>0</v>
      </c>
      <c r="CC55" s="1369">
        <v>0</v>
      </c>
      <c r="CD55" s="1369">
        <v>700000</v>
      </c>
      <c r="CE55" s="1369">
        <f t="shared" si="35"/>
        <v>700</v>
      </c>
      <c r="CF55" s="1369">
        <f t="shared" si="36"/>
        <v>0</v>
      </c>
      <c r="CG55" s="1369">
        <f t="shared" si="37"/>
        <v>0</v>
      </c>
      <c r="CH55" s="1369">
        <f t="shared" si="38"/>
        <v>700</v>
      </c>
      <c r="CK55" s="1371" t="s">
        <v>363</v>
      </c>
      <c r="CL55" s="1370">
        <v>5899892</v>
      </c>
      <c r="CM55" s="1370">
        <f t="shared" si="39"/>
        <v>5899.8919999999998</v>
      </c>
      <c r="CP55" s="1371" t="s">
        <v>850</v>
      </c>
      <c r="CQ55" s="1370">
        <v>700000</v>
      </c>
      <c r="CR55" s="1370">
        <v>0</v>
      </c>
      <c r="CS55" s="1370">
        <v>0</v>
      </c>
      <c r="CT55" s="1370">
        <v>700000</v>
      </c>
      <c r="CU55" s="1370">
        <f t="shared" si="64"/>
        <v>700</v>
      </c>
      <c r="CV55" s="1370">
        <f t="shared" si="65"/>
        <v>0</v>
      </c>
      <c r="CW55" s="1370">
        <f t="shared" si="66"/>
        <v>0</v>
      </c>
      <c r="CX55" s="1370">
        <f t="shared" si="67"/>
        <v>700</v>
      </c>
      <c r="CZ55" s="1371" t="s">
        <v>363</v>
      </c>
      <c r="DA55" s="1370">
        <v>3796788</v>
      </c>
      <c r="DB55" s="1370">
        <f t="shared" si="40"/>
        <v>3796.788</v>
      </c>
      <c r="DE55" s="1368" t="s">
        <v>850</v>
      </c>
      <c r="DF55" s="1369">
        <v>700000</v>
      </c>
      <c r="DG55" s="1369">
        <v>0</v>
      </c>
      <c r="DH55" s="1369">
        <v>0</v>
      </c>
      <c r="DI55" s="1369">
        <v>700000</v>
      </c>
      <c r="DJ55" s="1370">
        <f t="shared" si="41"/>
        <v>700</v>
      </c>
      <c r="DK55" s="1370">
        <f t="shared" si="42"/>
        <v>0</v>
      </c>
      <c r="DL55" s="1370">
        <f t="shared" si="43"/>
        <v>0</v>
      </c>
      <c r="DM55" s="1370">
        <f t="shared" si="44"/>
        <v>700</v>
      </c>
      <c r="DP55" s="1368" t="s">
        <v>363</v>
      </c>
      <c r="DQ55" s="1369">
        <v>1438628</v>
      </c>
      <c r="DR55" s="1370">
        <f t="shared" si="45"/>
        <v>1438.6279999999999</v>
      </c>
      <c r="DT55" s="1368" t="s">
        <v>850</v>
      </c>
      <c r="DU55" s="1369">
        <v>700000</v>
      </c>
      <c r="DV55" s="1369">
        <v>0</v>
      </c>
      <c r="DW55" s="1369">
        <v>0</v>
      </c>
      <c r="DX55" s="1369">
        <v>700000</v>
      </c>
      <c r="DY55" s="1370">
        <f t="shared" si="46"/>
        <v>700</v>
      </c>
      <c r="DZ55" s="1370">
        <f t="shared" si="47"/>
        <v>0</v>
      </c>
      <c r="EA55" s="1370">
        <f t="shared" si="48"/>
        <v>0</v>
      </c>
      <c r="EB55" s="1370">
        <f t="shared" si="49"/>
        <v>700</v>
      </c>
      <c r="EE55" s="1371" t="s">
        <v>563</v>
      </c>
      <c r="EF55" s="1370">
        <v>690200</v>
      </c>
      <c r="EG55" s="1372">
        <f t="shared" si="50"/>
        <v>690.2</v>
      </c>
      <c r="EI55" s="1371" t="s">
        <v>590</v>
      </c>
      <c r="EJ55" s="1370">
        <v>112178000</v>
      </c>
      <c r="EK55" s="1370">
        <v>101596651</v>
      </c>
      <c r="EL55" s="1370">
        <v>101596651</v>
      </c>
      <c r="EM55" s="1372">
        <f t="shared" si="51"/>
        <v>112178</v>
      </c>
      <c r="EN55" s="1372">
        <f t="shared" si="52"/>
        <v>101596.651</v>
      </c>
      <c r="EO55" s="1372">
        <f t="shared" si="53"/>
        <v>101596.651</v>
      </c>
      <c r="ER55" s="1368" t="s">
        <v>372</v>
      </c>
      <c r="ES55" s="1369">
        <v>2572563</v>
      </c>
      <c r="ET55" s="1370">
        <f t="shared" si="54"/>
        <v>2572.5630000000001</v>
      </c>
      <c r="EW55" s="1368" t="s">
        <v>590</v>
      </c>
      <c r="EX55" s="1369">
        <v>0</v>
      </c>
      <c r="EY55" s="1369">
        <v>154015000</v>
      </c>
      <c r="EZ55" s="1369">
        <v>111632350</v>
      </c>
      <c r="FA55" s="1369">
        <v>111632350</v>
      </c>
      <c r="FB55" s="1369">
        <v>42382650</v>
      </c>
      <c r="FC55" s="1370">
        <f t="shared" si="55"/>
        <v>0</v>
      </c>
      <c r="FD55" s="1370">
        <f t="shared" si="56"/>
        <v>154015</v>
      </c>
      <c r="FE55" s="1370">
        <f t="shared" si="57"/>
        <v>111632.35</v>
      </c>
      <c r="FF55" s="1370">
        <f t="shared" si="58"/>
        <v>111632.35</v>
      </c>
      <c r="FG55" s="1370">
        <f t="shared" si="59"/>
        <v>42382.65</v>
      </c>
      <c r="FJ55" s="1371" t="s">
        <v>362</v>
      </c>
      <c r="FK55" s="1370">
        <v>97810804</v>
      </c>
      <c r="FL55" s="1372">
        <f t="shared" si="60"/>
        <v>97810.804000000004</v>
      </c>
      <c r="FN55" s="1613" t="s">
        <v>850</v>
      </c>
      <c r="FO55" s="1614">
        <v>700000</v>
      </c>
      <c r="FP55" s="1614">
        <v>0</v>
      </c>
      <c r="FQ55" s="1614">
        <v>0</v>
      </c>
      <c r="FR55" s="1614">
        <f t="shared" si="61"/>
        <v>700</v>
      </c>
      <c r="FS55" s="1614">
        <f t="shared" si="62"/>
        <v>0</v>
      </c>
      <c r="FT55" s="1614">
        <f t="shared" si="63"/>
        <v>0</v>
      </c>
    </row>
    <row r="56" spans="1:176" ht="15" customHeight="1" x14ac:dyDescent="0.25">
      <c r="A56" s="1367" t="s">
        <v>954</v>
      </c>
      <c r="B56" s="1368" t="s">
        <v>360</v>
      </c>
      <c r="C56" s="1369">
        <v>0</v>
      </c>
      <c r="D56" s="1369">
        <v>10000</v>
      </c>
      <c r="E56" s="1369">
        <v>0</v>
      </c>
      <c r="F56" s="1369">
        <v>10000</v>
      </c>
      <c r="G56" s="1369">
        <v>0</v>
      </c>
      <c r="H56" s="1370">
        <f t="shared" si="10"/>
        <v>10</v>
      </c>
      <c r="I56" s="1370">
        <f t="shared" si="11"/>
        <v>0</v>
      </c>
      <c r="J56" s="1370">
        <f t="shared" si="12"/>
        <v>10</v>
      </c>
      <c r="K56" s="1370">
        <f t="shared" si="13"/>
        <v>0</v>
      </c>
      <c r="O56" s="1368" t="s">
        <v>378</v>
      </c>
      <c r="P56" s="1369">
        <v>759276</v>
      </c>
      <c r="Q56" s="1370">
        <f t="shared" si="14"/>
        <v>759.27599999999995</v>
      </c>
      <c r="S56" s="1368" t="s">
        <v>360</v>
      </c>
      <c r="T56" s="1369">
        <v>10000</v>
      </c>
      <c r="U56" s="1369">
        <v>0</v>
      </c>
      <c r="V56" s="1369">
        <v>0</v>
      </c>
      <c r="W56" s="1369">
        <v>10000</v>
      </c>
      <c r="X56" s="1370">
        <f t="shared" si="15"/>
        <v>10</v>
      </c>
      <c r="Y56" s="1370">
        <f t="shared" si="16"/>
        <v>0</v>
      </c>
      <c r="Z56" s="1370">
        <f t="shared" si="17"/>
        <v>0</v>
      </c>
      <c r="AA56" s="1370">
        <f t="shared" si="18"/>
        <v>10</v>
      </c>
      <c r="AC56" s="1368" t="s">
        <v>557</v>
      </c>
      <c r="AD56" s="1369">
        <v>428400</v>
      </c>
      <c r="AE56" s="1370">
        <f t="shared" si="19"/>
        <v>428.4</v>
      </c>
      <c r="AG56" s="1368" t="s">
        <v>359</v>
      </c>
      <c r="AH56" s="1369">
        <v>86350000</v>
      </c>
      <c r="AI56" s="1369">
        <v>8854892</v>
      </c>
      <c r="AJ56" s="1369">
        <v>8854892</v>
      </c>
      <c r="AK56" s="1369">
        <v>77495108</v>
      </c>
      <c r="AL56" s="1369">
        <f t="shared" si="20"/>
        <v>86350</v>
      </c>
      <c r="AM56" s="1369">
        <f t="shared" si="21"/>
        <v>8854.8919999999998</v>
      </c>
      <c r="AN56" s="1369">
        <f t="shared" si="22"/>
        <v>8854.8919999999998</v>
      </c>
      <c r="AO56" s="1369">
        <f t="shared" si="23"/>
        <v>77495.107999999993</v>
      </c>
      <c r="AR56" s="1368" t="s">
        <v>377</v>
      </c>
      <c r="AS56" s="1369">
        <v>95100</v>
      </c>
      <c r="AT56" s="1369">
        <f t="shared" si="24"/>
        <v>95.1</v>
      </c>
      <c r="AV56" s="1368" t="s">
        <v>359</v>
      </c>
      <c r="AW56" s="1369">
        <v>86350000</v>
      </c>
      <c r="AX56" s="1369">
        <v>8854892</v>
      </c>
      <c r="AY56" s="1369">
        <v>8854892</v>
      </c>
      <c r="AZ56" s="1369">
        <v>77495108</v>
      </c>
      <c r="BA56" s="1370">
        <f t="shared" si="25"/>
        <v>86350</v>
      </c>
      <c r="BB56" s="1370">
        <f t="shared" si="26"/>
        <v>8854.8919999999998</v>
      </c>
      <c r="BC56" s="1370">
        <f t="shared" si="27"/>
        <v>8854.8919999999998</v>
      </c>
      <c r="BD56" s="1370">
        <f t="shared" si="28"/>
        <v>77495.107999999993</v>
      </c>
      <c r="BG56" s="1368" t="s">
        <v>382</v>
      </c>
      <c r="BH56" s="1369">
        <v>739668</v>
      </c>
      <c r="BI56" s="1369">
        <f t="shared" si="29"/>
        <v>739.66800000000001</v>
      </c>
      <c r="BK56" s="1368" t="s">
        <v>359</v>
      </c>
      <c r="BL56" s="1369">
        <v>86350000</v>
      </c>
      <c r="BM56" s="1369">
        <v>8854892</v>
      </c>
      <c r="BN56" s="1369">
        <v>8854892</v>
      </c>
      <c r="BO56" s="1369">
        <v>77495108</v>
      </c>
      <c r="BP56" s="1369">
        <f t="shared" si="30"/>
        <v>86350</v>
      </c>
      <c r="BQ56" s="1369">
        <f t="shared" si="31"/>
        <v>8854.8919999999998</v>
      </c>
      <c r="BR56" s="1369">
        <f t="shared" si="32"/>
        <v>8854.8919999999998</v>
      </c>
      <c r="BS56" s="1369">
        <f t="shared" si="33"/>
        <v>77495.107999999993</v>
      </c>
      <c r="BV56" s="1368" t="s">
        <v>365</v>
      </c>
      <c r="BW56" s="1369">
        <v>362576327</v>
      </c>
      <c r="BX56" s="1370">
        <f t="shared" si="34"/>
        <v>362576.32699999999</v>
      </c>
      <c r="BZ56" s="1368" t="s">
        <v>359</v>
      </c>
      <c r="CA56" s="1369">
        <v>95949696</v>
      </c>
      <c r="CB56" s="1369">
        <v>18454588</v>
      </c>
      <c r="CC56" s="1369">
        <v>18454588</v>
      </c>
      <c r="CD56" s="1369">
        <v>77495108</v>
      </c>
      <c r="CE56" s="1369">
        <f t="shared" si="35"/>
        <v>95949.695999999996</v>
      </c>
      <c r="CF56" s="1369">
        <f t="shared" si="36"/>
        <v>18454.588</v>
      </c>
      <c r="CG56" s="1369">
        <f t="shared" si="37"/>
        <v>18454.588</v>
      </c>
      <c r="CH56" s="1369">
        <f t="shared" si="38"/>
        <v>77495.107999999993</v>
      </c>
      <c r="CK56" s="1371" t="s">
        <v>365</v>
      </c>
      <c r="CL56" s="1370">
        <v>519970871</v>
      </c>
      <c r="CM56" s="1370">
        <f t="shared" si="39"/>
        <v>519970.87099999998</v>
      </c>
      <c r="CP56" s="1371" t="s">
        <v>359</v>
      </c>
      <c r="CQ56" s="1370">
        <v>95949696</v>
      </c>
      <c r="CR56" s="1370">
        <v>18452653</v>
      </c>
      <c r="CS56" s="1370">
        <v>18452653</v>
      </c>
      <c r="CT56" s="1370">
        <v>77497043</v>
      </c>
      <c r="CU56" s="1370">
        <f t="shared" si="64"/>
        <v>95949.695999999996</v>
      </c>
      <c r="CV56" s="1370">
        <f t="shared" si="65"/>
        <v>18452.652999999998</v>
      </c>
      <c r="CW56" s="1370">
        <f t="shared" si="66"/>
        <v>18452.652999999998</v>
      </c>
      <c r="CX56" s="1370">
        <f t="shared" si="67"/>
        <v>77497.043000000005</v>
      </c>
      <c r="CZ56" s="1371" t="s">
        <v>365</v>
      </c>
      <c r="DA56" s="1370">
        <v>316256898</v>
      </c>
      <c r="DB56" s="1370">
        <f t="shared" si="40"/>
        <v>316256.89799999999</v>
      </c>
      <c r="DE56" s="1368" t="s">
        <v>359</v>
      </c>
      <c r="DF56" s="1369">
        <v>95949696</v>
      </c>
      <c r="DG56" s="1369">
        <v>18445888</v>
      </c>
      <c r="DH56" s="1369">
        <v>18445888</v>
      </c>
      <c r="DI56" s="1369">
        <v>77503808</v>
      </c>
      <c r="DJ56" s="1370">
        <f t="shared" si="41"/>
        <v>95949.695999999996</v>
      </c>
      <c r="DK56" s="1370">
        <f t="shared" si="42"/>
        <v>18445.887999999999</v>
      </c>
      <c r="DL56" s="1370">
        <f t="shared" si="43"/>
        <v>18445.887999999999</v>
      </c>
      <c r="DM56" s="1370">
        <f t="shared" si="44"/>
        <v>77503.808000000005</v>
      </c>
      <c r="DP56" s="1368" t="s">
        <v>365</v>
      </c>
      <c r="DQ56" s="1369">
        <v>414369512</v>
      </c>
      <c r="DR56" s="1370">
        <f t="shared" si="45"/>
        <v>414369.51199999999</v>
      </c>
      <c r="DT56" s="1368" t="s">
        <v>359</v>
      </c>
      <c r="DU56" s="1369">
        <v>118949696</v>
      </c>
      <c r="DV56" s="1369">
        <v>41205901</v>
      </c>
      <c r="DW56" s="1369">
        <v>41205901</v>
      </c>
      <c r="DX56" s="1369">
        <v>77743795</v>
      </c>
      <c r="DY56" s="1370">
        <f t="shared" si="46"/>
        <v>118949.696</v>
      </c>
      <c r="DZ56" s="1370">
        <f t="shared" si="47"/>
        <v>41205.900999999998</v>
      </c>
      <c r="EA56" s="1370">
        <f t="shared" si="48"/>
        <v>41205.900999999998</v>
      </c>
      <c r="EB56" s="1370">
        <f t="shared" si="49"/>
        <v>77743.794999999998</v>
      </c>
      <c r="EE56" s="1371" t="s">
        <v>372</v>
      </c>
      <c r="EF56" s="1370">
        <v>745179</v>
      </c>
      <c r="EG56" s="1372">
        <f t="shared" si="50"/>
        <v>745.17899999999997</v>
      </c>
      <c r="EI56" s="1371" t="s">
        <v>850</v>
      </c>
      <c r="EJ56" s="1370">
        <v>700000</v>
      </c>
      <c r="EK56" s="1370">
        <v>0</v>
      </c>
      <c r="EL56" s="1370">
        <v>0</v>
      </c>
      <c r="EM56" s="1372">
        <f t="shared" si="51"/>
        <v>700</v>
      </c>
      <c r="EN56" s="1372">
        <f t="shared" si="52"/>
        <v>0</v>
      </c>
      <c r="EO56" s="1372">
        <f t="shared" si="53"/>
        <v>0</v>
      </c>
      <c r="ER56" s="1368" t="s">
        <v>374</v>
      </c>
      <c r="ES56" s="1369">
        <v>18901177</v>
      </c>
      <c r="ET56" s="1370">
        <f t="shared" si="54"/>
        <v>18901.177</v>
      </c>
      <c r="EW56" s="1368" t="s">
        <v>850</v>
      </c>
      <c r="EX56" s="1369">
        <v>0</v>
      </c>
      <c r="EY56" s="1369">
        <v>700000</v>
      </c>
      <c r="EZ56" s="1369">
        <v>0</v>
      </c>
      <c r="FA56" s="1369">
        <v>0</v>
      </c>
      <c r="FB56" s="1369">
        <v>700000</v>
      </c>
      <c r="FC56" s="1370">
        <f t="shared" si="55"/>
        <v>0</v>
      </c>
      <c r="FD56" s="1370">
        <f t="shared" si="56"/>
        <v>700</v>
      </c>
      <c r="FE56" s="1370">
        <f t="shared" si="57"/>
        <v>0</v>
      </c>
      <c r="FF56" s="1370">
        <f t="shared" si="58"/>
        <v>0</v>
      </c>
      <c r="FG56" s="1370">
        <f t="shared" si="59"/>
        <v>700</v>
      </c>
      <c r="FJ56" s="1371" t="s">
        <v>554</v>
      </c>
      <c r="FK56" s="1370">
        <v>88584473</v>
      </c>
      <c r="FL56" s="1372">
        <f t="shared" si="60"/>
        <v>88584.472999999998</v>
      </c>
      <c r="FN56" s="1613" t="s">
        <v>359</v>
      </c>
      <c r="FO56" s="1614">
        <v>128071199</v>
      </c>
      <c r="FP56" s="1614">
        <v>119355854</v>
      </c>
      <c r="FQ56" s="1614">
        <v>119355854</v>
      </c>
      <c r="FR56" s="1614">
        <f t="shared" si="61"/>
        <v>128071.19899999999</v>
      </c>
      <c r="FS56" s="1614">
        <f t="shared" si="62"/>
        <v>119355.85400000001</v>
      </c>
      <c r="FT56" s="1614">
        <f t="shared" si="63"/>
        <v>119355.85400000001</v>
      </c>
    </row>
    <row r="57" spans="1:176" ht="15" customHeight="1" x14ac:dyDescent="0.25">
      <c r="A57" s="1367" t="s">
        <v>954</v>
      </c>
      <c r="B57" s="1368" t="s">
        <v>464</v>
      </c>
      <c r="C57" s="1369">
        <v>0</v>
      </c>
      <c r="D57" s="1369">
        <v>17560000</v>
      </c>
      <c r="E57" s="1369">
        <v>0</v>
      </c>
      <c r="F57" s="1369">
        <v>17560000</v>
      </c>
      <c r="G57" s="1369">
        <v>0</v>
      </c>
      <c r="H57" s="1370">
        <f t="shared" si="10"/>
        <v>17560</v>
      </c>
      <c r="I57" s="1370">
        <f t="shared" si="11"/>
        <v>0</v>
      </c>
      <c r="J57" s="1370">
        <f t="shared" si="12"/>
        <v>17560</v>
      </c>
      <c r="K57" s="1370">
        <f t="shared" si="13"/>
        <v>0</v>
      </c>
      <c r="O57" s="1368" t="s">
        <v>379</v>
      </c>
      <c r="P57" s="1369">
        <v>5465146</v>
      </c>
      <c r="Q57" s="1370">
        <f t="shared" si="14"/>
        <v>5465.1459999999997</v>
      </c>
      <c r="S57" s="1368" t="s">
        <v>464</v>
      </c>
      <c r="T57" s="1369">
        <v>17560000</v>
      </c>
      <c r="U57" s="1369">
        <v>0</v>
      </c>
      <c r="V57" s="1369">
        <v>0</v>
      </c>
      <c r="W57" s="1369">
        <v>17560000</v>
      </c>
      <c r="X57" s="1370">
        <f t="shared" si="15"/>
        <v>17560</v>
      </c>
      <c r="Y57" s="1370">
        <f t="shared" si="16"/>
        <v>0</v>
      </c>
      <c r="Z57" s="1370">
        <f t="shared" si="17"/>
        <v>0</v>
      </c>
      <c r="AA57" s="1370">
        <f t="shared" si="18"/>
        <v>17560</v>
      </c>
      <c r="AC57" s="1368" t="s">
        <v>368</v>
      </c>
      <c r="AD57" s="1369">
        <v>7948409</v>
      </c>
      <c r="AE57" s="1370">
        <f t="shared" si="19"/>
        <v>7948.4089999999997</v>
      </c>
      <c r="AG57" s="1368" t="s">
        <v>360</v>
      </c>
      <c r="AH57" s="1369">
        <v>10000</v>
      </c>
      <c r="AI57" s="1369">
        <v>0</v>
      </c>
      <c r="AJ57" s="1369">
        <v>0</v>
      </c>
      <c r="AK57" s="1369">
        <v>10000</v>
      </c>
      <c r="AL57" s="1369">
        <f t="shared" si="20"/>
        <v>10</v>
      </c>
      <c r="AM57" s="1369">
        <f t="shared" si="21"/>
        <v>0</v>
      </c>
      <c r="AN57" s="1369">
        <f t="shared" si="22"/>
        <v>0</v>
      </c>
      <c r="AO57" s="1369">
        <f t="shared" si="23"/>
        <v>10</v>
      </c>
      <c r="AR57" s="1368" t="s">
        <v>378</v>
      </c>
      <c r="AS57" s="1369">
        <v>608358</v>
      </c>
      <c r="AT57" s="1369">
        <f t="shared" si="24"/>
        <v>608.35799999999995</v>
      </c>
      <c r="AV57" s="1368" t="s">
        <v>360</v>
      </c>
      <c r="AW57" s="1369">
        <v>10000</v>
      </c>
      <c r="AX57" s="1369">
        <v>0</v>
      </c>
      <c r="AY57" s="1369">
        <v>0</v>
      </c>
      <c r="AZ57" s="1369">
        <v>10000</v>
      </c>
      <c r="BA57" s="1370">
        <f t="shared" si="25"/>
        <v>10</v>
      </c>
      <c r="BB57" s="1370">
        <f t="shared" si="26"/>
        <v>0</v>
      </c>
      <c r="BC57" s="1370">
        <f t="shared" si="27"/>
        <v>0</v>
      </c>
      <c r="BD57" s="1370">
        <f t="shared" si="28"/>
        <v>10</v>
      </c>
      <c r="BG57" s="1368" t="s">
        <v>566</v>
      </c>
      <c r="BH57" s="1369">
        <v>739668</v>
      </c>
      <c r="BI57" s="1369">
        <f t="shared" si="29"/>
        <v>739.66800000000001</v>
      </c>
      <c r="BK57" s="1368" t="s">
        <v>360</v>
      </c>
      <c r="BL57" s="1369">
        <v>10000</v>
      </c>
      <c r="BM57" s="1369">
        <v>0</v>
      </c>
      <c r="BN57" s="1369">
        <v>0</v>
      </c>
      <c r="BO57" s="1369">
        <v>10000</v>
      </c>
      <c r="BP57" s="1369">
        <f t="shared" si="30"/>
        <v>10</v>
      </c>
      <c r="BQ57" s="1369">
        <f t="shared" si="31"/>
        <v>0</v>
      </c>
      <c r="BR57" s="1369">
        <f t="shared" si="32"/>
        <v>0</v>
      </c>
      <c r="BS57" s="1369">
        <f t="shared" si="33"/>
        <v>10</v>
      </c>
      <c r="BV57" s="1368" t="s">
        <v>366</v>
      </c>
      <c r="BW57" s="1369">
        <v>7774155</v>
      </c>
      <c r="BX57" s="1370">
        <f t="shared" si="34"/>
        <v>7774.1549999999997</v>
      </c>
      <c r="BZ57" s="1368" t="s">
        <v>360</v>
      </c>
      <c r="CA57" s="1369">
        <v>10000</v>
      </c>
      <c r="CB57" s="1369">
        <v>0</v>
      </c>
      <c r="CC57" s="1369">
        <v>0</v>
      </c>
      <c r="CD57" s="1369">
        <v>10000</v>
      </c>
      <c r="CE57" s="1369">
        <f t="shared" si="35"/>
        <v>10</v>
      </c>
      <c r="CF57" s="1369">
        <f t="shared" si="36"/>
        <v>0</v>
      </c>
      <c r="CG57" s="1369">
        <f t="shared" si="37"/>
        <v>0</v>
      </c>
      <c r="CH57" s="1369">
        <f t="shared" si="38"/>
        <v>10</v>
      </c>
      <c r="CK57" s="1371" t="s">
        <v>366</v>
      </c>
      <c r="CL57" s="1370">
        <v>4566506</v>
      </c>
      <c r="CM57" s="1370">
        <f t="shared" si="39"/>
        <v>4566.5060000000003</v>
      </c>
      <c r="CP57" s="1371" t="s">
        <v>360</v>
      </c>
      <c r="CQ57" s="1370">
        <v>10000</v>
      </c>
      <c r="CR57" s="1370">
        <v>0</v>
      </c>
      <c r="CS57" s="1370">
        <v>0</v>
      </c>
      <c r="CT57" s="1370">
        <v>10000</v>
      </c>
      <c r="CU57" s="1370">
        <f t="shared" si="64"/>
        <v>10</v>
      </c>
      <c r="CV57" s="1370">
        <f t="shared" si="65"/>
        <v>0</v>
      </c>
      <c r="CW57" s="1370">
        <f t="shared" si="66"/>
        <v>0</v>
      </c>
      <c r="CX57" s="1370">
        <f t="shared" si="67"/>
        <v>10</v>
      </c>
      <c r="CZ57" s="1371" t="s">
        <v>366</v>
      </c>
      <c r="DA57" s="1370">
        <v>416500</v>
      </c>
      <c r="DB57" s="1370">
        <f t="shared" si="40"/>
        <v>416.5</v>
      </c>
      <c r="DE57" s="1368" t="s">
        <v>360</v>
      </c>
      <c r="DF57" s="1369">
        <v>10000</v>
      </c>
      <c r="DG57" s="1369">
        <v>0</v>
      </c>
      <c r="DH57" s="1369">
        <v>0</v>
      </c>
      <c r="DI57" s="1369">
        <v>10000</v>
      </c>
      <c r="DJ57" s="1370">
        <f t="shared" si="41"/>
        <v>10</v>
      </c>
      <c r="DK57" s="1370">
        <f t="shared" si="42"/>
        <v>0</v>
      </c>
      <c r="DL57" s="1370">
        <f t="shared" si="43"/>
        <v>0</v>
      </c>
      <c r="DM57" s="1370">
        <f t="shared" si="44"/>
        <v>10</v>
      </c>
      <c r="DP57" s="1368" t="s">
        <v>368</v>
      </c>
      <c r="DQ57" s="1369">
        <v>1835295</v>
      </c>
      <c r="DR57" s="1370">
        <f t="shared" si="45"/>
        <v>1835.2950000000001</v>
      </c>
      <c r="DT57" s="1368" t="s">
        <v>360</v>
      </c>
      <c r="DU57" s="1369">
        <v>23010000</v>
      </c>
      <c r="DV57" s="1369">
        <v>22760013</v>
      </c>
      <c r="DW57" s="1369">
        <v>22760013</v>
      </c>
      <c r="DX57" s="1369">
        <v>249987</v>
      </c>
      <c r="DY57" s="1370">
        <f t="shared" si="46"/>
        <v>23010</v>
      </c>
      <c r="DZ57" s="1370">
        <f t="shared" si="47"/>
        <v>22760.012999999999</v>
      </c>
      <c r="EA57" s="1370">
        <f t="shared" si="48"/>
        <v>22760.012999999999</v>
      </c>
      <c r="EB57" s="1370">
        <f t="shared" si="49"/>
        <v>249.98699999999999</v>
      </c>
      <c r="EE57" s="1371" t="s">
        <v>373</v>
      </c>
      <c r="EF57" s="1370">
        <v>166600</v>
      </c>
      <c r="EG57" s="1372">
        <f t="shared" si="50"/>
        <v>166.6</v>
      </c>
      <c r="EI57" s="1371" t="s">
        <v>359</v>
      </c>
      <c r="EJ57" s="1370">
        <v>118949696</v>
      </c>
      <c r="EK57" s="1370">
        <v>41205901</v>
      </c>
      <c r="EL57" s="1370">
        <v>41205901</v>
      </c>
      <c r="EM57" s="1372">
        <f t="shared" si="51"/>
        <v>118949.696</v>
      </c>
      <c r="EN57" s="1372">
        <f t="shared" si="52"/>
        <v>41205.900999999998</v>
      </c>
      <c r="EO57" s="1372">
        <f t="shared" si="53"/>
        <v>41205.900999999998</v>
      </c>
      <c r="ER57" s="1368" t="s">
        <v>375</v>
      </c>
      <c r="ES57" s="1369">
        <v>1737447</v>
      </c>
      <c r="ET57" s="1370">
        <f t="shared" si="54"/>
        <v>1737.4469999999999</v>
      </c>
      <c r="EW57" s="1368" t="s">
        <v>359</v>
      </c>
      <c r="EX57" s="1369">
        <v>0</v>
      </c>
      <c r="EY57" s="1369">
        <v>118949696</v>
      </c>
      <c r="EZ57" s="1369">
        <v>41205901</v>
      </c>
      <c r="FA57" s="1369">
        <v>41205901</v>
      </c>
      <c r="FB57" s="1369">
        <v>77743795</v>
      </c>
      <c r="FC57" s="1370">
        <f t="shared" si="55"/>
        <v>0</v>
      </c>
      <c r="FD57" s="1370">
        <f t="shared" si="56"/>
        <v>118949.696</v>
      </c>
      <c r="FE57" s="1370">
        <f t="shared" si="57"/>
        <v>41205.900999999998</v>
      </c>
      <c r="FF57" s="1370">
        <f t="shared" si="58"/>
        <v>41205.900999999998</v>
      </c>
      <c r="FG57" s="1370">
        <f t="shared" si="59"/>
        <v>77743.794999999998</v>
      </c>
      <c r="FJ57" s="1371" t="s">
        <v>555</v>
      </c>
      <c r="FK57" s="1370">
        <v>88270689</v>
      </c>
      <c r="FL57" s="1372">
        <f t="shared" si="60"/>
        <v>88270.688999999998</v>
      </c>
      <c r="FN57" s="1613" t="s">
        <v>360</v>
      </c>
      <c r="FO57" s="1614">
        <v>38806479</v>
      </c>
      <c r="FP57" s="1614">
        <v>38804942</v>
      </c>
      <c r="FQ57" s="1614">
        <v>38804942</v>
      </c>
      <c r="FR57" s="1614">
        <f t="shared" si="61"/>
        <v>38806.478999999999</v>
      </c>
      <c r="FS57" s="1614">
        <f t="shared" si="62"/>
        <v>38804.942000000003</v>
      </c>
      <c r="FT57" s="1614">
        <f t="shared" si="63"/>
        <v>38804.942000000003</v>
      </c>
    </row>
    <row r="58" spans="1:176" ht="15" customHeight="1" x14ac:dyDescent="0.25">
      <c r="A58" s="1367" t="s">
        <v>954</v>
      </c>
      <c r="B58" s="1368" t="s">
        <v>361</v>
      </c>
      <c r="C58" s="1369">
        <v>0</v>
      </c>
      <c r="D58" s="1369">
        <v>68780000</v>
      </c>
      <c r="E58" s="1369">
        <v>0</v>
      </c>
      <c r="F58" s="1369">
        <v>68780000</v>
      </c>
      <c r="G58" s="1369">
        <v>0</v>
      </c>
      <c r="H58" s="1370">
        <f t="shared" si="10"/>
        <v>68780</v>
      </c>
      <c r="I58" s="1370">
        <f t="shared" si="11"/>
        <v>0</v>
      </c>
      <c r="J58" s="1370">
        <f t="shared" si="12"/>
        <v>68780</v>
      </c>
      <c r="K58" s="1370">
        <f t="shared" si="13"/>
        <v>0</v>
      </c>
      <c r="O58" s="1368" t="s">
        <v>381</v>
      </c>
      <c r="P58" s="1369">
        <v>474317</v>
      </c>
      <c r="Q58" s="1370">
        <f t="shared" si="14"/>
        <v>474.31700000000001</v>
      </c>
      <c r="S58" s="1368" t="s">
        <v>361</v>
      </c>
      <c r="T58" s="1369">
        <v>68780000</v>
      </c>
      <c r="U58" s="1369">
        <v>0</v>
      </c>
      <c r="V58" s="1369">
        <v>0</v>
      </c>
      <c r="W58" s="1369">
        <v>68780000</v>
      </c>
      <c r="X58" s="1370">
        <f t="shared" si="15"/>
        <v>68780</v>
      </c>
      <c r="Y58" s="1370">
        <f t="shared" si="16"/>
        <v>0</v>
      </c>
      <c r="Z58" s="1370">
        <f t="shared" si="17"/>
        <v>0</v>
      </c>
      <c r="AA58" s="1370">
        <f t="shared" si="18"/>
        <v>68780</v>
      </c>
      <c r="AC58" s="1368" t="s">
        <v>371</v>
      </c>
      <c r="AD58" s="1369">
        <v>3199851</v>
      </c>
      <c r="AE58" s="1370">
        <f t="shared" si="19"/>
        <v>3199.8510000000001</v>
      </c>
      <c r="AG58" s="1368" t="s">
        <v>464</v>
      </c>
      <c r="AH58" s="1369">
        <v>17560000</v>
      </c>
      <c r="AI58" s="1369">
        <v>8854892</v>
      </c>
      <c r="AJ58" s="1369">
        <v>8854892</v>
      </c>
      <c r="AK58" s="1369">
        <v>8705108</v>
      </c>
      <c r="AL58" s="1369">
        <f t="shared" si="20"/>
        <v>17560</v>
      </c>
      <c r="AM58" s="1369">
        <f t="shared" si="21"/>
        <v>8854.8919999999998</v>
      </c>
      <c r="AN58" s="1369">
        <f t="shared" si="22"/>
        <v>8854.8919999999998</v>
      </c>
      <c r="AO58" s="1369">
        <f t="shared" si="23"/>
        <v>8705.1080000000002</v>
      </c>
      <c r="AR58" s="1368" t="s">
        <v>381</v>
      </c>
      <c r="AS58" s="1369">
        <v>474317</v>
      </c>
      <c r="AT58" s="1369">
        <f t="shared" si="24"/>
        <v>474.31700000000001</v>
      </c>
      <c r="AV58" s="1368" t="s">
        <v>464</v>
      </c>
      <c r="AW58" s="1369">
        <v>17560000</v>
      </c>
      <c r="AX58" s="1369">
        <v>8854892</v>
      </c>
      <c r="AY58" s="1369">
        <v>8854892</v>
      </c>
      <c r="AZ58" s="1369">
        <v>8705108</v>
      </c>
      <c r="BA58" s="1370">
        <f t="shared" si="25"/>
        <v>17560</v>
      </c>
      <c r="BB58" s="1370">
        <f t="shared" si="26"/>
        <v>8854.8919999999998</v>
      </c>
      <c r="BC58" s="1370">
        <f t="shared" si="27"/>
        <v>8854.8919999999998</v>
      </c>
      <c r="BD58" s="1370">
        <f t="shared" si="28"/>
        <v>8705.1080000000002</v>
      </c>
      <c r="BG58" s="1368" t="s">
        <v>384</v>
      </c>
      <c r="BH58" s="1369">
        <v>7531699</v>
      </c>
      <c r="BI58" s="1369">
        <f t="shared" si="29"/>
        <v>7531.6989999999996</v>
      </c>
      <c r="BK58" s="1368" t="s">
        <v>464</v>
      </c>
      <c r="BL58" s="1369">
        <v>17560000</v>
      </c>
      <c r="BM58" s="1369">
        <v>8854892</v>
      </c>
      <c r="BN58" s="1369">
        <v>8854892</v>
      </c>
      <c r="BO58" s="1369">
        <v>8705108</v>
      </c>
      <c r="BP58" s="1369">
        <f t="shared" si="30"/>
        <v>17560</v>
      </c>
      <c r="BQ58" s="1369">
        <f t="shared" si="31"/>
        <v>8854.8919999999998</v>
      </c>
      <c r="BR58" s="1369">
        <f t="shared" si="32"/>
        <v>8854.8919999999998</v>
      </c>
      <c r="BS58" s="1369">
        <f t="shared" si="33"/>
        <v>8705.1080000000002</v>
      </c>
      <c r="BV58" s="1368" t="s">
        <v>557</v>
      </c>
      <c r="BW58" s="1369">
        <v>6374355</v>
      </c>
      <c r="BX58" s="1370">
        <f t="shared" si="34"/>
        <v>6374.3549999999996</v>
      </c>
      <c r="BZ58" s="1368" t="s">
        <v>464</v>
      </c>
      <c r="CA58" s="1369">
        <v>27159696</v>
      </c>
      <c r="CB58" s="1369">
        <v>18454588</v>
      </c>
      <c r="CC58" s="1369">
        <v>18454588</v>
      </c>
      <c r="CD58" s="1369">
        <v>8705108</v>
      </c>
      <c r="CE58" s="1369">
        <f t="shared" si="35"/>
        <v>27159.696</v>
      </c>
      <c r="CF58" s="1369">
        <f t="shared" si="36"/>
        <v>18454.588</v>
      </c>
      <c r="CG58" s="1369">
        <f t="shared" si="37"/>
        <v>18454.588</v>
      </c>
      <c r="CH58" s="1369">
        <f t="shared" si="38"/>
        <v>8705.1080000000002</v>
      </c>
      <c r="CK58" s="1371" t="s">
        <v>557</v>
      </c>
      <c r="CL58" s="1370">
        <v>2469488</v>
      </c>
      <c r="CM58" s="1370">
        <f t="shared" si="39"/>
        <v>2469.4879999999998</v>
      </c>
      <c r="CP58" s="1371" t="s">
        <v>464</v>
      </c>
      <c r="CQ58" s="1370">
        <v>27159696</v>
      </c>
      <c r="CR58" s="1370">
        <v>18452653</v>
      </c>
      <c r="CS58" s="1370">
        <v>18452653</v>
      </c>
      <c r="CT58" s="1370">
        <v>8707043</v>
      </c>
      <c r="CU58" s="1370">
        <f t="shared" si="64"/>
        <v>27159.696</v>
      </c>
      <c r="CV58" s="1370">
        <f t="shared" si="65"/>
        <v>18452.652999999998</v>
      </c>
      <c r="CW58" s="1370">
        <f t="shared" si="66"/>
        <v>18452.652999999998</v>
      </c>
      <c r="CX58" s="1370">
        <f t="shared" si="67"/>
        <v>8707.0429999999997</v>
      </c>
      <c r="CZ58" s="1371" t="s">
        <v>557</v>
      </c>
      <c r="DA58" s="1370">
        <v>416500</v>
      </c>
      <c r="DB58" s="1370">
        <f t="shared" si="40"/>
        <v>416.5</v>
      </c>
      <c r="DE58" s="1368" t="s">
        <v>464</v>
      </c>
      <c r="DF58" s="1369">
        <v>27159696</v>
      </c>
      <c r="DG58" s="1369">
        <v>18445888</v>
      </c>
      <c r="DH58" s="1369">
        <v>18445888</v>
      </c>
      <c r="DI58" s="1369">
        <v>8713808</v>
      </c>
      <c r="DJ58" s="1370">
        <f t="shared" si="41"/>
        <v>27159.696</v>
      </c>
      <c r="DK58" s="1370">
        <f t="shared" si="42"/>
        <v>18445.887999999999</v>
      </c>
      <c r="DL58" s="1370">
        <f t="shared" si="43"/>
        <v>18445.887999999999</v>
      </c>
      <c r="DM58" s="1370">
        <f t="shared" si="44"/>
        <v>8713.8080000000009</v>
      </c>
      <c r="DP58" s="1368" t="s">
        <v>369</v>
      </c>
      <c r="DQ58" s="1369">
        <v>105981</v>
      </c>
      <c r="DR58" s="1370">
        <f t="shared" si="45"/>
        <v>105.98099999999999</v>
      </c>
      <c r="DT58" s="1368" t="s">
        <v>464</v>
      </c>
      <c r="DU58" s="1369">
        <v>27159696</v>
      </c>
      <c r="DV58" s="1369">
        <v>18445888</v>
      </c>
      <c r="DW58" s="1369">
        <v>18445888</v>
      </c>
      <c r="DX58" s="1369">
        <v>8713808</v>
      </c>
      <c r="DY58" s="1370">
        <f t="shared" si="46"/>
        <v>27159.696</v>
      </c>
      <c r="DZ58" s="1370">
        <f t="shared" si="47"/>
        <v>18445.887999999999</v>
      </c>
      <c r="EA58" s="1370">
        <f t="shared" si="48"/>
        <v>18445.887999999999</v>
      </c>
      <c r="EB58" s="1370">
        <f t="shared" si="49"/>
        <v>8713.8080000000009</v>
      </c>
      <c r="EE58" s="1371" t="s">
        <v>374</v>
      </c>
      <c r="EF58" s="1370">
        <v>16481707</v>
      </c>
      <c r="EG58" s="1372">
        <f t="shared" si="50"/>
        <v>16481.706999999999</v>
      </c>
      <c r="EI58" s="1371" t="s">
        <v>360</v>
      </c>
      <c r="EJ58" s="1370">
        <v>23010000</v>
      </c>
      <c r="EK58" s="1370">
        <v>22760013</v>
      </c>
      <c r="EL58" s="1370">
        <v>22760013</v>
      </c>
      <c r="EM58" s="1372">
        <f t="shared" si="51"/>
        <v>23010</v>
      </c>
      <c r="EN58" s="1372">
        <f t="shared" si="52"/>
        <v>22760.012999999999</v>
      </c>
      <c r="EO58" s="1372">
        <f t="shared" si="53"/>
        <v>22760.012999999999</v>
      </c>
      <c r="ER58" s="1368" t="s">
        <v>376</v>
      </c>
      <c r="ES58" s="1369">
        <v>1253747</v>
      </c>
      <c r="ET58" s="1370">
        <f t="shared" si="54"/>
        <v>1253.7470000000001</v>
      </c>
      <c r="EW58" s="1368" t="s">
        <v>360</v>
      </c>
      <c r="EX58" s="1369">
        <v>0</v>
      </c>
      <c r="EY58" s="1369">
        <v>23010000</v>
      </c>
      <c r="EZ58" s="1369">
        <v>22760013</v>
      </c>
      <c r="FA58" s="1369">
        <v>22760013</v>
      </c>
      <c r="FB58" s="1369">
        <v>249987</v>
      </c>
      <c r="FC58" s="1370">
        <f t="shared" si="55"/>
        <v>0</v>
      </c>
      <c r="FD58" s="1370">
        <f t="shared" si="56"/>
        <v>23010</v>
      </c>
      <c r="FE58" s="1370">
        <f t="shared" si="57"/>
        <v>22760.012999999999</v>
      </c>
      <c r="FF58" s="1370">
        <f t="shared" si="58"/>
        <v>22760.012999999999</v>
      </c>
      <c r="FG58" s="1370">
        <f t="shared" si="59"/>
        <v>249.98699999999999</v>
      </c>
      <c r="FJ58" s="1371" t="s">
        <v>556</v>
      </c>
      <c r="FK58" s="1370">
        <v>313784</v>
      </c>
      <c r="FL58" s="1372">
        <f t="shared" si="60"/>
        <v>313.78399999999999</v>
      </c>
      <c r="FN58" s="1613" t="s">
        <v>464</v>
      </c>
      <c r="FO58" s="1614">
        <v>27159696</v>
      </c>
      <c r="FP58" s="1614">
        <v>18445888</v>
      </c>
      <c r="FQ58" s="1614">
        <v>18445888</v>
      </c>
      <c r="FR58" s="1614">
        <f t="shared" si="61"/>
        <v>27159.696</v>
      </c>
      <c r="FS58" s="1614">
        <f t="shared" si="62"/>
        <v>18445.887999999999</v>
      </c>
      <c r="FT58" s="1614">
        <f t="shared" si="63"/>
        <v>18445.887999999999</v>
      </c>
    </row>
    <row r="59" spans="1:176" ht="15" customHeight="1" x14ac:dyDescent="0.25">
      <c r="A59" s="1367" t="s">
        <v>952</v>
      </c>
      <c r="B59" s="1368" t="s">
        <v>362</v>
      </c>
      <c r="C59" s="1369">
        <v>0</v>
      </c>
      <c r="D59" s="1369">
        <v>1074257000</v>
      </c>
      <c r="E59" s="1369">
        <v>88498161</v>
      </c>
      <c r="F59" s="1369">
        <v>985758839</v>
      </c>
      <c r="G59" s="1369">
        <v>88498161</v>
      </c>
      <c r="H59" s="1370">
        <f t="shared" si="10"/>
        <v>1074257</v>
      </c>
      <c r="I59" s="1370">
        <f t="shared" si="11"/>
        <v>88498.160999999993</v>
      </c>
      <c r="J59" s="1370">
        <f t="shared" si="12"/>
        <v>985758.83900000004</v>
      </c>
      <c r="K59" s="1370">
        <f t="shared" si="13"/>
        <v>88498.160999999993</v>
      </c>
      <c r="O59" s="1368" t="s">
        <v>382</v>
      </c>
      <c r="P59" s="1369">
        <v>487935</v>
      </c>
      <c r="Q59" s="1370">
        <f t="shared" si="14"/>
        <v>487.935</v>
      </c>
      <c r="S59" s="1368" t="s">
        <v>362</v>
      </c>
      <c r="T59" s="1369">
        <v>1074257000</v>
      </c>
      <c r="U59" s="1369">
        <v>181357581</v>
      </c>
      <c r="V59" s="1369">
        <v>181357581</v>
      </c>
      <c r="W59" s="1369">
        <v>892899419</v>
      </c>
      <c r="X59" s="1370">
        <f t="shared" si="15"/>
        <v>1074257</v>
      </c>
      <c r="Y59" s="1370">
        <f t="shared" si="16"/>
        <v>181357.58100000001</v>
      </c>
      <c r="Z59" s="1370">
        <f t="shared" si="17"/>
        <v>181357.58100000001</v>
      </c>
      <c r="AA59" s="1370">
        <f t="shared" si="18"/>
        <v>892899.41899999999</v>
      </c>
      <c r="AC59" s="1368" t="s">
        <v>560</v>
      </c>
      <c r="AD59" s="1369">
        <v>1077413</v>
      </c>
      <c r="AE59" s="1370">
        <f t="shared" si="19"/>
        <v>1077.413</v>
      </c>
      <c r="AG59" s="1368" t="s">
        <v>361</v>
      </c>
      <c r="AH59" s="1369">
        <v>68780000</v>
      </c>
      <c r="AI59" s="1369">
        <v>0</v>
      </c>
      <c r="AJ59" s="1369">
        <v>0</v>
      </c>
      <c r="AK59" s="1369">
        <v>68780000</v>
      </c>
      <c r="AL59" s="1369">
        <f t="shared" si="20"/>
        <v>68780</v>
      </c>
      <c r="AM59" s="1369">
        <f t="shared" si="21"/>
        <v>0</v>
      </c>
      <c r="AN59" s="1369">
        <f t="shared" si="22"/>
        <v>0</v>
      </c>
      <c r="AO59" s="1369">
        <f t="shared" si="23"/>
        <v>68780</v>
      </c>
      <c r="AR59" s="1368" t="s">
        <v>564</v>
      </c>
      <c r="AS59" s="1369">
        <v>3135806</v>
      </c>
      <c r="AT59" s="1369">
        <f t="shared" si="24"/>
        <v>3135.806</v>
      </c>
      <c r="AV59" s="1368" t="s">
        <v>361</v>
      </c>
      <c r="AW59" s="1369">
        <v>68780000</v>
      </c>
      <c r="AX59" s="1369">
        <v>0</v>
      </c>
      <c r="AY59" s="1369">
        <v>0</v>
      </c>
      <c r="AZ59" s="1369">
        <v>68780000</v>
      </c>
      <c r="BA59" s="1370">
        <f t="shared" si="25"/>
        <v>68780</v>
      </c>
      <c r="BB59" s="1370">
        <f t="shared" si="26"/>
        <v>0</v>
      </c>
      <c r="BC59" s="1370">
        <f t="shared" si="27"/>
        <v>0</v>
      </c>
      <c r="BD59" s="1370">
        <f t="shared" si="28"/>
        <v>68780</v>
      </c>
      <c r="BG59" s="1368" t="s">
        <v>385</v>
      </c>
      <c r="BH59" s="1369">
        <v>2550359</v>
      </c>
      <c r="BI59" s="1369">
        <f t="shared" si="29"/>
        <v>2550.3589999999999</v>
      </c>
      <c r="BK59" s="1368" t="s">
        <v>361</v>
      </c>
      <c r="BL59" s="1369">
        <v>68780000</v>
      </c>
      <c r="BM59" s="1369">
        <v>0</v>
      </c>
      <c r="BN59" s="1369">
        <v>0</v>
      </c>
      <c r="BO59" s="1369">
        <v>68780000</v>
      </c>
      <c r="BP59" s="1369">
        <f t="shared" si="30"/>
        <v>68780</v>
      </c>
      <c r="BQ59" s="1369">
        <f t="shared" si="31"/>
        <v>0</v>
      </c>
      <c r="BR59" s="1369">
        <f t="shared" si="32"/>
        <v>0</v>
      </c>
      <c r="BS59" s="1369">
        <f t="shared" si="33"/>
        <v>68780</v>
      </c>
      <c r="BV59" s="1368" t="s">
        <v>367</v>
      </c>
      <c r="BW59" s="1369">
        <v>1399800</v>
      </c>
      <c r="BX59" s="1370">
        <f t="shared" si="34"/>
        <v>1399.8</v>
      </c>
      <c r="BZ59" s="1368" t="s">
        <v>361</v>
      </c>
      <c r="CA59" s="1369">
        <v>68780000</v>
      </c>
      <c r="CB59" s="1369">
        <v>0</v>
      </c>
      <c r="CC59" s="1369">
        <v>0</v>
      </c>
      <c r="CD59" s="1369">
        <v>68780000</v>
      </c>
      <c r="CE59" s="1369">
        <f t="shared" si="35"/>
        <v>68780</v>
      </c>
      <c r="CF59" s="1369">
        <f t="shared" si="36"/>
        <v>0</v>
      </c>
      <c r="CG59" s="1369">
        <f t="shared" si="37"/>
        <v>0</v>
      </c>
      <c r="CH59" s="1369">
        <f t="shared" si="38"/>
        <v>68780</v>
      </c>
      <c r="CK59" s="1371" t="s">
        <v>367</v>
      </c>
      <c r="CL59" s="1370">
        <v>2097018</v>
      </c>
      <c r="CM59" s="1370">
        <f t="shared" si="39"/>
        <v>2097.018</v>
      </c>
      <c r="CP59" s="1371" t="s">
        <v>361</v>
      </c>
      <c r="CQ59" s="1370">
        <v>68780000</v>
      </c>
      <c r="CR59" s="1370">
        <v>0</v>
      </c>
      <c r="CS59" s="1370">
        <v>0</v>
      </c>
      <c r="CT59" s="1370">
        <v>68780000</v>
      </c>
      <c r="CU59" s="1370">
        <f t="shared" si="64"/>
        <v>68780</v>
      </c>
      <c r="CV59" s="1370">
        <f t="shared" si="65"/>
        <v>0</v>
      </c>
      <c r="CW59" s="1370">
        <f t="shared" si="66"/>
        <v>0</v>
      </c>
      <c r="CX59" s="1370">
        <f t="shared" si="67"/>
        <v>68780</v>
      </c>
      <c r="CZ59" s="1371" t="s">
        <v>368</v>
      </c>
      <c r="DA59" s="1370">
        <v>10504249</v>
      </c>
      <c r="DB59" s="1370">
        <f t="shared" si="40"/>
        <v>10504.249</v>
      </c>
      <c r="DE59" s="1368" t="s">
        <v>361</v>
      </c>
      <c r="DF59" s="1369">
        <v>68780000</v>
      </c>
      <c r="DG59" s="1369">
        <v>0</v>
      </c>
      <c r="DH59" s="1369">
        <v>0</v>
      </c>
      <c r="DI59" s="1369">
        <v>68780000</v>
      </c>
      <c r="DJ59" s="1370">
        <f t="shared" si="41"/>
        <v>68780</v>
      </c>
      <c r="DK59" s="1370">
        <f t="shared" si="42"/>
        <v>0</v>
      </c>
      <c r="DL59" s="1370">
        <f t="shared" si="43"/>
        <v>0</v>
      </c>
      <c r="DM59" s="1370">
        <f t="shared" si="44"/>
        <v>68780</v>
      </c>
      <c r="DP59" s="1368" t="s">
        <v>560</v>
      </c>
      <c r="DQ59" s="1369">
        <v>1590343</v>
      </c>
      <c r="DR59" s="1370">
        <f t="shared" si="45"/>
        <v>1590.3430000000001</v>
      </c>
      <c r="DT59" s="1368" t="s">
        <v>361</v>
      </c>
      <c r="DU59" s="1369">
        <v>68780000</v>
      </c>
      <c r="DV59" s="1369">
        <v>0</v>
      </c>
      <c r="DW59" s="1369">
        <v>0</v>
      </c>
      <c r="DX59" s="1369">
        <v>68780000</v>
      </c>
      <c r="DY59" s="1370">
        <f t="shared" si="46"/>
        <v>68780</v>
      </c>
      <c r="DZ59" s="1370">
        <f t="shared" si="47"/>
        <v>0</v>
      </c>
      <c r="EA59" s="1370">
        <f t="shared" si="48"/>
        <v>0</v>
      </c>
      <c r="EB59" s="1370">
        <f t="shared" si="49"/>
        <v>68780</v>
      </c>
      <c r="EE59" s="1371" t="s">
        <v>375</v>
      </c>
      <c r="EF59" s="1370">
        <v>1942100</v>
      </c>
      <c r="EG59" s="1372">
        <f t="shared" si="50"/>
        <v>1942.1</v>
      </c>
      <c r="EI59" s="1371" t="s">
        <v>464</v>
      </c>
      <c r="EJ59" s="1370">
        <v>27159696</v>
      </c>
      <c r="EK59" s="1370">
        <v>18445888</v>
      </c>
      <c r="EL59" s="1370">
        <v>18445888</v>
      </c>
      <c r="EM59" s="1372">
        <f t="shared" si="51"/>
        <v>27159.696</v>
      </c>
      <c r="EN59" s="1372">
        <f t="shared" si="52"/>
        <v>18445.887999999999</v>
      </c>
      <c r="EO59" s="1372">
        <f t="shared" si="53"/>
        <v>18445.887999999999</v>
      </c>
      <c r="ER59" s="1368" t="s">
        <v>377</v>
      </c>
      <c r="ES59" s="1369">
        <v>225453</v>
      </c>
      <c r="ET59" s="1370">
        <f t="shared" si="54"/>
        <v>225.453</v>
      </c>
      <c r="EW59" s="1368" t="s">
        <v>464</v>
      </c>
      <c r="EX59" s="1369">
        <v>0</v>
      </c>
      <c r="EY59" s="1369">
        <v>27159696</v>
      </c>
      <c r="EZ59" s="1369">
        <v>18445888</v>
      </c>
      <c r="FA59" s="1369">
        <v>18445888</v>
      </c>
      <c r="FB59" s="1369">
        <v>8713808</v>
      </c>
      <c r="FC59" s="1370">
        <f t="shared" si="55"/>
        <v>0</v>
      </c>
      <c r="FD59" s="1370">
        <f t="shared" si="56"/>
        <v>27159.696</v>
      </c>
      <c r="FE59" s="1370">
        <f t="shared" si="57"/>
        <v>18445.887999999999</v>
      </c>
      <c r="FF59" s="1370">
        <f t="shared" si="58"/>
        <v>18445.887999999999</v>
      </c>
      <c r="FG59" s="1370">
        <f t="shared" si="59"/>
        <v>8713.8080000000009</v>
      </c>
      <c r="FJ59" s="1371" t="s">
        <v>363</v>
      </c>
      <c r="FK59" s="1370">
        <v>8801030</v>
      </c>
      <c r="FL59" s="1372">
        <f t="shared" si="60"/>
        <v>8801.0300000000007</v>
      </c>
      <c r="FN59" s="1613" t="s">
        <v>361</v>
      </c>
      <c r="FO59" s="1614">
        <v>62105024</v>
      </c>
      <c r="FP59" s="1614">
        <v>62105024</v>
      </c>
      <c r="FQ59" s="1614">
        <v>62105024</v>
      </c>
      <c r="FR59" s="1614">
        <f t="shared" si="61"/>
        <v>62105.023999999998</v>
      </c>
      <c r="FS59" s="1614">
        <f t="shared" si="62"/>
        <v>62105.023999999998</v>
      </c>
      <c r="FT59" s="1614">
        <f t="shared" si="63"/>
        <v>62105.023999999998</v>
      </c>
    </row>
    <row r="60" spans="1:176" ht="15" customHeight="1" x14ac:dyDescent="0.25">
      <c r="A60" s="1367" t="s">
        <v>953</v>
      </c>
      <c r="B60" s="1368" t="s">
        <v>554</v>
      </c>
      <c r="C60" s="1369">
        <v>0</v>
      </c>
      <c r="D60" s="1369">
        <v>1009080000</v>
      </c>
      <c r="E60" s="1369">
        <v>78573999</v>
      </c>
      <c r="F60" s="1369">
        <v>930506001</v>
      </c>
      <c r="G60" s="1369">
        <v>78573999</v>
      </c>
      <c r="H60" s="1370">
        <f t="shared" si="10"/>
        <v>1009080</v>
      </c>
      <c r="I60" s="1370">
        <f t="shared" si="11"/>
        <v>78573.998999999996</v>
      </c>
      <c r="J60" s="1370">
        <f t="shared" si="12"/>
        <v>930506.00100000005</v>
      </c>
      <c r="K60" s="1370">
        <f t="shared" si="13"/>
        <v>78573.998999999996</v>
      </c>
      <c r="O60" s="1368" t="s">
        <v>566</v>
      </c>
      <c r="P60" s="1369">
        <v>487935</v>
      </c>
      <c r="Q60" s="1370">
        <f t="shared" si="14"/>
        <v>487.935</v>
      </c>
      <c r="S60" s="1368" t="s">
        <v>554</v>
      </c>
      <c r="T60" s="1369">
        <v>1009080000</v>
      </c>
      <c r="U60" s="1369">
        <v>162310675</v>
      </c>
      <c r="V60" s="1369">
        <v>162310675</v>
      </c>
      <c r="W60" s="1369">
        <v>846769325</v>
      </c>
      <c r="X60" s="1370">
        <f t="shared" si="15"/>
        <v>1009080</v>
      </c>
      <c r="Y60" s="1370">
        <f t="shared" si="16"/>
        <v>162310.67499999999</v>
      </c>
      <c r="Z60" s="1370">
        <f t="shared" si="17"/>
        <v>162310.67499999999</v>
      </c>
      <c r="AA60" s="1370">
        <f t="shared" si="18"/>
        <v>846769.32499999995</v>
      </c>
      <c r="AC60" s="1368" t="s">
        <v>372</v>
      </c>
      <c r="AD60" s="1369">
        <v>2778645</v>
      </c>
      <c r="AE60" s="1370">
        <f t="shared" si="19"/>
        <v>2778.645</v>
      </c>
      <c r="AG60" s="1368" t="s">
        <v>362</v>
      </c>
      <c r="AH60" s="1369">
        <v>1074257000</v>
      </c>
      <c r="AI60" s="1369">
        <v>279704175</v>
      </c>
      <c r="AJ60" s="1369">
        <v>279704175</v>
      </c>
      <c r="AK60" s="1369">
        <v>794552825</v>
      </c>
      <c r="AL60" s="1369">
        <f t="shared" si="20"/>
        <v>1074257</v>
      </c>
      <c r="AM60" s="1369">
        <f t="shared" si="21"/>
        <v>279704.17499999999</v>
      </c>
      <c r="AN60" s="1369">
        <f t="shared" si="22"/>
        <v>279704.17499999999</v>
      </c>
      <c r="AO60" s="1369">
        <f t="shared" si="23"/>
        <v>794552.82499999995</v>
      </c>
      <c r="AR60" s="1368" t="s">
        <v>382</v>
      </c>
      <c r="AS60" s="1369">
        <v>3542420</v>
      </c>
      <c r="AT60" s="1369">
        <f t="shared" si="24"/>
        <v>3542.42</v>
      </c>
      <c r="AV60" s="1368" t="s">
        <v>362</v>
      </c>
      <c r="AW60" s="1369">
        <v>1092561000</v>
      </c>
      <c r="AX60" s="1369">
        <v>380004847</v>
      </c>
      <c r="AY60" s="1369">
        <v>380004847</v>
      </c>
      <c r="AZ60" s="1369">
        <v>712556153</v>
      </c>
      <c r="BA60" s="1370">
        <f t="shared" si="25"/>
        <v>1092561</v>
      </c>
      <c r="BB60" s="1370">
        <f t="shared" si="26"/>
        <v>380004.84700000001</v>
      </c>
      <c r="BC60" s="1370">
        <f t="shared" si="27"/>
        <v>380004.84700000001</v>
      </c>
      <c r="BD60" s="1370">
        <f t="shared" si="28"/>
        <v>712556.15300000005</v>
      </c>
      <c r="BG60" s="1368" t="s">
        <v>386</v>
      </c>
      <c r="BH60" s="1369">
        <v>4981340</v>
      </c>
      <c r="BI60" s="1369">
        <f t="shared" si="29"/>
        <v>4981.34</v>
      </c>
      <c r="BK60" s="1368" t="s">
        <v>362</v>
      </c>
      <c r="BL60" s="1369">
        <v>1092561000</v>
      </c>
      <c r="BM60" s="1369">
        <v>480562906</v>
      </c>
      <c r="BN60" s="1369">
        <v>480562906</v>
      </c>
      <c r="BO60" s="1369">
        <v>611998094</v>
      </c>
      <c r="BP60" s="1369">
        <f t="shared" si="30"/>
        <v>1092561</v>
      </c>
      <c r="BQ60" s="1369">
        <f t="shared" si="31"/>
        <v>480562.90600000002</v>
      </c>
      <c r="BR60" s="1369">
        <f t="shared" si="32"/>
        <v>480562.90600000002</v>
      </c>
      <c r="BS60" s="1369">
        <f t="shared" si="33"/>
        <v>611998.09400000004</v>
      </c>
      <c r="BV60" s="1368" t="s">
        <v>482</v>
      </c>
      <c r="BW60" s="1369">
        <v>30000000</v>
      </c>
      <c r="BX60" s="1370">
        <f t="shared" si="34"/>
        <v>30000</v>
      </c>
      <c r="BZ60" s="1368" t="s">
        <v>362</v>
      </c>
      <c r="CA60" s="1369">
        <v>1105413453</v>
      </c>
      <c r="CB60" s="1369">
        <v>576906901</v>
      </c>
      <c r="CC60" s="1369">
        <v>576906901</v>
      </c>
      <c r="CD60" s="1369">
        <v>528506552</v>
      </c>
      <c r="CE60" s="1369">
        <f t="shared" si="35"/>
        <v>1105413.453</v>
      </c>
      <c r="CF60" s="1369">
        <f t="shared" si="36"/>
        <v>576906.90099999995</v>
      </c>
      <c r="CG60" s="1369">
        <f t="shared" si="37"/>
        <v>576906.90099999995</v>
      </c>
      <c r="CH60" s="1369">
        <f t="shared" si="38"/>
        <v>528506.55200000003</v>
      </c>
      <c r="CK60" s="1371" t="s">
        <v>368</v>
      </c>
      <c r="CL60" s="1370">
        <v>8358159</v>
      </c>
      <c r="CM60" s="1370">
        <f t="shared" si="39"/>
        <v>8358.1589999999997</v>
      </c>
      <c r="CP60" s="1371" t="s">
        <v>362</v>
      </c>
      <c r="CQ60" s="1370">
        <v>1105726619</v>
      </c>
      <c r="CR60" s="1370">
        <v>664391505</v>
      </c>
      <c r="CS60" s="1370">
        <v>664391505</v>
      </c>
      <c r="CT60" s="1370">
        <v>441335114</v>
      </c>
      <c r="CU60" s="1370">
        <f t="shared" si="64"/>
        <v>1105726.6189999999</v>
      </c>
      <c r="CV60" s="1370">
        <f t="shared" si="65"/>
        <v>664391.505</v>
      </c>
      <c r="CW60" s="1370">
        <f t="shared" si="66"/>
        <v>664391.505</v>
      </c>
      <c r="CX60" s="1370">
        <f t="shared" si="67"/>
        <v>441335.114</v>
      </c>
      <c r="CZ60" s="1371" t="s">
        <v>369</v>
      </c>
      <c r="DA60" s="1370">
        <v>-829079</v>
      </c>
      <c r="DB60" s="1370">
        <f t="shared" si="40"/>
        <v>-829.07899999999995</v>
      </c>
      <c r="DE60" s="1368" t="s">
        <v>362</v>
      </c>
      <c r="DF60" s="1369">
        <v>1105726619</v>
      </c>
      <c r="DG60" s="1369">
        <v>746537087</v>
      </c>
      <c r="DH60" s="1369">
        <v>746537087</v>
      </c>
      <c r="DI60" s="1369">
        <v>359189532</v>
      </c>
      <c r="DJ60" s="1370">
        <f t="shared" si="41"/>
        <v>1105726.6189999999</v>
      </c>
      <c r="DK60" s="1370">
        <f t="shared" si="42"/>
        <v>746537.08700000006</v>
      </c>
      <c r="DL60" s="1370">
        <f t="shared" si="43"/>
        <v>746537.08700000006</v>
      </c>
      <c r="DM60" s="1370">
        <f t="shared" si="44"/>
        <v>359189.53200000001</v>
      </c>
      <c r="DP60" s="1368" t="s">
        <v>372</v>
      </c>
      <c r="DQ60" s="1369">
        <v>138971</v>
      </c>
      <c r="DR60" s="1370">
        <f t="shared" si="45"/>
        <v>138.971</v>
      </c>
      <c r="DT60" s="1368" t="s">
        <v>362</v>
      </c>
      <c r="DU60" s="1369">
        <v>1107113453</v>
      </c>
      <c r="DV60" s="1369">
        <v>828101100</v>
      </c>
      <c r="DW60" s="1369">
        <v>828101100</v>
      </c>
      <c r="DX60" s="1369">
        <v>279012353</v>
      </c>
      <c r="DY60" s="1370">
        <f t="shared" si="46"/>
        <v>1107113.453</v>
      </c>
      <c r="DZ60" s="1370">
        <f t="shared" si="47"/>
        <v>828101.1</v>
      </c>
      <c r="EA60" s="1370">
        <f t="shared" si="48"/>
        <v>828101.1</v>
      </c>
      <c r="EB60" s="1370">
        <f t="shared" si="49"/>
        <v>279012.353</v>
      </c>
      <c r="EE60" s="1371" t="s">
        <v>376</v>
      </c>
      <c r="EF60" s="1370">
        <v>1179235</v>
      </c>
      <c r="EG60" s="1372">
        <f t="shared" si="50"/>
        <v>1179.2349999999999</v>
      </c>
      <c r="EI60" s="1371" t="s">
        <v>361</v>
      </c>
      <c r="EJ60" s="1370">
        <v>68780000</v>
      </c>
      <c r="EK60" s="1370">
        <v>0</v>
      </c>
      <c r="EL60" s="1370">
        <v>0</v>
      </c>
      <c r="EM60" s="1372">
        <f t="shared" si="51"/>
        <v>68780</v>
      </c>
      <c r="EN60" s="1372">
        <f t="shared" si="52"/>
        <v>0</v>
      </c>
      <c r="EO60" s="1372">
        <f t="shared" si="53"/>
        <v>0</v>
      </c>
      <c r="ER60" s="1368" t="s">
        <v>378</v>
      </c>
      <c r="ES60" s="1369">
        <v>3940263</v>
      </c>
      <c r="ET60" s="1370">
        <f t="shared" si="54"/>
        <v>3940.2629999999999</v>
      </c>
      <c r="EW60" s="1368" t="s">
        <v>361</v>
      </c>
      <c r="EX60" s="1369">
        <v>0</v>
      </c>
      <c r="EY60" s="1369">
        <v>68780000</v>
      </c>
      <c r="EZ60" s="1369">
        <v>0</v>
      </c>
      <c r="FA60" s="1369">
        <v>0</v>
      </c>
      <c r="FB60" s="1369">
        <v>68780000</v>
      </c>
      <c r="FC60" s="1370">
        <f t="shared" si="55"/>
        <v>0</v>
      </c>
      <c r="FD60" s="1370">
        <f t="shared" si="56"/>
        <v>68780</v>
      </c>
      <c r="FE60" s="1370">
        <f t="shared" si="57"/>
        <v>0</v>
      </c>
      <c r="FF60" s="1370">
        <f t="shared" si="58"/>
        <v>0</v>
      </c>
      <c r="FG60" s="1370">
        <f t="shared" si="59"/>
        <v>68780</v>
      </c>
      <c r="FJ60" s="1371" t="s">
        <v>1079</v>
      </c>
      <c r="FK60" s="1370">
        <v>425301</v>
      </c>
      <c r="FL60" s="1372">
        <f t="shared" si="60"/>
        <v>425.30099999999999</v>
      </c>
      <c r="FN60" s="1613" t="s">
        <v>362</v>
      </c>
      <c r="FO60" s="1614">
        <v>1133833165</v>
      </c>
      <c r="FP60" s="1614">
        <v>1085218458</v>
      </c>
      <c r="FQ60" s="1614">
        <v>1085218458</v>
      </c>
      <c r="FR60" s="1614">
        <f t="shared" si="61"/>
        <v>1133833.165</v>
      </c>
      <c r="FS60" s="1614">
        <f t="shared" si="62"/>
        <v>1085218.4580000001</v>
      </c>
      <c r="FT60" s="1614">
        <f t="shared" si="63"/>
        <v>1085218.4580000001</v>
      </c>
    </row>
    <row r="61" spans="1:176" ht="15" customHeight="1" x14ac:dyDescent="0.25">
      <c r="A61" s="1367" t="s">
        <v>954</v>
      </c>
      <c r="B61" s="1368" t="s">
        <v>555</v>
      </c>
      <c r="C61" s="1369">
        <v>0</v>
      </c>
      <c r="D61" s="1369">
        <v>984080000</v>
      </c>
      <c r="E61" s="1369">
        <v>77619747</v>
      </c>
      <c r="F61" s="1369">
        <v>906460253</v>
      </c>
      <c r="G61" s="1369">
        <v>77619747</v>
      </c>
      <c r="H61" s="1370">
        <f t="shared" si="10"/>
        <v>984080</v>
      </c>
      <c r="I61" s="1370">
        <f t="shared" si="11"/>
        <v>77619.747000000003</v>
      </c>
      <c r="J61" s="1370">
        <f t="shared" si="12"/>
        <v>906460.25300000003</v>
      </c>
      <c r="K61" s="1370">
        <f t="shared" si="13"/>
        <v>77619.747000000003</v>
      </c>
      <c r="O61" s="1368" t="s">
        <v>387</v>
      </c>
      <c r="P61" s="1369">
        <v>33860426</v>
      </c>
      <c r="Q61" s="1370">
        <f t="shared" si="14"/>
        <v>33860.425999999999</v>
      </c>
      <c r="S61" s="1368" t="s">
        <v>555</v>
      </c>
      <c r="T61" s="1369">
        <v>991667000</v>
      </c>
      <c r="U61" s="1369">
        <v>158868945</v>
      </c>
      <c r="V61" s="1369">
        <v>158868945</v>
      </c>
      <c r="W61" s="1369">
        <v>832798055</v>
      </c>
      <c r="X61" s="1370">
        <f t="shared" si="15"/>
        <v>991667</v>
      </c>
      <c r="Y61" s="1370">
        <f t="shared" si="16"/>
        <v>158868.94500000001</v>
      </c>
      <c r="Z61" s="1370">
        <f t="shared" si="17"/>
        <v>158868.94500000001</v>
      </c>
      <c r="AA61" s="1370">
        <f t="shared" si="18"/>
        <v>832798.05500000005</v>
      </c>
      <c r="AC61" s="1368" t="s">
        <v>373</v>
      </c>
      <c r="AD61" s="1369">
        <v>892500</v>
      </c>
      <c r="AE61" s="1370">
        <f t="shared" si="19"/>
        <v>892.5</v>
      </c>
      <c r="AG61" s="1368" t="s">
        <v>554</v>
      </c>
      <c r="AH61" s="1369">
        <v>1009080000</v>
      </c>
      <c r="AI61" s="1369">
        <v>245200706</v>
      </c>
      <c r="AJ61" s="1369">
        <v>245200706</v>
      </c>
      <c r="AK61" s="1369">
        <v>763879294</v>
      </c>
      <c r="AL61" s="1369">
        <f t="shared" si="20"/>
        <v>1009080</v>
      </c>
      <c r="AM61" s="1369">
        <f t="shared" si="21"/>
        <v>245200.70600000001</v>
      </c>
      <c r="AN61" s="1369">
        <f t="shared" si="22"/>
        <v>245200.70600000001</v>
      </c>
      <c r="AO61" s="1369">
        <f t="shared" si="23"/>
        <v>763879.29399999999</v>
      </c>
      <c r="AR61" s="1368" t="s">
        <v>565</v>
      </c>
      <c r="AS61" s="1369">
        <v>1981740</v>
      </c>
      <c r="AT61" s="1369">
        <f t="shared" si="24"/>
        <v>1981.74</v>
      </c>
      <c r="AV61" s="1368" t="s">
        <v>554</v>
      </c>
      <c r="AW61" s="1369">
        <v>1027384000</v>
      </c>
      <c r="AX61" s="1369">
        <v>334503530</v>
      </c>
      <c r="AY61" s="1369">
        <v>334503530</v>
      </c>
      <c r="AZ61" s="1369">
        <v>692880470</v>
      </c>
      <c r="BA61" s="1370">
        <f t="shared" si="25"/>
        <v>1027384</v>
      </c>
      <c r="BB61" s="1370">
        <f t="shared" si="26"/>
        <v>334503.53000000003</v>
      </c>
      <c r="BC61" s="1370">
        <f t="shared" si="27"/>
        <v>334503.53000000003</v>
      </c>
      <c r="BD61" s="1370">
        <f t="shared" si="28"/>
        <v>692880.47</v>
      </c>
      <c r="BG61" s="1368" t="s">
        <v>387</v>
      </c>
      <c r="BH61" s="1369">
        <v>35116616</v>
      </c>
      <c r="BI61" s="1369">
        <f t="shared" si="29"/>
        <v>35116.616000000002</v>
      </c>
      <c r="BK61" s="1368" t="s">
        <v>554</v>
      </c>
      <c r="BL61" s="1369">
        <v>1027384000</v>
      </c>
      <c r="BM61" s="1369">
        <v>425906306</v>
      </c>
      <c r="BN61" s="1369">
        <v>425906306</v>
      </c>
      <c r="BO61" s="1369">
        <v>601477694</v>
      </c>
      <c r="BP61" s="1369">
        <f t="shared" si="30"/>
        <v>1027384</v>
      </c>
      <c r="BQ61" s="1369">
        <f t="shared" si="31"/>
        <v>425906.30599999998</v>
      </c>
      <c r="BR61" s="1369">
        <f t="shared" si="32"/>
        <v>425906.30599999998</v>
      </c>
      <c r="BS61" s="1369">
        <f t="shared" si="33"/>
        <v>601477.69400000002</v>
      </c>
      <c r="BV61" s="1368" t="s">
        <v>483</v>
      </c>
      <c r="BW61" s="1369">
        <v>30000000</v>
      </c>
      <c r="BX61" s="1370">
        <f t="shared" si="34"/>
        <v>30000</v>
      </c>
      <c r="BZ61" s="1368" t="s">
        <v>554</v>
      </c>
      <c r="CA61" s="1369">
        <v>1027384000</v>
      </c>
      <c r="CB61" s="1369">
        <v>509397848</v>
      </c>
      <c r="CC61" s="1369">
        <v>509397848</v>
      </c>
      <c r="CD61" s="1369">
        <v>517986152</v>
      </c>
      <c r="CE61" s="1369">
        <f t="shared" si="35"/>
        <v>1027384</v>
      </c>
      <c r="CF61" s="1369">
        <f t="shared" si="36"/>
        <v>509397.848</v>
      </c>
      <c r="CG61" s="1369">
        <f t="shared" si="37"/>
        <v>509397.848</v>
      </c>
      <c r="CH61" s="1369">
        <f t="shared" si="38"/>
        <v>517986.152</v>
      </c>
      <c r="CK61" s="1371" t="s">
        <v>369</v>
      </c>
      <c r="CL61" s="1370">
        <v>3530599</v>
      </c>
      <c r="CM61" s="1370">
        <f t="shared" si="39"/>
        <v>3530.5990000000002</v>
      </c>
      <c r="CP61" s="1371" t="s">
        <v>554</v>
      </c>
      <c r="CQ61" s="1370">
        <v>1027697166</v>
      </c>
      <c r="CR61" s="1370">
        <v>590982560</v>
      </c>
      <c r="CS61" s="1370">
        <v>590982560</v>
      </c>
      <c r="CT61" s="1370">
        <v>436714606</v>
      </c>
      <c r="CU61" s="1370">
        <f t="shared" si="64"/>
        <v>1027697.166</v>
      </c>
      <c r="CV61" s="1370">
        <f t="shared" si="65"/>
        <v>590982.56000000006</v>
      </c>
      <c r="CW61" s="1370">
        <f t="shared" si="66"/>
        <v>590982.56000000006</v>
      </c>
      <c r="CX61" s="1370">
        <f t="shared" si="67"/>
        <v>436714.60600000003</v>
      </c>
      <c r="CZ61" s="1371" t="s">
        <v>371</v>
      </c>
      <c r="DA61" s="1370">
        <v>8726925</v>
      </c>
      <c r="DB61" s="1370">
        <f t="shared" si="40"/>
        <v>8726.9249999999993</v>
      </c>
      <c r="DE61" s="1368" t="s">
        <v>554</v>
      </c>
      <c r="DF61" s="1369">
        <v>1027697166</v>
      </c>
      <c r="DG61" s="1369">
        <v>669331354</v>
      </c>
      <c r="DH61" s="1369">
        <v>669331354</v>
      </c>
      <c r="DI61" s="1369">
        <v>358365812</v>
      </c>
      <c r="DJ61" s="1370">
        <f t="shared" si="41"/>
        <v>1027697.166</v>
      </c>
      <c r="DK61" s="1370">
        <f t="shared" si="42"/>
        <v>669331.35400000005</v>
      </c>
      <c r="DL61" s="1370">
        <f t="shared" si="43"/>
        <v>669331.35400000005</v>
      </c>
      <c r="DM61" s="1370">
        <f t="shared" si="44"/>
        <v>358365.81199999998</v>
      </c>
      <c r="DP61" s="1368" t="s">
        <v>374</v>
      </c>
      <c r="DQ61" s="1369">
        <v>20145664</v>
      </c>
      <c r="DR61" s="1370">
        <f t="shared" si="45"/>
        <v>20145.664000000001</v>
      </c>
      <c r="DT61" s="1368" t="s">
        <v>554</v>
      </c>
      <c r="DU61" s="1369">
        <v>1027384000</v>
      </c>
      <c r="DV61" s="1369">
        <v>749456739</v>
      </c>
      <c r="DW61" s="1369">
        <v>749456739</v>
      </c>
      <c r="DX61" s="1369">
        <v>277927261</v>
      </c>
      <c r="DY61" s="1370">
        <f t="shared" si="46"/>
        <v>1027384</v>
      </c>
      <c r="DZ61" s="1370">
        <f t="shared" si="47"/>
        <v>749456.73899999994</v>
      </c>
      <c r="EA61" s="1370">
        <f t="shared" si="48"/>
        <v>749456.73899999994</v>
      </c>
      <c r="EB61" s="1370">
        <f t="shared" si="49"/>
        <v>277927.261</v>
      </c>
      <c r="EE61" s="1371" t="s">
        <v>377</v>
      </c>
      <c r="EF61" s="1370">
        <v>304600</v>
      </c>
      <c r="EG61" s="1372">
        <f t="shared" si="50"/>
        <v>304.60000000000002</v>
      </c>
      <c r="EI61" s="1371" t="s">
        <v>362</v>
      </c>
      <c r="EJ61" s="1370">
        <v>1109613453</v>
      </c>
      <c r="EK61" s="1370">
        <v>907554823</v>
      </c>
      <c r="EL61" s="1370">
        <v>907554823</v>
      </c>
      <c r="EM61" s="1372">
        <f t="shared" si="51"/>
        <v>1109613.453</v>
      </c>
      <c r="EN61" s="1372">
        <f t="shared" si="52"/>
        <v>907554.82299999997</v>
      </c>
      <c r="EO61" s="1372">
        <f t="shared" si="53"/>
        <v>907554.82299999997</v>
      </c>
      <c r="ER61" s="1368" t="s">
        <v>379</v>
      </c>
      <c r="ES61" s="1369">
        <v>10930292</v>
      </c>
      <c r="ET61" s="1370">
        <f t="shared" si="54"/>
        <v>10930.291999999999</v>
      </c>
      <c r="EW61" s="1368" t="s">
        <v>362</v>
      </c>
      <c r="EX61" s="1369">
        <v>0</v>
      </c>
      <c r="EY61" s="1369">
        <v>1113613453</v>
      </c>
      <c r="EZ61" s="1369">
        <v>987407654</v>
      </c>
      <c r="FA61" s="1369">
        <v>987407654</v>
      </c>
      <c r="FB61" s="1369">
        <v>126205799</v>
      </c>
      <c r="FC61" s="1370">
        <f t="shared" si="55"/>
        <v>0</v>
      </c>
      <c r="FD61" s="1370">
        <f t="shared" si="56"/>
        <v>1113613.453</v>
      </c>
      <c r="FE61" s="1370">
        <f t="shared" si="57"/>
        <v>987407.65399999998</v>
      </c>
      <c r="FF61" s="1370">
        <f t="shared" si="58"/>
        <v>987407.65399999998</v>
      </c>
      <c r="FG61" s="1370">
        <f t="shared" si="59"/>
        <v>126205.799</v>
      </c>
      <c r="FJ61" s="1371" t="s">
        <v>365</v>
      </c>
      <c r="FK61" s="1370">
        <v>607707177</v>
      </c>
      <c r="FL61" s="1372">
        <f t="shared" si="60"/>
        <v>607707.17700000003</v>
      </c>
      <c r="FN61" s="1613" t="s">
        <v>554</v>
      </c>
      <c r="FO61" s="1614">
        <v>1037602000</v>
      </c>
      <c r="FP61" s="1614">
        <v>990871132</v>
      </c>
      <c r="FQ61" s="1614">
        <v>990871132</v>
      </c>
      <c r="FR61" s="1614">
        <f t="shared" si="61"/>
        <v>1037602</v>
      </c>
      <c r="FS61" s="1614">
        <f t="shared" si="62"/>
        <v>990871.13199999998</v>
      </c>
      <c r="FT61" s="1614">
        <f t="shared" si="63"/>
        <v>990871.13199999998</v>
      </c>
    </row>
    <row r="62" spans="1:176" ht="15" customHeight="1" x14ac:dyDescent="0.25">
      <c r="A62" s="1367" t="s">
        <v>954</v>
      </c>
      <c r="B62" s="1368" t="s">
        <v>556</v>
      </c>
      <c r="C62" s="1369">
        <v>0</v>
      </c>
      <c r="D62" s="1369">
        <v>25000000</v>
      </c>
      <c r="E62" s="1369">
        <v>954252</v>
      </c>
      <c r="F62" s="1369">
        <v>24045748</v>
      </c>
      <c r="G62" s="1369">
        <v>954252</v>
      </c>
      <c r="H62" s="1370">
        <f t="shared" si="10"/>
        <v>25000</v>
      </c>
      <c r="I62" s="1370">
        <f t="shared" si="11"/>
        <v>954.25199999999995</v>
      </c>
      <c r="J62" s="1370">
        <f t="shared" si="12"/>
        <v>24045.748</v>
      </c>
      <c r="K62" s="1370">
        <f t="shared" si="13"/>
        <v>954.25199999999995</v>
      </c>
      <c r="O62" s="1368" t="s">
        <v>388</v>
      </c>
      <c r="P62" s="1369">
        <v>6562499</v>
      </c>
      <c r="Q62" s="1370">
        <f t="shared" si="14"/>
        <v>6562.4989999999998</v>
      </c>
      <c r="S62" s="1368" t="s">
        <v>556</v>
      </c>
      <c r="T62" s="1369">
        <v>17413000</v>
      </c>
      <c r="U62" s="1369">
        <v>3441730</v>
      </c>
      <c r="V62" s="1369">
        <v>3441730</v>
      </c>
      <c r="W62" s="1369">
        <v>13971270</v>
      </c>
      <c r="X62" s="1370">
        <f t="shared" si="15"/>
        <v>17413</v>
      </c>
      <c r="Y62" s="1370">
        <f t="shared" si="16"/>
        <v>3441.73</v>
      </c>
      <c r="Z62" s="1370">
        <f t="shared" si="17"/>
        <v>3441.73</v>
      </c>
      <c r="AA62" s="1370">
        <f t="shared" si="18"/>
        <v>13971.27</v>
      </c>
      <c r="AC62" s="1368" t="s">
        <v>374</v>
      </c>
      <c r="AD62" s="1369">
        <v>14913204</v>
      </c>
      <c r="AE62" s="1370">
        <f t="shared" si="19"/>
        <v>14913.204</v>
      </c>
      <c r="AG62" s="1368" t="s">
        <v>555</v>
      </c>
      <c r="AH62" s="1369">
        <v>993667000</v>
      </c>
      <c r="AI62" s="1369">
        <v>240426374</v>
      </c>
      <c r="AJ62" s="1369">
        <v>240426374</v>
      </c>
      <c r="AK62" s="1369">
        <v>753240626</v>
      </c>
      <c r="AL62" s="1369">
        <f t="shared" si="20"/>
        <v>993667</v>
      </c>
      <c r="AM62" s="1369">
        <f t="shared" si="21"/>
        <v>240426.37400000001</v>
      </c>
      <c r="AN62" s="1369">
        <f t="shared" si="22"/>
        <v>240426.37400000001</v>
      </c>
      <c r="AO62" s="1369">
        <f t="shared" si="23"/>
        <v>753240.62600000005</v>
      </c>
      <c r="AR62" s="1368" t="s">
        <v>566</v>
      </c>
      <c r="AS62" s="1369">
        <v>917189</v>
      </c>
      <c r="AT62" s="1369">
        <f t="shared" si="24"/>
        <v>917.18899999999996</v>
      </c>
      <c r="AV62" s="1368" t="s">
        <v>555</v>
      </c>
      <c r="AW62" s="1369">
        <v>1011971000</v>
      </c>
      <c r="AX62" s="1369">
        <v>326282903</v>
      </c>
      <c r="AY62" s="1369">
        <v>326282903</v>
      </c>
      <c r="AZ62" s="1369">
        <v>685688097</v>
      </c>
      <c r="BA62" s="1370">
        <f t="shared" si="25"/>
        <v>1011971</v>
      </c>
      <c r="BB62" s="1370">
        <f t="shared" si="26"/>
        <v>326282.90299999999</v>
      </c>
      <c r="BC62" s="1370">
        <f t="shared" si="27"/>
        <v>326282.90299999999</v>
      </c>
      <c r="BD62" s="1370">
        <f t="shared" si="28"/>
        <v>685688.09699999995</v>
      </c>
      <c r="BG62" s="1368" t="s">
        <v>388</v>
      </c>
      <c r="BH62" s="1369">
        <v>9325548</v>
      </c>
      <c r="BI62" s="1369">
        <f t="shared" si="29"/>
        <v>9325.5480000000007</v>
      </c>
      <c r="BK62" s="1368" t="s">
        <v>555</v>
      </c>
      <c r="BL62" s="1369">
        <v>1011971000</v>
      </c>
      <c r="BM62" s="1369">
        <v>416774130</v>
      </c>
      <c r="BN62" s="1369">
        <v>416774130</v>
      </c>
      <c r="BO62" s="1369">
        <v>595196870</v>
      </c>
      <c r="BP62" s="1369">
        <f t="shared" si="30"/>
        <v>1011971</v>
      </c>
      <c r="BQ62" s="1369">
        <f t="shared" si="31"/>
        <v>416774.13</v>
      </c>
      <c r="BR62" s="1369">
        <f t="shared" si="32"/>
        <v>416774.13</v>
      </c>
      <c r="BS62" s="1369">
        <f t="shared" si="33"/>
        <v>595196.87</v>
      </c>
      <c r="BV62" s="1368" t="s">
        <v>368</v>
      </c>
      <c r="BW62" s="1369">
        <v>4238584</v>
      </c>
      <c r="BX62" s="1370">
        <f t="shared" si="34"/>
        <v>4238.5839999999998</v>
      </c>
      <c r="BZ62" s="1368" t="s">
        <v>555</v>
      </c>
      <c r="CA62" s="1369">
        <v>1011946000</v>
      </c>
      <c r="CB62" s="1369">
        <v>498816673</v>
      </c>
      <c r="CC62" s="1369">
        <v>498816673</v>
      </c>
      <c r="CD62" s="1369">
        <v>513129327</v>
      </c>
      <c r="CE62" s="1369">
        <f t="shared" si="35"/>
        <v>1011946</v>
      </c>
      <c r="CF62" s="1369">
        <f t="shared" si="36"/>
        <v>498816.67300000001</v>
      </c>
      <c r="CG62" s="1369">
        <f t="shared" si="37"/>
        <v>498816.67300000001</v>
      </c>
      <c r="CH62" s="1369">
        <f t="shared" si="38"/>
        <v>513129.32699999999</v>
      </c>
      <c r="CK62" s="1371" t="s">
        <v>371</v>
      </c>
      <c r="CL62" s="1370">
        <v>3218676</v>
      </c>
      <c r="CM62" s="1370">
        <f t="shared" si="39"/>
        <v>3218.6759999999999</v>
      </c>
      <c r="CP62" s="1371" t="s">
        <v>555</v>
      </c>
      <c r="CQ62" s="1370">
        <v>1011946000</v>
      </c>
      <c r="CR62" s="1370">
        <v>579353811</v>
      </c>
      <c r="CS62" s="1370">
        <v>579353811</v>
      </c>
      <c r="CT62" s="1370">
        <v>432592189</v>
      </c>
      <c r="CU62" s="1370">
        <f t="shared" si="64"/>
        <v>1011946</v>
      </c>
      <c r="CV62" s="1370">
        <f t="shared" si="65"/>
        <v>579353.81099999999</v>
      </c>
      <c r="CW62" s="1370">
        <f t="shared" si="66"/>
        <v>579353.81099999999</v>
      </c>
      <c r="CX62" s="1370">
        <f t="shared" si="67"/>
        <v>432592.18900000001</v>
      </c>
      <c r="CZ62" s="1371" t="s">
        <v>560</v>
      </c>
      <c r="DA62" s="1370">
        <v>656384</v>
      </c>
      <c r="DB62" s="1370">
        <f t="shared" si="40"/>
        <v>656.38400000000001</v>
      </c>
      <c r="DE62" s="1368" t="s">
        <v>555</v>
      </c>
      <c r="DF62" s="1369">
        <v>1012528614</v>
      </c>
      <c r="DG62" s="1369">
        <v>656662851</v>
      </c>
      <c r="DH62" s="1369">
        <v>656662851</v>
      </c>
      <c r="DI62" s="1369">
        <v>355865763</v>
      </c>
      <c r="DJ62" s="1370">
        <f t="shared" si="41"/>
        <v>1012528.6139999999</v>
      </c>
      <c r="DK62" s="1370">
        <f t="shared" si="42"/>
        <v>656662.85100000002</v>
      </c>
      <c r="DL62" s="1370">
        <f t="shared" si="43"/>
        <v>656662.85100000002</v>
      </c>
      <c r="DM62" s="1370">
        <f t="shared" si="44"/>
        <v>355865.76299999998</v>
      </c>
      <c r="DP62" s="1368" t="s">
        <v>375</v>
      </c>
      <c r="DQ62" s="1369">
        <v>1409528</v>
      </c>
      <c r="DR62" s="1370">
        <f t="shared" si="45"/>
        <v>1409.528</v>
      </c>
      <c r="DT62" s="1368" t="s">
        <v>555</v>
      </c>
      <c r="DU62" s="1369">
        <v>1012215448</v>
      </c>
      <c r="DV62" s="1369">
        <v>736265728</v>
      </c>
      <c r="DW62" s="1369">
        <v>736265728</v>
      </c>
      <c r="DX62" s="1369">
        <v>275949720</v>
      </c>
      <c r="DY62" s="1370">
        <f t="shared" si="46"/>
        <v>1012215.448</v>
      </c>
      <c r="DZ62" s="1370">
        <f t="shared" si="47"/>
        <v>736265.728</v>
      </c>
      <c r="EA62" s="1370">
        <f t="shared" si="48"/>
        <v>736265.728</v>
      </c>
      <c r="EB62" s="1370">
        <f t="shared" si="49"/>
        <v>275949.71999999997</v>
      </c>
      <c r="EE62" s="1371" t="s">
        <v>378</v>
      </c>
      <c r="EF62" s="1370">
        <v>687449</v>
      </c>
      <c r="EG62" s="1372">
        <f t="shared" si="50"/>
        <v>687.44899999999996</v>
      </c>
      <c r="EI62" s="1371" t="s">
        <v>554</v>
      </c>
      <c r="EJ62" s="1370">
        <v>1027384000</v>
      </c>
      <c r="EK62" s="1370">
        <v>825560646</v>
      </c>
      <c r="EL62" s="1370">
        <v>825560646</v>
      </c>
      <c r="EM62" s="1372">
        <f t="shared" si="51"/>
        <v>1027384</v>
      </c>
      <c r="EN62" s="1372">
        <f t="shared" si="52"/>
        <v>825560.64599999995</v>
      </c>
      <c r="EO62" s="1372">
        <f t="shared" si="53"/>
        <v>825560.64599999995</v>
      </c>
      <c r="ER62" s="1368" t="s">
        <v>564</v>
      </c>
      <c r="ES62" s="1369">
        <v>813975</v>
      </c>
      <c r="ET62" s="1370">
        <f t="shared" si="54"/>
        <v>813.97500000000002</v>
      </c>
      <c r="EW62" s="1368" t="s">
        <v>554</v>
      </c>
      <c r="EX62" s="1369">
        <v>0</v>
      </c>
      <c r="EY62" s="1369">
        <v>1027384000</v>
      </c>
      <c r="EZ62" s="1369">
        <v>902286659</v>
      </c>
      <c r="FA62" s="1369">
        <v>902286659</v>
      </c>
      <c r="FB62" s="1369">
        <v>125097341</v>
      </c>
      <c r="FC62" s="1370">
        <f t="shared" si="55"/>
        <v>0</v>
      </c>
      <c r="FD62" s="1370">
        <f t="shared" si="56"/>
        <v>1027384</v>
      </c>
      <c r="FE62" s="1370">
        <f t="shared" si="57"/>
        <v>902286.65899999999</v>
      </c>
      <c r="FF62" s="1370">
        <f t="shared" si="58"/>
        <v>902286.65899999999</v>
      </c>
      <c r="FG62" s="1370">
        <f t="shared" si="59"/>
        <v>125097.341</v>
      </c>
      <c r="FJ62" s="1371" t="s">
        <v>368</v>
      </c>
      <c r="FK62" s="1370">
        <v>21562241</v>
      </c>
      <c r="FL62" s="1372">
        <f t="shared" si="60"/>
        <v>21562.241000000002</v>
      </c>
      <c r="FN62" s="1613" t="s">
        <v>555</v>
      </c>
      <c r="FO62" s="1614">
        <v>1018851951</v>
      </c>
      <c r="FP62" s="1614">
        <v>975611039</v>
      </c>
      <c r="FQ62" s="1614">
        <v>975611039</v>
      </c>
      <c r="FR62" s="1614">
        <f t="shared" si="61"/>
        <v>1018851.951</v>
      </c>
      <c r="FS62" s="1614">
        <f t="shared" si="62"/>
        <v>975611.03899999999</v>
      </c>
      <c r="FT62" s="1614">
        <f t="shared" si="63"/>
        <v>975611.03899999999</v>
      </c>
    </row>
    <row r="63" spans="1:176" ht="15" customHeight="1" x14ac:dyDescent="0.25">
      <c r="A63" s="1367" t="s">
        <v>953</v>
      </c>
      <c r="B63" s="1368" t="s">
        <v>363</v>
      </c>
      <c r="C63" s="1369">
        <v>0</v>
      </c>
      <c r="D63" s="1369">
        <v>65177000</v>
      </c>
      <c r="E63" s="1369">
        <v>9924162</v>
      </c>
      <c r="F63" s="1369">
        <v>55252838</v>
      </c>
      <c r="G63" s="1369">
        <v>9924162</v>
      </c>
      <c r="H63" s="1370">
        <f t="shared" si="10"/>
        <v>65177</v>
      </c>
      <c r="I63" s="1370">
        <f t="shared" si="11"/>
        <v>9924.1620000000003</v>
      </c>
      <c r="J63" s="1370">
        <f t="shared" si="12"/>
        <v>55252.838000000003</v>
      </c>
      <c r="K63" s="1370">
        <f t="shared" si="13"/>
        <v>9924.1620000000003</v>
      </c>
      <c r="O63" s="1368" t="s">
        <v>474</v>
      </c>
      <c r="P63" s="1369">
        <v>11589222</v>
      </c>
      <c r="Q63" s="1370">
        <f t="shared" si="14"/>
        <v>11589.222</v>
      </c>
      <c r="S63" s="1368" t="s">
        <v>363</v>
      </c>
      <c r="T63" s="1369">
        <v>65177000</v>
      </c>
      <c r="U63" s="1369">
        <v>19046906</v>
      </c>
      <c r="V63" s="1369">
        <v>19046906</v>
      </c>
      <c r="W63" s="1369">
        <v>46130094</v>
      </c>
      <c r="X63" s="1370">
        <f t="shared" si="15"/>
        <v>65177</v>
      </c>
      <c r="Y63" s="1370">
        <f t="shared" si="16"/>
        <v>19046.905999999999</v>
      </c>
      <c r="Z63" s="1370">
        <f t="shared" si="17"/>
        <v>19046.905999999999</v>
      </c>
      <c r="AA63" s="1370">
        <f t="shared" si="18"/>
        <v>46130.093999999997</v>
      </c>
      <c r="AC63" s="1368" t="s">
        <v>375</v>
      </c>
      <c r="AD63" s="1369">
        <v>670706</v>
      </c>
      <c r="AE63" s="1370">
        <f t="shared" si="19"/>
        <v>670.70600000000002</v>
      </c>
      <c r="AG63" s="1368" t="s">
        <v>556</v>
      </c>
      <c r="AH63" s="1369">
        <v>15413000</v>
      </c>
      <c r="AI63" s="1369">
        <v>4774332</v>
      </c>
      <c r="AJ63" s="1369">
        <v>4774332</v>
      </c>
      <c r="AK63" s="1369">
        <v>10638668</v>
      </c>
      <c r="AL63" s="1369">
        <f t="shared" si="20"/>
        <v>15413</v>
      </c>
      <c r="AM63" s="1369">
        <f t="shared" si="21"/>
        <v>4774.3320000000003</v>
      </c>
      <c r="AN63" s="1369">
        <f t="shared" si="22"/>
        <v>4774.3320000000003</v>
      </c>
      <c r="AO63" s="1369">
        <f t="shared" si="23"/>
        <v>10638.668</v>
      </c>
      <c r="AR63" s="1368" t="s">
        <v>568</v>
      </c>
      <c r="AS63" s="1369">
        <v>100000</v>
      </c>
      <c r="AT63" s="1369">
        <f t="shared" si="24"/>
        <v>100</v>
      </c>
      <c r="AV63" s="1368" t="s">
        <v>556</v>
      </c>
      <c r="AW63" s="1369">
        <v>15413000</v>
      </c>
      <c r="AX63" s="1369">
        <v>8220627</v>
      </c>
      <c r="AY63" s="1369">
        <v>8220627</v>
      </c>
      <c r="AZ63" s="1369">
        <v>7192373</v>
      </c>
      <c r="BA63" s="1370">
        <f t="shared" si="25"/>
        <v>15413</v>
      </c>
      <c r="BB63" s="1370">
        <f t="shared" si="26"/>
        <v>8220.6270000000004</v>
      </c>
      <c r="BC63" s="1370">
        <f t="shared" si="27"/>
        <v>8220.6270000000004</v>
      </c>
      <c r="BD63" s="1370">
        <f t="shared" si="28"/>
        <v>7192.3729999999996</v>
      </c>
      <c r="BG63" s="1368" t="s">
        <v>474</v>
      </c>
      <c r="BH63" s="1369">
        <v>833190</v>
      </c>
      <c r="BI63" s="1369">
        <f t="shared" si="29"/>
        <v>833.19</v>
      </c>
      <c r="BK63" s="1368" t="s">
        <v>556</v>
      </c>
      <c r="BL63" s="1369">
        <v>15413000</v>
      </c>
      <c r="BM63" s="1369">
        <v>9132176</v>
      </c>
      <c r="BN63" s="1369">
        <v>9132176</v>
      </c>
      <c r="BO63" s="1369">
        <v>6280824</v>
      </c>
      <c r="BP63" s="1369">
        <f t="shared" si="30"/>
        <v>15413</v>
      </c>
      <c r="BQ63" s="1369">
        <f t="shared" si="31"/>
        <v>9132.1759999999995</v>
      </c>
      <c r="BR63" s="1369">
        <f t="shared" si="32"/>
        <v>9132.1759999999995</v>
      </c>
      <c r="BS63" s="1369">
        <f t="shared" si="33"/>
        <v>6280.8239999999996</v>
      </c>
      <c r="BV63" s="1368" t="s">
        <v>560</v>
      </c>
      <c r="BW63" s="1369">
        <v>746594</v>
      </c>
      <c r="BX63" s="1370">
        <f t="shared" si="34"/>
        <v>746.59400000000005</v>
      </c>
      <c r="BZ63" s="1368" t="s">
        <v>556</v>
      </c>
      <c r="CA63" s="1369">
        <v>15438000</v>
      </c>
      <c r="CB63" s="1369">
        <v>10581175</v>
      </c>
      <c r="CC63" s="1369">
        <v>10581175</v>
      </c>
      <c r="CD63" s="1369">
        <v>4856825</v>
      </c>
      <c r="CE63" s="1369">
        <f t="shared" si="35"/>
        <v>15438</v>
      </c>
      <c r="CF63" s="1369">
        <f t="shared" si="36"/>
        <v>10581.174999999999</v>
      </c>
      <c r="CG63" s="1369">
        <f t="shared" si="37"/>
        <v>10581.174999999999</v>
      </c>
      <c r="CH63" s="1369">
        <f t="shared" si="38"/>
        <v>4856.8249999999998</v>
      </c>
      <c r="CK63" s="1371" t="s">
        <v>560</v>
      </c>
      <c r="CL63" s="1370">
        <v>1324470</v>
      </c>
      <c r="CM63" s="1370">
        <f t="shared" si="39"/>
        <v>1324.47</v>
      </c>
      <c r="CP63" s="1371" t="s">
        <v>556</v>
      </c>
      <c r="CQ63" s="1370">
        <v>15751166</v>
      </c>
      <c r="CR63" s="1370">
        <v>11628749</v>
      </c>
      <c r="CS63" s="1370">
        <v>11628749</v>
      </c>
      <c r="CT63" s="1370">
        <v>4122417</v>
      </c>
      <c r="CU63" s="1370">
        <f t="shared" si="64"/>
        <v>15751.165999999999</v>
      </c>
      <c r="CV63" s="1370">
        <f t="shared" si="65"/>
        <v>11628.749</v>
      </c>
      <c r="CW63" s="1370">
        <f t="shared" si="66"/>
        <v>11628.749</v>
      </c>
      <c r="CX63" s="1370">
        <f t="shared" si="67"/>
        <v>4122.4170000000004</v>
      </c>
      <c r="CZ63" s="1371" t="s">
        <v>561</v>
      </c>
      <c r="DA63" s="1370">
        <v>692580</v>
      </c>
      <c r="DB63" s="1370">
        <f t="shared" si="40"/>
        <v>692.58</v>
      </c>
      <c r="DE63" s="1368" t="s">
        <v>556</v>
      </c>
      <c r="DF63" s="1369">
        <v>15168552</v>
      </c>
      <c r="DG63" s="1369">
        <v>12668503</v>
      </c>
      <c r="DH63" s="1369">
        <v>12668503</v>
      </c>
      <c r="DI63" s="1369">
        <v>2500049</v>
      </c>
      <c r="DJ63" s="1370">
        <f t="shared" si="41"/>
        <v>15168.552</v>
      </c>
      <c r="DK63" s="1370">
        <f t="shared" si="42"/>
        <v>12668.503000000001</v>
      </c>
      <c r="DL63" s="1370">
        <f t="shared" si="43"/>
        <v>12668.503000000001</v>
      </c>
      <c r="DM63" s="1370">
        <f t="shared" si="44"/>
        <v>2500.049</v>
      </c>
      <c r="DP63" s="1368" t="s">
        <v>376</v>
      </c>
      <c r="DQ63" s="1369">
        <v>873331</v>
      </c>
      <c r="DR63" s="1370">
        <f t="shared" si="45"/>
        <v>873.33100000000002</v>
      </c>
      <c r="DT63" s="1368" t="s">
        <v>556</v>
      </c>
      <c r="DU63" s="1369">
        <v>15168552</v>
      </c>
      <c r="DV63" s="1369">
        <v>13191011</v>
      </c>
      <c r="DW63" s="1369">
        <v>13191011</v>
      </c>
      <c r="DX63" s="1369">
        <v>1977541</v>
      </c>
      <c r="DY63" s="1370">
        <f t="shared" si="46"/>
        <v>15168.552</v>
      </c>
      <c r="DZ63" s="1370">
        <f t="shared" si="47"/>
        <v>13191.011</v>
      </c>
      <c r="EA63" s="1370">
        <f t="shared" si="48"/>
        <v>13191.011</v>
      </c>
      <c r="EB63" s="1370">
        <f t="shared" si="49"/>
        <v>1977.5409999999999</v>
      </c>
      <c r="EE63" s="1371" t="s">
        <v>379</v>
      </c>
      <c r="EF63" s="1370">
        <v>5465156</v>
      </c>
      <c r="EG63" s="1372">
        <f t="shared" si="50"/>
        <v>5465.1559999999999</v>
      </c>
      <c r="EI63" s="1371" t="s">
        <v>555</v>
      </c>
      <c r="EJ63" s="1370">
        <v>1012215448</v>
      </c>
      <c r="EK63" s="1370">
        <v>811534837</v>
      </c>
      <c r="EL63" s="1370">
        <v>811534837</v>
      </c>
      <c r="EM63" s="1372">
        <f t="shared" si="51"/>
        <v>1012215.448</v>
      </c>
      <c r="EN63" s="1372">
        <f t="shared" si="52"/>
        <v>811534.83700000006</v>
      </c>
      <c r="EO63" s="1372">
        <f t="shared" si="53"/>
        <v>811534.83700000006</v>
      </c>
      <c r="ER63" s="1368" t="s">
        <v>382</v>
      </c>
      <c r="ES63" s="1369">
        <v>19912943</v>
      </c>
      <c r="ET63" s="1370">
        <f t="shared" si="54"/>
        <v>19912.942999999999</v>
      </c>
      <c r="EW63" s="1368" t="s">
        <v>555</v>
      </c>
      <c r="EX63" s="1369">
        <v>0</v>
      </c>
      <c r="EY63" s="1369">
        <v>1011452448</v>
      </c>
      <c r="EZ63" s="1369">
        <v>887340350</v>
      </c>
      <c r="FA63" s="1369">
        <v>887340350</v>
      </c>
      <c r="FB63" s="1369">
        <v>124112098</v>
      </c>
      <c r="FC63" s="1370">
        <f t="shared" si="55"/>
        <v>0</v>
      </c>
      <c r="FD63" s="1370">
        <f t="shared" si="56"/>
        <v>1011452.448</v>
      </c>
      <c r="FE63" s="1370">
        <f t="shared" si="57"/>
        <v>887340.35</v>
      </c>
      <c r="FF63" s="1370">
        <f t="shared" si="58"/>
        <v>887340.35</v>
      </c>
      <c r="FG63" s="1370">
        <f t="shared" si="59"/>
        <v>124112.098</v>
      </c>
      <c r="FJ63" s="1371" t="s">
        <v>369</v>
      </c>
      <c r="FK63" s="1370">
        <v>1444969</v>
      </c>
      <c r="FL63" s="1372">
        <f t="shared" si="60"/>
        <v>1444.9690000000001</v>
      </c>
      <c r="FN63" s="1613" t="s">
        <v>556</v>
      </c>
      <c r="FO63" s="1614">
        <v>18750049</v>
      </c>
      <c r="FP63" s="1614">
        <v>15260093</v>
      </c>
      <c r="FQ63" s="1614">
        <v>15260093</v>
      </c>
      <c r="FR63" s="1614">
        <f t="shared" si="61"/>
        <v>18750.048999999999</v>
      </c>
      <c r="FS63" s="1614">
        <f t="shared" si="62"/>
        <v>15260.093000000001</v>
      </c>
      <c r="FT63" s="1614">
        <f t="shared" si="63"/>
        <v>15260.093000000001</v>
      </c>
    </row>
    <row r="64" spans="1:176" ht="15" customHeight="1" x14ac:dyDescent="0.25">
      <c r="A64" s="1367" t="s">
        <v>433</v>
      </c>
      <c r="B64" s="1368" t="s">
        <v>365</v>
      </c>
      <c r="C64" s="1369">
        <v>2404066000</v>
      </c>
      <c r="D64" s="1369">
        <v>2403266000</v>
      </c>
      <c r="E64" s="1369">
        <v>1240896722</v>
      </c>
      <c r="F64" s="1369">
        <v>1162369278</v>
      </c>
      <c r="G64" s="1369">
        <v>48334179</v>
      </c>
      <c r="H64" s="1370">
        <f t="shared" si="10"/>
        <v>2403266</v>
      </c>
      <c r="I64" s="1370">
        <f t="shared" si="11"/>
        <v>1240896.7220000001</v>
      </c>
      <c r="J64" s="1370">
        <f t="shared" si="12"/>
        <v>1162369.2779999999</v>
      </c>
      <c r="K64" s="1370">
        <f t="shared" si="13"/>
        <v>48334.178999999996</v>
      </c>
      <c r="O64" s="1368" t="s">
        <v>570</v>
      </c>
      <c r="P64" s="1369">
        <v>7423470</v>
      </c>
      <c r="Q64" s="1370">
        <f t="shared" si="14"/>
        <v>7423.47</v>
      </c>
      <c r="S64" s="1368" t="s">
        <v>365</v>
      </c>
      <c r="T64" s="1369">
        <v>2535066000</v>
      </c>
      <c r="U64" s="1369">
        <v>183817821</v>
      </c>
      <c r="V64" s="1369">
        <v>1474704928</v>
      </c>
      <c r="W64" s="1369">
        <v>1060361072</v>
      </c>
      <c r="X64" s="1370">
        <f t="shared" si="15"/>
        <v>2535066</v>
      </c>
      <c r="Y64" s="1370">
        <f t="shared" si="16"/>
        <v>183817.821</v>
      </c>
      <c r="Z64" s="1370">
        <f t="shared" si="17"/>
        <v>1474704.9280000001</v>
      </c>
      <c r="AA64" s="1370">
        <f t="shared" si="18"/>
        <v>1060361.0719999999</v>
      </c>
      <c r="AC64" s="1368" t="s">
        <v>376</v>
      </c>
      <c r="AD64" s="1369">
        <v>1084808</v>
      </c>
      <c r="AE64" s="1370">
        <f t="shared" si="19"/>
        <v>1084.808</v>
      </c>
      <c r="AG64" s="1368" t="s">
        <v>363</v>
      </c>
      <c r="AH64" s="1369">
        <v>65177000</v>
      </c>
      <c r="AI64" s="1369">
        <v>34503469</v>
      </c>
      <c r="AJ64" s="1369">
        <v>34503469</v>
      </c>
      <c r="AK64" s="1369">
        <v>30673531</v>
      </c>
      <c r="AL64" s="1369">
        <f t="shared" si="20"/>
        <v>65177</v>
      </c>
      <c r="AM64" s="1369">
        <f t="shared" si="21"/>
        <v>34503.468999999997</v>
      </c>
      <c r="AN64" s="1369">
        <f t="shared" si="22"/>
        <v>34503.468999999997</v>
      </c>
      <c r="AO64" s="1369">
        <f t="shared" si="23"/>
        <v>30673.530999999999</v>
      </c>
      <c r="AR64" s="1368" t="s">
        <v>569</v>
      </c>
      <c r="AS64" s="1369">
        <v>543491</v>
      </c>
      <c r="AT64" s="1369">
        <f t="shared" si="24"/>
        <v>543.49099999999999</v>
      </c>
      <c r="AV64" s="1368" t="s">
        <v>363</v>
      </c>
      <c r="AW64" s="1369">
        <v>65177000</v>
      </c>
      <c r="AX64" s="1369">
        <v>45501317</v>
      </c>
      <c r="AY64" s="1369">
        <v>45501317</v>
      </c>
      <c r="AZ64" s="1369">
        <v>19675683</v>
      </c>
      <c r="BA64" s="1370">
        <f t="shared" si="25"/>
        <v>65177</v>
      </c>
      <c r="BB64" s="1370">
        <f t="shared" si="26"/>
        <v>45501.317000000003</v>
      </c>
      <c r="BC64" s="1370">
        <f t="shared" si="27"/>
        <v>45501.317000000003</v>
      </c>
      <c r="BD64" s="1370">
        <f t="shared" si="28"/>
        <v>19675.683000000001</v>
      </c>
      <c r="BG64" s="1368" t="s">
        <v>570</v>
      </c>
      <c r="BH64" s="1369">
        <v>15873585</v>
      </c>
      <c r="BI64" s="1369">
        <f t="shared" si="29"/>
        <v>15873.584999999999</v>
      </c>
      <c r="BK64" s="1368" t="s">
        <v>363</v>
      </c>
      <c r="BL64" s="1369">
        <v>65177000</v>
      </c>
      <c r="BM64" s="1369">
        <v>54656600</v>
      </c>
      <c r="BN64" s="1369">
        <v>54656600</v>
      </c>
      <c r="BO64" s="1369">
        <v>10520400</v>
      </c>
      <c r="BP64" s="1369">
        <f t="shared" si="30"/>
        <v>65177</v>
      </c>
      <c r="BQ64" s="1369">
        <f t="shared" si="31"/>
        <v>54656.6</v>
      </c>
      <c r="BR64" s="1369">
        <f t="shared" si="32"/>
        <v>54656.6</v>
      </c>
      <c r="BS64" s="1369">
        <f t="shared" si="33"/>
        <v>10520.4</v>
      </c>
      <c r="BV64" s="1368" t="s">
        <v>372</v>
      </c>
      <c r="BW64" s="1369">
        <v>3491990</v>
      </c>
      <c r="BX64" s="1370">
        <f t="shared" si="34"/>
        <v>3491.99</v>
      </c>
      <c r="BZ64" s="1368" t="s">
        <v>363</v>
      </c>
      <c r="CA64" s="1369">
        <v>78029453</v>
      </c>
      <c r="CB64" s="1369">
        <v>67509053</v>
      </c>
      <c r="CC64" s="1369">
        <v>67509053</v>
      </c>
      <c r="CD64" s="1369">
        <v>10520400</v>
      </c>
      <c r="CE64" s="1369">
        <f t="shared" si="35"/>
        <v>78029.452999999994</v>
      </c>
      <c r="CF64" s="1369">
        <f t="shared" si="36"/>
        <v>67509.053</v>
      </c>
      <c r="CG64" s="1369">
        <f t="shared" si="37"/>
        <v>67509.053</v>
      </c>
      <c r="CH64" s="1369">
        <f t="shared" si="38"/>
        <v>10520.4</v>
      </c>
      <c r="CK64" s="1371" t="s">
        <v>563</v>
      </c>
      <c r="CL64" s="1370">
        <v>284414</v>
      </c>
      <c r="CM64" s="1370">
        <f t="shared" si="39"/>
        <v>284.41399999999999</v>
      </c>
      <c r="CP64" s="1371" t="s">
        <v>363</v>
      </c>
      <c r="CQ64" s="1370">
        <v>78029453</v>
      </c>
      <c r="CR64" s="1370">
        <v>73408945</v>
      </c>
      <c r="CS64" s="1370">
        <v>73408945</v>
      </c>
      <c r="CT64" s="1370">
        <v>4620508</v>
      </c>
      <c r="CU64" s="1370">
        <f t="shared" si="64"/>
        <v>78029.452999999994</v>
      </c>
      <c r="CV64" s="1370">
        <f t="shared" si="65"/>
        <v>73408.945000000007</v>
      </c>
      <c r="CW64" s="1370">
        <f t="shared" si="66"/>
        <v>73408.945000000007</v>
      </c>
      <c r="CX64" s="1370">
        <f t="shared" si="67"/>
        <v>4620.5079999999998</v>
      </c>
      <c r="CZ64" s="1371" t="s">
        <v>562</v>
      </c>
      <c r="DA64" s="1370">
        <v>90082</v>
      </c>
      <c r="DB64" s="1370">
        <f t="shared" si="40"/>
        <v>90.081999999999994</v>
      </c>
      <c r="DE64" s="1368" t="s">
        <v>363</v>
      </c>
      <c r="DF64" s="1369">
        <v>78029453</v>
      </c>
      <c r="DG64" s="1369">
        <v>77205733</v>
      </c>
      <c r="DH64" s="1369">
        <v>77205733</v>
      </c>
      <c r="DI64" s="1369">
        <v>823720</v>
      </c>
      <c r="DJ64" s="1370">
        <f t="shared" si="41"/>
        <v>78029.452999999994</v>
      </c>
      <c r="DK64" s="1370">
        <f t="shared" si="42"/>
        <v>77205.732999999993</v>
      </c>
      <c r="DL64" s="1370">
        <f t="shared" si="43"/>
        <v>77205.732999999993</v>
      </c>
      <c r="DM64" s="1370">
        <f t="shared" si="44"/>
        <v>823.72</v>
      </c>
      <c r="DP64" s="1368" t="s">
        <v>378</v>
      </c>
      <c r="DQ64" s="1369">
        <v>826853</v>
      </c>
      <c r="DR64" s="1370">
        <f t="shared" si="45"/>
        <v>826.85299999999995</v>
      </c>
      <c r="DT64" s="1368" t="s">
        <v>363</v>
      </c>
      <c r="DU64" s="1369">
        <v>79729453</v>
      </c>
      <c r="DV64" s="1369">
        <v>78644361</v>
      </c>
      <c r="DW64" s="1369">
        <v>78644361</v>
      </c>
      <c r="DX64" s="1369">
        <v>1085092</v>
      </c>
      <c r="DY64" s="1370">
        <f t="shared" si="46"/>
        <v>79729.452999999994</v>
      </c>
      <c r="DZ64" s="1370">
        <f t="shared" si="47"/>
        <v>78644.361000000004</v>
      </c>
      <c r="EA64" s="1370">
        <f t="shared" si="48"/>
        <v>78644.361000000004</v>
      </c>
      <c r="EB64" s="1370">
        <f t="shared" si="49"/>
        <v>1085.0920000000001</v>
      </c>
      <c r="EE64" s="1371" t="s">
        <v>380</v>
      </c>
      <c r="EF64" s="1370">
        <v>3293044</v>
      </c>
      <c r="EG64" s="1372">
        <f t="shared" si="50"/>
        <v>3293.0439999999999</v>
      </c>
      <c r="EI64" s="1371" t="s">
        <v>556</v>
      </c>
      <c r="EJ64" s="1370">
        <v>15168552</v>
      </c>
      <c r="EK64" s="1370">
        <v>14025809</v>
      </c>
      <c r="EL64" s="1370">
        <v>14025809</v>
      </c>
      <c r="EM64" s="1372">
        <f t="shared" si="51"/>
        <v>15168.552</v>
      </c>
      <c r="EN64" s="1372">
        <f t="shared" si="52"/>
        <v>14025.808999999999</v>
      </c>
      <c r="EO64" s="1372">
        <f t="shared" si="53"/>
        <v>14025.808999999999</v>
      </c>
      <c r="ER64" s="1368" t="s">
        <v>565</v>
      </c>
      <c r="ES64" s="1369">
        <v>3447870</v>
      </c>
      <c r="ET64" s="1370">
        <f t="shared" si="54"/>
        <v>3447.87</v>
      </c>
      <c r="EW64" s="1368" t="s">
        <v>556</v>
      </c>
      <c r="EX64" s="1369">
        <v>0</v>
      </c>
      <c r="EY64" s="1369">
        <v>15931552</v>
      </c>
      <c r="EZ64" s="1369">
        <v>14946309</v>
      </c>
      <c r="FA64" s="1369">
        <v>14946309</v>
      </c>
      <c r="FB64" s="1369">
        <v>985243</v>
      </c>
      <c r="FC64" s="1370">
        <f t="shared" si="55"/>
        <v>0</v>
      </c>
      <c r="FD64" s="1370">
        <f t="shared" si="56"/>
        <v>15931.552</v>
      </c>
      <c r="FE64" s="1370">
        <f t="shared" si="57"/>
        <v>14946.308999999999</v>
      </c>
      <c r="FF64" s="1370">
        <f t="shared" si="58"/>
        <v>14946.308999999999</v>
      </c>
      <c r="FG64" s="1370">
        <f t="shared" si="59"/>
        <v>985.24300000000005</v>
      </c>
      <c r="FJ64" s="1371" t="s">
        <v>766</v>
      </c>
      <c r="FK64" s="1370">
        <v>655571</v>
      </c>
      <c r="FL64" s="1372">
        <f t="shared" si="60"/>
        <v>655.57100000000003</v>
      </c>
      <c r="FN64" s="1613" t="s">
        <v>363</v>
      </c>
      <c r="FO64" s="1614">
        <v>95805864</v>
      </c>
      <c r="FP64" s="1614">
        <v>93922025</v>
      </c>
      <c r="FQ64" s="1614">
        <v>93922025</v>
      </c>
      <c r="FR64" s="1614">
        <f t="shared" si="61"/>
        <v>95805.864000000001</v>
      </c>
      <c r="FS64" s="1614">
        <f t="shared" si="62"/>
        <v>93922.024999999994</v>
      </c>
      <c r="FT64" s="1614">
        <f t="shared" si="63"/>
        <v>93922.024999999994</v>
      </c>
    </row>
    <row r="65" spans="1:176" ht="15" customHeight="1" x14ac:dyDescent="0.25">
      <c r="A65" s="1367" t="s">
        <v>952</v>
      </c>
      <c r="B65" s="1368" t="s">
        <v>366</v>
      </c>
      <c r="C65" s="1369">
        <v>0</v>
      </c>
      <c r="D65" s="1369">
        <v>20565000</v>
      </c>
      <c r="E65" s="1369">
        <v>0</v>
      </c>
      <c r="F65" s="1369">
        <v>20565000</v>
      </c>
      <c r="G65" s="1369">
        <v>0</v>
      </c>
      <c r="H65" s="1370">
        <f t="shared" si="10"/>
        <v>20565</v>
      </c>
      <c r="I65" s="1370">
        <f t="shared" si="11"/>
        <v>0</v>
      </c>
      <c r="J65" s="1370">
        <f t="shared" si="12"/>
        <v>20565</v>
      </c>
      <c r="K65" s="1370">
        <f t="shared" si="13"/>
        <v>0</v>
      </c>
      <c r="O65" s="1368" t="s">
        <v>571</v>
      </c>
      <c r="P65" s="1369">
        <v>4462760</v>
      </c>
      <c r="Q65" s="1370">
        <f t="shared" si="14"/>
        <v>4462.76</v>
      </c>
      <c r="S65" s="1368" t="s">
        <v>366</v>
      </c>
      <c r="T65" s="1369">
        <v>26882829</v>
      </c>
      <c r="U65" s="1369">
        <v>6186334</v>
      </c>
      <c r="V65" s="1369">
        <v>6186334</v>
      </c>
      <c r="W65" s="1369">
        <v>20696495</v>
      </c>
      <c r="X65" s="1370">
        <f t="shared" si="15"/>
        <v>26882.829000000002</v>
      </c>
      <c r="Y65" s="1370">
        <f t="shared" si="16"/>
        <v>6186.3339999999998</v>
      </c>
      <c r="Z65" s="1370">
        <f t="shared" si="17"/>
        <v>6186.3339999999998</v>
      </c>
      <c r="AA65" s="1370">
        <f t="shared" si="18"/>
        <v>20696.494999999999</v>
      </c>
      <c r="AC65" s="1368" t="s">
        <v>377</v>
      </c>
      <c r="AD65" s="1369">
        <v>68350</v>
      </c>
      <c r="AE65" s="1370">
        <f t="shared" si="19"/>
        <v>68.349999999999994</v>
      </c>
      <c r="AG65" s="1368" t="s">
        <v>365</v>
      </c>
      <c r="AH65" s="1369">
        <v>2535066000</v>
      </c>
      <c r="AI65" s="1369">
        <v>519866611</v>
      </c>
      <c r="AJ65" s="1369">
        <v>1696952500</v>
      </c>
      <c r="AK65" s="1369">
        <v>838113500</v>
      </c>
      <c r="AL65" s="1369">
        <f t="shared" si="20"/>
        <v>2535066</v>
      </c>
      <c r="AM65" s="1369">
        <f t="shared" si="21"/>
        <v>519866.61099999998</v>
      </c>
      <c r="AN65" s="1369">
        <f t="shared" si="22"/>
        <v>1696952.5</v>
      </c>
      <c r="AO65" s="1369">
        <f t="shared" si="23"/>
        <v>838113.5</v>
      </c>
      <c r="AR65" s="1368" t="s">
        <v>384</v>
      </c>
      <c r="AS65" s="1369">
        <v>1079997</v>
      </c>
      <c r="AT65" s="1369">
        <f t="shared" si="24"/>
        <v>1079.9970000000001</v>
      </c>
      <c r="AV65" s="1368" t="s">
        <v>365</v>
      </c>
      <c r="AW65" s="1369">
        <v>2535066000</v>
      </c>
      <c r="AX65" s="1369">
        <v>792320908</v>
      </c>
      <c r="AY65" s="1369">
        <v>1650663195</v>
      </c>
      <c r="AZ65" s="1369">
        <v>884402805</v>
      </c>
      <c r="BA65" s="1370">
        <f t="shared" si="25"/>
        <v>2535066</v>
      </c>
      <c r="BB65" s="1370">
        <f t="shared" si="26"/>
        <v>792320.90800000005</v>
      </c>
      <c r="BC65" s="1370">
        <f t="shared" si="27"/>
        <v>1650663.1950000001</v>
      </c>
      <c r="BD65" s="1370">
        <f t="shared" si="28"/>
        <v>884402.80500000005</v>
      </c>
      <c r="BG65" s="1368" t="s">
        <v>571</v>
      </c>
      <c r="BH65" s="1369">
        <v>6477940</v>
      </c>
      <c r="BI65" s="1369">
        <f t="shared" si="29"/>
        <v>6477.94</v>
      </c>
      <c r="BK65" s="1368" t="s">
        <v>365</v>
      </c>
      <c r="BL65" s="1369">
        <v>4624953000</v>
      </c>
      <c r="BM65" s="1369">
        <v>1083696683</v>
      </c>
      <c r="BN65" s="1369">
        <v>2587717806</v>
      </c>
      <c r="BO65" s="1369">
        <v>2037235194</v>
      </c>
      <c r="BP65" s="1369">
        <f t="shared" si="30"/>
        <v>4624953</v>
      </c>
      <c r="BQ65" s="1369">
        <f t="shared" si="31"/>
        <v>1083696.683</v>
      </c>
      <c r="BR65" s="1369">
        <f t="shared" si="32"/>
        <v>2587717.8059999999</v>
      </c>
      <c r="BS65" s="1369">
        <f t="shared" si="33"/>
        <v>2037235.1939999999</v>
      </c>
      <c r="BV65" s="1368" t="s">
        <v>374</v>
      </c>
      <c r="BW65" s="1369">
        <v>7280921</v>
      </c>
      <c r="BX65" s="1370">
        <f t="shared" si="34"/>
        <v>7280.9210000000003</v>
      </c>
      <c r="BZ65" s="1368" t="s">
        <v>365</v>
      </c>
      <c r="CA65" s="1369">
        <v>4625753000</v>
      </c>
      <c r="CB65" s="1369">
        <v>1446273010</v>
      </c>
      <c r="CC65" s="1369">
        <v>3153423312</v>
      </c>
      <c r="CD65" s="1369">
        <v>1472329688</v>
      </c>
      <c r="CE65" s="1369">
        <f t="shared" si="35"/>
        <v>4625753</v>
      </c>
      <c r="CF65" s="1369">
        <f t="shared" si="36"/>
        <v>1446273.01</v>
      </c>
      <c r="CG65" s="1369">
        <f t="shared" si="37"/>
        <v>3153423.3119999999</v>
      </c>
      <c r="CH65" s="1369">
        <f t="shared" si="38"/>
        <v>1472329.6880000001</v>
      </c>
      <c r="CK65" s="1371" t="s">
        <v>374</v>
      </c>
      <c r="CL65" s="1370">
        <v>5341160</v>
      </c>
      <c r="CM65" s="1370">
        <f t="shared" si="39"/>
        <v>5341.16</v>
      </c>
      <c r="CP65" s="1371" t="s">
        <v>365</v>
      </c>
      <c r="CQ65" s="1370">
        <v>4785753000</v>
      </c>
      <c r="CR65" s="1370">
        <v>1966243881</v>
      </c>
      <c r="CS65" s="1370">
        <v>3262998686</v>
      </c>
      <c r="CT65" s="1370">
        <v>1522754314</v>
      </c>
      <c r="CU65" s="1370">
        <f t="shared" si="64"/>
        <v>4785753</v>
      </c>
      <c r="CV65" s="1370">
        <f t="shared" si="65"/>
        <v>1966243.8810000001</v>
      </c>
      <c r="CW65" s="1370">
        <f t="shared" si="66"/>
        <v>3262998.6860000002</v>
      </c>
      <c r="CX65" s="1370">
        <f t="shared" si="67"/>
        <v>1522754.314</v>
      </c>
      <c r="CZ65" s="1371" t="s">
        <v>372</v>
      </c>
      <c r="DA65" s="1370">
        <v>1099997</v>
      </c>
      <c r="DB65" s="1370">
        <f t="shared" si="40"/>
        <v>1099.9970000000001</v>
      </c>
      <c r="DE65" s="1368" t="s">
        <v>365</v>
      </c>
      <c r="DF65" s="1369">
        <v>4785753000</v>
      </c>
      <c r="DG65" s="1369">
        <v>2282500779</v>
      </c>
      <c r="DH65" s="1369">
        <v>3484825427</v>
      </c>
      <c r="DI65" s="1369">
        <v>1300927573</v>
      </c>
      <c r="DJ65" s="1370">
        <f t="shared" si="41"/>
        <v>4785753</v>
      </c>
      <c r="DK65" s="1370">
        <f t="shared" si="42"/>
        <v>2282500.7790000001</v>
      </c>
      <c r="DL65" s="1370">
        <f t="shared" si="43"/>
        <v>3484825.4270000001</v>
      </c>
      <c r="DM65" s="1370">
        <f t="shared" si="44"/>
        <v>1300927.5730000001</v>
      </c>
      <c r="DP65" s="1368" t="s">
        <v>379</v>
      </c>
      <c r="DQ65" s="1369">
        <v>5465156</v>
      </c>
      <c r="DR65" s="1370">
        <f t="shared" si="45"/>
        <v>5465.1559999999999</v>
      </c>
      <c r="DT65" s="1368" t="s">
        <v>365</v>
      </c>
      <c r="DU65" s="1369">
        <v>4565753000</v>
      </c>
      <c r="DV65" s="1369">
        <v>2696870291</v>
      </c>
      <c r="DW65" s="1369">
        <v>3717871967</v>
      </c>
      <c r="DX65" s="1369">
        <v>847881033</v>
      </c>
      <c r="DY65" s="1370">
        <f t="shared" si="46"/>
        <v>4565753</v>
      </c>
      <c r="DZ65" s="1370">
        <f t="shared" si="47"/>
        <v>2696870.2910000002</v>
      </c>
      <c r="EA65" s="1370">
        <f t="shared" si="48"/>
        <v>3717871.9670000002</v>
      </c>
      <c r="EB65" s="1370">
        <f t="shared" si="49"/>
        <v>847881.03300000005</v>
      </c>
      <c r="EE65" s="1371" t="s">
        <v>381</v>
      </c>
      <c r="EF65" s="1370">
        <v>474317</v>
      </c>
      <c r="EG65" s="1372">
        <f t="shared" si="50"/>
        <v>474.31700000000001</v>
      </c>
      <c r="EI65" s="1371" t="s">
        <v>363</v>
      </c>
      <c r="EJ65" s="1370">
        <v>82229453</v>
      </c>
      <c r="EK65" s="1370">
        <v>81994177</v>
      </c>
      <c r="EL65" s="1370">
        <v>81994177</v>
      </c>
      <c r="EM65" s="1372">
        <f t="shared" si="51"/>
        <v>82229.452999999994</v>
      </c>
      <c r="EN65" s="1372">
        <f t="shared" si="52"/>
        <v>81994.176999999996</v>
      </c>
      <c r="EO65" s="1372">
        <f t="shared" si="53"/>
        <v>81994.176999999996</v>
      </c>
      <c r="ER65" s="1368" t="s">
        <v>566</v>
      </c>
      <c r="ES65" s="1369">
        <v>299718</v>
      </c>
      <c r="ET65" s="1370">
        <f t="shared" si="54"/>
        <v>299.71800000000002</v>
      </c>
      <c r="EW65" s="1368" t="s">
        <v>363</v>
      </c>
      <c r="EX65" s="1369">
        <v>0</v>
      </c>
      <c r="EY65" s="1369">
        <v>86229453</v>
      </c>
      <c r="EZ65" s="1369">
        <v>85120995</v>
      </c>
      <c r="FA65" s="1369">
        <v>85120995</v>
      </c>
      <c r="FB65" s="1369">
        <v>1108458</v>
      </c>
      <c r="FC65" s="1370">
        <f t="shared" si="55"/>
        <v>0</v>
      </c>
      <c r="FD65" s="1370">
        <f t="shared" si="56"/>
        <v>86229.452999999994</v>
      </c>
      <c r="FE65" s="1370">
        <f t="shared" si="57"/>
        <v>85120.994999999995</v>
      </c>
      <c r="FF65" s="1370">
        <f t="shared" si="58"/>
        <v>85120.994999999995</v>
      </c>
      <c r="FG65" s="1370">
        <f t="shared" si="59"/>
        <v>1108.4580000000001</v>
      </c>
      <c r="FJ65" s="1371" t="s">
        <v>371</v>
      </c>
      <c r="FK65" s="1370">
        <v>12967454</v>
      </c>
      <c r="FL65" s="1372">
        <f t="shared" si="60"/>
        <v>12967.454</v>
      </c>
      <c r="FN65" s="1613" t="s">
        <v>1079</v>
      </c>
      <c r="FO65" s="1614">
        <v>425301</v>
      </c>
      <c r="FP65" s="1614">
        <v>425301</v>
      </c>
      <c r="FQ65" s="1614">
        <v>425301</v>
      </c>
      <c r="FR65" s="1614">
        <f t="shared" si="61"/>
        <v>425.30099999999999</v>
      </c>
      <c r="FS65" s="1614">
        <f t="shared" si="62"/>
        <v>425.30099999999999</v>
      </c>
      <c r="FT65" s="1614">
        <f t="shared" si="63"/>
        <v>425.30099999999999</v>
      </c>
    </row>
    <row r="66" spans="1:176" ht="15" customHeight="1" x14ac:dyDescent="0.25">
      <c r="A66" s="1367" t="s">
        <v>953</v>
      </c>
      <c r="B66" s="1368" t="s">
        <v>557</v>
      </c>
      <c r="C66" s="1369">
        <v>0</v>
      </c>
      <c r="D66" s="1369">
        <v>17115000</v>
      </c>
      <c r="E66" s="1369">
        <v>0</v>
      </c>
      <c r="F66" s="1369">
        <v>17115000</v>
      </c>
      <c r="G66" s="1369">
        <v>0</v>
      </c>
      <c r="H66" s="1370">
        <f t="shared" si="10"/>
        <v>17115</v>
      </c>
      <c r="I66" s="1370">
        <f t="shared" si="11"/>
        <v>0</v>
      </c>
      <c r="J66" s="1370">
        <f t="shared" si="12"/>
        <v>17115</v>
      </c>
      <c r="K66" s="1370">
        <f t="shared" si="13"/>
        <v>0</v>
      </c>
      <c r="O66" s="1368" t="s">
        <v>572</v>
      </c>
      <c r="P66" s="1369">
        <v>1501975</v>
      </c>
      <c r="Q66" s="1370">
        <f t="shared" si="14"/>
        <v>1501.9749999999999</v>
      </c>
      <c r="S66" s="1368" t="s">
        <v>557</v>
      </c>
      <c r="T66" s="1369">
        <v>17864700</v>
      </c>
      <c r="U66" s="1369">
        <v>618205</v>
      </c>
      <c r="V66" s="1369">
        <v>618205</v>
      </c>
      <c r="W66" s="1369">
        <v>17246495</v>
      </c>
      <c r="X66" s="1370">
        <f t="shared" si="15"/>
        <v>17864.7</v>
      </c>
      <c r="Y66" s="1370">
        <f t="shared" si="16"/>
        <v>618.20500000000004</v>
      </c>
      <c r="Z66" s="1370">
        <f t="shared" si="17"/>
        <v>618.20500000000004</v>
      </c>
      <c r="AA66" s="1370">
        <f t="shared" si="18"/>
        <v>17246.494999999999</v>
      </c>
      <c r="AC66" s="1368" t="s">
        <v>378</v>
      </c>
      <c r="AD66" s="1369">
        <v>878265</v>
      </c>
      <c r="AE66" s="1370">
        <f t="shared" si="19"/>
        <v>878.26499999999999</v>
      </c>
      <c r="AG66" s="1368" t="s">
        <v>366</v>
      </c>
      <c r="AH66" s="1369">
        <v>27311229</v>
      </c>
      <c r="AI66" s="1369">
        <v>6614734</v>
      </c>
      <c r="AJ66" s="1369">
        <v>6614734</v>
      </c>
      <c r="AK66" s="1369">
        <v>20696495</v>
      </c>
      <c r="AL66" s="1369">
        <f t="shared" si="20"/>
        <v>27311.228999999999</v>
      </c>
      <c r="AM66" s="1369">
        <f t="shared" si="21"/>
        <v>6614.7340000000004</v>
      </c>
      <c r="AN66" s="1369">
        <f t="shared" si="22"/>
        <v>6614.7340000000004</v>
      </c>
      <c r="AO66" s="1369">
        <f t="shared" si="23"/>
        <v>20696.494999999999</v>
      </c>
      <c r="AR66" s="1368" t="s">
        <v>385</v>
      </c>
      <c r="AS66" s="1369">
        <v>782497</v>
      </c>
      <c r="AT66" s="1369">
        <f t="shared" si="24"/>
        <v>782.49699999999996</v>
      </c>
      <c r="AV66" s="1368" t="s">
        <v>366</v>
      </c>
      <c r="AW66" s="1369">
        <v>27311529</v>
      </c>
      <c r="AX66" s="1369">
        <v>6745612</v>
      </c>
      <c r="AY66" s="1369">
        <v>13749004</v>
      </c>
      <c r="AZ66" s="1369">
        <v>13562525</v>
      </c>
      <c r="BA66" s="1370">
        <f t="shared" si="25"/>
        <v>27311.528999999999</v>
      </c>
      <c r="BB66" s="1370">
        <f t="shared" si="26"/>
        <v>6745.6120000000001</v>
      </c>
      <c r="BC66" s="1370">
        <f t="shared" si="27"/>
        <v>13749.004000000001</v>
      </c>
      <c r="BD66" s="1370">
        <f t="shared" si="28"/>
        <v>13562.525</v>
      </c>
      <c r="BG66" s="1368" t="s">
        <v>572</v>
      </c>
      <c r="BH66" s="1369">
        <v>263762</v>
      </c>
      <c r="BI66" s="1369">
        <f t="shared" si="29"/>
        <v>263.762</v>
      </c>
      <c r="BK66" s="1368" t="s">
        <v>366</v>
      </c>
      <c r="BL66" s="1369">
        <v>27311529</v>
      </c>
      <c r="BM66" s="1369">
        <v>6745612</v>
      </c>
      <c r="BN66" s="1369">
        <v>13749004</v>
      </c>
      <c r="BO66" s="1369">
        <v>13562525</v>
      </c>
      <c r="BP66" s="1369">
        <f t="shared" si="30"/>
        <v>27311.528999999999</v>
      </c>
      <c r="BQ66" s="1369">
        <f t="shared" si="31"/>
        <v>6745.6120000000001</v>
      </c>
      <c r="BR66" s="1369">
        <f t="shared" si="32"/>
        <v>13749.004000000001</v>
      </c>
      <c r="BS66" s="1369">
        <f t="shared" si="33"/>
        <v>13562.525</v>
      </c>
      <c r="BV66" s="1368" t="s">
        <v>375</v>
      </c>
      <c r="BW66" s="1369">
        <v>750335</v>
      </c>
      <c r="BX66" s="1370">
        <f t="shared" si="34"/>
        <v>750.33500000000004</v>
      </c>
      <c r="BZ66" s="1368" t="s">
        <v>366</v>
      </c>
      <c r="CA66" s="1369">
        <v>32648798</v>
      </c>
      <c r="CB66" s="1369">
        <v>14519767</v>
      </c>
      <c r="CC66" s="1369">
        <v>19502773</v>
      </c>
      <c r="CD66" s="1369">
        <v>13146025</v>
      </c>
      <c r="CE66" s="1369">
        <f t="shared" si="35"/>
        <v>32648.797999999999</v>
      </c>
      <c r="CF66" s="1369">
        <f t="shared" si="36"/>
        <v>14519.767</v>
      </c>
      <c r="CG66" s="1369">
        <f t="shared" si="37"/>
        <v>19502.773000000001</v>
      </c>
      <c r="CH66" s="1369">
        <f t="shared" si="38"/>
        <v>13146.025</v>
      </c>
      <c r="CK66" s="1371" t="s">
        <v>375</v>
      </c>
      <c r="CL66" s="1370">
        <v>1064312</v>
      </c>
      <c r="CM66" s="1370">
        <f t="shared" si="39"/>
        <v>1064.3119999999999</v>
      </c>
      <c r="CP66" s="1371" t="s">
        <v>366</v>
      </c>
      <c r="CQ66" s="1370">
        <v>32648798</v>
      </c>
      <c r="CR66" s="1370">
        <v>19086273</v>
      </c>
      <c r="CS66" s="1370">
        <v>19502773</v>
      </c>
      <c r="CT66" s="1370">
        <v>13146025</v>
      </c>
      <c r="CU66" s="1370">
        <f t="shared" si="64"/>
        <v>32648.797999999999</v>
      </c>
      <c r="CV66" s="1370">
        <f t="shared" si="65"/>
        <v>19086.273000000001</v>
      </c>
      <c r="CW66" s="1370">
        <f t="shared" si="66"/>
        <v>19502.773000000001</v>
      </c>
      <c r="CX66" s="1370">
        <f t="shared" si="67"/>
        <v>13146.025</v>
      </c>
      <c r="CZ66" s="1371" t="s">
        <v>373</v>
      </c>
      <c r="DA66" s="1370">
        <v>67360</v>
      </c>
      <c r="DB66" s="1370">
        <f t="shared" si="40"/>
        <v>67.36</v>
      </c>
      <c r="DE66" s="1368" t="s">
        <v>366</v>
      </c>
      <c r="DF66" s="1369">
        <v>32648798</v>
      </c>
      <c r="DG66" s="1369">
        <v>19502773</v>
      </c>
      <c r="DH66" s="1369">
        <v>19502773</v>
      </c>
      <c r="DI66" s="1369">
        <v>13146025</v>
      </c>
      <c r="DJ66" s="1370">
        <f t="shared" si="41"/>
        <v>32648.797999999999</v>
      </c>
      <c r="DK66" s="1370">
        <f t="shared" si="42"/>
        <v>19502.773000000001</v>
      </c>
      <c r="DL66" s="1370">
        <f t="shared" si="43"/>
        <v>19502.773000000001</v>
      </c>
      <c r="DM66" s="1370">
        <f t="shared" si="44"/>
        <v>13146.025</v>
      </c>
      <c r="DP66" s="1368" t="s">
        <v>380</v>
      </c>
      <c r="DQ66" s="1369">
        <v>629961</v>
      </c>
      <c r="DR66" s="1370">
        <f t="shared" si="45"/>
        <v>629.96100000000001</v>
      </c>
      <c r="DT66" s="1368" t="s">
        <v>366</v>
      </c>
      <c r="DU66" s="1369">
        <v>32604107</v>
      </c>
      <c r="DV66" s="1369">
        <v>19502773</v>
      </c>
      <c r="DW66" s="1369">
        <v>27051114</v>
      </c>
      <c r="DX66" s="1369">
        <v>5552993</v>
      </c>
      <c r="DY66" s="1370">
        <f t="shared" si="46"/>
        <v>32604.107</v>
      </c>
      <c r="DZ66" s="1370">
        <f t="shared" si="47"/>
        <v>19502.773000000001</v>
      </c>
      <c r="EA66" s="1370">
        <f t="shared" si="48"/>
        <v>27051.114000000001</v>
      </c>
      <c r="EB66" s="1370">
        <f t="shared" si="49"/>
        <v>5552.9930000000004</v>
      </c>
      <c r="EE66" s="1371" t="s">
        <v>564</v>
      </c>
      <c r="EF66" s="1370">
        <v>3135806</v>
      </c>
      <c r="EG66" s="1372">
        <f t="shared" si="50"/>
        <v>3135.806</v>
      </c>
      <c r="EI66" s="1371" t="s">
        <v>365</v>
      </c>
      <c r="EJ66" s="1370">
        <v>4565753000</v>
      </c>
      <c r="EK66" s="1370">
        <v>3840706375</v>
      </c>
      <c r="EL66" s="1370">
        <v>3018330278</v>
      </c>
      <c r="EM66" s="1372">
        <f t="shared" si="51"/>
        <v>4565753</v>
      </c>
      <c r="EN66" s="1372">
        <f t="shared" si="52"/>
        <v>3840706.375</v>
      </c>
      <c r="EO66" s="1372">
        <f t="shared" si="53"/>
        <v>3018330.2779999999</v>
      </c>
      <c r="ER66" s="1368" t="s">
        <v>568</v>
      </c>
      <c r="ES66" s="1369">
        <v>4888884</v>
      </c>
      <c r="ET66" s="1370">
        <f t="shared" si="54"/>
        <v>4888.884</v>
      </c>
      <c r="EW66" s="1368" t="s">
        <v>365</v>
      </c>
      <c r="EX66" s="1369">
        <v>4565753000</v>
      </c>
      <c r="EY66" s="1369">
        <v>4565753000</v>
      </c>
      <c r="EZ66" s="1369">
        <v>3568488910</v>
      </c>
      <c r="FA66" s="1369">
        <v>4187232295</v>
      </c>
      <c r="FB66" s="1369">
        <v>378520705</v>
      </c>
      <c r="FC66" s="1370">
        <f t="shared" si="55"/>
        <v>4565753</v>
      </c>
      <c r="FD66" s="1370">
        <f t="shared" si="56"/>
        <v>4565753</v>
      </c>
      <c r="FE66" s="1370">
        <f t="shared" si="57"/>
        <v>3568488.91</v>
      </c>
      <c r="FF66" s="1370">
        <f t="shared" si="58"/>
        <v>4187232.2949999999</v>
      </c>
      <c r="FG66" s="1370">
        <f t="shared" si="59"/>
        <v>378520.70500000002</v>
      </c>
      <c r="FJ66" s="1371" t="s">
        <v>560</v>
      </c>
      <c r="FK66" s="1370">
        <v>296072</v>
      </c>
      <c r="FL66" s="1372">
        <f t="shared" si="60"/>
        <v>296.072</v>
      </c>
      <c r="FN66" s="1613" t="s">
        <v>365</v>
      </c>
      <c r="FO66" s="1614">
        <v>4415851000</v>
      </c>
      <c r="FP66" s="1614">
        <v>4176196087</v>
      </c>
      <c r="FQ66" s="1614">
        <v>4204420515</v>
      </c>
      <c r="FR66" s="1614">
        <f t="shared" si="61"/>
        <v>4415851</v>
      </c>
      <c r="FS66" s="1614">
        <f t="shared" si="62"/>
        <v>4176196.0869999998</v>
      </c>
      <c r="FT66" s="1614">
        <f t="shared" si="63"/>
        <v>4204420.5149999997</v>
      </c>
    </row>
    <row r="67" spans="1:176" ht="15" customHeight="1" x14ac:dyDescent="0.25">
      <c r="A67" s="1367" t="s">
        <v>953</v>
      </c>
      <c r="B67" s="1368" t="s">
        <v>367</v>
      </c>
      <c r="C67" s="1369">
        <v>0</v>
      </c>
      <c r="D67" s="1369">
        <v>3450000</v>
      </c>
      <c r="E67" s="1369">
        <v>0</v>
      </c>
      <c r="F67" s="1369">
        <v>3450000</v>
      </c>
      <c r="G67" s="1369">
        <v>0</v>
      </c>
      <c r="H67" s="1370">
        <f t="shared" si="10"/>
        <v>3450</v>
      </c>
      <c r="I67" s="1370">
        <f t="shared" si="11"/>
        <v>0</v>
      </c>
      <c r="J67" s="1370">
        <f t="shared" si="12"/>
        <v>3450</v>
      </c>
      <c r="K67" s="1370">
        <f t="shared" si="13"/>
        <v>0</v>
      </c>
      <c r="O67" s="1368" t="s">
        <v>389</v>
      </c>
      <c r="P67" s="1369">
        <v>2320500</v>
      </c>
      <c r="Q67" s="1370">
        <f t="shared" si="14"/>
        <v>2320.5</v>
      </c>
      <c r="S67" s="1368" t="s">
        <v>367</v>
      </c>
      <c r="T67" s="1369">
        <v>9018129</v>
      </c>
      <c r="U67" s="1369">
        <v>5568129</v>
      </c>
      <c r="V67" s="1369">
        <v>5568129</v>
      </c>
      <c r="W67" s="1369">
        <v>3450000</v>
      </c>
      <c r="X67" s="1370">
        <f t="shared" si="15"/>
        <v>9018.1290000000008</v>
      </c>
      <c r="Y67" s="1370">
        <f t="shared" si="16"/>
        <v>5568.1289999999999</v>
      </c>
      <c r="Z67" s="1370">
        <f t="shared" si="17"/>
        <v>5568.1289999999999</v>
      </c>
      <c r="AA67" s="1370">
        <f t="shared" si="18"/>
        <v>3450</v>
      </c>
      <c r="AC67" s="1368" t="s">
        <v>379</v>
      </c>
      <c r="AD67" s="1369">
        <v>5465146</v>
      </c>
      <c r="AE67" s="1370">
        <f t="shared" si="19"/>
        <v>5465.1459999999997</v>
      </c>
      <c r="AG67" s="1368" t="s">
        <v>557</v>
      </c>
      <c r="AH67" s="1369">
        <v>18293100</v>
      </c>
      <c r="AI67" s="1369">
        <v>1046605</v>
      </c>
      <c r="AJ67" s="1369">
        <v>1046605</v>
      </c>
      <c r="AK67" s="1369">
        <v>17246495</v>
      </c>
      <c r="AL67" s="1369">
        <f t="shared" si="20"/>
        <v>18293.099999999999</v>
      </c>
      <c r="AM67" s="1369">
        <f t="shared" si="21"/>
        <v>1046.605</v>
      </c>
      <c r="AN67" s="1369">
        <f t="shared" si="22"/>
        <v>1046.605</v>
      </c>
      <c r="AO67" s="1369">
        <f t="shared" si="23"/>
        <v>17246.494999999999</v>
      </c>
      <c r="AR67" s="1368" t="s">
        <v>386</v>
      </c>
      <c r="AS67" s="1369">
        <v>297500</v>
      </c>
      <c r="AT67" s="1369">
        <f t="shared" si="24"/>
        <v>297.5</v>
      </c>
      <c r="AV67" s="1368" t="s">
        <v>557</v>
      </c>
      <c r="AW67" s="1369">
        <v>18293400</v>
      </c>
      <c r="AX67" s="1369">
        <v>1177483</v>
      </c>
      <c r="AY67" s="1369">
        <v>6781075</v>
      </c>
      <c r="AZ67" s="1369">
        <v>11512325</v>
      </c>
      <c r="BA67" s="1370">
        <f t="shared" si="25"/>
        <v>18293.400000000001</v>
      </c>
      <c r="BB67" s="1370">
        <f t="shared" si="26"/>
        <v>1177.4829999999999</v>
      </c>
      <c r="BC67" s="1370">
        <f t="shared" si="27"/>
        <v>6781.0749999999998</v>
      </c>
      <c r="BD67" s="1370">
        <f t="shared" si="28"/>
        <v>11512.325000000001</v>
      </c>
      <c r="BG67" s="1368" t="s">
        <v>389</v>
      </c>
      <c r="BH67" s="1369">
        <v>2342591</v>
      </c>
      <c r="BI67" s="1369">
        <f t="shared" si="29"/>
        <v>2342.5909999999999</v>
      </c>
      <c r="BK67" s="1368" t="s">
        <v>557</v>
      </c>
      <c r="BL67" s="1369">
        <v>18293400</v>
      </c>
      <c r="BM67" s="1369">
        <v>1177483</v>
      </c>
      <c r="BN67" s="1369">
        <v>6781075</v>
      </c>
      <c r="BO67" s="1369">
        <v>11512325</v>
      </c>
      <c r="BP67" s="1369">
        <f t="shared" si="30"/>
        <v>18293.400000000001</v>
      </c>
      <c r="BQ67" s="1369">
        <f t="shared" si="31"/>
        <v>1177.4829999999999</v>
      </c>
      <c r="BR67" s="1369">
        <f t="shared" si="32"/>
        <v>6781.0749999999998</v>
      </c>
      <c r="BS67" s="1369">
        <f t="shared" si="33"/>
        <v>11512.325000000001</v>
      </c>
      <c r="BV67" s="1368" t="s">
        <v>376</v>
      </c>
      <c r="BW67" s="1369">
        <v>1186840</v>
      </c>
      <c r="BX67" s="1370">
        <f t="shared" si="34"/>
        <v>1186.8399999999999</v>
      </c>
      <c r="BZ67" s="1368" t="s">
        <v>557</v>
      </c>
      <c r="CA67" s="1369">
        <v>21533651</v>
      </c>
      <c r="CB67" s="1369">
        <v>7551838</v>
      </c>
      <c r="CC67" s="1369">
        <v>10437826</v>
      </c>
      <c r="CD67" s="1369">
        <v>11095825</v>
      </c>
      <c r="CE67" s="1369">
        <f t="shared" si="35"/>
        <v>21533.651000000002</v>
      </c>
      <c r="CF67" s="1369">
        <f t="shared" si="36"/>
        <v>7551.8379999999997</v>
      </c>
      <c r="CG67" s="1369">
        <f t="shared" si="37"/>
        <v>10437.825999999999</v>
      </c>
      <c r="CH67" s="1369">
        <f t="shared" si="38"/>
        <v>11095.825000000001</v>
      </c>
      <c r="CK67" s="1371" t="s">
        <v>376</v>
      </c>
      <c r="CL67" s="1370">
        <v>1069238</v>
      </c>
      <c r="CM67" s="1370">
        <f t="shared" si="39"/>
        <v>1069.2380000000001</v>
      </c>
      <c r="CP67" s="1371" t="s">
        <v>557</v>
      </c>
      <c r="CQ67" s="1370">
        <v>21533651</v>
      </c>
      <c r="CR67" s="1370">
        <v>10021326</v>
      </c>
      <c r="CS67" s="1370">
        <v>10437826</v>
      </c>
      <c r="CT67" s="1370">
        <v>11095825</v>
      </c>
      <c r="CU67" s="1370">
        <f t="shared" ref="CU67:CU98" si="68">+CQ67/$CV$1*$CW$1</f>
        <v>21533.651000000002</v>
      </c>
      <c r="CV67" s="1370">
        <f t="shared" ref="CV67:CV98" si="69">+CR67/$CV$1*$CW$1</f>
        <v>10021.325999999999</v>
      </c>
      <c r="CW67" s="1370">
        <f t="shared" ref="CW67:CW98" si="70">+CS67/$CV$1*$CW$1</f>
        <v>10437.825999999999</v>
      </c>
      <c r="CX67" s="1370">
        <f t="shared" ref="CX67:CX98" si="71">+CT67/$CV$1*$CW$1</f>
        <v>11095.825000000001</v>
      </c>
      <c r="CZ67" s="1371" t="s">
        <v>374</v>
      </c>
      <c r="DA67" s="1370">
        <v>5636356</v>
      </c>
      <c r="DB67" s="1370">
        <f t="shared" si="40"/>
        <v>5636.3559999999998</v>
      </c>
      <c r="DE67" s="1368" t="s">
        <v>557</v>
      </c>
      <c r="DF67" s="1369">
        <v>21533651</v>
      </c>
      <c r="DG67" s="1369">
        <v>10437826</v>
      </c>
      <c r="DH67" s="1369">
        <v>10437826</v>
      </c>
      <c r="DI67" s="1369">
        <v>11095825</v>
      </c>
      <c r="DJ67" s="1370">
        <f t="shared" si="41"/>
        <v>21533.651000000002</v>
      </c>
      <c r="DK67" s="1370">
        <f t="shared" si="42"/>
        <v>10437.825999999999</v>
      </c>
      <c r="DL67" s="1370">
        <f t="shared" si="43"/>
        <v>10437.825999999999</v>
      </c>
      <c r="DM67" s="1370">
        <f t="shared" si="44"/>
        <v>11095.825000000001</v>
      </c>
      <c r="DP67" s="1368" t="s">
        <v>381</v>
      </c>
      <c r="DQ67" s="1369">
        <v>474317</v>
      </c>
      <c r="DR67" s="1370">
        <f t="shared" si="45"/>
        <v>474.31700000000001</v>
      </c>
      <c r="DT67" s="1368" t="s">
        <v>557</v>
      </c>
      <c r="DU67" s="1369">
        <v>21488960</v>
      </c>
      <c r="DV67" s="1369">
        <v>10437826</v>
      </c>
      <c r="DW67" s="1369">
        <v>17986167</v>
      </c>
      <c r="DX67" s="1369">
        <v>3502793</v>
      </c>
      <c r="DY67" s="1370">
        <f t="shared" si="46"/>
        <v>21488.959999999999</v>
      </c>
      <c r="DZ67" s="1370">
        <f t="shared" si="47"/>
        <v>10437.825999999999</v>
      </c>
      <c r="EA67" s="1370">
        <f t="shared" si="48"/>
        <v>17986.167000000001</v>
      </c>
      <c r="EB67" s="1370">
        <f t="shared" si="49"/>
        <v>3502.7930000000001</v>
      </c>
      <c r="EE67" s="1371" t="s">
        <v>382</v>
      </c>
      <c r="EF67" s="1370">
        <v>20973006</v>
      </c>
      <c r="EG67" s="1372">
        <f t="shared" si="50"/>
        <v>20973.006000000001</v>
      </c>
      <c r="EI67" s="1371" t="s">
        <v>366</v>
      </c>
      <c r="EJ67" s="1370">
        <v>32604107</v>
      </c>
      <c r="EK67" s="1370">
        <v>28101623</v>
      </c>
      <c r="EL67" s="1370">
        <v>27051114</v>
      </c>
      <c r="EM67" s="1372">
        <f t="shared" si="51"/>
        <v>32604.107</v>
      </c>
      <c r="EN67" s="1372">
        <f t="shared" si="52"/>
        <v>28101.623</v>
      </c>
      <c r="EO67" s="1372">
        <f t="shared" si="53"/>
        <v>27051.114000000001</v>
      </c>
      <c r="ER67" s="1368" t="s">
        <v>569</v>
      </c>
      <c r="ES67" s="1369">
        <v>11276471</v>
      </c>
      <c r="ET67" s="1370">
        <f t="shared" si="54"/>
        <v>11276.471</v>
      </c>
      <c r="EW67" s="1368" t="s">
        <v>366</v>
      </c>
      <c r="EX67" s="1369">
        <v>0</v>
      </c>
      <c r="EY67" s="1369">
        <v>28101623</v>
      </c>
      <c r="EZ67" s="1369">
        <v>28101623</v>
      </c>
      <c r="FA67" s="1369">
        <v>28101623</v>
      </c>
      <c r="FB67" s="1369">
        <v>0</v>
      </c>
      <c r="FC67" s="1370">
        <f t="shared" si="55"/>
        <v>0</v>
      </c>
      <c r="FD67" s="1370">
        <f t="shared" si="56"/>
        <v>28101.623</v>
      </c>
      <c r="FE67" s="1370">
        <f t="shared" si="57"/>
        <v>28101.623</v>
      </c>
      <c r="FF67" s="1370">
        <f t="shared" si="58"/>
        <v>28101.623</v>
      </c>
      <c r="FG67" s="1370">
        <f t="shared" si="59"/>
        <v>0</v>
      </c>
      <c r="FJ67" s="1371" t="s">
        <v>561</v>
      </c>
      <c r="FK67" s="1370">
        <v>2663397</v>
      </c>
      <c r="FL67" s="1372">
        <f t="shared" si="60"/>
        <v>2663.3969999999999</v>
      </c>
      <c r="FN67" s="1613" t="s">
        <v>366</v>
      </c>
      <c r="FO67" s="1614">
        <v>28101623</v>
      </c>
      <c r="FP67" s="1614">
        <v>28101623</v>
      </c>
      <c r="FQ67" s="1614">
        <v>28101623</v>
      </c>
      <c r="FR67" s="1614">
        <f t="shared" si="61"/>
        <v>28101.623</v>
      </c>
      <c r="FS67" s="1614">
        <f t="shared" si="62"/>
        <v>28101.623</v>
      </c>
      <c r="FT67" s="1614">
        <f t="shared" si="63"/>
        <v>28101.623</v>
      </c>
    </row>
    <row r="68" spans="1:176" ht="15" customHeight="1" x14ac:dyDescent="0.25">
      <c r="A68" s="1367" t="s">
        <v>952</v>
      </c>
      <c r="B68" s="1368" t="s">
        <v>482</v>
      </c>
      <c r="C68" s="1369">
        <v>0</v>
      </c>
      <c r="D68" s="1369">
        <v>30000000</v>
      </c>
      <c r="E68" s="1369">
        <v>0</v>
      </c>
      <c r="F68" s="1369">
        <v>30000000</v>
      </c>
      <c r="G68" s="1369">
        <v>0</v>
      </c>
      <c r="H68" s="1370">
        <f t="shared" ref="H68:H131" si="72">+D68/$I$1*$J$1</f>
        <v>30000</v>
      </c>
      <c r="I68" s="1370">
        <f t="shared" ref="I68:I131" si="73">+E68/$I$1*$J$1</f>
        <v>0</v>
      </c>
      <c r="J68" s="1370">
        <f t="shared" ref="J68:J131" si="74">+F68/$I$1*$J$1</f>
        <v>30000</v>
      </c>
      <c r="K68" s="1370">
        <f t="shared" ref="K68:K131" si="75">+G68/$I$1*$J$1</f>
        <v>0</v>
      </c>
      <c r="O68" s="1368" t="s">
        <v>390</v>
      </c>
      <c r="P68" s="1369">
        <v>55357715</v>
      </c>
      <c r="Q68" s="1370">
        <f t="shared" ref="Q68:Q88" si="76">+P68/$P$1*$Q$1</f>
        <v>55357.714999999997</v>
      </c>
      <c r="S68" s="1368" t="s">
        <v>482</v>
      </c>
      <c r="T68" s="1369">
        <v>30000000</v>
      </c>
      <c r="U68" s="1369">
        <v>0</v>
      </c>
      <c r="V68" s="1369">
        <v>0</v>
      </c>
      <c r="W68" s="1369">
        <v>30000000</v>
      </c>
      <c r="X68" s="1370">
        <f t="shared" ref="X68:X131" si="77">+T68/$Z$1*$AA$1</f>
        <v>30000</v>
      </c>
      <c r="Y68" s="1370">
        <f t="shared" ref="Y68:Y131" si="78">+U68/$Z$1*$AA$1</f>
        <v>0</v>
      </c>
      <c r="Z68" s="1370">
        <f t="shared" ref="Z68:Z131" si="79">+V68/$Z$1*$AA$1</f>
        <v>0</v>
      </c>
      <c r="AA68" s="1370">
        <f t="shared" ref="AA68:AA131" si="80">+W68/$Z$1*$AA$1</f>
        <v>30000</v>
      </c>
      <c r="AC68" s="1368" t="s">
        <v>381</v>
      </c>
      <c r="AD68" s="1369">
        <v>474317</v>
      </c>
      <c r="AE68" s="1370">
        <f t="shared" ref="AE68:AE109" si="81">+AD68/$AD$1*$AE$1</f>
        <v>474.31700000000001</v>
      </c>
      <c r="AG68" s="1368" t="s">
        <v>367</v>
      </c>
      <c r="AH68" s="1369">
        <v>9018129</v>
      </c>
      <c r="AI68" s="1369">
        <v>5568129</v>
      </c>
      <c r="AJ68" s="1369">
        <v>5568129</v>
      </c>
      <c r="AK68" s="1369">
        <v>3450000</v>
      </c>
      <c r="AL68" s="1369">
        <f t="shared" ref="AL68:AL131" si="82">+AH68/$AN$1*$AO$1</f>
        <v>9018.1290000000008</v>
      </c>
      <c r="AM68" s="1369">
        <f t="shared" ref="AM68:AM131" si="83">+AI68/$AN$1*$AO$1</f>
        <v>5568.1289999999999</v>
      </c>
      <c r="AN68" s="1369">
        <f t="shared" ref="AN68:AN131" si="84">+AJ68/$AN$1*$AO$1</f>
        <v>5568.1289999999999</v>
      </c>
      <c r="AO68" s="1369">
        <f t="shared" ref="AO68:AO131" si="85">+AK68/$AN$1*$AO$1</f>
        <v>3450</v>
      </c>
      <c r="AR68" s="1368" t="s">
        <v>387</v>
      </c>
      <c r="AS68" s="1369">
        <v>49037086</v>
      </c>
      <c r="AT68" s="1369">
        <f t="shared" ref="AT68:AT93" si="86">+AS68/$AS$1*$AT$1</f>
        <v>49037.086000000003</v>
      </c>
      <c r="AV68" s="1368" t="s">
        <v>367</v>
      </c>
      <c r="AW68" s="1369">
        <v>9018129</v>
      </c>
      <c r="AX68" s="1369">
        <v>5568129</v>
      </c>
      <c r="AY68" s="1369">
        <v>6967929</v>
      </c>
      <c r="AZ68" s="1369">
        <v>2050200</v>
      </c>
      <c r="BA68" s="1370">
        <f t="shared" ref="BA68:BA131" si="87">+AW68/$BC$1*$BD$1</f>
        <v>9018.1290000000008</v>
      </c>
      <c r="BB68" s="1370">
        <f t="shared" ref="BB68:BB131" si="88">+AX68/$BC$1*$BD$1</f>
        <v>5568.1289999999999</v>
      </c>
      <c r="BC68" s="1370">
        <f t="shared" ref="BC68:BC131" si="89">+AY68/$BC$1*$BD$1</f>
        <v>6967.9290000000001</v>
      </c>
      <c r="BD68" s="1370">
        <f t="shared" ref="BD68:BD131" si="90">+AZ68/$BC$1*$BD$1</f>
        <v>2050.1999999999998</v>
      </c>
      <c r="BG68" s="1368" t="s">
        <v>390</v>
      </c>
      <c r="BH68" s="1369">
        <v>125817936</v>
      </c>
      <c r="BI68" s="1369">
        <f t="shared" ref="BI68:BI83" si="91">+BH68/$BR$1*$BS$1</f>
        <v>125817.936</v>
      </c>
      <c r="BK68" s="1368" t="s">
        <v>367</v>
      </c>
      <c r="BL68" s="1369">
        <v>9018129</v>
      </c>
      <c r="BM68" s="1369">
        <v>5568129</v>
      </c>
      <c r="BN68" s="1369">
        <v>6967929</v>
      </c>
      <c r="BO68" s="1369">
        <v>2050200</v>
      </c>
      <c r="BP68" s="1369">
        <f t="shared" ref="BP68:BP131" si="92">+BL68/$BR$1*$BS$1</f>
        <v>9018.1290000000008</v>
      </c>
      <c r="BQ68" s="1369">
        <f t="shared" ref="BQ68:BQ131" si="93">+BM68/$BR$1*$BS$1</f>
        <v>5568.1289999999999</v>
      </c>
      <c r="BR68" s="1369">
        <f t="shared" ref="BR68:BR131" si="94">+BN68/$BR$1*$BS$1</f>
        <v>6967.9290000000001</v>
      </c>
      <c r="BS68" s="1369">
        <f t="shared" ref="BS68:BS131" si="95">+BO68/$BR$1*$BS$1</f>
        <v>2050.1999999999998</v>
      </c>
      <c r="BV68" s="1368" t="s">
        <v>377</v>
      </c>
      <c r="BW68" s="1369">
        <v>275500</v>
      </c>
      <c r="BX68" s="1370">
        <f t="shared" ref="BX68:BX109" si="96">+BW68/$BW$1*$BX$1</f>
        <v>275.5</v>
      </c>
      <c r="BZ68" s="1368" t="s">
        <v>367</v>
      </c>
      <c r="CA68" s="1369">
        <v>11115147</v>
      </c>
      <c r="CB68" s="1369">
        <v>6967929</v>
      </c>
      <c r="CC68" s="1369">
        <v>9064947</v>
      </c>
      <c r="CD68" s="1369">
        <v>2050200</v>
      </c>
      <c r="CE68" s="1369">
        <f t="shared" ref="CE68:CE131" si="97">+CA68/$CG$1*$CH$1</f>
        <v>11115.147000000001</v>
      </c>
      <c r="CF68" s="1369">
        <f t="shared" ref="CF68:CF131" si="98">+CB68/$CG$1*$CH$1</f>
        <v>6967.9290000000001</v>
      </c>
      <c r="CG68" s="1369">
        <f t="shared" ref="CG68:CG131" si="99">+CC68/$CG$1*$CH$1</f>
        <v>9064.9470000000001</v>
      </c>
      <c r="CH68" s="1369">
        <f t="shared" ref="CH68:CH131" si="100">+CD68/$CG$1*$CH$1</f>
        <v>2050.1999999999998</v>
      </c>
      <c r="CK68" s="1371" t="s">
        <v>377</v>
      </c>
      <c r="CL68" s="1370">
        <v>294490</v>
      </c>
      <c r="CM68" s="1370">
        <f t="shared" ref="CM68:CM119" si="101">+CL68/$CM$1*$CN$1</f>
        <v>294.49</v>
      </c>
      <c r="CP68" s="1371" t="s">
        <v>367</v>
      </c>
      <c r="CQ68" s="1370">
        <v>11115147</v>
      </c>
      <c r="CR68" s="1370">
        <v>9064947</v>
      </c>
      <c r="CS68" s="1370">
        <v>9064947</v>
      </c>
      <c r="CT68" s="1370">
        <v>2050200</v>
      </c>
      <c r="CU68" s="1370">
        <f t="shared" si="68"/>
        <v>11115.147000000001</v>
      </c>
      <c r="CV68" s="1370">
        <f t="shared" si="69"/>
        <v>9064.9470000000001</v>
      </c>
      <c r="CW68" s="1370">
        <f t="shared" si="70"/>
        <v>9064.9470000000001</v>
      </c>
      <c r="CX68" s="1370">
        <f t="shared" si="71"/>
        <v>2050.1999999999998</v>
      </c>
      <c r="CZ68" s="1371" t="s">
        <v>375</v>
      </c>
      <c r="DA68" s="1370">
        <v>2084600</v>
      </c>
      <c r="DB68" s="1370">
        <f t="shared" ref="DB68:DB110" si="102">+DA68/$DB$1*$DC$1</f>
        <v>2084.6</v>
      </c>
      <c r="DE68" s="1368" t="s">
        <v>367</v>
      </c>
      <c r="DF68" s="1369">
        <v>11115147</v>
      </c>
      <c r="DG68" s="1369">
        <v>9064947</v>
      </c>
      <c r="DH68" s="1369">
        <v>9064947</v>
      </c>
      <c r="DI68" s="1369">
        <v>2050200</v>
      </c>
      <c r="DJ68" s="1370">
        <f t="shared" ref="DJ68:DJ131" si="103">+DF68/$DL$1*$DM$1</f>
        <v>11115.147000000001</v>
      </c>
      <c r="DK68" s="1370">
        <f t="shared" ref="DK68:DK131" si="104">+DG68/$DL$1*$DM$1</f>
        <v>9064.9470000000001</v>
      </c>
      <c r="DL68" s="1370">
        <f t="shared" ref="DL68:DL131" si="105">+DH68/$DL$1*$DM$1</f>
        <v>9064.9470000000001</v>
      </c>
      <c r="DM68" s="1370">
        <f t="shared" ref="DM68:DM131" si="106">+DI68/$DL$1*$DM$1</f>
        <v>2050.1999999999998</v>
      </c>
      <c r="DP68" s="1368" t="s">
        <v>564</v>
      </c>
      <c r="DQ68" s="1369">
        <v>10466518</v>
      </c>
      <c r="DR68" s="1370">
        <f t="shared" ref="DR68:DR103" si="107">+DQ68/$DQ$1*$DR$1</f>
        <v>10466.518</v>
      </c>
      <c r="DT68" s="1368" t="s">
        <v>367</v>
      </c>
      <c r="DU68" s="1369">
        <v>11115147</v>
      </c>
      <c r="DV68" s="1369">
        <v>9064947</v>
      </c>
      <c r="DW68" s="1369">
        <v>9064947</v>
      </c>
      <c r="DX68" s="1369">
        <v>2050200</v>
      </c>
      <c r="DY68" s="1370">
        <f t="shared" ref="DY68:DY131" si="108">+DU68/$EA$1*$EB$1</f>
        <v>11115.147000000001</v>
      </c>
      <c r="DZ68" s="1370">
        <f t="shared" ref="DZ68:DZ131" si="109">+DV68/$EA$1*$EB$1</f>
        <v>9064.9470000000001</v>
      </c>
      <c r="EA68" s="1370">
        <f t="shared" ref="EA68:EA131" si="110">+DW68/$EA$1*$EB$1</f>
        <v>9064.9470000000001</v>
      </c>
      <c r="EB68" s="1370">
        <f t="shared" ref="EB68:EB131" si="111">+DX68/$EA$1*$EB$1</f>
        <v>2050.1999999999998</v>
      </c>
      <c r="EE68" s="1371" t="s">
        <v>565</v>
      </c>
      <c r="EF68" s="1370">
        <v>17663477</v>
      </c>
      <c r="EG68" s="1372">
        <f t="shared" ref="EG68:EG103" si="112">EF68/$EF$1*$EG$1</f>
        <v>17663.476999999999</v>
      </c>
      <c r="EI68" s="1371" t="s">
        <v>557</v>
      </c>
      <c r="EJ68" s="1370">
        <v>21488960</v>
      </c>
      <c r="EK68" s="1370">
        <v>19036676</v>
      </c>
      <c r="EL68" s="1370">
        <v>17986167</v>
      </c>
      <c r="EM68" s="1372">
        <f t="shared" ref="EM68:EM131" si="113">EJ68/$EN$1*$EO$1</f>
        <v>21488.959999999999</v>
      </c>
      <c r="EN68" s="1372">
        <f t="shared" ref="EN68:EN131" si="114">EK68/$EN$1*$EO$1</f>
        <v>19036.675999999999</v>
      </c>
      <c r="EO68" s="1372">
        <f t="shared" ref="EO68:EO131" si="115">EL68/$EN$1*$EO$1</f>
        <v>17986.167000000001</v>
      </c>
      <c r="ER68" s="1368" t="s">
        <v>384</v>
      </c>
      <c r="ES68" s="1369">
        <v>486244</v>
      </c>
      <c r="ET68" s="1370">
        <f t="shared" ref="ET68:ET104" si="116">+ES68/$ET$1*$EU$1</f>
        <v>486.24400000000003</v>
      </c>
      <c r="EW68" s="1368" t="s">
        <v>557</v>
      </c>
      <c r="EX68" s="1369">
        <v>0</v>
      </c>
      <c r="EY68" s="1369">
        <v>19036676</v>
      </c>
      <c r="EZ68" s="1369">
        <v>19036676</v>
      </c>
      <c r="FA68" s="1369">
        <v>19036676</v>
      </c>
      <c r="FB68" s="1369">
        <v>0</v>
      </c>
      <c r="FC68" s="1370">
        <f t="shared" ref="FC68:FC75" si="117">+EX68/$FF$1*$FG$1</f>
        <v>0</v>
      </c>
      <c r="FD68" s="1370">
        <f t="shared" ref="FD68:FD75" si="118">+EY68/$FF$1*$FG$1</f>
        <v>19036.675999999999</v>
      </c>
      <c r="FE68" s="1370">
        <f t="shared" ref="FE68:FE75" si="119">+EZ68/$FF$1*$FG$1</f>
        <v>19036.675999999999</v>
      </c>
      <c r="FF68" s="1370">
        <f t="shared" ref="FF68:FF75" si="120">+FA68/$FF$1*$FG$1</f>
        <v>19036.675999999999</v>
      </c>
      <c r="FG68" s="1370">
        <f t="shared" ref="FG68:FG75" si="121">+FB68/$FF$1*$FG$1</f>
        <v>0</v>
      </c>
      <c r="FJ68" s="1371" t="s">
        <v>562</v>
      </c>
      <c r="FK68" s="1370">
        <v>497408</v>
      </c>
      <c r="FL68" s="1372">
        <f t="shared" ref="FL68:FL126" si="122">+FK68/$FK$1*$FL$1</f>
        <v>497.40800000000002</v>
      </c>
      <c r="FN68" s="1613" t="s">
        <v>557</v>
      </c>
      <c r="FO68" s="1614">
        <v>19036676</v>
      </c>
      <c r="FP68" s="1614">
        <v>19036676</v>
      </c>
      <c r="FQ68" s="1614">
        <v>19036676</v>
      </c>
      <c r="FR68" s="1614">
        <f t="shared" ref="FR68:FR131" si="123">+FO68/$FR$1*$FS$1</f>
        <v>19036.675999999999</v>
      </c>
      <c r="FS68" s="1614">
        <f t="shared" ref="FS68:FS131" si="124">+FP68/$FR$1*$FS$1</f>
        <v>19036.675999999999</v>
      </c>
      <c r="FT68" s="1614">
        <f t="shared" ref="FT68:FT131" si="125">+FQ68/$FR$1*$FS$1</f>
        <v>19036.675999999999</v>
      </c>
    </row>
    <row r="69" spans="1:176" ht="15" customHeight="1" x14ac:dyDescent="0.25">
      <c r="A69" s="1367" t="s">
        <v>953</v>
      </c>
      <c r="B69" s="1368" t="s">
        <v>483</v>
      </c>
      <c r="C69" s="1369">
        <v>0</v>
      </c>
      <c r="D69" s="1369">
        <v>30000000</v>
      </c>
      <c r="E69" s="1369">
        <v>0</v>
      </c>
      <c r="F69" s="1369">
        <v>30000000</v>
      </c>
      <c r="G69" s="1369">
        <v>0</v>
      </c>
      <c r="H69" s="1370">
        <f t="shared" si="72"/>
        <v>30000</v>
      </c>
      <c r="I69" s="1370">
        <f t="shared" si="73"/>
        <v>0</v>
      </c>
      <c r="J69" s="1370">
        <f t="shared" si="74"/>
        <v>30000</v>
      </c>
      <c r="K69" s="1370">
        <f t="shared" si="75"/>
        <v>0</v>
      </c>
      <c r="O69" s="1368" t="s">
        <v>391</v>
      </c>
      <c r="P69" s="1369">
        <v>48051647</v>
      </c>
      <c r="Q69" s="1370">
        <f t="shared" si="76"/>
        <v>48051.646999999997</v>
      </c>
      <c r="S69" s="1368" t="s">
        <v>483</v>
      </c>
      <c r="T69" s="1369">
        <v>30000000</v>
      </c>
      <c r="U69" s="1369">
        <v>0</v>
      </c>
      <c r="V69" s="1369">
        <v>0</v>
      </c>
      <c r="W69" s="1369">
        <v>30000000</v>
      </c>
      <c r="X69" s="1370">
        <f t="shared" si="77"/>
        <v>30000</v>
      </c>
      <c r="Y69" s="1370">
        <f t="shared" si="78"/>
        <v>0</v>
      </c>
      <c r="Z69" s="1370">
        <f t="shared" si="79"/>
        <v>0</v>
      </c>
      <c r="AA69" s="1370">
        <f t="shared" si="80"/>
        <v>30000</v>
      </c>
      <c r="AC69" s="1368" t="s">
        <v>564</v>
      </c>
      <c r="AD69" s="1369">
        <v>6271612</v>
      </c>
      <c r="AE69" s="1370">
        <f t="shared" si="81"/>
        <v>6271.6120000000001</v>
      </c>
      <c r="AG69" s="1368" t="s">
        <v>482</v>
      </c>
      <c r="AH69" s="1369">
        <v>24247918</v>
      </c>
      <c r="AI69" s="1369">
        <v>0</v>
      </c>
      <c r="AJ69" s="1369">
        <v>0</v>
      </c>
      <c r="AK69" s="1369">
        <v>24247918</v>
      </c>
      <c r="AL69" s="1369">
        <f t="shared" si="82"/>
        <v>24247.918000000001</v>
      </c>
      <c r="AM69" s="1369">
        <f t="shared" si="83"/>
        <v>0</v>
      </c>
      <c r="AN69" s="1369">
        <f t="shared" si="84"/>
        <v>0</v>
      </c>
      <c r="AO69" s="1369">
        <f t="shared" si="85"/>
        <v>24247.918000000001</v>
      </c>
      <c r="AR69" s="1368" t="s">
        <v>388</v>
      </c>
      <c r="AS69" s="1369">
        <v>5387052</v>
      </c>
      <c r="AT69" s="1369">
        <f t="shared" si="86"/>
        <v>5387.0519999999997</v>
      </c>
      <c r="AV69" s="1368" t="s">
        <v>482</v>
      </c>
      <c r="AW69" s="1369">
        <v>0</v>
      </c>
      <c r="AX69" s="1369">
        <v>0</v>
      </c>
      <c r="AY69" s="1369">
        <v>0</v>
      </c>
      <c r="AZ69" s="1369">
        <v>0</v>
      </c>
      <c r="BA69" s="1370">
        <f t="shared" si="87"/>
        <v>0</v>
      </c>
      <c r="BB69" s="1370">
        <f t="shared" si="88"/>
        <v>0</v>
      </c>
      <c r="BC69" s="1370">
        <f t="shared" si="89"/>
        <v>0</v>
      </c>
      <c r="BD69" s="1370">
        <f t="shared" si="90"/>
        <v>0</v>
      </c>
      <c r="BG69" s="1368" t="s">
        <v>391</v>
      </c>
      <c r="BH69" s="1369">
        <v>110517238</v>
      </c>
      <c r="BI69" s="1369">
        <f t="shared" si="91"/>
        <v>110517.238</v>
      </c>
      <c r="BK69" s="1368" t="s">
        <v>482</v>
      </c>
      <c r="BL69" s="1369">
        <v>0</v>
      </c>
      <c r="BM69" s="1369">
        <v>0</v>
      </c>
      <c r="BN69" s="1369">
        <v>0</v>
      </c>
      <c r="BO69" s="1369">
        <v>0</v>
      </c>
      <c r="BP69" s="1369">
        <f t="shared" si="92"/>
        <v>0</v>
      </c>
      <c r="BQ69" s="1369">
        <f t="shared" si="93"/>
        <v>0</v>
      </c>
      <c r="BR69" s="1369">
        <f t="shared" si="94"/>
        <v>0</v>
      </c>
      <c r="BS69" s="1369">
        <f t="shared" si="95"/>
        <v>0</v>
      </c>
      <c r="BV69" s="1368" t="s">
        <v>378</v>
      </c>
      <c r="BW69" s="1369">
        <v>1458123</v>
      </c>
      <c r="BX69" s="1370">
        <f t="shared" si="96"/>
        <v>1458.123</v>
      </c>
      <c r="BZ69" s="1368" t="s">
        <v>482</v>
      </c>
      <c r="CA69" s="1369">
        <v>30000000</v>
      </c>
      <c r="CB69" s="1369">
        <v>30000000</v>
      </c>
      <c r="CC69" s="1369">
        <v>30000000</v>
      </c>
      <c r="CD69" s="1369">
        <v>0</v>
      </c>
      <c r="CE69" s="1369">
        <f t="shared" si="97"/>
        <v>30000</v>
      </c>
      <c r="CF69" s="1369">
        <f t="shared" si="98"/>
        <v>30000</v>
      </c>
      <c r="CG69" s="1369">
        <f t="shared" si="99"/>
        <v>30000</v>
      </c>
      <c r="CH69" s="1369">
        <f t="shared" si="100"/>
        <v>0</v>
      </c>
      <c r="CK69" s="1371" t="s">
        <v>378</v>
      </c>
      <c r="CL69" s="1370">
        <v>775183</v>
      </c>
      <c r="CM69" s="1370">
        <f t="shared" si="101"/>
        <v>775.18299999999999</v>
      </c>
      <c r="CP69" s="1371" t="s">
        <v>482</v>
      </c>
      <c r="CQ69" s="1370">
        <v>30000000</v>
      </c>
      <c r="CR69" s="1370">
        <v>30000000</v>
      </c>
      <c r="CS69" s="1370">
        <v>30000000</v>
      </c>
      <c r="CT69" s="1370">
        <v>0</v>
      </c>
      <c r="CU69" s="1370">
        <f t="shared" si="68"/>
        <v>30000</v>
      </c>
      <c r="CV69" s="1370">
        <f t="shared" si="69"/>
        <v>30000</v>
      </c>
      <c r="CW69" s="1370">
        <f t="shared" si="70"/>
        <v>30000</v>
      </c>
      <c r="CX69" s="1370">
        <f t="shared" si="71"/>
        <v>0</v>
      </c>
      <c r="CZ69" s="1371" t="s">
        <v>376</v>
      </c>
      <c r="DA69" s="1370">
        <v>1228493</v>
      </c>
      <c r="DB69" s="1370">
        <f t="shared" si="102"/>
        <v>1228.4929999999999</v>
      </c>
      <c r="DE69" s="1368" t="s">
        <v>482</v>
      </c>
      <c r="DF69" s="1369">
        <v>30000000</v>
      </c>
      <c r="DG69" s="1369">
        <v>30000000</v>
      </c>
      <c r="DH69" s="1369">
        <v>30000000</v>
      </c>
      <c r="DI69" s="1369">
        <v>0</v>
      </c>
      <c r="DJ69" s="1370">
        <f t="shared" si="103"/>
        <v>30000</v>
      </c>
      <c r="DK69" s="1370">
        <f t="shared" si="104"/>
        <v>30000</v>
      </c>
      <c r="DL69" s="1370">
        <f t="shared" si="105"/>
        <v>30000</v>
      </c>
      <c r="DM69" s="1370">
        <f t="shared" si="106"/>
        <v>0</v>
      </c>
      <c r="DP69" s="1368" t="s">
        <v>382</v>
      </c>
      <c r="DQ69" s="1369">
        <v>967695</v>
      </c>
      <c r="DR69" s="1370">
        <f t="shared" si="107"/>
        <v>967.69500000000005</v>
      </c>
      <c r="DT69" s="1368" t="s">
        <v>482</v>
      </c>
      <c r="DU69" s="1369">
        <v>30000000</v>
      </c>
      <c r="DV69" s="1369">
        <v>30000000</v>
      </c>
      <c r="DW69" s="1369">
        <v>30000000</v>
      </c>
      <c r="DX69" s="1369">
        <v>0</v>
      </c>
      <c r="DY69" s="1370">
        <f t="shared" si="108"/>
        <v>30000</v>
      </c>
      <c r="DZ69" s="1370">
        <f t="shared" si="109"/>
        <v>30000</v>
      </c>
      <c r="EA69" s="1370">
        <f t="shared" si="110"/>
        <v>30000</v>
      </c>
      <c r="EB69" s="1370">
        <f t="shared" si="111"/>
        <v>0</v>
      </c>
      <c r="EE69" s="1371" t="s">
        <v>566</v>
      </c>
      <c r="EF69" s="1370">
        <v>1849733</v>
      </c>
      <c r="EG69" s="1372">
        <f t="shared" si="112"/>
        <v>1849.7329999999999</v>
      </c>
      <c r="EI69" s="1371" t="s">
        <v>367</v>
      </c>
      <c r="EJ69" s="1370">
        <v>11115147</v>
      </c>
      <c r="EK69" s="1370">
        <v>9064947</v>
      </c>
      <c r="EL69" s="1370">
        <v>9064947</v>
      </c>
      <c r="EM69" s="1372">
        <f t="shared" si="113"/>
        <v>11115.147000000001</v>
      </c>
      <c r="EN69" s="1372">
        <f t="shared" si="114"/>
        <v>9064.9470000000001</v>
      </c>
      <c r="EO69" s="1372">
        <f t="shared" si="115"/>
        <v>9064.9470000000001</v>
      </c>
      <c r="ER69" s="1368" t="s">
        <v>385</v>
      </c>
      <c r="ES69" s="1369">
        <v>486244</v>
      </c>
      <c r="ET69" s="1370">
        <f t="shared" si="116"/>
        <v>486.24400000000003</v>
      </c>
      <c r="EW69" s="1368" t="s">
        <v>367</v>
      </c>
      <c r="EX69" s="1369">
        <v>0</v>
      </c>
      <c r="EY69" s="1369">
        <v>9064947</v>
      </c>
      <c r="EZ69" s="1369">
        <v>9064947</v>
      </c>
      <c r="FA69" s="1369">
        <v>9064947</v>
      </c>
      <c r="FB69" s="1369">
        <v>0</v>
      </c>
      <c r="FC69" s="1370">
        <f t="shared" si="117"/>
        <v>0</v>
      </c>
      <c r="FD69" s="1370">
        <f t="shared" si="118"/>
        <v>9064.9470000000001</v>
      </c>
      <c r="FE69" s="1370">
        <f t="shared" si="119"/>
        <v>9064.9470000000001</v>
      </c>
      <c r="FF69" s="1370">
        <f t="shared" si="120"/>
        <v>9064.9470000000001</v>
      </c>
      <c r="FG69" s="1370">
        <f t="shared" si="121"/>
        <v>0</v>
      </c>
      <c r="FJ69" s="1371" t="s">
        <v>563</v>
      </c>
      <c r="FK69" s="1370">
        <v>70000</v>
      </c>
      <c r="FL69" s="1372">
        <f t="shared" si="122"/>
        <v>70</v>
      </c>
      <c r="FN69" s="1613" t="s">
        <v>367</v>
      </c>
      <c r="FO69" s="1614">
        <v>9064947</v>
      </c>
      <c r="FP69" s="1614">
        <v>9064947</v>
      </c>
      <c r="FQ69" s="1614">
        <v>9064947</v>
      </c>
      <c r="FR69" s="1614">
        <f t="shared" si="123"/>
        <v>9064.9470000000001</v>
      </c>
      <c r="FS69" s="1614">
        <f t="shared" si="124"/>
        <v>9064.9470000000001</v>
      </c>
      <c r="FT69" s="1614">
        <f t="shared" si="125"/>
        <v>9064.9470000000001</v>
      </c>
    </row>
    <row r="70" spans="1:176" ht="15" customHeight="1" x14ac:dyDescent="0.25">
      <c r="A70" s="1367" t="s">
        <v>952</v>
      </c>
      <c r="B70" s="1368" t="s">
        <v>368</v>
      </c>
      <c r="C70" s="1369">
        <v>0</v>
      </c>
      <c r="D70" s="1369">
        <v>58934061</v>
      </c>
      <c r="E70" s="1369">
        <v>4638828</v>
      </c>
      <c r="F70" s="1369">
        <v>54295233</v>
      </c>
      <c r="G70" s="1369">
        <v>1254311</v>
      </c>
      <c r="H70" s="1370">
        <f t="shared" si="72"/>
        <v>58934.061000000002</v>
      </c>
      <c r="I70" s="1370">
        <f t="shared" si="73"/>
        <v>4638.8280000000004</v>
      </c>
      <c r="J70" s="1370">
        <f t="shared" si="74"/>
        <v>54295.233</v>
      </c>
      <c r="K70" s="1370">
        <f t="shared" si="75"/>
        <v>1254.3109999999999</v>
      </c>
      <c r="O70" s="1368" t="s">
        <v>574</v>
      </c>
      <c r="P70" s="1369">
        <v>7306068</v>
      </c>
      <c r="Q70" s="1370">
        <f t="shared" si="76"/>
        <v>7306.0680000000002</v>
      </c>
      <c r="S70" s="1368" t="s">
        <v>368</v>
      </c>
      <c r="T70" s="1369">
        <v>54214173</v>
      </c>
      <c r="U70" s="1369">
        <v>5480922</v>
      </c>
      <c r="V70" s="1369">
        <v>14027500</v>
      </c>
      <c r="W70" s="1369">
        <v>40186673</v>
      </c>
      <c r="X70" s="1370">
        <f t="shared" si="77"/>
        <v>54214.173000000003</v>
      </c>
      <c r="Y70" s="1370">
        <f t="shared" si="78"/>
        <v>5480.9219999999996</v>
      </c>
      <c r="Z70" s="1370">
        <f t="shared" si="79"/>
        <v>14027.5</v>
      </c>
      <c r="AA70" s="1370">
        <f t="shared" si="80"/>
        <v>40186.673000000003</v>
      </c>
      <c r="AC70" s="1368" t="s">
        <v>382</v>
      </c>
      <c r="AD70" s="1369">
        <v>1596816</v>
      </c>
      <c r="AE70" s="1370">
        <f t="shared" si="81"/>
        <v>1596.816</v>
      </c>
      <c r="AG70" s="1368" t="s">
        <v>483</v>
      </c>
      <c r="AH70" s="1369">
        <v>24247918</v>
      </c>
      <c r="AI70" s="1369">
        <v>0</v>
      </c>
      <c r="AJ70" s="1369">
        <v>0</v>
      </c>
      <c r="AK70" s="1369">
        <v>24247918</v>
      </c>
      <c r="AL70" s="1369">
        <f t="shared" si="82"/>
        <v>24247.918000000001</v>
      </c>
      <c r="AM70" s="1369">
        <f t="shared" si="83"/>
        <v>0</v>
      </c>
      <c r="AN70" s="1369">
        <f t="shared" si="84"/>
        <v>0</v>
      </c>
      <c r="AO70" s="1369">
        <f t="shared" si="85"/>
        <v>24247.918000000001</v>
      </c>
      <c r="AR70" s="1368" t="s">
        <v>474</v>
      </c>
      <c r="AS70" s="1369">
        <v>833190</v>
      </c>
      <c r="AT70" s="1369">
        <f t="shared" si="86"/>
        <v>833.19</v>
      </c>
      <c r="AV70" s="1368" t="s">
        <v>483</v>
      </c>
      <c r="AW70" s="1369">
        <v>0</v>
      </c>
      <c r="AX70" s="1369">
        <v>0</v>
      </c>
      <c r="AY70" s="1369">
        <v>0</v>
      </c>
      <c r="AZ70" s="1369">
        <v>0</v>
      </c>
      <c r="BA70" s="1370">
        <f t="shared" si="87"/>
        <v>0</v>
      </c>
      <c r="BB70" s="1370">
        <f t="shared" si="88"/>
        <v>0</v>
      </c>
      <c r="BC70" s="1370">
        <f t="shared" si="89"/>
        <v>0</v>
      </c>
      <c r="BD70" s="1370">
        <f t="shared" si="90"/>
        <v>0</v>
      </c>
      <c r="BG70" s="1368" t="s">
        <v>573</v>
      </c>
      <c r="BH70" s="1369">
        <v>5922715</v>
      </c>
      <c r="BI70" s="1369">
        <f t="shared" si="91"/>
        <v>5922.7150000000001</v>
      </c>
      <c r="BK70" s="1368" t="s">
        <v>483</v>
      </c>
      <c r="BL70" s="1369">
        <v>0</v>
      </c>
      <c r="BM70" s="1369">
        <v>0</v>
      </c>
      <c r="BN70" s="1369">
        <v>0</v>
      </c>
      <c r="BO70" s="1369">
        <v>0</v>
      </c>
      <c r="BP70" s="1369">
        <f t="shared" si="92"/>
        <v>0</v>
      </c>
      <c r="BQ70" s="1369">
        <f t="shared" si="93"/>
        <v>0</v>
      </c>
      <c r="BR70" s="1369">
        <f t="shared" si="94"/>
        <v>0</v>
      </c>
      <c r="BS70" s="1369">
        <f t="shared" si="95"/>
        <v>0</v>
      </c>
      <c r="BV70" s="1368" t="s">
        <v>381</v>
      </c>
      <c r="BW70" s="1369">
        <v>474317</v>
      </c>
      <c r="BX70" s="1370">
        <f t="shared" si="96"/>
        <v>474.31700000000001</v>
      </c>
      <c r="BZ70" s="1368" t="s">
        <v>483</v>
      </c>
      <c r="CA70" s="1369">
        <v>30000000</v>
      </c>
      <c r="CB70" s="1369">
        <v>30000000</v>
      </c>
      <c r="CC70" s="1369">
        <v>30000000</v>
      </c>
      <c r="CD70" s="1369">
        <v>0</v>
      </c>
      <c r="CE70" s="1369">
        <f t="shared" si="97"/>
        <v>30000</v>
      </c>
      <c r="CF70" s="1369">
        <f t="shared" si="98"/>
        <v>30000</v>
      </c>
      <c r="CG70" s="1369">
        <f t="shared" si="99"/>
        <v>30000</v>
      </c>
      <c r="CH70" s="1369">
        <f t="shared" si="100"/>
        <v>0</v>
      </c>
      <c r="CK70" s="1371" t="s">
        <v>381</v>
      </c>
      <c r="CL70" s="1370">
        <v>474317</v>
      </c>
      <c r="CM70" s="1370">
        <f t="shared" si="101"/>
        <v>474.31700000000001</v>
      </c>
      <c r="CP70" s="1371" t="s">
        <v>483</v>
      </c>
      <c r="CQ70" s="1370">
        <v>30000000</v>
      </c>
      <c r="CR70" s="1370">
        <v>30000000</v>
      </c>
      <c r="CS70" s="1370">
        <v>30000000</v>
      </c>
      <c r="CT70" s="1370">
        <v>0</v>
      </c>
      <c r="CU70" s="1370">
        <f t="shared" si="68"/>
        <v>30000</v>
      </c>
      <c r="CV70" s="1370">
        <f t="shared" si="69"/>
        <v>30000</v>
      </c>
      <c r="CW70" s="1370">
        <f t="shared" si="70"/>
        <v>30000</v>
      </c>
      <c r="CX70" s="1370">
        <f t="shared" si="71"/>
        <v>0</v>
      </c>
      <c r="CZ70" s="1371" t="s">
        <v>377</v>
      </c>
      <c r="DA70" s="1370">
        <v>775054</v>
      </c>
      <c r="DB70" s="1370">
        <f t="shared" si="102"/>
        <v>775.05399999999997</v>
      </c>
      <c r="DE70" s="1368" t="s">
        <v>483</v>
      </c>
      <c r="DF70" s="1369">
        <v>30000000</v>
      </c>
      <c r="DG70" s="1369">
        <v>30000000</v>
      </c>
      <c r="DH70" s="1369">
        <v>30000000</v>
      </c>
      <c r="DI70" s="1369">
        <v>0</v>
      </c>
      <c r="DJ70" s="1370">
        <f t="shared" si="103"/>
        <v>30000</v>
      </c>
      <c r="DK70" s="1370">
        <f t="shared" si="104"/>
        <v>30000</v>
      </c>
      <c r="DL70" s="1370">
        <f t="shared" si="105"/>
        <v>30000</v>
      </c>
      <c r="DM70" s="1370">
        <f t="shared" si="106"/>
        <v>0</v>
      </c>
      <c r="DP70" s="1368" t="s">
        <v>565</v>
      </c>
      <c r="DQ70" s="1369">
        <v>371280</v>
      </c>
      <c r="DR70" s="1370">
        <f t="shared" si="107"/>
        <v>371.28</v>
      </c>
      <c r="DT70" s="1368" t="s">
        <v>483</v>
      </c>
      <c r="DU70" s="1369">
        <v>30000000</v>
      </c>
      <c r="DV70" s="1369">
        <v>30000000</v>
      </c>
      <c r="DW70" s="1369">
        <v>30000000</v>
      </c>
      <c r="DX70" s="1369">
        <v>0</v>
      </c>
      <c r="DY70" s="1370">
        <f t="shared" si="108"/>
        <v>30000</v>
      </c>
      <c r="DZ70" s="1370">
        <f t="shared" si="109"/>
        <v>30000</v>
      </c>
      <c r="EA70" s="1370">
        <f t="shared" si="110"/>
        <v>30000</v>
      </c>
      <c r="EB70" s="1370">
        <f t="shared" si="111"/>
        <v>0</v>
      </c>
      <c r="EE70" s="1371" t="s">
        <v>569</v>
      </c>
      <c r="EF70" s="1370">
        <v>1174196</v>
      </c>
      <c r="EG70" s="1372">
        <f t="shared" si="112"/>
        <v>1174.1959999999999</v>
      </c>
      <c r="EI70" s="1371" t="s">
        <v>482</v>
      </c>
      <c r="EJ70" s="1370">
        <v>30000000</v>
      </c>
      <c r="EK70" s="1370">
        <v>30000000</v>
      </c>
      <c r="EL70" s="1370">
        <v>30000000</v>
      </c>
      <c r="EM70" s="1372">
        <f t="shared" si="113"/>
        <v>30000</v>
      </c>
      <c r="EN70" s="1372">
        <f t="shared" si="114"/>
        <v>30000</v>
      </c>
      <c r="EO70" s="1372">
        <f t="shared" si="115"/>
        <v>30000</v>
      </c>
      <c r="ER70" s="1368" t="s">
        <v>387</v>
      </c>
      <c r="ES70" s="1369">
        <v>134955799</v>
      </c>
      <c r="ET70" s="1370">
        <f t="shared" si="116"/>
        <v>134955.799</v>
      </c>
      <c r="EW70" s="1368" t="s">
        <v>482</v>
      </c>
      <c r="EX70" s="1369">
        <v>0</v>
      </c>
      <c r="EY70" s="1369">
        <v>60000000</v>
      </c>
      <c r="EZ70" s="1369">
        <v>60000000</v>
      </c>
      <c r="FA70" s="1369">
        <v>60000000</v>
      </c>
      <c r="FB70" s="1369">
        <v>0</v>
      </c>
      <c r="FC70" s="1370">
        <f t="shared" si="117"/>
        <v>0</v>
      </c>
      <c r="FD70" s="1370">
        <f t="shared" si="118"/>
        <v>60000</v>
      </c>
      <c r="FE70" s="1370">
        <f t="shared" si="119"/>
        <v>60000</v>
      </c>
      <c r="FF70" s="1370">
        <f t="shared" si="120"/>
        <v>60000</v>
      </c>
      <c r="FG70" s="1370">
        <f t="shared" si="121"/>
        <v>0</v>
      </c>
      <c r="FJ70" s="1371" t="s">
        <v>372</v>
      </c>
      <c r="FK70" s="1370">
        <v>213393</v>
      </c>
      <c r="FL70" s="1372">
        <f t="shared" si="122"/>
        <v>213.393</v>
      </c>
      <c r="FN70" s="1613" t="s">
        <v>482</v>
      </c>
      <c r="FO70" s="1614">
        <v>60000000</v>
      </c>
      <c r="FP70" s="1614">
        <v>60000000</v>
      </c>
      <c r="FQ70" s="1614">
        <v>60000000</v>
      </c>
      <c r="FR70" s="1614">
        <f t="shared" si="123"/>
        <v>60000</v>
      </c>
      <c r="FS70" s="1614">
        <f t="shared" si="124"/>
        <v>60000</v>
      </c>
      <c r="FT70" s="1614">
        <f t="shared" si="125"/>
        <v>60000</v>
      </c>
    </row>
    <row r="71" spans="1:176" ht="15" customHeight="1" x14ac:dyDescent="0.25">
      <c r="A71" s="1367" t="s">
        <v>953</v>
      </c>
      <c r="B71" s="1368" t="s">
        <v>369</v>
      </c>
      <c r="C71" s="1369">
        <v>0</v>
      </c>
      <c r="D71" s="1369">
        <v>12000000</v>
      </c>
      <c r="E71" s="1369">
        <v>1707078</v>
      </c>
      <c r="F71" s="1369">
        <v>10292922</v>
      </c>
      <c r="G71" s="1369">
        <v>1184311</v>
      </c>
      <c r="H71" s="1370">
        <f t="shared" si="72"/>
        <v>12000</v>
      </c>
      <c r="I71" s="1370">
        <f t="shared" si="73"/>
        <v>1707.078</v>
      </c>
      <c r="J71" s="1370">
        <f t="shared" si="74"/>
        <v>10292.922</v>
      </c>
      <c r="K71" s="1370">
        <f t="shared" si="75"/>
        <v>1184.3109999999999</v>
      </c>
      <c r="O71" s="1368" t="s">
        <v>576</v>
      </c>
      <c r="P71" s="1369">
        <v>25434590</v>
      </c>
      <c r="Q71" s="1370">
        <f t="shared" si="76"/>
        <v>25434.59</v>
      </c>
      <c r="S71" s="1368" t="s">
        <v>369</v>
      </c>
      <c r="T71" s="1369">
        <v>11107500</v>
      </c>
      <c r="U71" s="1369">
        <v>1601097</v>
      </c>
      <c r="V71" s="1369">
        <v>1707078</v>
      </c>
      <c r="W71" s="1369">
        <v>9400422</v>
      </c>
      <c r="X71" s="1370">
        <f t="shared" si="77"/>
        <v>11107.5</v>
      </c>
      <c r="Y71" s="1370">
        <f t="shared" si="78"/>
        <v>1601.097</v>
      </c>
      <c r="Z71" s="1370">
        <f t="shared" si="79"/>
        <v>1707.078</v>
      </c>
      <c r="AA71" s="1370">
        <f t="shared" si="80"/>
        <v>9400.4220000000005</v>
      </c>
      <c r="AC71" s="1368" t="s">
        <v>566</v>
      </c>
      <c r="AD71" s="1369">
        <v>1053325</v>
      </c>
      <c r="AE71" s="1370">
        <f t="shared" si="81"/>
        <v>1053.325</v>
      </c>
      <c r="AG71" s="1368" t="s">
        <v>368</v>
      </c>
      <c r="AH71" s="1369">
        <v>52955348</v>
      </c>
      <c r="AI71" s="1369">
        <v>13429331</v>
      </c>
      <c r="AJ71" s="1369">
        <v>18506469</v>
      </c>
      <c r="AK71" s="1369">
        <v>34448879</v>
      </c>
      <c r="AL71" s="1369">
        <f t="shared" si="82"/>
        <v>52955.347999999998</v>
      </c>
      <c r="AM71" s="1369">
        <f t="shared" si="83"/>
        <v>13429.331</v>
      </c>
      <c r="AN71" s="1369">
        <f t="shared" si="84"/>
        <v>18506.469000000001</v>
      </c>
      <c r="AO71" s="1369">
        <f t="shared" si="85"/>
        <v>34448.879000000001</v>
      </c>
      <c r="AR71" s="1368" t="s">
        <v>570</v>
      </c>
      <c r="AS71" s="1369">
        <v>19471634</v>
      </c>
      <c r="AT71" s="1369">
        <f t="shared" si="86"/>
        <v>19471.633999999998</v>
      </c>
      <c r="AV71" s="1368" t="s">
        <v>368</v>
      </c>
      <c r="AW71" s="1369">
        <v>47029334</v>
      </c>
      <c r="AX71" s="1369">
        <v>16206672</v>
      </c>
      <c r="AY71" s="1369">
        <v>21025428</v>
      </c>
      <c r="AZ71" s="1369">
        <v>26003906</v>
      </c>
      <c r="BA71" s="1370">
        <f t="shared" si="87"/>
        <v>47029.334000000003</v>
      </c>
      <c r="BB71" s="1370">
        <f t="shared" si="88"/>
        <v>16206.672</v>
      </c>
      <c r="BC71" s="1370">
        <f t="shared" si="89"/>
        <v>21025.428</v>
      </c>
      <c r="BD71" s="1370">
        <f t="shared" si="90"/>
        <v>26003.905999999999</v>
      </c>
      <c r="BG71" s="1368" t="s">
        <v>574</v>
      </c>
      <c r="BH71" s="1369">
        <v>9377983</v>
      </c>
      <c r="BI71" s="1369">
        <f t="shared" si="91"/>
        <v>9377.9830000000002</v>
      </c>
      <c r="BK71" s="1368" t="s">
        <v>368</v>
      </c>
      <c r="BL71" s="1369">
        <v>50751790</v>
      </c>
      <c r="BM71" s="1369">
        <v>19066093</v>
      </c>
      <c r="BN71" s="1369">
        <v>31431040</v>
      </c>
      <c r="BO71" s="1369">
        <v>19320750</v>
      </c>
      <c r="BP71" s="1369">
        <f t="shared" si="92"/>
        <v>50751.79</v>
      </c>
      <c r="BQ71" s="1369">
        <f t="shared" si="93"/>
        <v>19066.093000000001</v>
      </c>
      <c r="BR71" s="1369">
        <f t="shared" si="94"/>
        <v>31431.040000000001</v>
      </c>
      <c r="BS71" s="1369">
        <f t="shared" si="95"/>
        <v>19320.75</v>
      </c>
      <c r="BV71" s="1368" t="s">
        <v>564</v>
      </c>
      <c r="BW71" s="1369">
        <v>3135806</v>
      </c>
      <c r="BX71" s="1370">
        <f t="shared" si="96"/>
        <v>3135.806</v>
      </c>
      <c r="BZ71" s="1368" t="s">
        <v>368</v>
      </c>
      <c r="CA71" s="1369">
        <v>52307559</v>
      </c>
      <c r="CB71" s="1369">
        <v>23304677</v>
      </c>
      <c r="CC71" s="1369">
        <v>33502104</v>
      </c>
      <c r="CD71" s="1369">
        <v>18805455</v>
      </c>
      <c r="CE71" s="1369">
        <f t="shared" si="97"/>
        <v>52307.559000000001</v>
      </c>
      <c r="CF71" s="1369">
        <f t="shared" si="98"/>
        <v>23304.677</v>
      </c>
      <c r="CG71" s="1369">
        <f t="shared" si="99"/>
        <v>33502.103999999999</v>
      </c>
      <c r="CH71" s="1369">
        <f t="shared" si="100"/>
        <v>18805.455000000002</v>
      </c>
      <c r="CK71" s="1371" t="s">
        <v>564</v>
      </c>
      <c r="CL71" s="1370">
        <v>1663620</v>
      </c>
      <c r="CM71" s="1370">
        <f t="shared" si="101"/>
        <v>1663.62</v>
      </c>
      <c r="CP71" s="1371" t="s">
        <v>368</v>
      </c>
      <c r="CQ71" s="1370">
        <v>57611529</v>
      </c>
      <c r="CR71" s="1370">
        <v>31662836</v>
      </c>
      <c r="CS71" s="1370">
        <v>43256240</v>
      </c>
      <c r="CT71" s="1370">
        <v>14355289</v>
      </c>
      <c r="CU71" s="1370">
        <f t="shared" si="68"/>
        <v>57611.529000000002</v>
      </c>
      <c r="CV71" s="1370">
        <f t="shared" si="69"/>
        <v>31662.835999999999</v>
      </c>
      <c r="CW71" s="1370">
        <f t="shared" si="70"/>
        <v>43256.24</v>
      </c>
      <c r="CX71" s="1370">
        <f t="shared" si="71"/>
        <v>14355.289000000001</v>
      </c>
      <c r="CZ71" s="1371" t="s">
        <v>378</v>
      </c>
      <c r="DA71" s="1370">
        <v>1073892</v>
      </c>
      <c r="DB71" s="1370">
        <f t="shared" si="102"/>
        <v>1073.8920000000001</v>
      </c>
      <c r="DE71" s="1368" t="s">
        <v>368</v>
      </c>
      <c r="DF71" s="1369">
        <v>59229111</v>
      </c>
      <c r="DG71" s="1369">
        <v>42167085</v>
      </c>
      <c r="DH71" s="1369">
        <v>45638875</v>
      </c>
      <c r="DI71" s="1369">
        <v>13590236</v>
      </c>
      <c r="DJ71" s="1370">
        <f t="shared" si="103"/>
        <v>59229.110999999997</v>
      </c>
      <c r="DK71" s="1370">
        <f t="shared" si="104"/>
        <v>42167.084999999999</v>
      </c>
      <c r="DL71" s="1370">
        <f t="shared" si="105"/>
        <v>45638.875</v>
      </c>
      <c r="DM71" s="1370">
        <f t="shared" si="106"/>
        <v>13590.236000000001</v>
      </c>
      <c r="DP71" s="1368" t="s">
        <v>566</v>
      </c>
      <c r="DQ71" s="1369">
        <v>596415</v>
      </c>
      <c r="DR71" s="1370">
        <f t="shared" si="107"/>
        <v>596.41499999999996</v>
      </c>
      <c r="DT71" s="1368" t="s">
        <v>368</v>
      </c>
      <c r="DU71" s="1369">
        <v>60366990</v>
      </c>
      <c r="DV71" s="1369">
        <v>44002380</v>
      </c>
      <c r="DW71" s="1369">
        <v>46776754</v>
      </c>
      <c r="DX71" s="1369">
        <v>13590236</v>
      </c>
      <c r="DY71" s="1370">
        <f t="shared" si="108"/>
        <v>60366.99</v>
      </c>
      <c r="DZ71" s="1370">
        <f t="shared" si="109"/>
        <v>44002.38</v>
      </c>
      <c r="EA71" s="1370">
        <f t="shared" si="110"/>
        <v>46776.754000000001</v>
      </c>
      <c r="EB71" s="1370">
        <f t="shared" si="111"/>
        <v>13590.236000000001</v>
      </c>
      <c r="EE71" s="1371" t="s">
        <v>383</v>
      </c>
      <c r="EF71" s="1370">
        <v>285600</v>
      </c>
      <c r="EG71" s="1372">
        <f t="shared" si="112"/>
        <v>285.60000000000002</v>
      </c>
      <c r="EI71" s="1371" t="s">
        <v>483</v>
      </c>
      <c r="EJ71" s="1370">
        <v>30000000</v>
      </c>
      <c r="EK71" s="1370">
        <v>30000000</v>
      </c>
      <c r="EL71" s="1370">
        <v>30000000</v>
      </c>
      <c r="EM71" s="1372">
        <f t="shared" si="113"/>
        <v>30000</v>
      </c>
      <c r="EN71" s="1372">
        <f t="shared" si="114"/>
        <v>30000</v>
      </c>
      <c r="EO71" s="1372">
        <f t="shared" si="115"/>
        <v>30000</v>
      </c>
      <c r="ER71" s="1368" t="s">
        <v>388</v>
      </c>
      <c r="ES71" s="1369">
        <v>8445477</v>
      </c>
      <c r="ET71" s="1370">
        <f t="shared" si="116"/>
        <v>8445.4770000000008</v>
      </c>
      <c r="EW71" s="1368" t="s">
        <v>483</v>
      </c>
      <c r="EX71" s="1369">
        <v>0</v>
      </c>
      <c r="EY71" s="1369">
        <v>60000000</v>
      </c>
      <c r="EZ71" s="1369">
        <v>60000000</v>
      </c>
      <c r="FA71" s="1369">
        <v>60000000</v>
      </c>
      <c r="FB71" s="1369">
        <v>0</v>
      </c>
      <c r="FC71" s="1370">
        <f t="shared" si="117"/>
        <v>0</v>
      </c>
      <c r="FD71" s="1370">
        <f t="shared" si="118"/>
        <v>60000</v>
      </c>
      <c r="FE71" s="1370">
        <f t="shared" si="119"/>
        <v>60000</v>
      </c>
      <c r="FF71" s="1370">
        <f t="shared" si="120"/>
        <v>60000</v>
      </c>
      <c r="FG71" s="1370">
        <f t="shared" si="121"/>
        <v>0</v>
      </c>
      <c r="FJ71" s="1371" t="s">
        <v>373</v>
      </c>
      <c r="FK71" s="1370">
        <v>2753977</v>
      </c>
      <c r="FL71" s="1372">
        <f t="shared" si="122"/>
        <v>2753.9769999999999</v>
      </c>
      <c r="FN71" s="1613" t="s">
        <v>483</v>
      </c>
      <c r="FO71" s="1614">
        <v>60000000</v>
      </c>
      <c r="FP71" s="1614">
        <v>60000000</v>
      </c>
      <c r="FQ71" s="1614">
        <v>60000000</v>
      </c>
      <c r="FR71" s="1614">
        <f t="shared" si="123"/>
        <v>60000</v>
      </c>
      <c r="FS71" s="1614">
        <f t="shared" si="124"/>
        <v>60000</v>
      </c>
      <c r="FT71" s="1614">
        <f t="shared" si="125"/>
        <v>60000</v>
      </c>
    </row>
    <row r="72" spans="1:176" ht="15" customHeight="1" x14ac:dyDescent="0.25">
      <c r="A72" s="1367" t="s">
        <v>953</v>
      </c>
      <c r="B72" s="1368" t="s">
        <v>766</v>
      </c>
      <c r="C72" s="1369">
        <v>0</v>
      </c>
      <c r="D72" s="1369">
        <v>314160</v>
      </c>
      <c r="E72" s="1369">
        <v>0</v>
      </c>
      <c r="F72" s="1369">
        <v>314160</v>
      </c>
      <c r="G72" s="1369">
        <v>0</v>
      </c>
      <c r="H72" s="1370">
        <f t="shared" si="72"/>
        <v>314.16000000000003</v>
      </c>
      <c r="I72" s="1370">
        <f t="shared" si="73"/>
        <v>0</v>
      </c>
      <c r="J72" s="1370">
        <f t="shared" si="74"/>
        <v>314.16000000000003</v>
      </c>
      <c r="K72" s="1370">
        <f t="shared" si="75"/>
        <v>0</v>
      </c>
      <c r="O72" s="1368" t="s">
        <v>395</v>
      </c>
      <c r="P72" s="1369">
        <v>2515680</v>
      </c>
      <c r="Q72" s="1370">
        <f t="shared" si="76"/>
        <v>2515.6799999999998</v>
      </c>
      <c r="S72" s="1368" t="s">
        <v>766</v>
      </c>
      <c r="T72" s="1369">
        <v>314160</v>
      </c>
      <c r="U72" s="1369">
        <v>314160</v>
      </c>
      <c r="V72" s="1369">
        <v>314160</v>
      </c>
      <c r="W72" s="1369">
        <v>0</v>
      </c>
      <c r="X72" s="1370">
        <f t="shared" si="77"/>
        <v>314.16000000000003</v>
      </c>
      <c r="Y72" s="1370">
        <f t="shared" si="78"/>
        <v>314.16000000000003</v>
      </c>
      <c r="Z72" s="1370">
        <f t="shared" si="79"/>
        <v>314.16000000000003</v>
      </c>
      <c r="AA72" s="1370">
        <f t="shared" si="80"/>
        <v>0</v>
      </c>
      <c r="AC72" s="1368" t="s">
        <v>569</v>
      </c>
      <c r="AD72" s="1369">
        <v>543491</v>
      </c>
      <c r="AE72" s="1370">
        <f t="shared" si="81"/>
        <v>543.49099999999999</v>
      </c>
      <c r="AG72" s="1368" t="s">
        <v>369</v>
      </c>
      <c r="AH72" s="1369">
        <v>9642675</v>
      </c>
      <c r="AI72" s="1369">
        <v>1601097</v>
      </c>
      <c r="AJ72" s="1369">
        <v>1707078</v>
      </c>
      <c r="AK72" s="1369">
        <v>7935597</v>
      </c>
      <c r="AL72" s="1369">
        <f t="shared" si="82"/>
        <v>9642.6749999999993</v>
      </c>
      <c r="AM72" s="1369">
        <f t="shared" si="83"/>
        <v>1601.097</v>
      </c>
      <c r="AN72" s="1369">
        <f t="shared" si="84"/>
        <v>1707.078</v>
      </c>
      <c r="AO72" s="1369">
        <f t="shared" si="85"/>
        <v>7935.5969999999998</v>
      </c>
      <c r="AR72" s="1368" t="s">
        <v>571</v>
      </c>
      <c r="AS72" s="1369">
        <v>8382940</v>
      </c>
      <c r="AT72" s="1369">
        <f t="shared" si="86"/>
        <v>8382.94</v>
      </c>
      <c r="AV72" s="1368" t="s">
        <v>369</v>
      </c>
      <c r="AW72" s="1369">
        <v>4001137</v>
      </c>
      <c r="AX72" s="1369">
        <v>1601097</v>
      </c>
      <c r="AY72" s="1369">
        <v>1707078</v>
      </c>
      <c r="AZ72" s="1369">
        <v>2294059</v>
      </c>
      <c r="BA72" s="1370">
        <f t="shared" si="87"/>
        <v>4001.1370000000002</v>
      </c>
      <c r="BB72" s="1370">
        <f t="shared" si="88"/>
        <v>1601.097</v>
      </c>
      <c r="BC72" s="1370">
        <f t="shared" si="89"/>
        <v>1707.078</v>
      </c>
      <c r="BD72" s="1370">
        <f t="shared" si="90"/>
        <v>2294.0590000000002</v>
      </c>
      <c r="BG72" s="1368" t="s">
        <v>576</v>
      </c>
      <c r="BH72" s="1369">
        <v>111837101</v>
      </c>
      <c r="BI72" s="1369">
        <f t="shared" si="91"/>
        <v>111837.101</v>
      </c>
      <c r="BK72" s="1368" t="s">
        <v>369</v>
      </c>
      <c r="BL72" s="1369">
        <v>5031765</v>
      </c>
      <c r="BM72" s="1369">
        <v>1647215</v>
      </c>
      <c r="BN72" s="1369">
        <v>4974395</v>
      </c>
      <c r="BO72" s="1369">
        <v>57370</v>
      </c>
      <c r="BP72" s="1369">
        <f t="shared" si="92"/>
        <v>5031.7650000000003</v>
      </c>
      <c r="BQ72" s="1369">
        <f t="shared" si="93"/>
        <v>1647.2149999999999</v>
      </c>
      <c r="BR72" s="1369">
        <f t="shared" si="94"/>
        <v>4974.3950000000004</v>
      </c>
      <c r="BS72" s="1369">
        <f t="shared" si="95"/>
        <v>57.37</v>
      </c>
      <c r="BV72" s="1368" t="s">
        <v>382</v>
      </c>
      <c r="BW72" s="1369">
        <v>1340432</v>
      </c>
      <c r="BX72" s="1370">
        <f t="shared" si="96"/>
        <v>1340.432</v>
      </c>
      <c r="BZ72" s="1368" t="s">
        <v>369</v>
      </c>
      <c r="CA72" s="1369">
        <v>4976821</v>
      </c>
      <c r="CB72" s="1369">
        <v>1647215</v>
      </c>
      <c r="CC72" s="1369">
        <v>4974395</v>
      </c>
      <c r="CD72" s="1369">
        <v>2426</v>
      </c>
      <c r="CE72" s="1369">
        <f t="shared" si="97"/>
        <v>4976.8209999999999</v>
      </c>
      <c r="CF72" s="1369">
        <f t="shared" si="98"/>
        <v>1647.2149999999999</v>
      </c>
      <c r="CG72" s="1369">
        <f t="shared" si="99"/>
        <v>4974.3950000000004</v>
      </c>
      <c r="CH72" s="1369">
        <f t="shared" si="100"/>
        <v>2.4260000000000002</v>
      </c>
      <c r="CK72" s="1371" t="s">
        <v>382</v>
      </c>
      <c r="CL72" s="1370">
        <v>3508462</v>
      </c>
      <c r="CM72" s="1370">
        <f t="shared" si="101"/>
        <v>3508.462</v>
      </c>
      <c r="CP72" s="1371" t="s">
        <v>369</v>
      </c>
      <c r="CQ72" s="1370">
        <v>5629536</v>
      </c>
      <c r="CR72" s="1370">
        <v>5177814</v>
      </c>
      <c r="CS72" s="1370">
        <v>5627110</v>
      </c>
      <c r="CT72" s="1370">
        <v>2426</v>
      </c>
      <c r="CU72" s="1370">
        <f t="shared" si="68"/>
        <v>5629.5360000000001</v>
      </c>
      <c r="CV72" s="1370">
        <f t="shared" si="69"/>
        <v>5177.8140000000003</v>
      </c>
      <c r="CW72" s="1370">
        <f t="shared" si="70"/>
        <v>5627.11</v>
      </c>
      <c r="CX72" s="1370">
        <f t="shared" si="71"/>
        <v>2.4260000000000002</v>
      </c>
      <c r="CZ72" s="1371" t="s">
        <v>381</v>
      </c>
      <c r="DA72" s="1370">
        <v>474317</v>
      </c>
      <c r="DB72" s="1370">
        <f t="shared" si="102"/>
        <v>474.31700000000001</v>
      </c>
      <c r="DE72" s="1368" t="s">
        <v>369</v>
      </c>
      <c r="DF72" s="1369">
        <v>5629536</v>
      </c>
      <c r="DG72" s="1369">
        <v>4348735</v>
      </c>
      <c r="DH72" s="1369">
        <v>5627110</v>
      </c>
      <c r="DI72" s="1369">
        <v>2426</v>
      </c>
      <c r="DJ72" s="1370">
        <f t="shared" si="103"/>
        <v>5629.5360000000001</v>
      </c>
      <c r="DK72" s="1370">
        <f t="shared" si="104"/>
        <v>4348.7349999999997</v>
      </c>
      <c r="DL72" s="1370">
        <f t="shared" si="105"/>
        <v>5627.11</v>
      </c>
      <c r="DM72" s="1370">
        <f t="shared" si="106"/>
        <v>2.4260000000000002</v>
      </c>
      <c r="DP72" s="1368" t="s">
        <v>384</v>
      </c>
      <c r="DQ72" s="1369">
        <v>65494006</v>
      </c>
      <c r="DR72" s="1370">
        <f t="shared" si="107"/>
        <v>65494.006000000001</v>
      </c>
      <c r="DT72" s="1368" t="s">
        <v>369</v>
      </c>
      <c r="DU72" s="1369">
        <v>5629536</v>
      </c>
      <c r="DV72" s="1369">
        <v>4454716</v>
      </c>
      <c r="DW72" s="1369">
        <v>5627110</v>
      </c>
      <c r="DX72" s="1369">
        <v>2426</v>
      </c>
      <c r="DY72" s="1370">
        <f t="shared" si="108"/>
        <v>5629.5360000000001</v>
      </c>
      <c r="DZ72" s="1370">
        <f t="shared" si="109"/>
        <v>4454.7160000000003</v>
      </c>
      <c r="EA72" s="1370">
        <f t="shared" si="110"/>
        <v>5627.11</v>
      </c>
      <c r="EB72" s="1370">
        <f t="shared" si="111"/>
        <v>2.4260000000000002</v>
      </c>
      <c r="EE72" s="1371" t="s">
        <v>384</v>
      </c>
      <c r="EF72" s="1370">
        <v>1838707</v>
      </c>
      <c r="EG72" s="1372">
        <f t="shared" si="112"/>
        <v>1838.7070000000001</v>
      </c>
      <c r="EI72" s="1371" t="s">
        <v>368</v>
      </c>
      <c r="EJ72" s="1370">
        <v>62472532</v>
      </c>
      <c r="EK72" s="1370">
        <v>51301679</v>
      </c>
      <c r="EL72" s="1370">
        <v>46418753</v>
      </c>
      <c r="EM72" s="1372">
        <f t="shared" si="113"/>
        <v>62472.531999999999</v>
      </c>
      <c r="EN72" s="1372">
        <f t="shared" si="114"/>
        <v>51301.678999999996</v>
      </c>
      <c r="EO72" s="1372">
        <f t="shared" si="115"/>
        <v>46418.752999999997</v>
      </c>
      <c r="ER72" s="1368" t="s">
        <v>474</v>
      </c>
      <c r="ES72" s="1369">
        <v>3926180</v>
      </c>
      <c r="ET72" s="1370">
        <f t="shared" si="116"/>
        <v>3926.18</v>
      </c>
      <c r="EW72" s="1368" t="s">
        <v>368</v>
      </c>
      <c r="EX72" s="1369">
        <v>0</v>
      </c>
      <c r="EY72" s="1369">
        <v>95047327</v>
      </c>
      <c r="EZ72" s="1369">
        <v>61045480</v>
      </c>
      <c r="FA72" s="1369">
        <v>78222721</v>
      </c>
      <c r="FB72" s="1369">
        <v>16824606</v>
      </c>
      <c r="FC72" s="1370">
        <f t="shared" si="117"/>
        <v>0</v>
      </c>
      <c r="FD72" s="1370">
        <f t="shared" si="118"/>
        <v>95047.327000000005</v>
      </c>
      <c r="FE72" s="1370">
        <f t="shared" si="119"/>
        <v>61045.48</v>
      </c>
      <c r="FF72" s="1370">
        <f t="shared" si="120"/>
        <v>78222.721000000005</v>
      </c>
      <c r="FG72" s="1370">
        <f t="shared" si="121"/>
        <v>16824.606</v>
      </c>
      <c r="FJ72" s="1371" t="s">
        <v>374</v>
      </c>
      <c r="FK72" s="1370">
        <v>16521404</v>
      </c>
      <c r="FL72" s="1372">
        <f t="shared" si="122"/>
        <v>16521.403999999999</v>
      </c>
      <c r="FN72" s="1613" t="s">
        <v>368</v>
      </c>
      <c r="FO72" s="1614">
        <v>96978515</v>
      </c>
      <c r="FP72" s="1614">
        <v>82607721</v>
      </c>
      <c r="FQ72" s="1614">
        <v>83214696</v>
      </c>
      <c r="FR72" s="1614">
        <f t="shared" si="123"/>
        <v>96978.514999999999</v>
      </c>
      <c r="FS72" s="1614">
        <f t="shared" si="124"/>
        <v>82607.721000000005</v>
      </c>
      <c r="FT72" s="1614">
        <f t="shared" si="125"/>
        <v>83214.695999999996</v>
      </c>
    </row>
    <row r="73" spans="1:176" ht="15" customHeight="1" x14ac:dyDescent="0.25">
      <c r="A73" s="1367" t="s">
        <v>953</v>
      </c>
      <c r="B73" s="1368" t="s">
        <v>558</v>
      </c>
      <c r="C73" s="1369">
        <v>0</v>
      </c>
      <c r="D73" s="1369">
        <v>685840</v>
      </c>
      <c r="E73" s="1369">
        <v>0</v>
      </c>
      <c r="F73" s="1369">
        <v>685840</v>
      </c>
      <c r="G73" s="1369">
        <v>0</v>
      </c>
      <c r="H73" s="1370">
        <f t="shared" si="72"/>
        <v>685.84</v>
      </c>
      <c r="I73" s="1370">
        <f t="shared" si="73"/>
        <v>0</v>
      </c>
      <c r="J73" s="1370">
        <f t="shared" si="74"/>
        <v>685.84</v>
      </c>
      <c r="K73" s="1370">
        <f t="shared" si="75"/>
        <v>0</v>
      </c>
      <c r="O73" s="1368" t="s">
        <v>396</v>
      </c>
      <c r="P73" s="1369">
        <v>22918910</v>
      </c>
      <c r="Q73" s="1370">
        <f t="shared" si="76"/>
        <v>22918.91</v>
      </c>
      <c r="S73" s="1368" t="s">
        <v>558</v>
      </c>
      <c r="T73" s="1369">
        <v>685840</v>
      </c>
      <c r="U73" s="1369">
        <v>0</v>
      </c>
      <c r="V73" s="1369">
        <v>0</v>
      </c>
      <c r="W73" s="1369">
        <v>685840</v>
      </c>
      <c r="X73" s="1370">
        <f t="shared" si="77"/>
        <v>685.84</v>
      </c>
      <c r="Y73" s="1370">
        <f t="shared" si="78"/>
        <v>0</v>
      </c>
      <c r="Z73" s="1370">
        <f t="shared" si="79"/>
        <v>0</v>
      </c>
      <c r="AA73" s="1370">
        <f t="shared" si="80"/>
        <v>685.84</v>
      </c>
      <c r="AC73" s="1368" t="s">
        <v>384</v>
      </c>
      <c r="AD73" s="1369">
        <v>2429598</v>
      </c>
      <c r="AE73" s="1370">
        <f t="shared" si="81"/>
        <v>2429.598</v>
      </c>
      <c r="AG73" s="1368" t="s">
        <v>766</v>
      </c>
      <c r="AH73" s="1369">
        <v>314160</v>
      </c>
      <c r="AI73" s="1369">
        <v>314160</v>
      </c>
      <c r="AJ73" s="1369">
        <v>314160</v>
      </c>
      <c r="AK73" s="1369">
        <v>0</v>
      </c>
      <c r="AL73" s="1369">
        <f t="shared" si="82"/>
        <v>314.16000000000003</v>
      </c>
      <c r="AM73" s="1369">
        <f t="shared" si="83"/>
        <v>314.16000000000003</v>
      </c>
      <c r="AN73" s="1369">
        <f t="shared" si="84"/>
        <v>314.16000000000003</v>
      </c>
      <c r="AO73" s="1369">
        <f t="shared" si="85"/>
        <v>0</v>
      </c>
      <c r="AR73" s="1368" t="s">
        <v>572</v>
      </c>
      <c r="AS73" s="1369">
        <v>263761</v>
      </c>
      <c r="AT73" s="1369">
        <f t="shared" si="86"/>
        <v>263.76100000000002</v>
      </c>
      <c r="AV73" s="1368" t="s">
        <v>766</v>
      </c>
      <c r="AW73" s="1369">
        <v>314160</v>
      </c>
      <c r="AX73" s="1369">
        <v>314160</v>
      </c>
      <c r="AY73" s="1369">
        <v>314160</v>
      </c>
      <c r="AZ73" s="1369">
        <v>0</v>
      </c>
      <c r="BA73" s="1370">
        <f t="shared" si="87"/>
        <v>314.16000000000003</v>
      </c>
      <c r="BB73" s="1370">
        <f t="shared" si="88"/>
        <v>314.16000000000003</v>
      </c>
      <c r="BC73" s="1370">
        <f t="shared" si="89"/>
        <v>314.16000000000003</v>
      </c>
      <c r="BD73" s="1370">
        <f t="shared" si="90"/>
        <v>0</v>
      </c>
      <c r="BG73" s="1368" t="s">
        <v>393</v>
      </c>
      <c r="BH73" s="1369">
        <v>58000347</v>
      </c>
      <c r="BI73" s="1369">
        <f t="shared" si="91"/>
        <v>58000.347000000002</v>
      </c>
      <c r="BK73" s="1368" t="s">
        <v>370</v>
      </c>
      <c r="BL73" s="1369">
        <v>159045</v>
      </c>
      <c r="BM73" s="1369">
        <v>159040</v>
      </c>
      <c r="BN73" s="1369">
        <v>159045</v>
      </c>
      <c r="BO73" s="1369">
        <v>0</v>
      </c>
      <c r="BP73" s="1369">
        <f t="shared" si="92"/>
        <v>159.04499999999999</v>
      </c>
      <c r="BQ73" s="1369">
        <f t="shared" si="93"/>
        <v>159.04</v>
      </c>
      <c r="BR73" s="1369">
        <f t="shared" si="94"/>
        <v>159.04499999999999</v>
      </c>
      <c r="BS73" s="1369">
        <f t="shared" si="95"/>
        <v>0</v>
      </c>
      <c r="BV73" s="1368" t="s">
        <v>566</v>
      </c>
      <c r="BW73" s="1369">
        <v>796941</v>
      </c>
      <c r="BX73" s="1370">
        <f t="shared" si="96"/>
        <v>796.94100000000003</v>
      </c>
      <c r="BZ73" s="1368" t="s">
        <v>370</v>
      </c>
      <c r="CA73" s="1369">
        <v>159045</v>
      </c>
      <c r="CB73" s="1369">
        <v>159040</v>
      </c>
      <c r="CC73" s="1369">
        <v>159045</v>
      </c>
      <c r="CD73" s="1369">
        <v>0</v>
      </c>
      <c r="CE73" s="1369">
        <f t="shared" si="97"/>
        <v>159.04499999999999</v>
      </c>
      <c r="CF73" s="1369">
        <f t="shared" si="98"/>
        <v>159.04</v>
      </c>
      <c r="CG73" s="1369">
        <f t="shared" si="99"/>
        <v>159.04499999999999</v>
      </c>
      <c r="CH73" s="1369">
        <f t="shared" si="100"/>
        <v>0</v>
      </c>
      <c r="CK73" s="1371" t="s">
        <v>565</v>
      </c>
      <c r="CL73" s="1370">
        <v>2126800</v>
      </c>
      <c r="CM73" s="1370">
        <f t="shared" si="101"/>
        <v>2126.8000000000002</v>
      </c>
      <c r="CP73" s="1371" t="s">
        <v>370</v>
      </c>
      <c r="CQ73" s="1370">
        <v>159045</v>
      </c>
      <c r="CR73" s="1370">
        <v>159040</v>
      </c>
      <c r="CS73" s="1370">
        <v>159045</v>
      </c>
      <c r="CT73" s="1370">
        <v>0</v>
      </c>
      <c r="CU73" s="1370">
        <f t="shared" si="68"/>
        <v>159.04499999999999</v>
      </c>
      <c r="CV73" s="1370">
        <f t="shared" si="69"/>
        <v>159.04</v>
      </c>
      <c r="CW73" s="1370">
        <f t="shared" si="70"/>
        <v>159.04499999999999</v>
      </c>
      <c r="CX73" s="1370">
        <f t="shared" si="71"/>
        <v>0</v>
      </c>
      <c r="CZ73" s="1371" t="s">
        <v>382</v>
      </c>
      <c r="DA73" s="1370">
        <v>4399802</v>
      </c>
      <c r="DB73" s="1370">
        <f t="shared" si="102"/>
        <v>4399.8019999999997</v>
      </c>
      <c r="DE73" s="1368" t="s">
        <v>370</v>
      </c>
      <c r="DF73" s="1369">
        <v>159045</v>
      </c>
      <c r="DG73" s="1369">
        <v>159040</v>
      </c>
      <c r="DH73" s="1369">
        <v>159040</v>
      </c>
      <c r="DI73" s="1369">
        <v>5</v>
      </c>
      <c r="DJ73" s="1370">
        <f t="shared" si="103"/>
        <v>159.04499999999999</v>
      </c>
      <c r="DK73" s="1370">
        <f t="shared" si="104"/>
        <v>159.04</v>
      </c>
      <c r="DL73" s="1370">
        <f t="shared" si="105"/>
        <v>159.04</v>
      </c>
      <c r="DM73" s="1370">
        <f t="shared" si="106"/>
        <v>5.0000000000000001E-3</v>
      </c>
      <c r="DP73" s="1368" t="s">
        <v>385</v>
      </c>
      <c r="DQ73" s="1369">
        <v>64439666</v>
      </c>
      <c r="DR73" s="1370">
        <f t="shared" si="107"/>
        <v>64439.665999999997</v>
      </c>
      <c r="DT73" s="1368" t="s">
        <v>370</v>
      </c>
      <c r="DU73" s="1369">
        <v>159045</v>
      </c>
      <c r="DV73" s="1369">
        <v>159040</v>
      </c>
      <c r="DW73" s="1369">
        <v>159040</v>
      </c>
      <c r="DX73" s="1369">
        <v>5</v>
      </c>
      <c r="DY73" s="1370">
        <f t="shared" si="108"/>
        <v>159.04499999999999</v>
      </c>
      <c r="DZ73" s="1370">
        <f t="shared" si="109"/>
        <v>159.04</v>
      </c>
      <c r="EA73" s="1370">
        <f t="shared" si="110"/>
        <v>159.04</v>
      </c>
      <c r="EB73" s="1370">
        <f t="shared" si="111"/>
        <v>5.0000000000000001E-3</v>
      </c>
      <c r="EE73" s="1371" t="s">
        <v>385</v>
      </c>
      <c r="EF73" s="1370">
        <v>1838707</v>
      </c>
      <c r="EG73" s="1372">
        <f t="shared" si="112"/>
        <v>1838.7070000000001</v>
      </c>
      <c r="EI73" s="1371" t="s">
        <v>369</v>
      </c>
      <c r="EJ73" s="1370">
        <v>5629536</v>
      </c>
      <c r="EK73" s="1370">
        <v>5627110</v>
      </c>
      <c r="EL73" s="1370">
        <v>4454716</v>
      </c>
      <c r="EM73" s="1372">
        <f t="shared" si="113"/>
        <v>5629.5360000000001</v>
      </c>
      <c r="EN73" s="1372">
        <f t="shared" si="114"/>
        <v>5627.11</v>
      </c>
      <c r="EO73" s="1372">
        <f t="shared" si="115"/>
        <v>4454.7160000000003</v>
      </c>
      <c r="ER73" s="1368" t="s">
        <v>570</v>
      </c>
      <c r="ES73" s="1369">
        <v>16122639</v>
      </c>
      <c r="ET73" s="1370">
        <f t="shared" si="116"/>
        <v>16122.638999999999</v>
      </c>
      <c r="EW73" s="1368" t="s">
        <v>369</v>
      </c>
      <c r="EX73" s="1369">
        <v>0</v>
      </c>
      <c r="EY73" s="1369">
        <v>12329190</v>
      </c>
      <c r="EZ73" s="1369">
        <v>12329190</v>
      </c>
      <c r="FA73" s="1369">
        <v>12329190</v>
      </c>
      <c r="FB73" s="1369">
        <v>0</v>
      </c>
      <c r="FC73" s="1370">
        <f t="shared" si="117"/>
        <v>0</v>
      </c>
      <c r="FD73" s="1370">
        <f t="shared" si="118"/>
        <v>12329.19</v>
      </c>
      <c r="FE73" s="1370">
        <f t="shared" si="119"/>
        <v>12329.19</v>
      </c>
      <c r="FF73" s="1370">
        <f t="shared" si="120"/>
        <v>12329.19</v>
      </c>
      <c r="FG73" s="1370">
        <f t="shared" si="121"/>
        <v>0</v>
      </c>
      <c r="FJ73" s="1371" t="s">
        <v>375</v>
      </c>
      <c r="FK73" s="1370">
        <v>1297624</v>
      </c>
      <c r="FL73" s="1372">
        <f t="shared" si="122"/>
        <v>1297.624</v>
      </c>
      <c r="FN73" s="1613" t="s">
        <v>369</v>
      </c>
      <c r="FO73" s="1614">
        <v>13774159</v>
      </c>
      <c r="FP73" s="1614">
        <v>13774159</v>
      </c>
      <c r="FQ73" s="1614">
        <v>13774159</v>
      </c>
      <c r="FR73" s="1614">
        <f t="shared" si="123"/>
        <v>13774.159</v>
      </c>
      <c r="FS73" s="1614">
        <f t="shared" si="124"/>
        <v>13774.159</v>
      </c>
      <c r="FT73" s="1614">
        <f t="shared" si="125"/>
        <v>13774.159</v>
      </c>
    </row>
    <row r="74" spans="1:176" ht="15" customHeight="1" x14ac:dyDescent="0.25">
      <c r="A74" s="1367" t="s">
        <v>953</v>
      </c>
      <c r="B74" s="1368" t="s">
        <v>371</v>
      </c>
      <c r="C74" s="1369">
        <v>0</v>
      </c>
      <c r="D74" s="1369">
        <v>15000000</v>
      </c>
      <c r="E74" s="1369">
        <v>0</v>
      </c>
      <c r="F74" s="1369">
        <v>15000000</v>
      </c>
      <c r="G74" s="1369">
        <v>0</v>
      </c>
      <c r="H74" s="1370">
        <f t="shared" si="72"/>
        <v>15000</v>
      </c>
      <c r="I74" s="1370">
        <f t="shared" si="73"/>
        <v>0</v>
      </c>
      <c r="J74" s="1370">
        <f t="shared" si="74"/>
        <v>15000</v>
      </c>
      <c r="K74" s="1370">
        <f t="shared" si="75"/>
        <v>0</v>
      </c>
      <c r="O74" s="1368" t="s">
        <v>577</v>
      </c>
      <c r="P74" s="1369">
        <v>273695</v>
      </c>
      <c r="Q74" s="1370">
        <f t="shared" si="76"/>
        <v>273.69499999999999</v>
      </c>
      <c r="S74" s="1368" t="s">
        <v>371</v>
      </c>
      <c r="T74" s="1369">
        <v>15000000</v>
      </c>
      <c r="U74" s="1369">
        <v>0</v>
      </c>
      <c r="V74" s="1369">
        <v>2188124</v>
      </c>
      <c r="W74" s="1369">
        <v>12811876</v>
      </c>
      <c r="X74" s="1370">
        <f t="shared" si="77"/>
        <v>15000</v>
      </c>
      <c r="Y74" s="1370">
        <f t="shared" si="78"/>
        <v>0</v>
      </c>
      <c r="Z74" s="1370">
        <f t="shared" si="79"/>
        <v>2188.1239999999998</v>
      </c>
      <c r="AA74" s="1370">
        <f t="shared" si="80"/>
        <v>12811.876</v>
      </c>
      <c r="AC74" s="1368" t="s">
        <v>385</v>
      </c>
      <c r="AD74" s="1369">
        <v>1848367</v>
      </c>
      <c r="AE74" s="1370">
        <f t="shared" si="81"/>
        <v>1848.367</v>
      </c>
      <c r="AG74" s="1368" t="s">
        <v>558</v>
      </c>
      <c r="AH74" s="1369">
        <v>685840</v>
      </c>
      <c r="AI74" s="1369">
        <v>0</v>
      </c>
      <c r="AJ74" s="1369">
        <v>0</v>
      </c>
      <c r="AK74" s="1369">
        <v>685840</v>
      </c>
      <c r="AL74" s="1369">
        <f t="shared" si="82"/>
        <v>685.84</v>
      </c>
      <c r="AM74" s="1369">
        <f t="shared" si="83"/>
        <v>0</v>
      </c>
      <c r="AN74" s="1369">
        <f t="shared" si="84"/>
        <v>0</v>
      </c>
      <c r="AO74" s="1369">
        <f t="shared" si="85"/>
        <v>685.84</v>
      </c>
      <c r="AR74" s="1368" t="s">
        <v>389</v>
      </c>
      <c r="AS74" s="1369">
        <v>14698509</v>
      </c>
      <c r="AT74" s="1369">
        <f t="shared" si="86"/>
        <v>14698.509</v>
      </c>
      <c r="AV74" s="1368" t="s">
        <v>558</v>
      </c>
      <c r="AW74" s="1369">
        <v>639722</v>
      </c>
      <c r="AX74" s="1369">
        <v>0</v>
      </c>
      <c r="AY74" s="1369">
        <v>0</v>
      </c>
      <c r="AZ74" s="1369">
        <v>639722</v>
      </c>
      <c r="BA74" s="1370">
        <f t="shared" si="87"/>
        <v>639.72199999999998</v>
      </c>
      <c r="BB74" s="1370">
        <f t="shared" si="88"/>
        <v>0</v>
      </c>
      <c r="BC74" s="1370">
        <f t="shared" si="89"/>
        <v>0</v>
      </c>
      <c r="BD74" s="1370">
        <f t="shared" si="90"/>
        <v>639.72199999999998</v>
      </c>
      <c r="BG74" s="1368" t="s">
        <v>395</v>
      </c>
      <c r="BH74" s="1369">
        <v>53836754</v>
      </c>
      <c r="BI74" s="1369">
        <f t="shared" si="91"/>
        <v>53836.754000000001</v>
      </c>
      <c r="BK74" s="1368" t="s">
        <v>766</v>
      </c>
      <c r="BL74" s="1369">
        <v>314160</v>
      </c>
      <c r="BM74" s="1369">
        <v>314160</v>
      </c>
      <c r="BN74" s="1369">
        <v>314160</v>
      </c>
      <c r="BO74" s="1369">
        <v>0</v>
      </c>
      <c r="BP74" s="1369">
        <f t="shared" si="92"/>
        <v>314.16000000000003</v>
      </c>
      <c r="BQ74" s="1369">
        <f t="shared" si="93"/>
        <v>314.16000000000003</v>
      </c>
      <c r="BR74" s="1369">
        <f t="shared" si="94"/>
        <v>314.16000000000003</v>
      </c>
      <c r="BS74" s="1369">
        <f t="shared" si="95"/>
        <v>0</v>
      </c>
      <c r="BV74" s="1368" t="s">
        <v>569</v>
      </c>
      <c r="BW74" s="1369">
        <v>543491</v>
      </c>
      <c r="BX74" s="1370">
        <f t="shared" si="96"/>
        <v>543.49099999999999</v>
      </c>
      <c r="BZ74" s="1368" t="s">
        <v>766</v>
      </c>
      <c r="CA74" s="1369">
        <v>314160</v>
      </c>
      <c r="CB74" s="1369">
        <v>314160</v>
      </c>
      <c r="CC74" s="1369">
        <v>314160</v>
      </c>
      <c r="CD74" s="1369">
        <v>0</v>
      </c>
      <c r="CE74" s="1369">
        <f t="shared" si="97"/>
        <v>314.16000000000003</v>
      </c>
      <c r="CF74" s="1369">
        <f t="shared" si="98"/>
        <v>314.16000000000003</v>
      </c>
      <c r="CG74" s="1369">
        <f t="shared" si="99"/>
        <v>314.16000000000003</v>
      </c>
      <c r="CH74" s="1369">
        <f t="shared" si="100"/>
        <v>0</v>
      </c>
      <c r="CK74" s="1371" t="s">
        <v>566</v>
      </c>
      <c r="CL74" s="1370">
        <v>1381662</v>
      </c>
      <c r="CM74" s="1370">
        <f t="shared" si="101"/>
        <v>1381.662</v>
      </c>
      <c r="CP74" s="1371" t="s">
        <v>766</v>
      </c>
      <c r="CQ74" s="1370">
        <v>314160</v>
      </c>
      <c r="CR74" s="1370">
        <v>314160</v>
      </c>
      <c r="CS74" s="1370">
        <v>314160</v>
      </c>
      <c r="CT74" s="1370">
        <v>0</v>
      </c>
      <c r="CU74" s="1370">
        <f t="shared" si="68"/>
        <v>314.16000000000003</v>
      </c>
      <c r="CV74" s="1370">
        <f t="shared" si="69"/>
        <v>314.16000000000003</v>
      </c>
      <c r="CW74" s="1370">
        <f t="shared" si="70"/>
        <v>314.16000000000003</v>
      </c>
      <c r="CX74" s="1370">
        <f t="shared" si="71"/>
        <v>0</v>
      </c>
      <c r="CZ74" s="1371" t="s">
        <v>565</v>
      </c>
      <c r="DA74" s="1370">
        <v>1404200</v>
      </c>
      <c r="DB74" s="1370">
        <f t="shared" si="102"/>
        <v>1404.2</v>
      </c>
      <c r="DE74" s="1368" t="s">
        <v>766</v>
      </c>
      <c r="DF74" s="1369">
        <v>314160</v>
      </c>
      <c r="DG74" s="1369">
        <v>314160</v>
      </c>
      <c r="DH74" s="1369">
        <v>314160</v>
      </c>
      <c r="DI74" s="1369">
        <v>0</v>
      </c>
      <c r="DJ74" s="1370">
        <f t="shared" si="103"/>
        <v>314.16000000000003</v>
      </c>
      <c r="DK74" s="1370">
        <f t="shared" si="104"/>
        <v>314.16000000000003</v>
      </c>
      <c r="DL74" s="1370">
        <f t="shared" si="105"/>
        <v>314.16000000000003</v>
      </c>
      <c r="DM74" s="1370">
        <f t="shared" si="106"/>
        <v>0</v>
      </c>
      <c r="DP74" s="1368" t="s">
        <v>386</v>
      </c>
      <c r="DQ74" s="1369">
        <v>1054340</v>
      </c>
      <c r="DR74" s="1370">
        <f t="shared" si="107"/>
        <v>1054.3399999999999</v>
      </c>
      <c r="DT74" s="1368" t="s">
        <v>766</v>
      </c>
      <c r="DU74" s="1369">
        <v>314160</v>
      </c>
      <c r="DV74" s="1369">
        <v>314160</v>
      </c>
      <c r="DW74" s="1369">
        <v>314160</v>
      </c>
      <c r="DX74" s="1369">
        <v>0</v>
      </c>
      <c r="DY74" s="1370">
        <f t="shared" si="108"/>
        <v>314.16000000000003</v>
      </c>
      <c r="DZ74" s="1370">
        <f t="shared" si="109"/>
        <v>314.16000000000003</v>
      </c>
      <c r="EA74" s="1370">
        <f t="shared" si="110"/>
        <v>314.16000000000003</v>
      </c>
      <c r="EB74" s="1370">
        <f t="shared" si="111"/>
        <v>0</v>
      </c>
      <c r="EE74" s="1371" t="s">
        <v>387</v>
      </c>
      <c r="EF74" s="1370">
        <v>83266029</v>
      </c>
      <c r="EG74" s="1372">
        <f t="shared" si="112"/>
        <v>83266.028999999995</v>
      </c>
      <c r="EI74" s="1371" t="s">
        <v>370</v>
      </c>
      <c r="EJ74" s="1370">
        <v>159045</v>
      </c>
      <c r="EK74" s="1370">
        <v>159040</v>
      </c>
      <c r="EL74" s="1370">
        <v>159040</v>
      </c>
      <c r="EM74" s="1372">
        <f t="shared" si="113"/>
        <v>159.04499999999999</v>
      </c>
      <c r="EN74" s="1372">
        <f t="shared" si="114"/>
        <v>159.04</v>
      </c>
      <c r="EO74" s="1372">
        <f t="shared" si="115"/>
        <v>159.04</v>
      </c>
      <c r="ER74" s="1368" t="s">
        <v>571</v>
      </c>
      <c r="ES74" s="1369">
        <v>6584995</v>
      </c>
      <c r="ET74" s="1370">
        <f t="shared" si="116"/>
        <v>6584.9949999999999</v>
      </c>
      <c r="EW74" s="1368" t="s">
        <v>370</v>
      </c>
      <c r="EX74" s="1369">
        <v>0</v>
      </c>
      <c r="EY74" s="1369">
        <v>159040</v>
      </c>
      <c r="EZ74" s="1369">
        <v>159040</v>
      </c>
      <c r="FA74" s="1369">
        <v>159040</v>
      </c>
      <c r="FB74" s="1369">
        <v>0</v>
      </c>
      <c r="FC74" s="1370">
        <f t="shared" si="117"/>
        <v>0</v>
      </c>
      <c r="FD74" s="1370">
        <f t="shared" si="118"/>
        <v>159.04</v>
      </c>
      <c r="FE74" s="1370">
        <f t="shared" si="119"/>
        <v>159.04</v>
      </c>
      <c r="FF74" s="1370">
        <f t="shared" si="120"/>
        <v>159.04</v>
      </c>
      <c r="FG74" s="1370">
        <f t="shared" si="121"/>
        <v>0</v>
      </c>
      <c r="FJ74" s="1371" t="s">
        <v>376</v>
      </c>
      <c r="FK74" s="1370">
        <v>2056604</v>
      </c>
      <c r="FL74" s="1372">
        <f t="shared" si="122"/>
        <v>2056.6039999999998</v>
      </c>
      <c r="FN74" s="1613" t="s">
        <v>1081</v>
      </c>
      <c r="FO74" s="1614">
        <v>391075</v>
      </c>
      <c r="FP74" s="1614">
        <v>0</v>
      </c>
      <c r="FQ74" s="1614">
        <v>0</v>
      </c>
      <c r="FR74" s="1614">
        <f t="shared" si="123"/>
        <v>391.07499999999999</v>
      </c>
      <c r="FS74" s="1614">
        <f t="shared" si="124"/>
        <v>0</v>
      </c>
      <c r="FT74" s="1614">
        <f t="shared" si="125"/>
        <v>0</v>
      </c>
    </row>
    <row r="75" spans="1:176" ht="15" customHeight="1" x14ac:dyDescent="0.25">
      <c r="A75" s="1367" t="s">
        <v>953</v>
      </c>
      <c r="B75" s="1368" t="s">
        <v>560</v>
      </c>
      <c r="C75" s="1369">
        <v>0</v>
      </c>
      <c r="D75" s="1369">
        <v>10075000</v>
      </c>
      <c r="E75" s="1369">
        <v>78718</v>
      </c>
      <c r="F75" s="1369">
        <v>9996282</v>
      </c>
      <c r="G75" s="1369">
        <v>0</v>
      </c>
      <c r="H75" s="1370">
        <f t="shared" si="72"/>
        <v>10075</v>
      </c>
      <c r="I75" s="1370">
        <f t="shared" si="73"/>
        <v>78.718000000000004</v>
      </c>
      <c r="J75" s="1370">
        <f t="shared" si="74"/>
        <v>9996.2819999999992</v>
      </c>
      <c r="K75" s="1370">
        <f t="shared" si="75"/>
        <v>0</v>
      </c>
      <c r="O75" s="1368" t="s">
        <v>397</v>
      </c>
      <c r="P75" s="1369">
        <v>273695</v>
      </c>
      <c r="Q75" s="1370">
        <f t="shared" si="76"/>
        <v>273.69499999999999</v>
      </c>
      <c r="S75" s="1368" t="s">
        <v>560</v>
      </c>
      <c r="T75" s="1369">
        <v>10075000</v>
      </c>
      <c r="U75" s="1369">
        <v>78717</v>
      </c>
      <c r="V75" s="1369">
        <v>78718</v>
      </c>
      <c r="W75" s="1369">
        <v>9996282</v>
      </c>
      <c r="X75" s="1370">
        <f t="shared" si="77"/>
        <v>10075</v>
      </c>
      <c r="Y75" s="1370">
        <f t="shared" si="78"/>
        <v>78.716999999999999</v>
      </c>
      <c r="Z75" s="1370">
        <f t="shared" si="79"/>
        <v>78.718000000000004</v>
      </c>
      <c r="AA75" s="1370">
        <f t="shared" si="80"/>
        <v>9996.2819999999992</v>
      </c>
      <c r="AC75" s="1368" t="s">
        <v>386</v>
      </c>
      <c r="AD75" s="1369">
        <v>581231</v>
      </c>
      <c r="AE75" s="1370">
        <f t="shared" si="81"/>
        <v>581.23099999999999</v>
      </c>
      <c r="AG75" s="1368" t="s">
        <v>371</v>
      </c>
      <c r="AH75" s="1369">
        <v>15000000</v>
      </c>
      <c r="AI75" s="1369">
        <v>3199851</v>
      </c>
      <c r="AJ75" s="1369">
        <v>5387975</v>
      </c>
      <c r="AK75" s="1369">
        <v>9612025</v>
      </c>
      <c r="AL75" s="1369">
        <f t="shared" si="82"/>
        <v>15000</v>
      </c>
      <c r="AM75" s="1369">
        <f t="shared" si="83"/>
        <v>3199.8510000000001</v>
      </c>
      <c r="AN75" s="1369">
        <f t="shared" si="84"/>
        <v>5387.9750000000004</v>
      </c>
      <c r="AO75" s="1369">
        <f t="shared" si="85"/>
        <v>9612.0249999999996</v>
      </c>
      <c r="AR75" s="1368" t="s">
        <v>390</v>
      </c>
      <c r="AS75" s="1369">
        <v>57863687</v>
      </c>
      <c r="AT75" s="1369">
        <f t="shared" si="86"/>
        <v>57863.686999999998</v>
      </c>
      <c r="AV75" s="1368" t="s">
        <v>371</v>
      </c>
      <c r="AW75" s="1369">
        <v>15000000</v>
      </c>
      <c r="AX75" s="1369">
        <v>3199851</v>
      </c>
      <c r="AY75" s="1369">
        <v>5387975</v>
      </c>
      <c r="AZ75" s="1369">
        <v>9612025</v>
      </c>
      <c r="BA75" s="1370">
        <f t="shared" si="87"/>
        <v>15000</v>
      </c>
      <c r="BB75" s="1370">
        <f t="shared" si="88"/>
        <v>3199.8510000000001</v>
      </c>
      <c r="BC75" s="1370">
        <f t="shared" si="89"/>
        <v>5387.9750000000004</v>
      </c>
      <c r="BD75" s="1370">
        <f t="shared" si="90"/>
        <v>9612.0249999999996</v>
      </c>
      <c r="BG75" s="1368" t="s">
        <v>577</v>
      </c>
      <c r="BH75" s="1369">
        <v>799021</v>
      </c>
      <c r="BI75" s="1369">
        <f t="shared" si="91"/>
        <v>799.02099999999996</v>
      </c>
      <c r="BK75" s="1368" t="s">
        <v>558</v>
      </c>
      <c r="BL75" s="1369">
        <v>639722</v>
      </c>
      <c r="BM75" s="1369">
        <v>0</v>
      </c>
      <c r="BN75" s="1369">
        <v>0</v>
      </c>
      <c r="BO75" s="1369">
        <v>639722</v>
      </c>
      <c r="BP75" s="1369">
        <f t="shared" si="92"/>
        <v>639.72199999999998</v>
      </c>
      <c r="BQ75" s="1369">
        <f t="shared" si="93"/>
        <v>0</v>
      </c>
      <c r="BR75" s="1369">
        <f t="shared" si="94"/>
        <v>0</v>
      </c>
      <c r="BS75" s="1369">
        <f t="shared" si="95"/>
        <v>639.72199999999998</v>
      </c>
      <c r="BV75" s="1368" t="s">
        <v>384</v>
      </c>
      <c r="BW75" s="1369">
        <v>116766</v>
      </c>
      <c r="BX75" s="1370">
        <f t="shared" si="96"/>
        <v>116.76600000000001</v>
      </c>
      <c r="BZ75" s="1368" t="s">
        <v>558</v>
      </c>
      <c r="CA75" s="1369">
        <v>639722</v>
      </c>
      <c r="CB75" s="1369">
        <v>0</v>
      </c>
      <c r="CC75" s="1369">
        <v>0</v>
      </c>
      <c r="CD75" s="1369">
        <v>639722</v>
      </c>
      <c r="CE75" s="1369">
        <f t="shared" si="97"/>
        <v>639.72199999999998</v>
      </c>
      <c r="CF75" s="1369">
        <f t="shared" si="98"/>
        <v>0</v>
      </c>
      <c r="CG75" s="1369">
        <f t="shared" si="99"/>
        <v>0</v>
      </c>
      <c r="CH75" s="1369">
        <f t="shared" si="100"/>
        <v>639.72199999999998</v>
      </c>
      <c r="CK75" s="1371" t="s">
        <v>384</v>
      </c>
      <c r="CL75" s="1370">
        <v>34807763</v>
      </c>
      <c r="CM75" s="1370">
        <f t="shared" si="101"/>
        <v>34807.762999999999</v>
      </c>
      <c r="CP75" s="1371" t="s">
        <v>558</v>
      </c>
      <c r="CQ75" s="1370">
        <v>639722</v>
      </c>
      <c r="CR75" s="1370">
        <v>0</v>
      </c>
      <c r="CS75" s="1370">
        <v>0</v>
      </c>
      <c r="CT75" s="1370">
        <v>639722</v>
      </c>
      <c r="CU75" s="1370">
        <f t="shared" si="68"/>
        <v>639.72199999999998</v>
      </c>
      <c r="CV75" s="1370">
        <f t="shared" si="69"/>
        <v>0</v>
      </c>
      <c r="CW75" s="1370">
        <f t="shared" si="70"/>
        <v>0</v>
      </c>
      <c r="CX75" s="1370">
        <f t="shared" si="71"/>
        <v>639.72199999999998</v>
      </c>
      <c r="CZ75" s="1371" t="s">
        <v>566</v>
      </c>
      <c r="DA75" s="1370">
        <v>1937536</v>
      </c>
      <c r="DB75" s="1370">
        <f t="shared" si="102"/>
        <v>1937.5360000000001</v>
      </c>
      <c r="DE75" s="1368" t="s">
        <v>558</v>
      </c>
      <c r="DF75" s="1369">
        <v>639722</v>
      </c>
      <c r="DG75" s="1369">
        <v>0</v>
      </c>
      <c r="DH75" s="1369">
        <v>0</v>
      </c>
      <c r="DI75" s="1369">
        <v>639722</v>
      </c>
      <c r="DJ75" s="1370">
        <f t="shared" si="103"/>
        <v>639.72199999999998</v>
      </c>
      <c r="DK75" s="1370">
        <f t="shared" si="104"/>
        <v>0</v>
      </c>
      <c r="DL75" s="1370">
        <f t="shared" si="105"/>
        <v>0</v>
      </c>
      <c r="DM75" s="1370">
        <f t="shared" si="106"/>
        <v>639.72199999999998</v>
      </c>
      <c r="DP75" s="1368" t="s">
        <v>387</v>
      </c>
      <c r="DQ75" s="1369">
        <v>29949193</v>
      </c>
      <c r="DR75" s="1370">
        <f t="shared" si="107"/>
        <v>29949.192999999999</v>
      </c>
      <c r="DT75" s="1368" t="s">
        <v>558</v>
      </c>
      <c r="DU75" s="1369">
        <v>639722</v>
      </c>
      <c r="DV75" s="1369">
        <v>0</v>
      </c>
      <c r="DW75" s="1369">
        <v>0</v>
      </c>
      <c r="DX75" s="1369">
        <v>639722</v>
      </c>
      <c r="DY75" s="1370">
        <f t="shared" si="108"/>
        <v>639.72199999999998</v>
      </c>
      <c r="DZ75" s="1370">
        <f t="shared" si="109"/>
        <v>0</v>
      </c>
      <c r="EA75" s="1370">
        <f t="shared" si="110"/>
        <v>0</v>
      </c>
      <c r="EB75" s="1370">
        <f t="shared" si="111"/>
        <v>639.72199999999998</v>
      </c>
      <c r="EE75" s="1371" t="s">
        <v>388</v>
      </c>
      <c r="EF75" s="1370">
        <v>7206260</v>
      </c>
      <c r="EG75" s="1372">
        <f t="shared" si="112"/>
        <v>7206.26</v>
      </c>
      <c r="EI75" s="1371" t="s">
        <v>766</v>
      </c>
      <c r="EJ75" s="1370">
        <v>314160</v>
      </c>
      <c r="EK75" s="1370">
        <v>314160</v>
      </c>
      <c r="EL75" s="1370">
        <v>314160</v>
      </c>
      <c r="EM75" s="1372">
        <f t="shared" si="113"/>
        <v>314.16000000000003</v>
      </c>
      <c r="EN75" s="1372">
        <f t="shared" si="114"/>
        <v>314.16000000000003</v>
      </c>
      <c r="EO75" s="1372">
        <f t="shared" si="115"/>
        <v>314.16000000000003</v>
      </c>
      <c r="ER75" s="1368" t="s">
        <v>389</v>
      </c>
      <c r="ES75" s="1369">
        <v>99876508</v>
      </c>
      <c r="ET75" s="1370">
        <f t="shared" si="116"/>
        <v>99876.508000000002</v>
      </c>
      <c r="EW75" s="1368" t="s">
        <v>766</v>
      </c>
      <c r="EX75" s="1369">
        <v>0</v>
      </c>
      <c r="EY75" s="1369">
        <v>969731</v>
      </c>
      <c r="EZ75" s="1369">
        <v>314160</v>
      </c>
      <c r="FA75" s="1369">
        <v>314160</v>
      </c>
      <c r="FB75" s="1369">
        <v>655571</v>
      </c>
      <c r="FC75" s="1370">
        <f t="shared" si="117"/>
        <v>0</v>
      </c>
      <c r="FD75" s="1370">
        <f t="shared" si="118"/>
        <v>969.73099999999999</v>
      </c>
      <c r="FE75" s="1370">
        <f t="shared" si="119"/>
        <v>314.16000000000003</v>
      </c>
      <c r="FF75" s="1370">
        <f t="shared" si="120"/>
        <v>314.16000000000003</v>
      </c>
      <c r="FG75" s="1370">
        <f t="shared" si="121"/>
        <v>655.57100000000003</v>
      </c>
      <c r="FJ75" s="1371" t="s">
        <v>377</v>
      </c>
      <c r="FK75" s="1370">
        <v>174200</v>
      </c>
      <c r="FL75" s="1372">
        <f t="shared" si="122"/>
        <v>174.2</v>
      </c>
      <c r="FN75" s="1613" t="s">
        <v>370</v>
      </c>
      <c r="FO75" s="1614">
        <v>159040</v>
      </c>
      <c r="FP75" s="1614">
        <v>159040</v>
      </c>
      <c r="FQ75" s="1614">
        <v>159040</v>
      </c>
      <c r="FR75" s="1614">
        <f t="shared" si="123"/>
        <v>159.04</v>
      </c>
      <c r="FS75" s="1614">
        <f t="shared" si="124"/>
        <v>159.04</v>
      </c>
      <c r="FT75" s="1614">
        <f t="shared" si="125"/>
        <v>159.04</v>
      </c>
    </row>
    <row r="76" spans="1:176" ht="15" customHeight="1" x14ac:dyDescent="0.25">
      <c r="A76" s="1367" t="s">
        <v>953</v>
      </c>
      <c r="B76" s="1368" t="s">
        <v>561</v>
      </c>
      <c r="C76" s="1369">
        <v>0</v>
      </c>
      <c r="D76" s="1369">
        <v>10000000</v>
      </c>
      <c r="E76" s="1369">
        <v>0</v>
      </c>
      <c r="F76" s="1369">
        <v>10000000</v>
      </c>
      <c r="G76" s="1369">
        <v>0</v>
      </c>
      <c r="H76" s="1370">
        <f t="shared" si="72"/>
        <v>10000</v>
      </c>
      <c r="I76" s="1370">
        <f t="shared" si="73"/>
        <v>0</v>
      </c>
      <c r="J76" s="1370">
        <f t="shared" si="74"/>
        <v>10000</v>
      </c>
      <c r="K76" s="1370">
        <f t="shared" si="75"/>
        <v>0</v>
      </c>
      <c r="O76" s="1368" t="s">
        <v>399</v>
      </c>
      <c r="P76" s="1369">
        <v>4036533</v>
      </c>
      <c r="Q76" s="1370">
        <f t="shared" si="76"/>
        <v>4036.5329999999999</v>
      </c>
      <c r="S76" s="1368" t="s">
        <v>561</v>
      </c>
      <c r="T76" s="1369">
        <v>1500000</v>
      </c>
      <c r="U76" s="1369">
        <v>0</v>
      </c>
      <c r="V76" s="1369">
        <v>0</v>
      </c>
      <c r="W76" s="1369">
        <v>1500000</v>
      </c>
      <c r="X76" s="1370">
        <f t="shared" si="77"/>
        <v>1500</v>
      </c>
      <c r="Y76" s="1370">
        <f t="shared" si="78"/>
        <v>0</v>
      </c>
      <c r="Z76" s="1370">
        <f t="shared" si="79"/>
        <v>0</v>
      </c>
      <c r="AA76" s="1370">
        <f t="shared" si="80"/>
        <v>1500</v>
      </c>
      <c r="AC76" s="1368" t="s">
        <v>387</v>
      </c>
      <c r="AD76" s="1369">
        <v>38229708</v>
      </c>
      <c r="AE76" s="1370">
        <f t="shared" si="81"/>
        <v>38229.707999999999</v>
      </c>
      <c r="AG76" s="1368" t="s">
        <v>560</v>
      </c>
      <c r="AH76" s="1369">
        <v>10075000</v>
      </c>
      <c r="AI76" s="1369">
        <v>1156130</v>
      </c>
      <c r="AJ76" s="1369">
        <v>1156131</v>
      </c>
      <c r="AK76" s="1369">
        <v>8918869</v>
      </c>
      <c r="AL76" s="1369">
        <f t="shared" si="82"/>
        <v>10075</v>
      </c>
      <c r="AM76" s="1369">
        <f t="shared" si="83"/>
        <v>1156.1300000000001</v>
      </c>
      <c r="AN76" s="1369">
        <f t="shared" si="84"/>
        <v>1156.1310000000001</v>
      </c>
      <c r="AO76" s="1369">
        <f t="shared" si="85"/>
        <v>8918.8690000000006</v>
      </c>
      <c r="AR76" s="1368" t="s">
        <v>391</v>
      </c>
      <c r="AS76" s="1369">
        <v>33780290</v>
      </c>
      <c r="AT76" s="1369">
        <f t="shared" si="86"/>
        <v>33780.29</v>
      </c>
      <c r="AV76" s="1368" t="s">
        <v>560</v>
      </c>
      <c r="AW76" s="1369">
        <v>10075000</v>
      </c>
      <c r="AX76" s="1369">
        <v>1289410</v>
      </c>
      <c r="AY76" s="1369">
        <v>2650771</v>
      </c>
      <c r="AZ76" s="1369">
        <v>7424229</v>
      </c>
      <c r="BA76" s="1370">
        <f t="shared" si="87"/>
        <v>10075</v>
      </c>
      <c r="BB76" s="1370">
        <f t="shared" si="88"/>
        <v>1289.4100000000001</v>
      </c>
      <c r="BC76" s="1370">
        <f t="shared" si="89"/>
        <v>2650.7710000000002</v>
      </c>
      <c r="BD76" s="1370">
        <f t="shared" si="90"/>
        <v>7424.2290000000003</v>
      </c>
      <c r="BG76" s="1368" t="s">
        <v>397</v>
      </c>
      <c r="BH76" s="1369">
        <v>598120</v>
      </c>
      <c r="BI76" s="1369">
        <f t="shared" si="91"/>
        <v>598.12</v>
      </c>
      <c r="BK76" s="1368" t="s">
        <v>371</v>
      </c>
      <c r="BL76" s="1369">
        <v>15000000</v>
      </c>
      <c r="BM76" s="1369">
        <v>3199851</v>
      </c>
      <c r="BN76" s="1369">
        <v>8606651</v>
      </c>
      <c r="BO76" s="1369">
        <v>6393349</v>
      </c>
      <c r="BP76" s="1369">
        <f t="shared" si="92"/>
        <v>15000</v>
      </c>
      <c r="BQ76" s="1369">
        <f t="shared" si="93"/>
        <v>3199.8510000000001</v>
      </c>
      <c r="BR76" s="1369">
        <f t="shared" si="94"/>
        <v>8606.6509999999998</v>
      </c>
      <c r="BS76" s="1369">
        <f t="shared" si="95"/>
        <v>6393.3490000000002</v>
      </c>
      <c r="BV76" s="1368" t="s">
        <v>386</v>
      </c>
      <c r="BW76" s="1369">
        <v>116766</v>
      </c>
      <c r="BX76" s="1370">
        <f t="shared" si="96"/>
        <v>116.76600000000001</v>
      </c>
      <c r="BZ76" s="1368" t="s">
        <v>371</v>
      </c>
      <c r="CA76" s="1369">
        <v>14556817</v>
      </c>
      <c r="CB76" s="1369">
        <v>3199851</v>
      </c>
      <c r="CC76" s="1369">
        <v>8606651</v>
      </c>
      <c r="CD76" s="1369">
        <v>5950166</v>
      </c>
      <c r="CE76" s="1369">
        <f t="shared" si="97"/>
        <v>14556.816999999999</v>
      </c>
      <c r="CF76" s="1369">
        <f t="shared" si="98"/>
        <v>3199.8510000000001</v>
      </c>
      <c r="CG76" s="1369">
        <f t="shared" si="99"/>
        <v>8606.6509999999998</v>
      </c>
      <c r="CH76" s="1369">
        <f t="shared" si="100"/>
        <v>5950.1660000000002</v>
      </c>
      <c r="CK76" s="1371" t="s">
        <v>385</v>
      </c>
      <c r="CL76" s="1370">
        <v>34698283</v>
      </c>
      <c r="CM76" s="1370">
        <f t="shared" si="101"/>
        <v>34698.283000000003</v>
      </c>
      <c r="CP76" s="1371" t="s">
        <v>371</v>
      </c>
      <c r="CQ76" s="1370">
        <v>17333576</v>
      </c>
      <c r="CR76" s="1370">
        <v>6418527</v>
      </c>
      <c r="CS76" s="1370">
        <v>17333576</v>
      </c>
      <c r="CT76" s="1370">
        <v>0</v>
      </c>
      <c r="CU76" s="1370">
        <f t="shared" si="68"/>
        <v>17333.576000000001</v>
      </c>
      <c r="CV76" s="1370">
        <f t="shared" si="69"/>
        <v>6418.527</v>
      </c>
      <c r="CW76" s="1370">
        <f t="shared" si="70"/>
        <v>17333.576000000001</v>
      </c>
      <c r="CX76" s="1370">
        <f t="shared" si="71"/>
        <v>0</v>
      </c>
      <c r="CZ76" s="1371" t="s">
        <v>568</v>
      </c>
      <c r="DA76" s="1370">
        <v>514575</v>
      </c>
      <c r="DB76" s="1370">
        <f t="shared" si="102"/>
        <v>514.57500000000005</v>
      </c>
      <c r="DE76" s="1368" t="s">
        <v>371</v>
      </c>
      <c r="DF76" s="1369">
        <v>17333576</v>
      </c>
      <c r="DG76" s="1369">
        <v>15145452</v>
      </c>
      <c r="DH76" s="1369">
        <v>15145452</v>
      </c>
      <c r="DI76" s="1369">
        <v>2188124</v>
      </c>
      <c r="DJ76" s="1370">
        <f t="shared" si="103"/>
        <v>17333.576000000001</v>
      </c>
      <c r="DK76" s="1370">
        <f t="shared" si="104"/>
        <v>15145.451999999999</v>
      </c>
      <c r="DL76" s="1370">
        <f t="shared" si="105"/>
        <v>15145.451999999999</v>
      </c>
      <c r="DM76" s="1370">
        <f t="shared" si="106"/>
        <v>2188.1239999999998</v>
      </c>
      <c r="DP76" s="1368" t="s">
        <v>388</v>
      </c>
      <c r="DQ76" s="1369">
        <v>10287043</v>
      </c>
      <c r="DR76" s="1370">
        <f t="shared" si="107"/>
        <v>10287.043</v>
      </c>
      <c r="DT76" s="1368" t="s">
        <v>371</v>
      </c>
      <c r="DU76" s="1369">
        <v>17333576</v>
      </c>
      <c r="DV76" s="1369">
        <v>15145452</v>
      </c>
      <c r="DW76" s="1369">
        <v>15145452</v>
      </c>
      <c r="DX76" s="1369">
        <v>2188124</v>
      </c>
      <c r="DY76" s="1370">
        <f t="shared" si="108"/>
        <v>17333.576000000001</v>
      </c>
      <c r="DZ76" s="1370">
        <f t="shared" si="109"/>
        <v>15145.451999999999</v>
      </c>
      <c r="EA76" s="1370">
        <f t="shared" si="110"/>
        <v>15145.451999999999</v>
      </c>
      <c r="EB76" s="1370">
        <f t="shared" si="111"/>
        <v>2188.1239999999998</v>
      </c>
      <c r="EE76" s="1371" t="s">
        <v>474</v>
      </c>
      <c r="EF76" s="1370">
        <v>833190</v>
      </c>
      <c r="EG76" s="1372">
        <f t="shared" si="112"/>
        <v>833.19</v>
      </c>
      <c r="EI76" s="1371" t="s">
        <v>558</v>
      </c>
      <c r="EJ76" s="1370">
        <v>639722</v>
      </c>
      <c r="EK76" s="1370">
        <v>0</v>
      </c>
      <c r="EL76" s="1370">
        <v>0</v>
      </c>
      <c r="EM76" s="1372">
        <f t="shared" si="113"/>
        <v>639.72199999999998</v>
      </c>
      <c r="EN76" s="1372">
        <f t="shared" si="114"/>
        <v>0</v>
      </c>
      <c r="EO76" s="1372">
        <f t="shared" si="115"/>
        <v>0</v>
      </c>
      <c r="ER76" s="1368" t="s">
        <v>390</v>
      </c>
      <c r="ES76" s="1369">
        <v>49829193</v>
      </c>
      <c r="ET76" s="1370">
        <f t="shared" si="116"/>
        <v>49829.192999999999</v>
      </c>
      <c r="EW76" s="1368" t="s">
        <v>371</v>
      </c>
      <c r="EX76" s="1369">
        <v>0</v>
      </c>
      <c r="EY76" s="1369">
        <v>28121006</v>
      </c>
      <c r="EZ76" s="1369">
        <v>15153552</v>
      </c>
      <c r="FA76" s="1369">
        <v>28121006</v>
      </c>
      <c r="FB76" s="1369">
        <v>0</v>
      </c>
      <c r="FC76" s="1370">
        <f t="shared" ref="FC76:FC107" si="126">+EX76/$FF$1*$FG$1</f>
        <v>0</v>
      </c>
      <c r="FD76" s="1370">
        <f t="shared" ref="FD76:FD107" si="127">+EY76/$FF$1*$FG$1</f>
        <v>28121.006000000001</v>
      </c>
      <c r="FE76" s="1370">
        <f t="shared" ref="FE76:FE107" si="128">+EZ76/$FF$1*$FG$1</f>
        <v>15153.552</v>
      </c>
      <c r="FF76" s="1370">
        <f t="shared" ref="FF76:FF107" si="129">+FA76/$FF$1*$FG$1</f>
        <v>28121.006000000001</v>
      </c>
      <c r="FG76" s="1370">
        <f t="shared" ref="FG76:FG107" si="130">+FB76/$FF$1*$FG$1</f>
        <v>0</v>
      </c>
      <c r="FJ76" s="1371" t="s">
        <v>378</v>
      </c>
      <c r="FK76" s="1370">
        <v>1985974</v>
      </c>
      <c r="FL76" s="1372">
        <f t="shared" si="122"/>
        <v>1985.9739999999999</v>
      </c>
      <c r="FN76" s="1613" t="s">
        <v>766</v>
      </c>
      <c r="FO76" s="1614">
        <v>969731</v>
      </c>
      <c r="FP76" s="1614">
        <v>969731</v>
      </c>
      <c r="FQ76" s="1614">
        <v>969731</v>
      </c>
      <c r="FR76" s="1614">
        <f t="shared" si="123"/>
        <v>969.73099999999999</v>
      </c>
      <c r="FS76" s="1614">
        <f t="shared" si="124"/>
        <v>969.73099999999999</v>
      </c>
      <c r="FT76" s="1614">
        <f t="shared" si="125"/>
        <v>969.73099999999999</v>
      </c>
    </row>
    <row r="77" spans="1:176" ht="15" customHeight="1" x14ac:dyDescent="0.25">
      <c r="A77" s="1367" t="s">
        <v>953</v>
      </c>
      <c r="B77" s="1368" t="s">
        <v>562</v>
      </c>
      <c r="C77" s="1369">
        <v>0</v>
      </c>
      <c r="D77" s="1369">
        <v>5000000</v>
      </c>
      <c r="E77" s="1369">
        <v>0</v>
      </c>
      <c r="F77" s="1369">
        <v>5000000</v>
      </c>
      <c r="G77" s="1369">
        <v>0</v>
      </c>
      <c r="H77" s="1370">
        <f t="shared" si="72"/>
        <v>5000</v>
      </c>
      <c r="I77" s="1370">
        <f t="shared" si="73"/>
        <v>0</v>
      </c>
      <c r="J77" s="1370">
        <f t="shared" si="74"/>
        <v>5000</v>
      </c>
      <c r="K77" s="1370">
        <f t="shared" si="75"/>
        <v>0</v>
      </c>
      <c r="O77" s="1368" t="s">
        <v>400</v>
      </c>
      <c r="P77" s="1369">
        <v>4036533</v>
      </c>
      <c r="Q77" s="1370">
        <f t="shared" si="76"/>
        <v>4036.5329999999999</v>
      </c>
      <c r="S77" s="1368" t="s">
        <v>562</v>
      </c>
      <c r="T77" s="1369">
        <v>5000000</v>
      </c>
      <c r="U77" s="1369">
        <v>0</v>
      </c>
      <c r="V77" s="1369">
        <v>0</v>
      </c>
      <c r="W77" s="1369">
        <v>5000000</v>
      </c>
      <c r="X77" s="1370">
        <f t="shared" si="77"/>
        <v>5000</v>
      </c>
      <c r="Y77" s="1370">
        <f t="shared" si="78"/>
        <v>0</v>
      </c>
      <c r="Z77" s="1370">
        <f t="shared" si="79"/>
        <v>0</v>
      </c>
      <c r="AA77" s="1370">
        <f t="shared" si="80"/>
        <v>5000</v>
      </c>
      <c r="AC77" s="1368" t="s">
        <v>388</v>
      </c>
      <c r="AD77" s="1369">
        <v>6308091</v>
      </c>
      <c r="AE77" s="1370">
        <f t="shared" si="81"/>
        <v>6308.0910000000003</v>
      </c>
      <c r="AG77" s="1368" t="s">
        <v>561</v>
      </c>
      <c r="AH77" s="1369">
        <v>1500000</v>
      </c>
      <c r="AI77" s="1369">
        <v>0</v>
      </c>
      <c r="AJ77" s="1369">
        <v>0</v>
      </c>
      <c r="AK77" s="1369">
        <v>1500000</v>
      </c>
      <c r="AL77" s="1369">
        <f t="shared" si="82"/>
        <v>1500</v>
      </c>
      <c r="AM77" s="1369">
        <f t="shared" si="83"/>
        <v>0</v>
      </c>
      <c r="AN77" s="1369">
        <f t="shared" si="84"/>
        <v>0</v>
      </c>
      <c r="AO77" s="1369">
        <f t="shared" si="85"/>
        <v>1500</v>
      </c>
      <c r="AR77" s="1368" t="s">
        <v>574</v>
      </c>
      <c r="AS77" s="1369">
        <v>21694539</v>
      </c>
      <c r="AT77" s="1369">
        <f t="shared" si="86"/>
        <v>21694.539000000001</v>
      </c>
      <c r="AV77" s="1368" t="s">
        <v>561</v>
      </c>
      <c r="AW77" s="1369">
        <v>1364000</v>
      </c>
      <c r="AX77" s="1369">
        <v>0</v>
      </c>
      <c r="AY77" s="1369">
        <v>0</v>
      </c>
      <c r="AZ77" s="1369">
        <v>1364000</v>
      </c>
      <c r="BA77" s="1370">
        <f t="shared" si="87"/>
        <v>1364</v>
      </c>
      <c r="BB77" s="1370">
        <f t="shared" si="88"/>
        <v>0</v>
      </c>
      <c r="BC77" s="1370">
        <f t="shared" si="89"/>
        <v>0</v>
      </c>
      <c r="BD77" s="1370">
        <f t="shared" si="90"/>
        <v>1364</v>
      </c>
      <c r="BG77" s="1368" t="s">
        <v>398</v>
      </c>
      <c r="BH77" s="1369">
        <v>200901</v>
      </c>
      <c r="BI77" s="1369">
        <f t="shared" si="91"/>
        <v>200.90100000000001</v>
      </c>
      <c r="BK77" s="1368" t="s">
        <v>560</v>
      </c>
      <c r="BL77" s="1369">
        <v>10821594</v>
      </c>
      <c r="BM77" s="1369">
        <v>2650770</v>
      </c>
      <c r="BN77" s="1369">
        <v>2650771</v>
      </c>
      <c r="BO77" s="1369">
        <v>8170823</v>
      </c>
      <c r="BP77" s="1369">
        <f t="shared" si="92"/>
        <v>10821.593999999999</v>
      </c>
      <c r="BQ77" s="1369">
        <f t="shared" si="93"/>
        <v>2650.77</v>
      </c>
      <c r="BR77" s="1369">
        <f t="shared" si="94"/>
        <v>2650.7710000000002</v>
      </c>
      <c r="BS77" s="1369">
        <f t="shared" si="95"/>
        <v>8170.8230000000003</v>
      </c>
      <c r="BV77" s="1368" t="s">
        <v>387</v>
      </c>
      <c r="BW77" s="1369">
        <v>120322385</v>
      </c>
      <c r="BX77" s="1370">
        <f t="shared" si="96"/>
        <v>120322.38499999999</v>
      </c>
      <c r="BZ77" s="1368" t="s">
        <v>560</v>
      </c>
      <c r="CA77" s="1369">
        <v>12875490</v>
      </c>
      <c r="CB77" s="1369">
        <v>3397364</v>
      </c>
      <c r="CC77" s="1369">
        <v>4721835</v>
      </c>
      <c r="CD77" s="1369">
        <v>8153655</v>
      </c>
      <c r="CE77" s="1369">
        <f t="shared" si="97"/>
        <v>12875.49</v>
      </c>
      <c r="CF77" s="1369">
        <f t="shared" si="98"/>
        <v>3397.364</v>
      </c>
      <c r="CG77" s="1369">
        <f t="shared" si="99"/>
        <v>4721.835</v>
      </c>
      <c r="CH77" s="1369">
        <f t="shared" si="100"/>
        <v>8153.6549999999997</v>
      </c>
      <c r="CK77" s="1371" t="s">
        <v>386</v>
      </c>
      <c r="CL77" s="1370">
        <v>109480</v>
      </c>
      <c r="CM77" s="1370">
        <f t="shared" si="101"/>
        <v>109.48</v>
      </c>
      <c r="CP77" s="1371" t="s">
        <v>560</v>
      </c>
      <c r="CQ77" s="1370">
        <v>12875490</v>
      </c>
      <c r="CR77" s="1370">
        <v>4721834</v>
      </c>
      <c r="CS77" s="1370">
        <v>4721835</v>
      </c>
      <c r="CT77" s="1370">
        <v>8153655</v>
      </c>
      <c r="CU77" s="1370">
        <f t="shared" si="68"/>
        <v>12875.49</v>
      </c>
      <c r="CV77" s="1370">
        <f t="shared" si="69"/>
        <v>4721.8339999999998</v>
      </c>
      <c r="CW77" s="1370">
        <f t="shared" si="70"/>
        <v>4721.835</v>
      </c>
      <c r="CX77" s="1370">
        <f t="shared" si="71"/>
        <v>8153.6549999999997</v>
      </c>
      <c r="CZ77" s="1371" t="s">
        <v>569</v>
      </c>
      <c r="DA77" s="1370">
        <v>543491</v>
      </c>
      <c r="DB77" s="1370">
        <f t="shared" si="102"/>
        <v>543.49099999999999</v>
      </c>
      <c r="DE77" s="1368" t="s">
        <v>560</v>
      </c>
      <c r="DF77" s="1369">
        <v>13275490</v>
      </c>
      <c r="DG77" s="1369">
        <v>5378218</v>
      </c>
      <c r="DH77" s="1369">
        <v>6742462</v>
      </c>
      <c r="DI77" s="1369">
        <v>6533028</v>
      </c>
      <c r="DJ77" s="1370">
        <f t="shared" si="103"/>
        <v>13275.49</v>
      </c>
      <c r="DK77" s="1370">
        <f t="shared" si="104"/>
        <v>5378.2179999999998</v>
      </c>
      <c r="DL77" s="1370">
        <f t="shared" si="105"/>
        <v>6742.4620000000004</v>
      </c>
      <c r="DM77" s="1370">
        <f t="shared" si="106"/>
        <v>6533.0280000000002</v>
      </c>
      <c r="DP77" s="1368" t="s">
        <v>474</v>
      </c>
      <c r="DQ77" s="1369">
        <v>833190</v>
      </c>
      <c r="DR77" s="1370">
        <f t="shared" si="107"/>
        <v>833.19</v>
      </c>
      <c r="DT77" s="1368" t="s">
        <v>560</v>
      </c>
      <c r="DU77" s="1369">
        <v>13501590</v>
      </c>
      <c r="DV77" s="1369">
        <v>6968561</v>
      </c>
      <c r="DW77" s="1369">
        <v>6968562</v>
      </c>
      <c r="DX77" s="1369">
        <v>6533028</v>
      </c>
      <c r="DY77" s="1370">
        <f t="shared" si="108"/>
        <v>13501.59</v>
      </c>
      <c r="DZ77" s="1370">
        <f t="shared" si="109"/>
        <v>6968.5609999999997</v>
      </c>
      <c r="EA77" s="1370">
        <f t="shared" si="110"/>
        <v>6968.5619999999999</v>
      </c>
      <c r="EB77" s="1370">
        <f t="shared" si="111"/>
        <v>6533.0280000000002</v>
      </c>
      <c r="EE77" s="1371" t="s">
        <v>570</v>
      </c>
      <c r="EF77" s="1370">
        <v>14866347</v>
      </c>
      <c r="EG77" s="1372">
        <f t="shared" si="112"/>
        <v>14866.347</v>
      </c>
      <c r="EI77" s="1371" t="s">
        <v>371</v>
      </c>
      <c r="EJ77" s="1370">
        <v>16208033</v>
      </c>
      <c r="EK77" s="1370">
        <v>15153552</v>
      </c>
      <c r="EL77" s="1370">
        <v>15153552</v>
      </c>
      <c r="EM77" s="1372">
        <f t="shared" si="113"/>
        <v>16208.032999999999</v>
      </c>
      <c r="EN77" s="1372">
        <f t="shared" si="114"/>
        <v>15153.552</v>
      </c>
      <c r="EO77" s="1372">
        <f t="shared" si="115"/>
        <v>15153.552</v>
      </c>
      <c r="ER77" s="1368" t="s">
        <v>391</v>
      </c>
      <c r="ES77" s="1369">
        <v>33601291</v>
      </c>
      <c r="ET77" s="1370">
        <f t="shared" si="116"/>
        <v>33601.290999999997</v>
      </c>
      <c r="EW77" s="1368" t="s">
        <v>559</v>
      </c>
      <c r="EX77" s="1369">
        <v>0</v>
      </c>
      <c r="EY77" s="1369">
        <v>384982</v>
      </c>
      <c r="EZ77" s="1369">
        <v>384982</v>
      </c>
      <c r="FA77" s="1369">
        <v>384982</v>
      </c>
      <c r="FB77" s="1369">
        <v>0</v>
      </c>
      <c r="FC77" s="1370">
        <f t="shared" si="126"/>
        <v>0</v>
      </c>
      <c r="FD77" s="1370">
        <f t="shared" si="127"/>
        <v>384.98200000000003</v>
      </c>
      <c r="FE77" s="1370">
        <f t="shared" si="128"/>
        <v>384.98200000000003</v>
      </c>
      <c r="FF77" s="1370">
        <f t="shared" si="129"/>
        <v>384.98200000000003</v>
      </c>
      <c r="FG77" s="1370">
        <f t="shared" si="130"/>
        <v>0</v>
      </c>
      <c r="FJ77" s="1371" t="s">
        <v>379</v>
      </c>
      <c r="FK77" s="1370">
        <v>5465156</v>
      </c>
      <c r="FL77" s="1372">
        <f t="shared" si="122"/>
        <v>5465.1559999999999</v>
      </c>
      <c r="FN77" s="1613" t="s">
        <v>371</v>
      </c>
      <c r="FO77" s="1614">
        <v>28121006</v>
      </c>
      <c r="FP77" s="1614">
        <v>28121006</v>
      </c>
      <c r="FQ77" s="1614">
        <v>28121006</v>
      </c>
      <c r="FR77" s="1614">
        <f t="shared" si="123"/>
        <v>28121.006000000001</v>
      </c>
      <c r="FS77" s="1614">
        <f t="shared" si="124"/>
        <v>28121.006000000001</v>
      </c>
      <c r="FT77" s="1614">
        <f t="shared" si="125"/>
        <v>28121.006000000001</v>
      </c>
    </row>
    <row r="78" spans="1:176" ht="15" customHeight="1" x14ac:dyDescent="0.25">
      <c r="A78" s="1367" t="s">
        <v>953</v>
      </c>
      <c r="B78" s="1368" t="s">
        <v>563</v>
      </c>
      <c r="C78" s="1369">
        <v>0</v>
      </c>
      <c r="D78" s="1369">
        <v>70000</v>
      </c>
      <c r="E78" s="1369">
        <v>70000</v>
      </c>
      <c r="F78" s="1369">
        <v>0</v>
      </c>
      <c r="G78" s="1369">
        <v>70000</v>
      </c>
      <c r="H78" s="1370">
        <f t="shared" si="72"/>
        <v>70</v>
      </c>
      <c r="I78" s="1370">
        <f t="shared" si="73"/>
        <v>70</v>
      </c>
      <c r="J78" s="1370">
        <f t="shared" si="74"/>
        <v>0</v>
      </c>
      <c r="K78" s="1370">
        <f t="shared" si="75"/>
        <v>70</v>
      </c>
      <c r="O78" s="1368" t="s">
        <v>506</v>
      </c>
      <c r="P78" s="1369">
        <v>4036533</v>
      </c>
      <c r="Q78" s="1370">
        <f t="shared" si="76"/>
        <v>4036.5329999999999</v>
      </c>
      <c r="S78" s="1368" t="s">
        <v>563</v>
      </c>
      <c r="T78" s="1369">
        <v>70000</v>
      </c>
      <c r="U78" s="1369">
        <v>70000</v>
      </c>
      <c r="V78" s="1369">
        <v>70000</v>
      </c>
      <c r="W78" s="1369">
        <v>0</v>
      </c>
      <c r="X78" s="1370">
        <f t="shared" si="77"/>
        <v>70</v>
      </c>
      <c r="Y78" s="1370">
        <f t="shared" si="78"/>
        <v>70</v>
      </c>
      <c r="Z78" s="1370">
        <f t="shared" si="79"/>
        <v>70</v>
      </c>
      <c r="AA78" s="1370">
        <f t="shared" si="80"/>
        <v>0</v>
      </c>
      <c r="AC78" s="1368" t="s">
        <v>474</v>
      </c>
      <c r="AD78" s="1369">
        <v>2310252</v>
      </c>
      <c r="AE78" s="1370">
        <f t="shared" si="81"/>
        <v>2310.252</v>
      </c>
      <c r="AG78" s="1368" t="s">
        <v>562</v>
      </c>
      <c r="AH78" s="1369">
        <v>5000000</v>
      </c>
      <c r="AI78" s="1369">
        <v>0</v>
      </c>
      <c r="AJ78" s="1369">
        <v>0</v>
      </c>
      <c r="AK78" s="1369">
        <v>5000000</v>
      </c>
      <c r="AL78" s="1369">
        <f t="shared" si="82"/>
        <v>5000</v>
      </c>
      <c r="AM78" s="1369">
        <f t="shared" si="83"/>
        <v>0</v>
      </c>
      <c r="AN78" s="1369">
        <f t="shared" si="84"/>
        <v>0</v>
      </c>
      <c r="AO78" s="1369">
        <f t="shared" si="85"/>
        <v>5000</v>
      </c>
      <c r="AR78" s="1368" t="s">
        <v>475</v>
      </c>
      <c r="AS78" s="1369">
        <v>2388858</v>
      </c>
      <c r="AT78" s="1369">
        <f t="shared" si="86"/>
        <v>2388.8580000000002</v>
      </c>
      <c r="AV78" s="1368" t="s">
        <v>562</v>
      </c>
      <c r="AW78" s="1369">
        <v>5333182</v>
      </c>
      <c r="AX78" s="1369">
        <v>0</v>
      </c>
      <c r="AY78" s="1369">
        <v>1024319</v>
      </c>
      <c r="AZ78" s="1369">
        <v>4308863</v>
      </c>
      <c r="BA78" s="1370">
        <f t="shared" si="87"/>
        <v>5333.1819999999998</v>
      </c>
      <c r="BB78" s="1370">
        <f t="shared" si="88"/>
        <v>0</v>
      </c>
      <c r="BC78" s="1370">
        <f t="shared" si="89"/>
        <v>1024.319</v>
      </c>
      <c r="BD78" s="1370">
        <f t="shared" si="90"/>
        <v>4308.8630000000003</v>
      </c>
      <c r="BG78" s="1368" t="s">
        <v>399</v>
      </c>
      <c r="BH78" s="1369">
        <v>5347041</v>
      </c>
      <c r="BI78" s="1369">
        <f t="shared" si="91"/>
        <v>5347.0410000000002</v>
      </c>
      <c r="BK78" s="1368" t="s">
        <v>561</v>
      </c>
      <c r="BL78" s="1369">
        <v>1364000</v>
      </c>
      <c r="BM78" s="1369">
        <v>0</v>
      </c>
      <c r="BN78" s="1369">
        <v>0</v>
      </c>
      <c r="BO78" s="1369">
        <v>1364000</v>
      </c>
      <c r="BP78" s="1369">
        <f t="shared" si="92"/>
        <v>1364</v>
      </c>
      <c r="BQ78" s="1369">
        <f t="shared" si="93"/>
        <v>0</v>
      </c>
      <c r="BR78" s="1369">
        <f t="shared" si="94"/>
        <v>0</v>
      </c>
      <c r="BS78" s="1369">
        <f t="shared" si="95"/>
        <v>1364</v>
      </c>
      <c r="BV78" s="1368" t="s">
        <v>388</v>
      </c>
      <c r="BW78" s="1369">
        <v>7105934</v>
      </c>
      <c r="BX78" s="1370">
        <f t="shared" si="96"/>
        <v>7105.9340000000002</v>
      </c>
      <c r="BZ78" s="1368" t="s">
        <v>561</v>
      </c>
      <c r="CA78" s="1369">
        <v>1364000</v>
      </c>
      <c r="CB78" s="1369">
        <v>0</v>
      </c>
      <c r="CC78" s="1369">
        <v>0</v>
      </c>
      <c r="CD78" s="1369">
        <v>1364000</v>
      </c>
      <c r="CE78" s="1369">
        <f t="shared" si="97"/>
        <v>1364</v>
      </c>
      <c r="CF78" s="1369">
        <f t="shared" si="98"/>
        <v>0</v>
      </c>
      <c r="CG78" s="1369">
        <f t="shared" si="99"/>
        <v>0</v>
      </c>
      <c r="CH78" s="1369">
        <f t="shared" si="100"/>
        <v>1364</v>
      </c>
      <c r="CK78" s="1371" t="s">
        <v>387</v>
      </c>
      <c r="CL78" s="1370">
        <v>169821073</v>
      </c>
      <c r="CM78" s="1370">
        <f t="shared" si="101"/>
        <v>169821.073</v>
      </c>
      <c r="CP78" s="1371" t="s">
        <v>561</v>
      </c>
      <c r="CQ78" s="1370">
        <v>1364000</v>
      </c>
      <c r="CR78" s="1370">
        <v>0</v>
      </c>
      <c r="CS78" s="1370">
        <v>0</v>
      </c>
      <c r="CT78" s="1370">
        <v>1364000</v>
      </c>
      <c r="CU78" s="1370">
        <f t="shared" si="68"/>
        <v>1364</v>
      </c>
      <c r="CV78" s="1370">
        <f t="shared" si="69"/>
        <v>0</v>
      </c>
      <c r="CW78" s="1370">
        <f t="shared" si="70"/>
        <v>0</v>
      </c>
      <c r="CX78" s="1370">
        <f t="shared" si="71"/>
        <v>1364</v>
      </c>
      <c r="CZ78" s="1371" t="s">
        <v>384</v>
      </c>
      <c r="DA78" s="1370">
        <v>3445562</v>
      </c>
      <c r="DB78" s="1370">
        <f t="shared" si="102"/>
        <v>3445.5619999999999</v>
      </c>
      <c r="DE78" s="1368" t="s">
        <v>561</v>
      </c>
      <c r="DF78" s="1369">
        <v>1364000</v>
      </c>
      <c r="DG78" s="1369">
        <v>692580</v>
      </c>
      <c r="DH78" s="1369">
        <v>692580</v>
      </c>
      <c r="DI78" s="1369">
        <v>671420</v>
      </c>
      <c r="DJ78" s="1370">
        <f t="shared" si="103"/>
        <v>1364</v>
      </c>
      <c r="DK78" s="1370">
        <f t="shared" si="104"/>
        <v>692.58</v>
      </c>
      <c r="DL78" s="1370">
        <f t="shared" si="105"/>
        <v>692.58</v>
      </c>
      <c r="DM78" s="1370">
        <f t="shared" si="106"/>
        <v>671.42</v>
      </c>
      <c r="DP78" s="1368" t="s">
        <v>570</v>
      </c>
      <c r="DQ78" s="1369">
        <v>9065497</v>
      </c>
      <c r="DR78" s="1370">
        <f t="shared" si="107"/>
        <v>9065.4969999999994</v>
      </c>
      <c r="DT78" s="1368" t="s">
        <v>561</v>
      </c>
      <c r="DU78" s="1369">
        <v>1364000</v>
      </c>
      <c r="DV78" s="1369">
        <v>692580</v>
      </c>
      <c r="DW78" s="1369">
        <v>692580</v>
      </c>
      <c r="DX78" s="1369">
        <v>671420</v>
      </c>
      <c r="DY78" s="1370">
        <f t="shared" si="108"/>
        <v>1364</v>
      </c>
      <c r="DZ78" s="1370">
        <f t="shared" si="109"/>
        <v>692.58</v>
      </c>
      <c r="EA78" s="1370">
        <f t="shared" si="110"/>
        <v>692.58</v>
      </c>
      <c r="EB78" s="1370">
        <f t="shared" si="111"/>
        <v>671.42</v>
      </c>
      <c r="EE78" s="1371" t="s">
        <v>571</v>
      </c>
      <c r="EF78" s="1370">
        <v>7418331</v>
      </c>
      <c r="EG78" s="1372">
        <f t="shared" si="112"/>
        <v>7418.3310000000001</v>
      </c>
      <c r="EI78" s="1371" t="s">
        <v>559</v>
      </c>
      <c r="EJ78" s="1370">
        <v>384982</v>
      </c>
      <c r="EK78" s="1370">
        <v>384982</v>
      </c>
      <c r="EL78" s="1370">
        <v>0</v>
      </c>
      <c r="EM78" s="1372">
        <f t="shared" si="113"/>
        <v>384.98200000000003</v>
      </c>
      <c r="EN78" s="1372">
        <f t="shared" si="114"/>
        <v>384.98200000000003</v>
      </c>
      <c r="EO78" s="1372">
        <f t="shared" si="115"/>
        <v>0</v>
      </c>
      <c r="ER78" s="1368" t="s">
        <v>573</v>
      </c>
      <c r="ES78" s="1369">
        <v>1919971</v>
      </c>
      <c r="ET78" s="1370">
        <f t="shared" si="116"/>
        <v>1919.971</v>
      </c>
      <c r="EW78" s="1368" t="s">
        <v>560</v>
      </c>
      <c r="EX78" s="1369">
        <v>0</v>
      </c>
      <c r="EY78" s="1369">
        <v>21747930</v>
      </c>
      <c r="EZ78" s="1369">
        <v>7875181</v>
      </c>
      <c r="FA78" s="1369">
        <v>8171253</v>
      </c>
      <c r="FB78" s="1369">
        <v>13576677</v>
      </c>
      <c r="FC78" s="1370">
        <f t="shared" si="126"/>
        <v>0</v>
      </c>
      <c r="FD78" s="1370">
        <f t="shared" si="127"/>
        <v>21747.93</v>
      </c>
      <c r="FE78" s="1370">
        <f t="shared" si="128"/>
        <v>7875.1809999999996</v>
      </c>
      <c r="FF78" s="1370">
        <f t="shared" si="129"/>
        <v>8171.2529999999997</v>
      </c>
      <c r="FG78" s="1370">
        <f t="shared" si="130"/>
        <v>13576.677</v>
      </c>
      <c r="FJ78" s="1371" t="s">
        <v>564</v>
      </c>
      <c r="FK78" s="1370">
        <v>5541846</v>
      </c>
      <c r="FL78" s="1372">
        <f t="shared" si="122"/>
        <v>5541.8459999999995</v>
      </c>
      <c r="FN78" s="1613" t="s">
        <v>559</v>
      </c>
      <c r="FO78" s="1614">
        <v>384982</v>
      </c>
      <c r="FP78" s="1614">
        <v>384982</v>
      </c>
      <c r="FQ78" s="1614">
        <v>384982</v>
      </c>
      <c r="FR78" s="1614">
        <f t="shared" si="123"/>
        <v>384.98200000000003</v>
      </c>
      <c r="FS78" s="1614">
        <f t="shared" si="124"/>
        <v>384.98200000000003</v>
      </c>
      <c r="FT78" s="1614">
        <f t="shared" si="125"/>
        <v>384.98200000000003</v>
      </c>
    </row>
    <row r="79" spans="1:176" ht="15" customHeight="1" x14ac:dyDescent="0.25">
      <c r="A79" s="1367" t="s">
        <v>953</v>
      </c>
      <c r="B79" s="1368" t="s">
        <v>372</v>
      </c>
      <c r="C79" s="1369">
        <v>0</v>
      </c>
      <c r="D79" s="1369">
        <v>5789061</v>
      </c>
      <c r="E79" s="1369">
        <v>2783032</v>
      </c>
      <c r="F79" s="1369">
        <v>3006029</v>
      </c>
      <c r="G79" s="1369">
        <v>0</v>
      </c>
      <c r="H79" s="1370">
        <f t="shared" si="72"/>
        <v>5789.0609999999997</v>
      </c>
      <c r="I79" s="1370">
        <f t="shared" si="73"/>
        <v>2783.0320000000002</v>
      </c>
      <c r="J79" s="1370">
        <f t="shared" si="74"/>
        <v>3006.029</v>
      </c>
      <c r="K79" s="1370">
        <f t="shared" si="75"/>
        <v>0</v>
      </c>
      <c r="O79" s="1368" t="s">
        <v>603</v>
      </c>
      <c r="P79" s="1369">
        <v>14217105</v>
      </c>
      <c r="Q79" s="1370">
        <f t="shared" si="76"/>
        <v>14217.105</v>
      </c>
      <c r="S79" s="1368" t="s">
        <v>372</v>
      </c>
      <c r="T79" s="1369">
        <v>9569173</v>
      </c>
      <c r="U79" s="1369">
        <v>3416948</v>
      </c>
      <c r="V79" s="1369">
        <v>8776920</v>
      </c>
      <c r="W79" s="1369">
        <v>792253</v>
      </c>
      <c r="X79" s="1370">
        <f t="shared" si="77"/>
        <v>9569.1730000000007</v>
      </c>
      <c r="Y79" s="1370">
        <f t="shared" si="78"/>
        <v>3416.9479999999999</v>
      </c>
      <c r="Z79" s="1370">
        <f t="shared" si="79"/>
        <v>8776.92</v>
      </c>
      <c r="AA79" s="1370">
        <f t="shared" si="80"/>
        <v>792.25300000000004</v>
      </c>
      <c r="AC79" s="1368" t="s">
        <v>570</v>
      </c>
      <c r="AD79" s="1369">
        <v>21408738</v>
      </c>
      <c r="AE79" s="1370">
        <f t="shared" si="81"/>
        <v>21408.738000000001</v>
      </c>
      <c r="AG79" s="1368" t="s">
        <v>563</v>
      </c>
      <c r="AH79" s="1369">
        <v>70000</v>
      </c>
      <c r="AI79" s="1369">
        <v>70000</v>
      </c>
      <c r="AJ79" s="1369">
        <v>70000</v>
      </c>
      <c r="AK79" s="1369">
        <v>0</v>
      </c>
      <c r="AL79" s="1369">
        <f t="shared" si="82"/>
        <v>70</v>
      </c>
      <c r="AM79" s="1369">
        <f t="shared" si="83"/>
        <v>70</v>
      </c>
      <c r="AN79" s="1369">
        <f t="shared" si="84"/>
        <v>70</v>
      </c>
      <c r="AO79" s="1369">
        <f t="shared" si="85"/>
        <v>0</v>
      </c>
      <c r="AR79" s="1368" t="s">
        <v>576</v>
      </c>
      <c r="AS79" s="1369">
        <v>150669570</v>
      </c>
      <c r="AT79" s="1369">
        <f t="shared" si="86"/>
        <v>150669.57</v>
      </c>
      <c r="AV79" s="1368" t="s">
        <v>563</v>
      </c>
      <c r="AW79" s="1369">
        <v>338583</v>
      </c>
      <c r="AX79" s="1369">
        <v>70000</v>
      </c>
      <c r="AY79" s="1369">
        <v>70000</v>
      </c>
      <c r="AZ79" s="1369">
        <v>268583</v>
      </c>
      <c r="BA79" s="1370">
        <f t="shared" si="87"/>
        <v>338.58300000000003</v>
      </c>
      <c r="BB79" s="1370">
        <f t="shared" si="88"/>
        <v>70</v>
      </c>
      <c r="BC79" s="1370">
        <f t="shared" si="89"/>
        <v>70</v>
      </c>
      <c r="BD79" s="1370">
        <f t="shared" si="90"/>
        <v>268.58300000000003</v>
      </c>
      <c r="BG79" s="1368" t="s">
        <v>400</v>
      </c>
      <c r="BH79" s="1369">
        <v>5347041</v>
      </c>
      <c r="BI79" s="1369">
        <f t="shared" si="91"/>
        <v>5347.0410000000002</v>
      </c>
      <c r="BK79" s="1368" t="s">
        <v>562</v>
      </c>
      <c r="BL79" s="1369">
        <v>3413182</v>
      </c>
      <c r="BM79" s="1369">
        <v>1024320</v>
      </c>
      <c r="BN79" s="1369">
        <v>1024320</v>
      </c>
      <c r="BO79" s="1369">
        <v>2388862</v>
      </c>
      <c r="BP79" s="1369">
        <f t="shared" si="92"/>
        <v>3413.1819999999998</v>
      </c>
      <c r="BQ79" s="1369">
        <f t="shared" si="93"/>
        <v>1024.32</v>
      </c>
      <c r="BR79" s="1369">
        <f t="shared" si="94"/>
        <v>1024.32</v>
      </c>
      <c r="BS79" s="1369">
        <f t="shared" si="95"/>
        <v>2388.8620000000001</v>
      </c>
      <c r="BV79" s="1368" t="s">
        <v>474</v>
      </c>
      <c r="BW79" s="1369">
        <v>833190</v>
      </c>
      <c r="BX79" s="1370">
        <f t="shared" si="96"/>
        <v>833.19</v>
      </c>
      <c r="BZ79" s="1368" t="s">
        <v>562</v>
      </c>
      <c r="CA79" s="1369">
        <v>3413182</v>
      </c>
      <c r="CB79" s="1369">
        <v>1024320</v>
      </c>
      <c r="CC79" s="1369">
        <v>1024320</v>
      </c>
      <c r="CD79" s="1369">
        <v>2388862</v>
      </c>
      <c r="CE79" s="1369">
        <f t="shared" si="97"/>
        <v>3413.1819999999998</v>
      </c>
      <c r="CF79" s="1369">
        <f t="shared" si="98"/>
        <v>1024.32</v>
      </c>
      <c r="CG79" s="1369">
        <f t="shared" si="99"/>
        <v>1024.32</v>
      </c>
      <c r="CH79" s="1369">
        <f t="shared" si="100"/>
        <v>2388.8620000000001</v>
      </c>
      <c r="CK79" s="1371" t="s">
        <v>388</v>
      </c>
      <c r="CL79" s="1370">
        <v>8697216</v>
      </c>
      <c r="CM79" s="1370">
        <f t="shared" si="101"/>
        <v>8697.2160000000003</v>
      </c>
      <c r="CP79" s="1371" t="s">
        <v>562</v>
      </c>
      <c r="CQ79" s="1370">
        <v>3503264</v>
      </c>
      <c r="CR79" s="1370">
        <v>1024320</v>
      </c>
      <c r="CS79" s="1370">
        <v>1114402</v>
      </c>
      <c r="CT79" s="1370">
        <v>2388862</v>
      </c>
      <c r="CU79" s="1370">
        <f t="shared" si="68"/>
        <v>3503.2640000000001</v>
      </c>
      <c r="CV79" s="1370">
        <f t="shared" si="69"/>
        <v>1024.32</v>
      </c>
      <c r="CW79" s="1370">
        <f t="shared" si="70"/>
        <v>1114.402</v>
      </c>
      <c r="CX79" s="1370">
        <f t="shared" si="71"/>
        <v>2388.8620000000001</v>
      </c>
      <c r="CZ79" s="1371" t="s">
        <v>385</v>
      </c>
      <c r="DA79" s="1370">
        <v>3445562</v>
      </c>
      <c r="DB79" s="1370">
        <f t="shared" si="102"/>
        <v>3445.5619999999999</v>
      </c>
      <c r="DE79" s="1368" t="s">
        <v>562</v>
      </c>
      <c r="DF79" s="1369">
        <v>3503264</v>
      </c>
      <c r="DG79" s="1369">
        <v>1114402</v>
      </c>
      <c r="DH79" s="1369">
        <v>1114402</v>
      </c>
      <c r="DI79" s="1369">
        <v>2388862</v>
      </c>
      <c r="DJ79" s="1370">
        <f t="shared" si="103"/>
        <v>3503.2640000000001</v>
      </c>
      <c r="DK79" s="1370">
        <f t="shared" si="104"/>
        <v>1114.402</v>
      </c>
      <c r="DL79" s="1370">
        <f t="shared" si="105"/>
        <v>1114.402</v>
      </c>
      <c r="DM79" s="1370">
        <f t="shared" si="106"/>
        <v>2388.8620000000001</v>
      </c>
      <c r="DP79" s="1368" t="s">
        <v>571</v>
      </c>
      <c r="DQ79" s="1369">
        <v>7084982</v>
      </c>
      <c r="DR79" s="1370">
        <f t="shared" si="107"/>
        <v>7084.982</v>
      </c>
      <c r="DT79" s="1368" t="s">
        <v>562</v>
      </c>
      <c r="DU79" s="1369">
        <v>3503264</v>
      </c>
      <c r="DV79" s="1369">
        <v>1114402</v>
      </c>
      <c r="DW79" s="1369">
        <v>1114402</v>
      </c>
      <c r="DX79" s="1369">
        <v>2388862</v>
      </c>
      <c r="DY79" s="1370">
        <f t="shared" si="108"/>
        <v>3503.2640000000001</v>
      </c>
      <c r="DZ79" s="1370">
        <f t="shared" si="109"/>
        <v>1114.402</v>
      </c>
      <c r="EA79" s="1370">
        <f t="shared" si="110"/>
        <v>1114.402</v>
      </c>
      <c r="EB79" s="1370">
        <f t="shared" si="111"/>
        <v>2388.8620000000001</v>
      </c>
      <c r="EE79" s="1371" t="s">
        <v>389</v>
      </c>
      <c r="EF79" s="1370">
        <v>52941901</v>
      </c>
      <c r="EG79" s="1372">
        <f t="shared" si="112"/>
        <v>52941.900999999998</v>
      </c>
      <c r="EI79" s="1371" t="s">
        <v>560</v>
      </c>
      <c r="EJ79" s="1370">
        <v>13501590</v>
      </c>
      <c r="EK79" s="1370">
        <v>7401424</v>
      </c>
      <c r="EL79" s="1370">
        <v>7401418</v>
      </c>
      <c r="EM79" s="1372">
        <f t="shared" si="113"/>
        <v>13501.59</v>
      </c>
      <c r="EN79" s="1372">
        <f t="shared" si="114"/>
        <v>7401.424</v>
      </c>
      <c r="EO79" s="1372">
        <f t="shared" si="115"/>
        <v>7401.4179999999997</v>
      </c>
      <c r="ER79" s="1368" t="s">
        <v>574</v>
      </c>
      <c r="ES79" s="1369">
        <v>9530215</v>
      </c>
      <c r="ET79" s="1370">
        <f t="shared" si="116"/>
        <v>9530.2150000000001</v>
      </c>
      <c r="EW79" s="1368" t="s">
        <v>561</v>
      </c>
      <c r="EX79" s="1369">
        <v>0</v>
      </c>
      <c r="EY79" s="1369">
        <v>3564253</v>
      </c>
      <c r="EZ79" s="1369">
        <v>2167061</v>
      </c>
      <c r="FA79" s="1369">
        <v>3230503</v>
      </c>
      <c r="FB79" s="1369">
        <v>333750</v>
      </c>
      <c r="FC79" s="1370">
        <f t="shared" si="126"/>
        <v>0</v>
      </c>
      <c r="FD79" s="1370">
        <f t="shared" si="127"/>
        <v>3564.2530000000002</v>
      </c>
      <c r="FE79" s="1370">
        <f t="shared" si="128"/>
        <v>2167.0610000000001</v>
      </c>
      <c r="FF79" s="1370">
        <f t="shared" si="129"/>
        <v>3230.5030000000002</v>
      </c>
      <c r="FG79" s="1370">
        <f t="shared" si="130"/>
        <v>333.75</v>
      </c>
      <c r="FJ79" s="1371" t="s">
        <v>382</v>
      </c>
      <c r="FK79" s="1370">
        <v>4216196</v>
      </c>
      <c r="FL79" s="1372">
        <f t="shared" si="122"/>
        <v>4216.1959999999999</v>
      </c>
      <c r="FN79" s="1613" t="s">
        <v>560</v>
      </c>
      <c r="FO79" s="1614">
        <v>21543997</v>
      </c>
      <c r="FP79" s="1614">
        <v>8171253</v>
      </c>
      <c r="FQ79" s="1614">
        <v>8171253</v>
      </c>
      <c r="FR79" s="1614">
        <f t="shared" si="123"/>
        <v>21543.996999999999</v>
      </c>
      <c r="FS79" s="1614">
        <f t="shared" si="124"/>
        <v>8171.2529999999997</v>
      </c>
      <c r="FT79" s="1614">
        <f t="shared" si="125"/>
        <v>8171.2529999999997</v>
      </c>
    </row>
    <row r="80" spans="1:176" ht="15" customHeight="1" x14ac:dyDescent="0.25">
      <c r="A80" s="1367" t="s">
        <v>952</v>
      </c>
      <c r="B80" s="1368" t="s">
        <v>374</v>
      </c>
      <c r="C80" s="1369">
        <v>0</v>
      </c>
      <c r="D80" s="1369">
        <v>168085000</v>
      </c>
      <c r="E80" s="1369">
        <v>102146292</v>
      </c>
      <c r="F80" s="1369">
        <v>65938708</v>
      </c>
      <c r="G80" s="1369">
        <v>9250912</v>
      </c>
      <c r="H80" s="1370">
        <f t="shared" si="72"/>
        <v>168085</v>
      </c>
      <c r="I80" s="1370">
        <f t="shared" si="73"/>
        <v>102146.292</v>
      </c>
      <c r="J80" s="1370">
        <f t="shared" si="74"/>
        <v>65938.707999999999</v>
      </c>
      <c r="K80" s="1370">
        <f t="shared" si="75"/>
        <v>9250.9120000000003</v>
      </c>
      <c r="O80" s="1368" t="s">
        <v>604</v>
      </c>
      <c r="P80" s="1369">
        <v>14217105</v>
      </c>
      <c r="Q80" s="1370">
        <f t="shared" si="76"/>
        <v>14217.105</v>
      </c>
      <c r="S80" s="1368" t="s">
        <v>373</v>
      </c>
      <c r="T80" s="1369">
        <v>892500</v>
      </c>
      <c r="U80" s="1369">
        <v>0</v>
      </c>
      <c r="V80" s="1369">
        <v>892500</v>
      </c>
      <c r="W80" s="1369">
        <v>0</v>
      </c>
      <c r="X80" s="1370">
        <f t="shared" si="77"/>
        <v>892.5</v>
      </c>
      <c r="Y80" s="1370">
        <f t="shared" si="78"/>
        <v>0</v>
      </c>
      <c r="Z80" s="1370">
        <f t="shared" si="79"/>
        <v>892.5</v>
      </c>
      <c r="AA80" s="1370">
        <f t="shared" si="80"/>
        <v>0</v>
      </c>
      <c r="AC80" s="1368" t="s">
        <v>571</v>
      </c>
      <c r="AD80" s="1369">
        <v>3707940</v>
      </c>
      <c r="AE80" s="1370">
        <f t="shared" si="81"/>
        <v>3707.94</v>
      </c>
      <c r="AG80" s="1368" t="s">
        <v>372</v>
      </c>
      <c r="AH80" s="1369">
        <v>9775173</v>
      </c>
      <c r="AI80" s="1369">
        <v>6195593</v>
      </c>
      <c r="AJ80" s="1369">
        <v>8978625</v>
      </c>
      <c r="AK80" s="1369">
        <v>796548</v>
      </c>
      <c r="AL80" s="1369">
        <f t="shared" si="82"/>
        <v>9775.1730000000007</v>
      </c>
      <c r="AM80" s="1369">
        <f t="shared" si="83"/>
        <v>6195.5929999999998</v>
      </c>
      <c r="AN80" s="1369">
        <f t="shared" si="84"/>
        <v>8978.625</v>
      </c>
      <c r="AO80" s="1369">
        <f t="shared" si="85"/>
        <v>796.548</v>
      </c>
      <c r="AR80" s="1368" t="s">
        <v>395</v>
      </c>
      <c r="AS80" s="1369">
        <v>145977570</v>
      </c>
      <c r="AT80" s="1369">
        <f t="shared" si="86"/>
        <v>145977.57</v>
      </c>
      <c r="AV80" s="1368" t="s">
        <v>372</v>
      </c>
      <c r="AW80" s="1369">
        <v>9071050</v>
      </c>
      <c r="AX80" s="1369">
        <v>8839654</v>
      </c>
      <c r="AY80" s="1369">
        <v>8978625</v>
      </c>
      <c r="AZ80" s="1369">
        <v>92425</v>
      </c>
      <c r="BA80" s="1370">
        <f t="shared" si="87"/>
        <v>9071.0499999999993</v>
      </c>
      <c r="BB80" s="1370">
        <f t="shared" si="88"/>
        <v>8839.6540000000005</v>
      </c>
      <c r="BC80" s="1370">
        <f t="shared" si="89"/>
        <v>8978.625</v>
      </c>
      <c r="BD80" s="1370">
        <f t="shared" si="90"/>
        <v>92.424999999999997</v>
      </c>
      <c r="BG80" s="1368" t="s">
        <v>506</v>
      </c>
      <c r="BH80" s="1369">
        <v>5347041</v>
      </c>
      <c r="BI80" s="1369">
        <f t="shared" si="91"/>
        <v>5347.0410000000002</v>
      </c>
      <c r="BK80" s="1368" t="s">
        <v>563</v>
      </c>
      <c r="BL80" s="1369">
        <v>338583</v>
      </c>
      <c r="BM80" s="1369">
        <v>338583</v>
      </c>
      <c r="BN80" s="1369">
        <v>338583</v>
      </c>
      <c r="BO80" s="1369">
        <v>0</v>
      </c>
      <c r="BP80" s="1369">
        <f t="shared" si="92"/>
        <v>338.58300000000003</v>
      </c>
      <c r="BQ80" s="1369">
        <f t="shared" si="93"/>
        <v>338.58300000000003</v>
      </c>
      <c r="BR80" s="1369">
        <f t="shared" si="94"/>
        <v>338.58300000000003</v>
      </c>
      <c r="BS80" s="1369">
        <f t="shared" si="95"/>
        <v>0</v>
      </c>
      <c r="BV80" s="1368" t="s">
        <v>570</v>
      </c>
      <c r="BW80" s="1369">
        <v>17669215</v>
      </c>
      <c r="BX80" s="1370">
        <f t="shared" si="96"/>
        <v>17669.215</v>
      </c>
      <c r="BZ80" s="1368" t="s">
        <v>563</v>
      </c>
      <c r="CA80" s="1369">
        <v>338583</v>
      </c>
      <c r="CB80" s="1369">
        <v>338583</v>
      </c>
      <c r="CC80" s="1369">
        <v>338583</v>
      </c>
      <c r="CD80" s="1369">
        <v>0</v>
      </c>
      <c r="CE80" s="1369">
        <f t="shared" si="97"/>
        <v>338.58300000000003</v>
      </c>
      <c r="CF80" s="1369">
        <f t="shared" si="98"/>
        <v>338.58300000000003</v>
      </c>
      <c r="CG80" s="1369">
        <f t="shared" si="99"/>
        <v>338.58300000000003</v>
      </c>
      <c r="CH80" s="1369">
        <f t="shared" si="100"/>
        <v>0</v>
      </c>
      <c r="CK80" s="1371" t="s">
        <v>474</v>
      </c>
      <c r="CL80" s="1370">
        <v>833190</v>
      </c>
      <c r="CM80" s="1370">
        <f t="shared" si="101"/>
        <v>833.19</v>
      </c>
      <c r="CP80" s="1371" t="s">
        <v>563</v>
      </c>
      <c r="CQ80" s="1370">
        <v>622997</v>
      </c>
      <c r="CR80" s="1370">
        <v>622997</v>
      </c>
      <c r="CS80" s="1370">
        <v>622997</v>
      </c>
      <c r="CT80" s="1370">
        <v>0</v>
      </c>
      <c r="CU80" s="1370">
        <f t="shared" si="68"/>
        <v>622.99699999999996</v>
      </c>
      <c r="CV80" s="1370">
        <f t="shared" si="69"/>
        <v>622.99699999999996</v>
      </c>
      <c r="CW80" s="1370">
        <f t="shared" si="70"/>
        <v>622.99699999999996</v>
      </c>
      <c r="CX80" s="1370">
        <f t="shared" si="71"/>
        <v>0</v>
      </c>
      <c r="CZ80" s="1371" t="s">
        <v>387</v>
      </c>
      <c r="DA80" s="1370">
        <v>48623049</v>
      </c>
      <c r="DB80" s="1370">
        <f t="shared" si="102"/>
        <v>48623.048999999999</v>
      </c>
      <c r="DE80" s="1368" t="s">
        <v>563</v>
      </c>
      <c r="DF80" s="1369">
        <v>1313197</v>
      </c>
      <c r="DG80" s="1369">
        <v>622997</v>
      </c>
      <c r="DH80" s="1369">
        <v>1313197</v>
      </c>
      <c r="DI80" s="1369">
        <v>0</v>
      </c>
      <c r="DJ80" s="1370">
        <f t="shared" si="103"/>
        <v>1313.1969999999999</v>
      </c>
      <c r="DK80" s="1370">
        <f t="shared" si="104"/>
        <v>622.99699999999996</v>
      </c>
      <c r="DL80" s="1370">
        <f t="shared" si="105"/>
        <v>1313.1969999999999</v>
      </c>
      <c r="DM80" s="1370">
        <f t="shared" si="106"/>
        <v>0</v>
      </c>
      <c r="DP80" s="1368" t="s">
        <v>572</v>
      </c>
      <c r="DQ80" s="1369">
        <v>131881</v>
      </c>
      <c r="DR80" s="1370">
        <f t="shared" si="107"/>
        <v>131.881</v>
      </c>
      <c r="DT80" s="1368" t="s">
        <v>563</v>
      </c>
      <c r="DU80" s="1369">
        <v>1313197</v>
      </c>
      <c r="DV80" s="1369">
        <v>622997</v>
      </c>
      <c r="DW80" s="1369">
        <v>1313197</v>
      </c>
      <c r="DX80" s="1369">
        <v>0</v>
      </c>
      <c r="DY80" s="1370">
        <f t="shared" si="108"/>
        <v>1313.1969999999999</v>
      </c>
      <c r="DZ80" s="1370">
        <f t="shared" si="109"/>
        <v>622.99699999999996</v>
      </c>
      <c r="EA80" s="1370">
        <f t="shared" si="110"/>
        <v>1313.1969999999999</v>
      </c>
      <c r="EB80" s="1370">
        <f t="shared" si="111"/>
        <v>0</v>
      </c>
      <c r="EE80" s="1371" t="s">
        <v>390</v>
      </c>
      <c r="EF80" s="1370">
        <v>54470191</v>
      </c>
      <c r="EG80" s="1372">
        <f t="shared" si="112"/>
        <v>54470.190999999999</v>
      </c>
      <c r="EI80" s="1371" t="s">
        <v>561</v>
      </c>
      <c r="EJ80" s="1370">
        <v>2497643</v>
      </c>
      <c r="EK80" s="1370">
        <v>2167061</v>
      </c>
      <c r="EL80" s="1370">
        <v>692580</v>
      </c>
      <c r="EM80" s="1372">
        <f t="shared" si="113"/>
        <v>2497.643</v>
      </c>
      <c r="EN80" s="1372">
        <f t="shared" si="114"/>
        <v>2167.0610000000001</v>
      </c>
      <c r="EO80" s="1372">
        <f t="shared" si="115"/>
        <v>692.58</v>
      </c>
      <c r="ER80" s="1368" t="s">
        <v>475</v>
      </c>
      <c r="ES80" s="1369">
        <v>4777716</v>
      </c>
      <c r="ET80" s="1370">
        <f t="shared" si="116"/>
        <v>4777.7160000000003</v>
      </c>
      <c r="EW80" s="1368" t="s">
        <v>562</v>
      </c>
      <c r="EX80" s="1369">
        <v>0</v>
      </c>
      <c r="EY80" s="1369">
        <v>4391011</v>
      </c>
      <c r="EZ80" s="1369">
        <v>2251403</v>
      </c>
      <c r="FA80" s="1369">
        <v>2251403</v>
      </c>
      <c r="FB80" s="1369">
        <v>2139608</v>
      </c>
      <c r="FC80" s="1370">
        <f t="shared" si="126"/>
        <v>0</v>
      </c>
      <c r="FD80" s="1370">
        <f t="shared" si="127"/>
        <v>4391.0110000000004</v>
      </c>
      <c r="FE80" s="1370">
        <f t="shared" si="128"/>
        <v>2251.4029999999998</v>
      </c>
      <c r="FF80" s="1370">
        <f t="shared" si="129"/>
        <v>2251.4029999999998</v>
      </c>
      <c r="FG80" s="1370">
        <f t="shared" si="130"/>
        <v>2139.6080000000002</v>
      </c>
      <c r="FJ80" s="1371" t="s">
        <v>565</v>
      </c>
      <c r="FK80" s="1370">
        <v>2337715</v>
      </c>
      <c r="FL80" s="1372">
        <f t="shared" si="122"/>
        <v>2337.7150000000001</v>
      </c>
      <c r="FN80" s="1613" t="s">
        <v>561</v>
      </c>
      <c r="FO80" s="1614">
        <v>5287517</v>
      </c>
      <c r="FP80" s="1614">
        <v>4830458</v>
      </c>
      <c r="FQ80" s="1614">
        <v>5287517</v>
      </c>
      <c r="FR80" s="1614">
        <f t="shared" si="123"/>
        <v>5287.5169999999998</v>
      </c>
      <c r="FS80" s="1614">
        <f t="shared" si="124"/>
        <v>4830.4579999999996</v>
      </c>
      <c r="FT80" s="1614">
        <f t="shared" si="125"/>
        <v>5287.5169999999998</v>
      </c>
    </row>
    <row r="81" spans="1:176" ht="15" customHeight="1" x14ac:dyDescent="0.25">
      <c r="A81" s="1367" t="s">
        <v>953</v>
      </c>
      <c r="B81" s="1368" t="s">
        <v>375</v>
      </c>
      <c r="C81" s="1369">
        <v>0</v>
      </c>
      <c r="D81" s="1369">
        <v>12410000</v>
      </c>
      <c r="E81" s="1369">
        <v>10210000</v>
      </c>
      <c r="F81" s="1369">
        <v>2200000</v>
      </c>
      <c r="G81" s="1369">
        <v>501600</v>
      </c>
      <c r="H81" s="1370">
        <f t="shared" si="72"/>
        <v>12410</v>
      </c>
      <c r="I81" s="1370">
        <f t="shared" si="73"/>
        <v>10210</v>
      </c>
      <c r="J81" s="1370">
        <f t="shared" si="74"/>
        <v>2200</v>
      </c>
      <c r="K81" s="1370">
        <f t="shared" si="75"/>
        <v>501.6</v>
      </c>
      <c r="O81" s="1368" t="s">
        <v>890</v>
      </c>
      <c r="P81" s="1369">
        <v>14217105</v>
      </c>
      <c r="Q81" s="1370">
        <f t="shared" si="76"/>
        <v>14217.105</v>
      </c>
      <c r="S81" s="1368" t="s">
        <v>374</v>
      </c>
      <c r="T81" s="1369">
        <v>168325000</v>
      </c>
      <c r="U81" s="1369">
        <v>18907248</v>
      </c>
      <c r="V81" s="1369">
        <v>125168952</v>
      </c>
      <c r="W81" s="1369">
        <v>43156048</v>
      </c>
      <c r="X81" s="1370">
        <f t="shared" si="77"/>
        <v>168325</v>
      </c>
      <c r="Y81" s="1370">
        <f t="shared" si="78"/>
        <v>18907.248</v>
      </c>
      <c r="Z81" s="1370">
        <f t="shared" si="79"/>
        <v>125168.952</v>
      </c>
      <c r="AA81" s="1370">
        <f t="shared" si="80"/>
        <v>43156.048000000003</v>
      </c>
      <c r="AC81" s="1368" t="s">
        <v>572</v>
      </c>
      <c r="AD81" s="1369">
        <v>95879</v>
      </c>
      <c r="AE81" s="1370">
        <f t="shared" si="81"/>
        <v>95.879000000000005</v>
      </c>
      <c r="AG81" s="1368" t="s">
        <v>373</v>
      </c>
      <c r="AH81" s="1369">
        <v>892500</v>
      </c>
      <c r="AI81" s="1369">
        <v>892500</v>
      </c>
      <c r="AJ81" s="1369">
        <v>892500</v>
      </c>
      <c r="AK81" s="1369">
        <v>0</v>
      </c>
      <c r="AL81" s="1369">
        <f t="shared" si="82"/>
        <v>892.5</v>
      </c>
      <c r="AM81" s="1369">
        <f t="shared" si="83"/>
        <v>892.5</v>
      </c>
      <c r="AN81" s="1369">
        <f t="shared" si="84"/>
        <v>892.5</v>
      </c>
      <c r="AO81" s="1369">
        <f t="shared" si="85"/>
        <v>0</v>
      </c>
      <c r="AR81" s="1368" t="s">
        <v>396</v>
      </c>
      <c r="AS81" s="1369">
        <v>4692000</v>
      </c>
      <c r="AT81" s="1369">
        <f t="shared" si="86"/>
        <v>4692</v>
      </c>
      <c r="AV81" s="1368" t="s">
        <v>373</v>
      </c>
      <c r="AW81" s="1369">
        <v>892500</v>
      </c>
      <c r="AX81" s="1369">
        <v>892500</v>
      </c>
      <c r="AY81" s="1369">
        <v>892500</v>
      </c>
      <c r="AZ81" s="1369">
        <v>0</v>
      </c>
      <c r="BA81" s="1370">
        <f t="shared" si="87"/>
        <v>892.5</v>
      </c>
      <c r="BB81" s="1370">
        <f t="shared" si="88"/>
        <v>892.5</v>
      </c>
      <c r="BC81" s="1370">
        <f t="shared" si="89"/>
        <v>892.5</v>
      </c>
      <c r="BD81" s="1370">
        <f t="shared" si="90"/>
        <v>0</v>
      </c>
      <c r="BG81" s="1368" t="s">
        <v>603</v>
      </c>
      <c r="BH81" s="1369">
        <v>106480196</v>
      </c>
      <c r="BI81" s="1369">
        <f t="shared" si="91"/>
        <v>106480.196</v>
      </c>
      <c r="BK81" s="1368" t="s">
        <v>372</v>
      </c>
      <c r="BL81" s="1369">
        <v>12563039</v>
      </c>
      <c r="BM81" s="1369">
        <v>8839654</v>
      </c>
      <c r="BN81" s="1369">
        <v>12470615</v>
      </c>
      <c r="BO81" s="1369">
        <v>92424</v>
      </c>
      <c r="BP81" s="1369">
        <f t="shared" si="92"/>
        <v>12563.039000000001</v>
      </c>
      <c r="BQ81" s="1369">
        <f t="shared" si="93"/>
        <v>8839.6540000000005</v>
      </c>
      <c r="BR81" s="1369">
        <f t="shared" si="94"/>
        <v>12470.615</v>
      </c>
      <c r="BS81" s="1369">
        <f t="shared" si="95"/>
        <v>92.424000000000007</v>
      </c>
      <c r="BV81" s="1368" t="s">
        <v>571</v>
      </c>
      <c r="BW81" s="1369">
        <v>6677940</v>
      </c>
      <c r="BX81" s="1370">
        <f t="shared" si="96"/>
        <v>6677.94</v>
      </c>
      <c r="BZ81" s="1368" t="s">
        <v>372</v>
      </c>
      <c r="CA81" s="1369">
        <v>12563039</v>
      </c>
      <c r="CB81" s="1369">
        <v>12331644</v>
      </c>
      <c r="CC81" s="1369">
        <v>12470615</v>
      </c>
      <c r="CD81" s="1369">
        <v>92424</v>
      </c>
      <c r="CE81" s="1369">
        <f t="shared" si="97"/>
        <v>12563.039000000001</v>
      </c>
      <c r="CF81" s="1369">
        <f t="shared" si="98"/>
        <v>12331.644</v>
      </c>
      <c r="CG81" s="1369">
        <f t="shared" si="99"/>
        <v>12470.615</v>
      </c>
      <c r="CH81" s="1369">
        <f t="shared" si="100"/>
        <v>92.424000000000007</v>
      </c>
      <c r="CK81" s="1371" t="s">
        <v>570</v>
      </c>
      <c r="CL81" s="1370">
        <v>15565859</v>
      </c>
      <c r="CM81" s="1370">
        <f t="shared" si="101"/>
        <v>15565.859</v>
      </c>
      <c r="CP81" s="1371" t="s">
        <v>372</v>
      </c>
      <c r="CQ81" s="1370">
        <v>14063039</v>
      </c>
      <c r="CR81" s="1370">
        <v>12331644</v>
      </c>
      <c r="CS81" s="1370">
        <v>12470615</v>
      </c>
      <c r="CT81" s="1370">
        <v>1592424</v>
      </c>
      <c r="CU81" s="1370">
        <f t="shared" si="68"/>
        <v>14063.039000000001</v>
      </c>
      <c r="CV81" s="1370">
        <f t="shared" si="69"/>
        <v>12331.644</v>
      </c>
      <c r="CW81" s="1370">
        <f t="shared" si="70"/>
        <v>12470.615</v>
      </c>
      <c r="CX81" s="1370">
        <f t="shared" si="71"/>
        <v>1592.424</v>
      </c>
      <c r="CZ81" s="1371" t="s">
        <v>388</v>
      </c>
      <c r="DA81" s="1370">
        <v>6364199</v>
      </c>
      <c r="DB81" s="1370">
        <f t="shared" si="102"/>
        <v>6364.1989999999996</v>
      </c>
      <c r="DE81" s="1368" t="s">
        <v>372</v>
      </c>
      <c r="DF81" s="1369">
        <v>14523061</v>
      </c>
      <c r="DG81" s="1369">
        <v>13431641</v>
      </c>
      <c r="DH81" s="1369">
        <v>13570612</v>
      </c>
      <c r="DI81" s="1369">
        <v>952449</v>
      </c>
      <c r="DJ81" s="1370">
        <f t="shared" si="103"/>
        <v>14523.061</v>
      </c>
      <c r="DK81" s="1370">
        <f t="shared" si="104"/>
        <v>13431.641</v>
      </c>
      <c r="DL81" s="1370">
        <f t="shared" si="105"/>
        <v>13570.611999999999</v>
      </c>
      <c r="DM81" s="1370">
        <f t="shared" si="106"/>
        <v>952.44899999999996</v>
      </c>
      <c r="DP81" s="1368" t="s">
        <v>389</v>
      </c>
      <c r="DQ81" s="1369">
        <v>2546600</v>
      </c>
      <c r="DR81" s="1370">
        <f t="shared" si="107"/>
        <v>2546.6</v>
      </c>
      <c r="DT81" s="1368" t="s">
        <v>372</v>
      </c>
      <c r="DU81" s="1369">
        <v>15268240</v>
      </c>
      <c r="DV81" s="1369">
        <v>13570612</v>
      </c>
      <c r="DW81" s="1369">
        <v>14315791</v>
      </c>
      <c r="DX81" s="1369">
        <v>952449</v>
      </c>
      <c r="DY81" s="1370">
        <f t="shared" si="108"/>
        <v>15268.24</v>
      </c>
      <c r="DZ81" s="1370">
        <f t="shared" si="109"/>
        <v>13570.611999999999</v>
      </c>
      <c r="EA81" s="1370">
        <f t="shared" si="110"/>
        <v>14315.790999999999</v>
      </c>
      <c r="EB81" s="1370">
        <f t="shared" si="111"/>
        <v>952.44899999999996</v>
      </c>
      <c r="EE81" s="1371" t="s">
        <v>391</v>
      </c>
      <c r="EF81" s="1370">
        <v>40621712</v>
      </c>
      <c r="EG81" s="1372">
        <f t="shared" si="112"/>
        <v>40621.712</v>
      </c>
      <c r="EI81" s="1371" t="s">
        <v>562</v>
      </c>
      <c r="EJ81" s="1370">
        <v>3503264</v>
      </c>
      <c r="EK81" s="1370">
        <v>2251403</v>
      </c>
      <c r="EL81" s="1370">
        <v>1487839</v>
      </c>
      <c r="EM81" s="1372">
        <f t="shared" si="113"/>
        <v>3503.2640000000001</v>
      </c>
      <c r="EN81" s="1372">
        <f t="shared" si="114"/>
        <v>2251.4029999999998</v>
      </c>
      <c r="EO81" s="1372">
        <f t="shared" si="115"/>
        <v>1487.8389999999999</v>
      </c>
      <c r="ER81" s="1368" t="s">
        <v>575</v>
      </c>
      <c r="ES81" s="1369">
        <v>8141</v>
      </c>
      <c r="ET81" s="1370">
        <f t="shared" si="116"/>
        <v>8.141</v>
      </c>
      <c r="EW81" s="1368" t="s">
        <v>563</v>
      </c>
      <c r="EX81" s="1369">
        <v>0</v>
      </c>
      <c r="EY81" s="1369">
        <v>2396097</v>
      </c>
      <c r="EZ81" s="1369">
        <v>2396097</v>
      </c>
      <c r="FA81" s="1369">
        <v>2396097</v>
      </c>
      <c r="FB81" s="1369">
        <v>0</v>
      </c>
      <c r="FC81" s="1370">
        <f t="shared" si="126"/>
        <v>0</v>
      </c>
      <c r="FD81" s="1370">
        <f t="shared" si="127"/>
        <v>2396.0970000000002</v>
      </c>
      <c r="FE81" s="1370">
        <f t="shared" si="128"/>
        <v>2396.0970000000002</v>
      </c>
      <c r="FF81" s="1370">
        <f t="shared" si="129"/>
        <v>2396.0970000000002</v>
      </c>
      <c r="FG81" s="1370">
        <f t="shared" si="130"/>
        <v>0</v>
      </c>
      <c r="FJ81" s="1371" t="s">
        <v>566</v>
      </c>
      <c r="FK81" s="1370">
        <v>906590</v>
      </c>
      <c r="FL81" s="1372">
        <f t="shared" si="122"/>
        <v>906.59</v>
      </c>
      <c r="FN81" s="1613" t="s">
        <v>562</v>
      </c>
      <c r="FO81" s="1614">
        <v>2898727</v>
      </c>
      <c r="FP81" s="1614">
        <v>2748811</v>
      </c>
      <c r="FQ81" s="1614">
        <v>2898727</v>
      </c>
      <c r="FR81" s="1614">
        <f t="shared" si="123"/>
        <v>2898.7269999999999</v>
      </c>
      <c r="FS81" s="1614">
        <f t="shared" si="124"/>
        <v>2748.8110000000001</v>
      </c>
      <c r="FT81" s="1614">
        <f t="shared" si="125"/>
        <v>2898.7269999999999</v>
      </c>
    </row>
    <row r="82" spans="1:176" ht="15" customHeight="1" x14ac:dyDescent="0.25">
      <c r="A82" s="1367" t="s">
        <v>953</v>
      </c>
      <c r="B82" s="1368" t="s">
        <v>376</v>
      </c>
      <c r="C82" s="1369">
        <v>0</v>
      </c>
      <c r="D82" s="1369">
        <v>16715000</v>
      </c>
      <c r="E82" s="1369">
        <v>13317491</v>
      </c>
      <c r="F82" s="1369">
        <v>3397509</v>
      </c>
      <c r="G82" s="1369">
        <v>148360</v>
      </c>
      <c r="H82" s="1370">
        <f t="shared" si="72"/>
        <v>16715</v>
      </c>
      <c r="I82" s="1370">
        <f t="shared" si="73"/>
        <v>13317.491</v>
      </c>
      <c r="J82" s="1370">
        <f t="shared" si="74"/>
        <v>3397.509</v>
      </c>
      <c r="K82" s="1370">
        <f t="shared" si="75"/>
        <v>148.36000000000001</v>
      </c>
      <c r="O82" s="1368" t="s">
        <v>585</v>
      </c>
      <c r="P82" s="1369">
        <v>30556599</v>
      </c>
      <c r="Q82" s="1370">
        <f t="shared" si="76"/>
        <v>30556.598999999998</v>
      </c>
      <c r="S82" s="1368" t="s">
        <v>375</v>
      </c>
      <c r="T82" s="1369">
        <v>12410000</v>
      </c>
      <c r="U82" s="1369">
        <v>2229333</v>
      </c>
      <c r="V82" s="1369">
        <v>11209600</v>
      </c>
      <c r="W82" s="1369">
        <v>1200400</v>
      </c>
      <c r="X82" s="1370">
        <f t="shared" si="77"/>
        <v>12410</v>
      </c>
      <c r="Y82" s="1370">
        <f t="shared" si="78"/>
        <v>2229.3330000000001</v>
      </c>
      <c r="Z82" s="1370">
        <f t="shared" si="79"/>
        <v>11209.6</v>
      </c>
      <c r="AA82" s="1370">
        <f t="shared" si="80"/>
        <v>1200.4000000000001</v>
      </c>
      <c r="AC82" s="1368" t="s">
        <v>389</v>
      </c>
      <c r="AD82" s="1369">
        <v>4398808</v>
      </c>
      <c r="AE82" s="1370">
        <f t="shared" si="81"/>
        <v>4398.808</v>
      </c>
      <c r="AG82" s="1368" t="s">
        <v>374</v>
      </c>
      <c r="AH82" s="1369">
        <v>174077082</v>
      </c>
      <c r="AI82" s="1369">
        <v>33820452</v>
      </c>
      <c r="AJ82" s="1369">
        <v>125168952</v>
      </c>
      <c r="AK82" s="1369">
        <v>48908130</v>
      </c>
      <c r="AL82" s="1369">
        <f t="shared" si="82"/>
        <v>174077.08199999999</v>
      </c>
      <c r="AM82" s="1369">
        <f t="shared" si="83"/>
        <v>33820.451999999997</v>
      </c>
      <c r="AN82" s="1369">
        <f t="shared" si="84"/>
        <v>125168.952</v>
      </c>
      <c r="AO82" s="1369">
        <f t="shared" si="85"/>
        <v>48908.13</v>
      </c>
      <c r="AR82" s="1368" t="s">
        <v>577</v>
      </c>
      <c r="AS82" s="1369">
        <v>1172307</v>
      </c>
      <c r="AT82" s="1369">
        <f t="shared" si="86"/>
        <v>1172.307</v>
      </c>
      <c r="AV82" s="1368" t="s">
        <v>374</v>
      </c>
      <c r="AW82" s="1369">
        <v>174077082</v>
      </c>
      <c r="AX82" s="1369">
        <v>40001463</v>
      </c>
      <c r="AY82" s="1369">
        <v>125168952</v>
      </c>
      <c r="AZ82" s="1369">
        <v>48908130</v>
      </c>
      <c r="BA82" s="1370">
        <f t="shared" si="87"/>
        <v>174077.08199999999</v>
      </c>
      <c r="BB82" s="1370">
        <f t="shared" si="88"/>
        <v>40001.463000000003</v>
      </c>
      <c r="BC82" s="1370">
        <f t="shared" si="89"/>
        <v>125168.952</v>
      </c>
      <c r="BD82" s="1370">
        <f t="shared" si="90"/>
        <v>48908.13</v>
      </c>
      <c r="BG82" s="1368" t="s">
        <v>604</v>
      </c>
      <c r="BH82" s="1369">
        <v>106480196</v>
      </c>
      <c r="BI82" s="1369">
        <f t="shared" si="91"/>
        <v>106480.196</v>
      </c>
      <c r="BK82" s="1368" t="s">
        <v>373</v>
      </c>
      <c r="BL82" s="1369">
        <v>1106700</v>
      </c>
      <c r="BM82" s="1369">
        <v>892500</v>
      </c>
      <c r="BN82" s="1369">
        <v>892500</v>
      </c>
      <c r="BO82" s="1369">
        <v>214200</v>
      </c>
      <c r="BP82" s="1369">
        <f>+BL82/$BR$1*$BS$1+800</f>
        <v>1906.7</v>
      </c>
      <c r="BQ82" s="1369">
        <f t="shared" si="93"/>
        <v>892.5</v>
      </c>
      <c r="BR82" s="1369">
        <f t="shared" si="94"/>
        <v>892.5</v>
      </c>
      <c r="BS82" s="1369">
        <f t="shared" si="95"/>
        <v>214.2</v>
      </c>
      <c r="BV82" s="1368" t="s">
        <v>389</v>
      </c>
      <c r="BW82" s="1369">
        <v>88036106</v>
      </c>
      <c r="BX82" s="1370">
        <f t="shared" si="96"/>
        <v>88036.106</v>
      </c>
      <c r="BZ82" s="1368" t="s">
        <v>373</v>
      </c>
      <c r="CA82" s="1369">
        <v>1106700</v>
      </c>
      <c r="CB82" s="1369">
        <v>892500</v>
      </c>
      <c r="CC82" s="1369">
        <v>892500</v>
      </c>
      <c r="CD82" s="1369">
        <v>214200</v>
      </c>
      <c r="CE82" s="1369">
        <f t="shared" si="97"/>
        <v>1106.7</v>
      </c>
      <c r="CF82" s="1369">
        <f t="shared" si="98"/>
        <v>892.5</v>
      </c>
      <c r="CG82" s="1369">
        <f t="shared" si="99"/>
        <v>892.5</v>
      </c>
      <c r="CH82" s="1369">
        <f t="shared" si="100"/>
        <v>214.2</v>
      </c>
      <c r="CK82" s="1371" t="s">
        <v>571</v>
      </c>
      <c r="CL82" s="1370">
        <v>5566862</v>
      </c>
      <c r="CM82" s="1370">
        <f t="shared" si="101"/>
        <v>5566.8620000000001</v>
      </c>
      <c r="CP82" s="1371" t="s">
        <v>373</v>
      </c>
      <c r="CQ82" s="1370">
        <v>1106700</v>
      </c>
      <c r="CR82" s="1370">
        <v>892500</v>
      </c>
      <c r="CS82" s="1370">
        <v>892500</v>
      </c>
      <c r="CT82" s="1370">
        <v>214200</v>
      </c>
      <c r="CU82" s="1370">
        <f t="shared" si="68"/>
        <v>1106.7</v>
      </c>
      <c r="CV82" s="1370">
        <f t="shared" si="69"/>
        <v>892.5</v>
      </c>
      <c r="CW82" s="1370">
        <f t="shared" si="70"/>
        <v>892.5</v>
      </c>
      <c r="CX82" s="1370">
        <f t="shared" si="71"/>
        <v>214.2</v>
      </c>
      <c r="CZ82" s="1371" t="s">
        <v>474</v>
      </c>
      <c r="DA82" s="1370">
        <v>833190</v>
      </c>
      <c r="DB82" s="1370">
        <f t="shared" si="102"/>
        <v>833.19</v>
      </c>
      <c r="DE82" s="1368" t="s">
        <v>373</v>
      </c>
      <c r="DF82" s="1369">
        <v>1174060</v>
      </c>
      <c r="DG82" s="1369">
        <v>959860</v>
      </c>
      <c r="DH82" s="1369">
        <v>959860</v>
      </c>
      <c r="DI82" s="1369">
        <v>214200</v>
      </c>
      <c r="DJ82" s="1370">
        <f t="shared" si="103"/>
        <v>1174.06</v>
      </c>
      <c r="DK82" s="1370">
        <f t="shared" si="104"/>
        <v>959.86</v>
      </c>
      <c r="DL82" s="1370">
        <f t="shared" si="105"/>
        <v>959.86</v>
      </c>
      <c r="DM82" s="1370">
        <f t="shared" si="106"/>
        <v>214.2</v>
      </c>
      <c r="DP82" s="1368" t="s">
        <v>390</v>
      </c>
      <c r="DQ82" s="1369">
        <v>267682679</v>
      </c>
      <c r="DR82" s="1370">
        <f t="shared" si="107"/>
        <v>267682.679</v>
      </c>
      <c r="DT82" s="1368" t="s">
        <v>373</v>
      </c>
      <c r="DU82" s="1369">
        <v>1340660</v>
      </c>
      <c r="DV82" s="1369">
        <v>959860</v>
      </c>
      <c r="DW82" s="1369">
        <v>1126460</v>
      </c>
      <c r="DX82" s="1369">
        <v>214200</v>
      </c>
      <c r="DY82" s="1370">
        <f t="shared" si="108"/>
        <v>1340.66</v>
      </c>
      <c r="DZ82" s="1370">
        <f t="shared" si="109"/>
        <v>959.86</v>
      </c>
      <c r="EA82" s="1370">
        <f t="shared" si="110"/>
        <v>1126.46</v>
      </c>
      <c r="EB82" s="1370">
        <f t="shared" si="111"/>
        <v>214.2</v>
      </c>
      <c r="EE82" s="1371" t="s">
        <v>573</v>
      </c>
      <c r="EF82" s="1370">
        <v>2061618</v>
      </c>
      <c r="EG82" s="1372">
        <f t="shared" si="112"/>
        <v>2061.6179999999999</v>
      </c>
      <c r="EI82" s="1371" t="s">
        <v>563</v>
      </c>
      <c r="EJ82" s="1370">
        <v>1321297</v>
      </c>
      <c r="EK82" s="1370">
        <v>1313197</v>
      </c>
      <c r="EL82" s="1370">
        <v>1313197</v>
      </c>
      <c r="EM82" s="1372">
        <f t="shared" si="113"/>
        <v>1321.297</v>
      </c>
      <c r="EN82" s="1372">
        <f t="shared" si="114"/>
        <v>1313.1969999999999</v>
      </c>
      <c r="EO82" s="1372">
        <f t="shared" si="115"/>
        <v>1313.1969999999999</v>
      </c>
      <c r="ER82" s="1368" t="s">
        <v>484</v>
      </c>
      <c r="ES82" s="1369">
        <v>8141</v>
      </c>
      <c r="ET82" s="1370">
        <f t="shared" si="116"/>
        <v>8.141</v>
      </c>
      <c r="EW82" s="1368" t="s">
        <v>372</v>
      </c>
      <c r="EX82" s="1369">
        <v>0</v>
      </c>
      <c r="EY82" s="1369">
        <v>17101747</v>
      </c>
      <c r="EZ82" s="1369">
        <v>16888354</v>
      </c>
      <c r="FA82" s="1369">
        <v>17101747</v>
      </c>
      <c r="FB82" s="1369">
        <v>0</v>
      </c>
      <c r="FC82" s="1370">
        <f t="shared" si="126"/>
        <v>0</v>
      </c>
      <c r="FD82" s="1370">
        <f t="shared" si="127"/>
        <v>17101.746999999999</v>
      </c>
      <c r="FE82" s="1370">
        <f t="shared" si="128"/>
        <v>16888.353999999999</v>
      </c>
      <c r="FF82" s="1370">
        <f t="shared" si="129"/>
        <v>17101.746999999999</v>
      </c>
      <c r="FG82" s="1370">
        <f t="shared" si="130"/>
        <v>0</v>
      </c>
      <c r="FJ82" s="1371" t="s">
        <v>568</v>
      </c>
      <c r="FK82" s="1370">
        <v>428400</v>
      </c>
      <c r="FL82" s="1372">
        <f t="shared" si="122"/>
        <v>428.4</v>
      </c>
      <c r="FN82" s="1613" t="s">
        <v>563</v>
      </c>
      <c r="FO82" s="1614">
        <v>2466097</v>
      </c>
      <c r="FP82" s="1614">
        <v>2466097</v>
      </c>
      <c r="FQ82" s="1614">
        <v>2466097</v>
      </c>
      <c r="FR82" s="1614">
        <f t="shared" si="123"/>
        <v>2466.0970000000002</v>
      </c>
      <c r="FS82" s="1614">
        <f t="shared" si="124"/>
        <v>2466.0970000000002</v>
      </c>
      <c r="FT82" s="1614">
        <f t="shared" si="125"/>
        <v>2466.0970000000002</v>
      </c>
    </row>
    <row r="83" spans="1:176" ht="15" customHeight="1" x14ac:dyDescent="0.25">
      <c r="A83" s="1367" t="s">
        <v>953</v>
      </c>
      <c r="B83" s="1368" t="s">
        <v>377</v>
      </c>
      <c r="C83" s="1369">
        <v>0</v>
      </c>
      <c r="D83" s="1369">
        <v>2300000</v>
      </c>
      <c r="E83" s="1369">
        <v>1600000</v>
      </c>
      <c r="F83" s="1369">
        <v>700000</v>
      </c>
      <c r="G83" s="1369">
        <v>0</v>
      </c>
      <c r="H83" s="1370">
        <f t="shared" si="72"/>
        <v>2300</v>
      </c>
      <c r="I83" s="1370">
        <f t="shared" si="73"/>
        <v>1600</v>
      </c>
      <c r="J83" s="1370">
        <f t="shared" si="74"/>
        <v>700</v>
      </c>
      <c r="K83" s="1370">
        <f t="shared" si="75"/>
        <v>0</v>
      </c>
      <c r="O83" s="1368" t="s">
        <v>794</v>
      </c>
      <c r="P83" s="1369">
        <v>22456599</v>
      </c>
      <c r="Q83" s="1370">
        <f t="shared" si="76"/>
        <v>22456.598999999998</v>
      </c>
      <c r="S83" s="1368" t="s">
        <v>376</v>
      </c>
      <c r="T83" s="1369">
        <v>16715000</v>
      </c>
      <c r="U83" s="1369">
        <v>1303424</v>
      </c>
      <c r="V83" s="1369">
        <v>13317491</v>
      </c>
      <c r="W83" s="1369">
        <v>3397509</v>
      </c>
      <c r="X83" s="1370">
        <f t="shared" si="77"/>
        <v>16715</v>
      </c>
      <c r="Y83" s="1370">
        <f t="shared" si="78"/>
        <v>1303.424</v>
      </c>
      <c r="Z83" s="1370">
        <f t="shared" si="79"/>
        <v>13317.491</v>
      </c>
      <c r="AA83" s="1370">
        <f t="shared" si="80"/>
        <v>3397.509</v>
      </c>
      <c r="AC83" s="1368" t="s">
        <v>390</v>
      </c>
      <c r="AD83" s="1369">
        <v>58020648</v>
      </c>
      <c r="AE83" s="1370">
        <f t="shared" si="81"/>
        <v>58020.648000000001</v>
      </c>
      <c r="AG83" s="1368" t="s">
        <v>375</v>
      </c>
      <c r="AH83" s="1369">
        <v>12410000</v>
      </c>
      <c r="AI83" s="1369">
        <v>2900039</v>
      </c>
      <c r="AJ83" s="1369">
        <v>11209600</v>
      </c>
      <c r="AK83" s="1369">
        <v>1200400</v>
      </c>
      <c r="AL83" s="1369">
        <f t="shared" si="82"/>
        <v>12410</v>
      </c>
      <c r="AM83" s="1369">
        <f t="shared" si="83"/>
        <v>2900.0390000000002</v>
      </c>
      <c r="AN83" s="1369">
        <f t="shared" si="84"/>
        <v>11209.6</v>
      </c>
      <c r="AO83" s="1369">
        <f t="shared" si="85"/>
        <v>1200.4000000000001</v>
      </c>
      <c r="AR83" s="1368" t="s">
        <v>397</v>
      </c>
      <c r="AS83" s="1369">
        <v>1172307</v>
      </c>
      <c r="AT83" s="1369">
        <f t="shared" si="86"/>
        <v>1172.307</v>
      </c>
      <c r="AV83" s="1368" t="s">
        <v>375</v>
      </c>
      <c r="AW83" s="1369">
        <v>12410000</v>
      </c>
      <c r="AX83" s="1369">
        <v>3744456</v>
      </c>
      <c r="AY83" s="1369">
        <v>11209600</v>
      </c>
      <c r="AZ83" s="1369">
        <v>1200400</v>
      </c>
      <c r="BA83" s="1370">
        <f t="shared" si="87"/>
        <v>12410</v>
      </c>
      <c r="BB83" s="1370">
        <f t="shared" si="88"/>
        <v>3744.4560000000001</v>
      </c>
      <c r="BC83" s="1370">
        <f t="shared" si="89"/>
        <v>11209.6</v>
      </c>
      <c r="BD83" s="1370">
        <f t="shared" si="90"/>
        <v>1200.4000000000001</v>
      </c>
      <c r="BG83" s="1368" t="s">
        <v>890</v>
      </c>
      <c r="BH83" s="1369">
        <v>106480196</v>
      </c>
      <c r="BI83" s="1369">
        <f t="shared" si="91"/>
        <v>106480.196</v>
      </c>
      <c r="BK83" s="1368" t="s">
        <v>374</v>
      </c>
      <c r="BL83" s="1369">
        <v>170673836</v>
      </c>
      <c r="BM83" s="1369">
        <v>46675776</v>
      </c>
      <c r="BN83" s="1369">
        <v>125612901</v>
      </c>
      <c r="BO83" s="1369">
        <v>45060935</v>
      </c>
      <c r="BP83" s="1369">
        <f t="shared" si="92"/>
        <v>170673.83600000001</v>
      </c>
      <c r="BQ83" s="1369">
        <f t="shared" si="93"/>
        <v>46675.775999999998</v>
      </c>
      <c r="BR83" s="1369">
        <f t="shared" si="94"/>
        <v>125612.901</v>
      </c>
      <c r="BS83" s="1369">
        <f t="shared" si="95"/>
        <v>45060.934999999998</v>
      </c>
      <c r="BV83" s="1368" t="s">
        <v>390</v>
      </c>
      <c r="BW83" s="1369">
        <v>30815344</v>
      </c>
      <c r="BX83" s="1370">
        <f t="shared" si="96"/>
        <v>30815.344000000001</v>
      </c>
      <c r="BZ83" s="1368" t="s">
        <v>374</v>
      </c>
      <c r="CA83" s="1369">
        <v>171823836</v>
      </c>
      <c r="CB83" s="1369">
        <v>53956697</v>
      </c>
      <c r="CC83" s="1369">
        <v>160580331</v>
      </c>
      <c r="CD83" s="1369">
        <v>11243505</v>
      </c>
      <c r="CE83" s="1369">
        <f t="shared" si="97"/>
        <v>171823.83600000001</v>
      </c>
      <c r="CF83" s="1369">
        <f t="shared" si="98"/>
        <v>53956.697</v>
      </c>
      <c r="CG83" s="1369">
        <f t="shared" si="99"/>
        <v>160580.33100000001</v>
      </c>
      <c r="CH83" s="1369">
        <f t="shared" si="100"/>
        <v>11243.504999999999</v>
      </c>
      <c r="CK83" s="1371" t="s">
        <v>389</v>
      </c>
      <c r="CL83" s="1370">
        <v>139157946</v>
      </c>
      <c r="CM83" s="1370">
        <f t="shared" si="101"/>
        <v>139157.946</v>
      </c>
      <c r="CP83" s="1371" t="s">
        <v>374</v>
      </c>
      <c r="CQ83" s="1370">
        <v>172882936</v>
      </c>
      <c r="CR83" s="1370">
        <v>59297857</v>
      </c>
      <c r="CS83" s="1370">
        <v>162604613</v>
      </c>
      <c r="CT83" s="1370">
        <v>10278323</v>
      </c>
      <c r="CU83" s="1370">
        <f t="shared" si="68"/>
        <v>172882.93599999999</v>
      </c>
      <c r="CV83" s="1370">
        <f t="shared" si="69"/>
        <v>59297.857000000004</v>
      </c>
      <c r="CW83" s="1370">
        <f t="shared" si="70"/>
        <v>162604.61300000001</v>
      </c>
      <c r="CX83" s="1370">
        <f t="shared" si="71"/>
        <v>10278.323</v>
      </c>
      <c r="CZ83" s="1371" t="s">
        <v>570</v>
      </c>
      <c r="DA83" s="1370">
        <v>10192367</v>
      </c>
      <c r="DB83" s="1370">
        <f t="shared" si="102"/>
        <v>10192.367</v>
      </c>
      <c r="DE83" s="1368" t="s">
        <v>374</v>
      </c>
      <c r="DF83" s="1369">
        <v>180154084</v>
      </c>
      <c r="DG83" s="1369">
        <v>64934213</v>
      </c>
      <c r="DH83" s="1369">
        <v>167004613</v>
      </c>
      <c r="DI83" s="1369">
        <v>13149471</v>
      </c>
      <c r="DJ83" s="1370">
        <f t="shared" si="103"/>
        <v>180154.084</v>
      </c>
      <c r="DK83" s="1370">
        <f t="shared" si="104"/>
        <v>64934.213000000003</v>
      </c>
      <c r="DL83" s="1370">
        <f t="shared" si="105"/>
        <v>167004.61300000001</v>
      </c>
      <c r="DM83" s="1370">
        <f t="shared" si="106"/>
        <v>13149.471</v>
      </c>
      <c r="DP83" s="1368" t="s">
        <v>391</v>
      </c>
      <c r="DQ83" s="1369">
        <v>251659426</v>
      </c>
      <c r="DR83" s="1370">
        <f t="shared" si="107"/>
        <v>251659.42600000001</v>
      </c>
      <c r="DT83" s="1368" t="s">
        <v>374</v>
      </c>
      <c r="DU83" s="1369">
        <v>181235015</v>
      </c>
      <c r="DV83" s="1369">
        <v>85079877</v>
      </c>
      <c r="DW83" s="1369">
        <v>165624249</v>
      </c>
      <c r="DX83" s="1369">
        <v>15610766</v>
      </c>
      <c r="DY83" s="1370">
        <f t="shared" si="108"/>
        <v>181235.01500000001</v>
      </c>
      <c r="DZ83" s="1370">
        <f t="shared" si="109"/>
        <v>85079.876999999993</v>
      </c>
      <c r="EA83" s="1370">
        <f t="shared" si="110"/>
        <v>165624.24900000001</v>
      </c>
      <c r="EB83" s="1370">
        <f t="shared" si="111"/>
        <v>15610.766</v>
      </c>
      <c r="EE83" s="1371" t="s">
        <v>574</v>
      </c>
      <c r="EF83" s="1370">
        <v>9398003</v>
      </c>
      <c r="EG83" s="1372">
        <f t="shared" si="112"/>
        <v>9398.0030000000006</v>
      </c>
      <c r="EI83" s="1371" t="s">
        <v>372</v>
      </c>
      <c r="EJ83" s="1370">
        <v>16972600</v>
      </c>
      <c r="EK83" s="1370">
        <v>15403290</v>
      </c>
      <c r="EL83" s="1370">
        <v>14315791</v>
      </c>
      <c r="EM83" s="1372">
        <f t="shared" si="113"/>
        <v>16972.599999999999</v>
      </c>
      <c r="EN83" s="1372">
        <f t="shared" si="114"/>
        <v>15403.29</v>
      </c>
      <c r="EO83" s="1372">
        <f t="shared" si="115"/>
        <v>14315.790999999999</v>
      </c>
      <c r="ER83" s="1368" t="s">
        <v>576</v>
      </c>
      <c r="ES83" s="1369">
        <v>279321299</v>
      </c>
      <c r="ET83" s="1370">
        <f t="shared" si="116"/>
        <v>279321.299</v>
      </c>
      <c r="EW83" s="1368" t="s">
        <v>373</v>
      </c>
      <c r="EX83" s="1369">
        <v>0</v>
      </c>
      <c r="EY83" s="1369">
        <v>3882340</v>
      </c>
      <c r="EZ83" s="1369">
        <v>1126460</v>
      </c>
      <c r="FA83" s="1369">
        <v>3763340</v>
      </c>
      <c r="FB83" s="1369">
        <v>119000</v>
      </c>
      <c r="FC83" s="1370">
        <f t="shared" si="126"/>
        <v>0</v>
      </c>
      <c r="FD83" s="1370">
        <f t="shared" si="127"/>
        <v>3882.34</v>
      </c>
      <c r="FE83" s="1370">
        <f t="shared" si="128"/>
        <v>1126.46</v>
      </c>
      <c r="FF83" s="1370">
        <f t="shared" si="129"/>
        <v>3763.34</v>
      </c>
      <c r="FG83" s="1370">
        <f t="shared" si="130"/>
        <v>119</v>
      </c>
      <c r="FJ83" s="1371" t="s">
        <v>569</v>
      </c>
      <c r="FK83" s="1370">
        <v>543491</v>
      </c>
      <c r="FL83" s="1372">
        <f t="shared" si="122"/>
        <v>543.49099999999999</v>
      </c>
      <c r="FN83" s="1613" t="s">
        <v>372</v>
      </c>
      <c r="FO83" s="1614">
        <v>17101747</v>
      </c>
      <c r="FP83" s="1614">
        <v>17101747</v>
      </c>
      <c r="FQ83" s="1614">
        <v>17101747</v>
      </c>
      <c r="FR83" s="1614">
        <f t="shared" si="123"/>
        <v>17101.746999999999</v>
      </c>
      <c r="FS83" s="1614">
        <f t="shared" si="124"/>
        <v>17101.746999999999</v>
      </c>
      <c r="FT83" s="1614">
        <f t="shared" si="125"/>
        <v>17101.746999999999</v>
      </c>
    </row>
    <row r="84" spans="1:176" ht="15" customHeight="1" x14ac:dyDescent="0.25">
      <c r="A84" s="1367" t="s">
        <v>953</v>
      </c>
      <c r="B84" s="1368" t="s">
        <v>378</v>
      </c>
      <c r="C84" s="1369">
        <v>0</v>
      </c>
      <c r="D84" s="1369">
        <v>18000000</v>
      </c>
      <c r="E84" s="1369">
        <v>0</v>
      </c>
      <c r="F84" s="1369">
        <v>18000000</v>
      </c>
      <c r="G84" s="1369">
        <v>0</v>
      </c>
      <c r="H84" s="1370">
        <f t="shared" si="72"/>
        <v>18000</v>
      </c>
      <c r="I84" s="1370">
        <f t="shared" si="73"/>
        <v>0</v>
      </c>
      <c r="J84" s="1370">
        <f t="shared" si="74"/>
        <v>18000</v>
      </c>
      <c r="K84" s="1370">
        <f t="shared" si="75"/>
        <v>0</v>
      </c>
      <c r="O84" s="1368" t="s">
        <v>402</v>
      </c>
      <c r="P84" s="1369">
        <v>8100000</v>
      </c>
      <c r="Q84" s="1370">
        <f t="shared" si="76"/>
        <v>8100</v>
      </c>
      <c r="S84" s="1368" t="s">
        <v>377</v>
      </c>
      <c r="T84" s="1369">
        <v>2300000</v>
      </c>
      <c r="U84" s="1369">
        <v>74800</v>
      </c>
      <c r="V84" s="1369">
        <v>1600000</v>
      </c>
      <c r="W84" s="1369">
        <v>700000</v>
      </c>
      <c r="X84" s="1370">
        <f t="shared" si="77"/>
        <v>2300</v>
      </c>
      <c r="Y84" s="1370">
        <f t="shared" si="78"/>
        <v>74.8</v>
      </c>
      <c r="Z84" s="1370">
        <f t="shared" si="79"/>
        <v>1600</v>
      </c>
      <c r="AA84" s="1370">
        <f t="shared" si="80"/>
        <v>700</v>
      </c>
      <c r="AC84" s="1368" t="s">
        <v>391</v>
      </c>
      <c r="AD84" s="1369">
        <v>50786046</v>
      </c>
      <c r="AE84" s="1370">
        <f t="shared" si="81"/>
        <v>50786.046000000002</v>
      </c>
      <c r="AG84" s="1368" t="s">
        <v>376</v>
      </c>
      <c r="AH84" s="1369">
        <v>16715000</v>
      </c>
      <c r="AI84" s="1369">
        <v>2388232</v>
      </c>
      <c r="AJ84" s="1369">
        <v>13317491</v>
      </c>
      <c r="AK84" s="1369">
        <v>3397509</v>
      </c>
      <c r="AL84" s="1369">
        <f t="shared" si="82"/>
        <v>16715</v>
      </c>
      <c r="AM84" s="1369">
        <f t="shared" si="83"/>
        <v>2388.232</v>
      </c>
      <c r="AN84" s="1369">
        <f t="shared" si="84"/>
        <v>13317.491</v>
      </c>
      <c r="AO84" s="1369">
        <f t="shared" si="85"/>
        <v>3397.509</v>
      </c>
      <c r="AR84" s="1368" t="s">
        <v>399</v>
      </c>
      <c r="AS84" s="1369">
        <v>6311431</v>
      </c>
      <c r="AT84" s="1369">
        <f t="shared" si="86"/>
        <v>6311.4309999999996</v>
      </c>
      <c r="AV84" s="1368" t="s">
        <v>376</v>
      </c>
      <c r="AW84" s="1369">
        <v>16715000</v>
      </c>
      <c r="AX84" s="1369">
        <v>3411245</v>
      </c>
      <c r="AY84" s="1369">
        <v>13317491</v>
      </c>
      <c r="AZ84" s="1369">
        <v>3397509</v>
      </c>
      <c r="BA84" s="1370">
        <f t="shared" si="87"/>
        <v>16715</v>
      </c>
      <c r="BB84" s="1370">
        <f t="shared" si="88"/>
        <v>3411.2449999999999</v>
      </c>
      <c r="BC84" s="1370">
        <f t="shared" si="89"/>
        <v>13317.491</v>
      </c>
      <c r="BD84" s="1370">
        <f t="shared" si="90"/>
        <v>3397.509</v>
      </c>
      <c r="BK84" s="1368" t="s">
        <v>375</v>
      </c>
      <c r="BL84" s="1369">
        <v>12410000</v>
      </c>
      <c r="BM84" s="1369">
        <v>4655456</v>
      </c>
      <c r="BN84" s="1369">
        <v>11209600</v>
      </c>
      <c r="BO84" s="1369">
        <v>1200400</v>
      </c>
      <c r="BP84" s="1369">
        <f t="shared" si="92"/>
        <v>12410</v>
      </c>
      <c r="BQ84" s="1369">
        <f t="shared" si="93"/>
        <v>4655.4560000000001</v>
      </c>
      <c r="BR84" s="1369">
        <f t="shared" si="94"/>
        <v>11209.6</v>
      </c>
      <c r="BS84" s="1369">
        <f t="shared" si="95"/>
        <v>1200.4000000000001</v>
      </c>
      <c r="BV84" s="1368" t="s">
        <v>391</v>
      </c>
      <c r="BW84" s="1369">
        <v>16601111</v>
      </c>
      <c r="BX84" s="1370">
        <f t="shared" si="96"/>
        <v>16601.111000000001</v>
      </c>
      <c r="BZ84" s="1368" t="s">
        <v>375</v>
      </c>
      <c r="CA84" s="1369">
        <v>11410000</v>
      </c>
      <c r="CB84" s="1369">
        <v>5405791</v>
      </c>
      <c r="CC84" s="1369">
        <v>11209600</v>
      </c>
      <c r="CD84" s="1369">
        <v>200400</v>
      </c>
      <c r="CE84" s="1369">
        <f t="shared" si="97"/>
        <v>11410</v>
      </c>
      <c r="CF84" s="1369">
        <f t="shared" si="98"/>
        <v>5405.7910000000002</v>
      </c>
      <c r="CG84" s="1369">
        <f t="shared" si="99"/>
        <v>11209.6</v>
      </c>
      <c r="CH84" s="1369">
        <f t="shared" si="100"/>
        <v>200.4</v>
      </c>
      <c r="CK84" s="1371" t="s">
        <v>390</v>
      </c>
      <c r="CL84" s="1370">
        <v>123829082</v>
      </c>
      <c r="CM84" s="1370">
        <f t="shared" si="101"/>
        <v>123829.08199999999</v>
      </c>
      <c r="CP84" s="1371" t="s">
        <v>375</v>
      </c>
      <c r="CQ84" s="1370">
        <v>11410000</v>
      </c>
      <c r="CR84" s="1370">
        <v>6470103</v>
      </c>
      <c r="CS84" s="1370">
        <v>11209600</v>
      </c>
      <c r="CT84" s="1370">
        <v>200400</v>
      </c>
      <c r="CU84" s="1370">
        <f t="shared" si="68"/>
        <v>11410</v>
      </c>
      <c r="CV84" s="1370">
        <f t="shared" si="69"/>
        <v>6470.1030000000001</v>
      </c>
      <c r="CW84" s="1370">
        <f t="shared" si="70"/>
        <v>11209.6</v>
      </c>
      <c r="CX84" s="1370">
        <f t="shared" si="71"/>
        <v>200.4</v>
      </c>
      <c r="CZ84" s="1371" t="s">
        <v>571</v>
      </c>
      <c r="DA84" s="1370">
        <v>6110000</v>
      </c>
      <c r="DB84" s="1370">
        <f t="shared" si="102"/>
        <v>6110</v>
      </c>
      <c r="DE84" s="1368" t="s">
        <v>375</v>
      </c>
      <c r="DF84" s="1369">
        <v>12810000</v>
      </c>
      <c r="DG84" s="1369">
        <v>8554703</v>
      </c>
      <c r="DH84" s="1369">
        <v>12609600</v>
      </c>
      <c r="DI84" s="1369">
        <v>200400</v>
      </c>
      <c r="DJ84" s="1370">
        <f t="shared" si="103"/>
        <v>12810</v>
      </c>
      <c r="DK84" s="1370">
        <f t="shared" si="104"/>
        <v>8554.7029999999995</v>
      </c>
      <c r="DL84" s="1370">
        <f t="shared" si="105"/>
        <v>12609.6</v>
      </c>
      <c r="DM84" s="1370">
        <f t="shared" si="106"/>
        <v>200.4</v>
      </c>
      <c r="DP84" s="1368" t="s">
        <v>573</v>
      </c>
      <c r="DQ84" s="1369">
        <v>4140487</v>
      </c>
      <c r="DR84" s="1370">
        <f t="shared" si="107"/>
        <v>4140.4870000000001</v>
      </c>
      <c r="DT84" s="1368" t="s">
        <v>375</v>
      </c>
      <c r="DU84" s="1369">
        <v>13822931</v>
      </c>
      <c r="DV84" s="1369">
        <v>9964231</v>
      </c>
      <c r="DW84" s="1369">
        <v>13622531</v>
      </c>
      <c r="DX84" s="1369">
        <v>200400</v>
      </c>
      <c r="DY84" s="1370">
        <f t="shared" si="108"/>
        <v>13822.931</v>
      </c>
      <c r="DZ84" s="1370">
        <f t="shared" si="109"/>
        <v>9964.2309999999998</v>
      </c>
      <c r="EA84" s="1370">
        <f t="shared" si="110"/>
        <v>13622.531000000001</v>
      </c>
      <c r="EB84" s="1370">
        <f t="shared" si="111"/>
        <v>200.4</v>
      </c>
      <c r="EE84" s="1371" t="s">
        <v>475</v>
      </c>
      <c r="EF84" s="1370">
        <v>2388858</v>
      </c>
      <c r="EG84" s="1372">
        <f t="shared" si="112"/>
        <v>2388.8580000000002</v>
      </c>
      <c r="EI84" s="1371" t="s">
        <v>373</v>
      </c>
      <c r="EJ84" s="1370">
        <v>1340660</v>
      </c>
      <c r="EK84" s="1370">
        <v>1126460</v>
      </c>
      <c r="EL84" s="1370">
        <v>1126460</v>
      </c>
      <c r="EM84" s="1372">
        <f>EJ84/$EN$1*$EO$1</f>
        <v>1340.66</v>
      </c>
      <c r="EN84" s="1372">
        <f t="shared" si="114"/>
        <v>1126.46</v>
      </c>
      <c r="EO84" s="1372">
        <f t="shared" si="115"/>
        <v>1126.46</v>
      </c>
      <c r="ER84" s="1368" t="s">
        <v>393</v>
      </c>
      <c r="ES84" s="1369">
        <v>168657239</v>
      </c>
      <c r="ET84" s="1370">
        <f t="shared" si="116"/>
        <v>168657.239</v>
      </c>
      <c r="EW84" s="1368" t="s">
        <v>374</v>
      </c>
      <c r="EX84" s="1369">
        <v>0</v>
      </c>
      <c r="EY84" s="1369">
        <v>170998349</v>
      </c>
      <c r="EZ84" s="1369">
        <v>120462761</v>
      </c>
      <c r="FA84" s="1369">
        <v>170538349</v>
      </c>
      <c r="FB84" s="1369">
        <v>460000</v>
      </c>
      <c r="FC84" s="1370">
        <f t="shared" si="126"/>
        <v>0</v>
      </c>
      <c r="FD84" s="1370">
        <f t="shared" si="127"/>
        <v>170998.34899999999</v>
      </c>
      <c r="FE84" s="1370">
        <f t="shared" si="128"/>
        <v>120462.761</v>
      </c>
      <c r="FF84" s="1370">
        <f t="shared" si="129"/>
        <v>170538.34899999999</v>
      </c>
      <c r="FG84" s="1370">
        <f t="shared" si="130"/>
        <v>460</v>
      </c>
      <c r="FJ84" s="1371" t="s">
        <v>384</v>
      </c>
      <c r="FK84" s="1370">
        <v>1590754</v>
      </c>
      <c r="FL84" s="1372">
        <f t="shared" si="122"/>
        <v>1590.7539999999999</v>
      </c>
      <c r="FN84" s="1613" t="s">
        <v>373</v>
      </c>
      <c r="FO84" s="1614">
        <v>3880437</v>
      </c>
      <c r="FP84" s="1614">
        <v>3880437</v>
      </c>
      <c r="FQ84" s="1614">
        <v>3880437</v>
      </c>
      <c r="FR84" s="1614">
        <f t="shared" si="123"/>
        <v>3880.4369999999999</v>
      </c>
      <c r="FS84" s="1614">
        <f t="shared" si="124"/>
        <v>3880.4369999999999</v>
      </c>
      <c r="FT84" s="1614">
        <f t="shared" si="125"/>
        <v>3880.4369999999999</v>
      </c>
    </row>
    <row r="85" spans="1:176" ht="15" customHeight="1" x14ac:dyDescent="0.25">
      <c r="A85" s="1367" t="s">
        <v>953</v>
      </c>
      <c r="B85" s="1368" t="s">
        <v>379</v>
      </c>
      <c r="C85" s="1369">
        <v>0</v>
      </c>
      <c r="D85" s="1369">
        <v>66000000</v>
      </c>
      <c r="E85" s="1369">
        <v>38256082</v>
      </c>
      <c r="F85" s="1369">
        <v>27743918</v>
      </c>
      <c r="G85" s="1369">
        <v>5465146</v>
      </c>
      <c r="H85" s="1370">
        <f t="shared" si="72"/>
        <v>66000</v>
      </c>
      <c r="I85" s="1370">
        <f t="shared" si="73"/>
        <v>38256.082000000002</v>
      </c>
      <c r="J85" s="1370">
        <f t="shared" si="74"/>
        <v>27743.918000000001</v>
      </c>
      <c r="K85" s="1370">
        <f t="shared" si="75"/>
        <v>5465.1459999999997</v>
      </c>
      <c r="O85" s="1368" t="s">
        <v>587</v>
      </c>
      <c r="P85" s="1369">
        <v>8100000</v>
      </c>
      <c r="Q85" s="1370">
        <f t="shared" si="76"/>
        <v>8100</v>
      </c>
      <c r="S85" s="1368" t="s">
        <v>378</v>
      </c>
      <c r="T85" s="1369">
        <v>18240000</v>
      </c>
      <c r="U85" s="1369">
        <v>759276</v>
      </c>
      <c r="V85" s="1369">
        <v>18240000</v>
      </c>
      <c r="W85" s="1369">
        <v>0</v>
      </c>
      <c r="X85" s="1370">
        <f t="shared" si="77"/>
        <v>18240</v>
      </c>
      <c r="Y85" s="1370">
        <f t="shared" si="78"/>
        <v>759.27599999999995</v>
      </c>
      <c r="Z85" s="1370">
        <f t="shared" si="79"/>
        <v>18240</v>
      </c>
      <c r="AA85" s="1370">
        <f t="shared" si="80"/>
        <v>0</v>
      </c>
      <c r="AC85" s="1368" t="s">
        <v>573</v>
      </c>
      <c r="AD85" s="1369">
        <v>2099886</v>
      </c>
      <c r="AE85" s="1370">
        <f t="shared" si="81"/>
        <v>2099.886</v>
      </c>
      <c r="AG85" s="1368" t="s">
        <v>377</v>
      </c>
      <c r="AH85" s="1369">
        <v>2300000</v>
      </c>
      <c r="AI85" s="1369">
        <v>143150</v>
      </c>
      <c r="AJ85" s="1369">
        <v>1600000</v>
      </c>
      <c r="AK85" s="1369">
        <v>700000</v>
      </c>
      <c r="AL85" s="1369">
        <f t="shared" si="82"/>
        <v>2300</v>
      </c>
      <c r="AM85" s="1369">
        <f t="shared" si="83"/>
        <v>143.15</v>
      </c>
      <c r="AN85" s="1369">
        <f t="shared" si="84"/>
        <v>1600</v>
      </c>
      <c r="AO85" s="1369">
        <f t="shared" si="85"/>
        <v>700</v>
      </c>
      <c r="AR85" s="1368" t="s">
        <v>400</v>
      </c>
      <c r="AS85" s="1369">
        <v>6311431</v>
      </c>
      <c r="AT85" s="1369">
        <f t="shared" si="86"/>
        <v>6311.4309999999996</v>
      </c>
      <c r="AV85" s="1368" t="s">
        <v>377</v>
      </c>
      <c r="AW85" s="1369">
        <v>2300000</v>
      </c>
      <c r="AX85" s="1369">
        <v>238250</v>
      </c>
      <c r="AY85" s="1369">
        <v>1600000</v>
      </c>
      <c r="AZ85" s="1369">
        <v>700000</v>
      </c>
      <c r="BA85" s="1370">
        <f t="shared" si="87"/>
        <v>2300</v>
      </c>
      <c r="BB85" s="1370">
        <f t="shared" si="88"/>
        <v>238.25</v>
      </c>
      <c r="BC85" s="1370">
        <f t="shared" si="89"/>
        <v>1600</v>
      </c>
      <c r="BD85" s="1370">
        <f t="shared" si="90"/>
        <v>700</v>
      </c>
      <c r="BK85" s="1368" t="s">
        <v>376</v>
      </c>
      <c r="BL85" s="1369">
        <v>16715000</v>
      </c>
      <c r="BM85" s="1369">
        <v>4661757</v>
      </c>
      <c r="BN85" s="1369">
        <v>13317491</v>
      </c>
      <c r="BO85" s="1369">
        <v>3397509</v>
      </c>
      <c r="BP85" s="1369">
        <f t="shared" si="92"/>
        <v>16715</v>
      </c>
      <c r="BQ85" s="1369">
        <f t="shared" si="93"/>
        <v>4661.7569999999996</v>
      </c>
      <c r="BR85" s="1369">
        <f t="shared" si="94"/>
        <v>13317.491</v>
      </c>
      <c r="BS85" s="1369">
        <f t="shared" si="95"/>
        <v>3397.509</v>
      </c>
      <c r="BV85" s="1368" t="s">
        <v>574</v>
      </c>
      <c r="BW85" s="1369">
        <v>9436517</v>
      </c>
      <c r="BX85" s="1370">
        <f t="shared" si="96"/>
        <v>9436.5169999999998</v>
      </c>
      <c r="BZ85" s="1368" t="s">
        <v>376</v>
      </c>
      <c r="CA85" s="1369">
        <v>16715000</v>
      </c>
      <c r="CB85" s="1369">
        <v>5848597</v>
      </c>
      <c r="CC85" s="1369">
        <v>13317491</v>
      </c>
      <c r="CD85" s="1369">
        <v>3397509</v>
      </c>
      <c r="CE85" s="1369">
        <f t="shared" si="97"/>
        <v>16715</v>
      </c>
      <c r="CF85" s="1369">
        <f t="shared" si="98"/>
        <v>5848.5969999999998</v>
      </c>
      <c r="CG85" s="1369">
        <f t="shared" si="99"/>
        <v>13317.491</v>
      </c>
      <c r="CH85" s="1369">
        <f t="shared" si="100"/>
        <v>3397.509</v>
      </c>
      <c r="CK85" s="1371" t="s">
        <v>391</v>
      </c>
      <c r="CL85" s="1370">
        <v>109947038</v>
      </c>
      <c r="CM85" s="1370">
        <f t="shared" si="101"/>
        <v>109947.038</v>
      </c>
      <c r="CP85" s="1371" t="s">
        <v>376</v>
      </c>
      <c r="CQ85" s="1370">
        <v>17167491</v>
      </c>
      <c r="CR85" s="1370">
        <v>6917835</v>
      </c>
      <c r="CS85" s="1370">
        <v>13317491</v>
      </c>
      <c r="CT85" s="1370">
        <v>3850000</v>
      </c>
      <c r="CU85" s="1370">
        <f t="shared" si="68"/>
        <v>17167.491000000002</v>
      </c>
      <c r="CV85" s="1370">
        <f t="shared" si="69"/>
        <v>6917.835</v>
      </c>
      <c r="CW85" s="1370">
        <f t="shared" si="70"/>
        <v>13317.491</v>
      </c>
      <c r="CX85" s="1370">
        <f t="shared" si="71"/>
        <v>3850</v>
      </c>
      <c r="CZ85" s="1371" t="s">
        <v>389</v>
      </c>
      <c r="DA85" s="1370">
        <v>25123293</v>
      </c>
      <c r="DB85" s="1370">
        <f t="shared" si="102"/>
        <v>25123.293000000001</v>
      </c>
      <c r="DE85" s="1368" t="s">
        <v>376</v>
      </c>
      <c r="DF85" s="1369">
        <v>23167491</v>
      </c>
      <c r="DG85" s="1369">
        <v>8146328</v>
      </c>
      <c r="DH85" s="1369">
        <v>16317491</v>
      </c>
      <c r="DI85" s="1369">
        <v>6850000</v>
      </c>
      <c r="DJ85" s="1370">
        <f t="shared" si="103"/>
        <v>23167.491000000002</v>
      </c>
      <c r="DK85" s="1370">
        <f t="shared" si="104"/>
        <v>8146.3280000000004</v>
      </c>
      <c r="DL85" s="1370">
        <f t="shared" si="105"/>
        <v>16317.491</v>
      </c>
      <c r="DM85" s="1370">
        <f t="shared" si="106"/>
        <v>6850</v>
      </c>
      <c r="DP85" s="1368" t="s">
        <v>574</v>
      </c>
      <c r="DQ85" s="1369">
        <v>9493908</v>
      </c>
      <c r="DR85" s="1370">
        <f t="shared" si="107"/>
        <v>9493.9079999999994</v>
      </c>
      <c r="DT85" s="1368" t="s">
        <v>376</v>
      </c>
      <c r="DU85" s="1369">
        <v>23235491</v>
      </c>
      <c r="DV85" s="1369">
        <v>9019659</v>
      </c>
      <c r="DW85" s="1369">
        <v>13924196</v>
      </c>
      <c r="DX85" s="1369">
        <v>9311295</v>
      </c>
      <c r="DY85" s="1370">
        <f t="shared" si="108"/>
        <v>23235.491000000002</v>
      </c>
      <c r="DZ85" s="1370">
        <f t="shared" si="109"/>
        <v>9019.6589999999997</v>
      </c>
      <c r="EA85" s="1370">
        <f t="shared" si="110"/>
        <v>13924.196</v>
      </c>
      <c r="EB85" s="1370">
        <f t="shared" si="111"/>
        <v>9311.2950000000001</v>
      </c>
      <c r="EE85" s="1371" t="s">
        <v>576</v>
      </c>
      <c r="EF85" s="1370">
        <v>133317157</v>
      </c>
      <c r="EG85" s="1372">
        <f t="shared" si="112"/>
        <v>133317.15700000001</v>
      </c>
      <c r="EI85" s="1371" t="s">
        <v>374</v>
      </c>
      <c r="EJ85" s="1370">
        <v>183003623</v>
      </c>
      <c r="EK85" s="1370">
        <v>172728953</v>
      </c>
      <c r="EL85" s="1370">
        <v>101561584</v>
      </c>
      <c r="EM85" s="1372">
        <f t="shared" si="113"/>
        <v>183003.62299999999</v>
      </c>
      <c r="EN85" s="1372">
        <f t="shared" si="114"/>
        <v>172728.95300000001</v>
      </c>
      <c r="EO85" s="1372">
        <f t="shared" si="115"/>
        <v>101561.584</v>
      </c>
      <c r="ER85" s="1368" t="s">
        <v>394</v>
      </c>
      <c r="ES85" s="1369">
        <v>9100000</v>
      </c>
      <c r="ET85" s="1370">
        <f t="shared" si="116"/>
        <v>9100</v>
      </c>
      <c r="EW85" s="1368" t="s">
        <v>375</v>
      </c>
      <c r="EX85" s="1369">
        <v>0</v>
      </c>
      <c r="EY85" s="1369">
        <v>15806131</v>
      </c>
      <c r="EZ85" s="1369">
        <v>13643778</v>
      </c>
      <c r="FA85" s="1369">
        <v>15806131</v>
      </c>
      <c r="FB85" s="1369">
        <v>0</v>
      </c>
      <c r="FC85" s="1370">
        <f t="shared" si="126"/>
        <v>0</v>
      </c>
      <c r="FD85" s="1370">
        <f t="shared" si="127"/>
        <v>15806.130999999999</v>
      </c>
      <c r="FE85" s="1370">
        <f t="shared" si="128"/>
        <v>13643.778</v>
      </c>
      <c r="FF85" s="1370">
        <f t="shared" si="129"/>
        <v>15806.130999999999</v>
      </c>
      <c r="FG85" s="1370">
        <f t="shared" si="130"/>
        <v>0</v>
      </c>
      <c r="FJ85" s="1371" t="s">
        <v>385</v>
      </c>
      <c r="FK85" s="1370">
        <v>1590754</v>
      </c>
      <c r="FL85" s="1372">
        <f t="shared" si="122"/>
        <v>1590.7539999999999</v>
      </c>
      <c r="FN85" s="1613" t="s">
        <v>374</v>
      </c>
      <c r="FO85" s="1614">
        <v>162839568</v>
      </c>
      <c r="FP85" s="1614">
        <v>136984165</v>
      </c>
      <c r="FQ85" s="1614">
        <v>159106235</v>
      </c>
      <c r="FR85" s="1614">
        <f t="shared" si="123"/>
        <v>162839.568</v>
      </c>
      <c r="FS85" s="1614">
        <f t="shared" si="124"/>
        <v>136984.16500000001</v>
      </c>
      <c r="FT85" s="1614">
        <f t="shared" si="125"/>
        <v>159106.23499999999</v>
      </c>
    </row>
    <row r="86" spans="1:176" ht="15" customHeight="1" x14ac:dyDescent="0.25">
      <c r="A86" s="1367" t="s">
        <v>953</v>
      </c>
      <c r="B86" s="1368" t="s">
        <v>380</v>
      </c>
      <c r="C86" s="1369">
        <v>0</v>
      </c>
      <c r="D86" s="1369">
        <v>8500000</v>
      </c>
      <c r="E86" s="1369">
        <v>0</v>
      </c>
      <c r="F86" s="1369">
        <v>8500000</v>
      </c>
      <c r="G86" s="1369">
        <v>0</v>
      </c>
      <c r="H86" s="1370">
        <f t="shared" si="72"/>
        <v>8500</v>
      </c>
      <c r="I86" s="1370">
        <f t="shared" si="73"/>
        <v>0</v>
      </c>
      <c r="J86" s="1370">
        <f t="shared" si="74"/>
        <v>8500</v>
      </c>
      <c r="K86" s="1370">
        <f t="shared" si="75"/>
        <v>0</v>
      </c>
      <c r="O86" s="1368" t="s">
        <v>944</v>
      </c>
      <c r="P86" s="1369">
        <v>210102000</v>
      </c>
      <c r="Q86" s="1370">
        <f t="shared" si="76"/>
        <v>210102</v>
      </c>
      <c r="S86" s="1368" t="s">
        <v>379</v>
      </c>
      <c r="T86" s="1369">
        <v>66000000</v>
      </c>
      <c r="U86" s="1369">
        <v>10930292</v>
      </c>
      <c r="V86" s="1369">
        <v>38256082</v>
      </c>
      <c r="W86" s="1369">
        <v>27743918</v>
      </c>
      <c r="X86" s="1370">
        <f t="shared" si="77"/>
        <v>66000</v>
      </c>
      <c r="Y86" s="1370">
        <f t="shared" si="78"/>
        <v>10930.291999999999</v>
      </c>
      <c r="Z86" s="1370">
        <f t="shared" si="79"/>
        <v>38256.082000000002</v>
      </c>
      <c r="AA86" s="1370">
        <f t="shared" si="80"/>
        <v>27743.918000000001</v>
      </c>
      <c r="AC86" s="1368" t="s">
        <v>475</v>
      </c>
      <c r="AD86" s="1369">
        <v>5134716</v>
      </c>
      <c r="AE86" s="1370">
        <f t="shared" si="81"/>
        <v>5134.7160000000003</v>
      </c>
      <c r="AG86" s="1368" t="s">
        <v>378</v>
      </c>
      <c r="AH86" s="1369">
        <v>18240000</v>
      </c>
      <c r="AI86" s="1369">
        <v>1637541</v>
      </c>
      <c r="AJ86" s="1369">
        <v>18240000</v>
      </c>
      <c r="AK86" s="1369">
        <v>0</v>
      </c>
      <c r="AL86" s="1369">
        <f t="shared" si="82"/>
        <v>18240</v>
      </c>
      <c r="AM86" s="1369">
        <f t="shared" si="83"/>
        <v>1637.5409999999999</v>
      </c>
      <c r="AN86" s="1369">
        <f t="shared" si="84"/>
        <v>18240</v>
      </c>
      <c r="AO86" s="1369">
        <f t="shared" si="85"/>
        <v>0</v>
      </c>
      <c r="AR86" s="1368" t="s">
        <v>506</v>
      </c>
      <c r="AS86" s="1369">
        <v>6311431</v>
      </c>
      <c r="AT86" s="1369">
        <f t="shared" si="86"/>
        <v>6311.4309999999996</v>
      </c>
      <c r="AV86" s="1368" t="s">
        <v>378</v>
      </c>
      <c r="AW86" s="1369">
        <v>18240000</v>
      </c>
      <c r="AX86" s="1369">
        <v>2245899</v>
      </c>
      <c r="AY86" s="1369">
        <v>18240000</v>
      </c>
      <c r="AZ86" s="1369">
        <v>0</v>
      </c>
      <c r="BA86" s="1370">
        <f t="shared" si="87"/>
        <v>18240</v>
      </c>
      <c r="BB86" s="1370">
        <f t="shared" si="88"/>
        <v>2245.8989999999999</v>
      </c>
      <c r="BC86" s="1370">
        <f t="shared" si="89"/>
        <v>18240</v>
      </c>
      <c r="BD86" s="1370">
        <f t="shared" si="90"/>
        <v>0</v>
      </c>
      <c r="BK86" s="1368" t="s">
        <v>377</v>
      </c>
      <c r="BL86" s="1369">
        <v>2300000</v>
      </c>
      <c r="BM86" s="1369">
        <v>238250</v>
      </c>
      <c r="BN86" s="1369">
        <v>1600000</v>
      </c>
      <c r="BO86" s="1369">
        <v>700000</v>
      </c>
      <c r="BP86" s="1369">
        <f t="shared" si="92"/>
        <v>2300</v>
      </c>
      <c r="BQ86" s="1369">
        <f t="shared" si="93"/>
        <v>238.25</v>
      </c>
      <c r="BR86" s="1369">
        <f t="shared" si="94"/>
        <v>1600</v>
      </c>
      <c r="BS86" s="1369">
        <f t="shared" si="95"/>
        <v>700</v>
      </c>
      <c r="BV86" s="1368" t="s">
        <v>475</v>
      </c>
      <c r="BW86" s="1369">
        <v>4777716</v>
      </c>
      <c r="BX86" s="1370">
        <f t="shared" si="96"/>
        <v>4777.7160000000003</v>
      </c>
      <c r="BZ86" s="1368" t="s">
        <v>377</v>
      </c>
      <c r="CA86" s="1369">
        <v>2392000</v>
      </c>
      <c r="CB86" s="1369">
        <v>513750</v>
      </c>
      <c r="CC86" s="1369">
        <v>1691390</v>
      </c>
      <c r="CD86" s="1369">
        <v>700610</v>
      </c>
      <c r="CE86" s="1369">
        <f t="shared" si="97"/>
        <v>2392</v>
      </c>
      <c r="CF86" s="1369">
        <f t="shared" si="98"/>
        <v>513.75</v>
      </c>
      <c r="CG86" s="1369">
        <f t="shared" si="99"/>
        <v>1691.39</v>
      </c>
      <c r="CH86" s="1369">
        <f t="shared" si="100"/>
        <v>700.61</v>
      </c>
      <c r="CK86" s="1371" t="s">
        <v>573</v>
      </c>
      <c r="CL86" s="1370">
        <v>2052940</v>
      </c>
      <c r="CM86" s="1370">
        <f t="shared" si="101"/>
        <v>2052.94</v>
      </c>
      <c r="CP86" s="1371" t="s">
        <v>377</v>
      </c>
      <c r="CQ86" s="1370">
        <v>2392000</v>
      </c>
      <c r="CR86" s="1370">
        <v>808240</v>
      </c>
      <c r="CS86" s="1370">
        <v>2298797</v>
      </c>
      <c r="CT86" s="1370">
        <v>93203</v>
      </c>
      <c r="CU86" s="1370">
        <f t="shared" si="68"/>
        <v>2392</v>
      </c>
      <c r="CV86" s="1370">
        <f t="shared" si="69"/>
        <v>808.24</v>
      </c>
      <c r="CW86" s="1370">
        <f t="shared" si="70"/>
        <v>2298.797</v>
      </c>
      <c r="CX86" s="1370">
        <f t="shared" si="71"/>
        <v>93.203000000000003</v>
      </c>
      <c r="CZ86" s="1371" t="s">
        <v>390</v>
      </c>
      <c r="DA86" s="1370">
        <v>41882337</v>
      </c>
      <c r="DB86" s="1370">
        <f t="shared" si="102"/>
        <v>41882.337</v>
      </c>
      <c r="DE86" s="1368" t="s">
        <v>377</v>
      </c>
      <c r="DF86" s="1369">
        <v>2392000</v>
      </c>
      <c r="DG86" s="1369">
        <v>1583294</v>
      </c>
      <c r="DH86" s="1369">
        <v>2298797</v>
      </c>
      <c r="DI86" s="1369">
        <v>93203</v>
      </c>
      <c r="DJ86" s="1370">
        <f t="shared" si="103"/>
        <v>2392</v>
      </c>
      <c r="DK86" s="1370">
        <f t="shared" si="104"/>
        <v>1583.2940000000001</v>
      </c>
      <c r="DL86" s="1370">
        <f t="shared" si="105"/>
        <v>2298.797</v>
      </c>
      <c r="DM86" s="1370">
        <f t="shared" si="106"/>
        <v>93.203000000000003</v>
      </c>
      <c r="DP86" s="1368" t="s">
        <v>475</v>
      </c>
      <c r="DQ86" s="1369">
        <v>2388858</v>
      </c>
      <c r="DR86" s="1370">
        <f t="shared" si="107"/>
        <v>2388.8580000000002</v>
      </c>
      <c r="DT86" s="1368" t="s">
        <v>377</v>
      </c>
      <c r="DU86" s="1369">
        <v>2392000</v>
      </c>
      <c r="DV86" s="1369">
        <v>1583294</v>
      </c>
      <c r="DW86" s="1369">
        <v>2298797</v>
      </c>
      <c r="DX86" s="1369">
        <v>93203</v>
      </c>
      <c r="DY86" s="1370">
        <f t="shared" si="108"/>
        <v>2392</v>
      </c>
      <c r="DZ86" s="1370">
        <f t="shared" si="109"/>
        <v>1583.2940000000001</v>
      </c>
      <c r="EA86" s="1370">
        <f t="shared" si="110"/>
        <v>2298.797</v>
      </c>
      <c r="EB86" s="1370">
        <f t="shared" si="111"/>
        <v>93.203000000000003</v>
      </c>
      <c r="EE86" s="1371" t="s">
        <v>393</v>
      </c>
      <c r="EF86" s="1370">
        <v>39377000</v>
      </c>
      <c r="EG86" s="1372">
        <f t="shared" si="112"/>
        <v>39377</v>
      </c>
      <c r="EI86" s="1371" t="s">
        <v>375</v>
      </c>
      <c r="EJ86" s="1370">
        <v>15522931</v>
      </c>
      <c r="EK86" s="1370">
        <v>14472531</v>
      </c>
      <c r="EL86" s="1370">
        <v>11906331</v>
      </c>
      <c r="EM86" s="1372">
        <f t="shared" si="113"/>
        <v>15522.931</v>
      </c>
      <c r="EN86" s="1372">
        <f t="shared" si="114"/>
        <v>14472.531000000001</v>
      </c>
      <c r="EO86" s="1372">
        <f t="shared" si="115"/>
        <v>11906.331</v>
      </c>
      <c r="ER86" s="1368" t="s">
        <v>395</v>
      </c>
      <c r="ES86" s="1369">
        <v>100638240</v>
      </c>
      <c r="ET86" s="1370">
        <f t="shared" si="116"/>
        <v>100638.24</v>
      </c>
      <c r="EW86" s="1368" t="s">
        <v>376</v>
      </c>
      <c r="EX86" s="1369">
        <v>0</v>
      </c>
      <c r="EY86" s="1369">
        <v>14650322</v>
      </c>
      <c r="EZ86" s="1369">
        <v>11452641</v>
      </c>
      <c r="FA86" s="1369">
        <v>14650322</v>
      </c>
      <c r="FB86" s="1369">
        <v>0</v>
      </c>
      <c r="FC86" s="1370">
        <f t="shared" si="126"/>
        <v>0</v>
      </c>
      <c r="FD86" s="1370">
        <f t="shared" si="127"/>
        <v>14650.322</v>
      </c>
      <c r="FE86" s="1370">
        <f t="shared" si="128"/>
        <v>11452.641</v>
      </c>
      <c r="FF86" s="1370">
        <f t="shared" si="129"/>
        <v>14650.322</v>
      </c>
      <c r="FG86" s="1370">
        <f t="shared" si="130"/>
        <v>0</v>
      </c>
      <c r="FJ86" s="1371" t="s">
        <v>387</v>
      </c>
      <c r="FK86" s="1370">
        <v>66026340</v>
      </c>
      <c r="FL86" s="1372">
        <f t="shared" si="122"/>
        <v>66026.34</v>
      </c>
      <c r="FN86" s="1613" t="s">
        <v>375</v>
      </c>
      <c r="FO86" s="1614">
        <v>14941402</v>
      </c>
      <c r="FP86" s="1614">
        <v>14941402</v>
      </c>
      <c r="FQ86" s="1614">
        <v>14941402</v>
      </c>
      <c r="FR86" s="1614">
        <f t="shared" si="123"/>
        <v>14941.402</v>
      </c>
      <c r="FS86" s="1614">
        <f t="shared" si="124"/>
        <v>14941.402</v>
      </c>
      <c r="FT86" s="1614">
        <f t="shared" si="125"/>
        <v>14941.402</v>
      </c>
    </row>
    <row r="87" spans="1:176" ht="15" customHeight="1" x14ac:dyDescent="0.25">
      <c r="A87" s="1367" t="s">
        <v>953</v>
      </c>
      <c r="B87" s="1368" t="s">
        <v>381</v>
      </c>
      <c r="C87" s="1369">
        <v>0</v>
      </c>
      <c r="D87" s="1369">
        <v>5760000</v>
      </c>
      <c r="E87" s="1369">
        <v>4268853</v>
      </c>
      <c r="F87" s="1369">
        <v>1491147</v>
      </c>
      <c r="G87" s="1369">
        <v>0</v>
      </c>
      <c r="H87" s="1370">
        <f t="shared" si="72"/>
        <v>5760</v>
      </c>
      <c r="I87" s="1370">
        <f t="shared" si="73"/>
        <v>4268.8530000000001</v>
      </c>
      <c r="J87" s="1370">
        <f t="shared" si="74"/>
        <v>1491.1469999999999</v>
      </c>
      <c r="K87" s="1370">
        <f t="shared" si="75"/>
        <v>0</v>
      </c>
      <c r="O87" s="1368" t="s">
        <v>945</v>
      </c>
      <c r="P87" s="1369">
        <v>210102000</v>
      </c>
      <c r="Q87" s="1370">
        <f t="shared" si="76"/>
        <v>210102</v>
      </c>
      <c r="S87" s="1368" t="s">
        <v>380</v>
      </c>
      <c r="T87" s="1369">
        <v>8500000</v>
      </c>
      <c r="U87" s="1369">
        <v>0</v>
      </c>
      <c r="V87" s="1369">
        <v>3783060</v>
      </c>
      <c r="W87" s="1369">
        <v>4716940</v>
      </c>
      <c r="X87" s="1370">
        <f t="shared" si="77"/>
        <v>8500</v>
      </c>
      <c r="Y87" s="1370">
        <f t="shared" si="78"/>
        <v>0</v>
      </c>
      <c r="Z87" s="1370">
        <f t="shared" si="79"/>
        <v>3783.06</v>
      </c>
      <c r="AA87" s="1370">
        <f t="shared" si="80"/>
        <v>4716.9399999999996</v>
      </c>
      <c r="AC87" s="1368" t="s">
        <v>575</v>
      </c>
      <c r="AD87" s="1369">
        <v>4526344</v>
      </c>
      <c r="AE87" s="1370">
        <f t="shared" si="81"/>
        <v>4526.3440000000001</v>
      </c>
      <c r="AG87" s="1368" t="s">
        <v>379</v>
      </c>
      <c r="AH87" s="1369">
        <v>71752082</v>
      </c>
      <c r="AI87" s="1369">
        <v>16395438</v>
      </c>
      <c r="AJ87" s="1369">
        <v>38256082</v>
      </c>
      <c r="AK87" s="1369">
        <v>33496000</v>
      </c>
      <c r="AL87" s="1369">
        <f t="shared" si="82"/>
        <v>71752.081999999995</v>
      </c>
      <c r="AM87" s="1369">
        <f t="shared" si="83"/>
        <v>16395.437999999998</v>
      </c>
      <c r="AN87" s="1369">
        <f t="shared" si="84"/>
        <v>38256.082000000002</v>
      </c>
      <c r="AO87" s="1369">
        <f t="shared" si="85"/>
        <v>33496</v>
      </c>
      <c r="AR87" s="1368" t="s">
        <v>603</v>
      </c>
      <c r="AS87" s="1369">
        <v>27389354</v>
      </c>
      <c r="AT87" s="1369">
        <f t="shared" si="86"/>
        <v>27389.353999999999</v>
      </c>
      <c r="AV87" s="1368" t="s">
        <v>379</v>
      </c>
      <c r="AW87" s="1369">
        <v>71752082</v>
      </c>
      <c r="AX87" s="1369">
        <v>16395438</v>
      </c>
      <c r="AY87" s="1369">
        <v>38256082</v>
      </c>
      <c r="AZ87" s="1369">
        <v>33496000</v>
      </c>
      <c r="BA87" s="1370">
        <f t="shared" si="87"/>
        <v>71752.081999999995</v>
      </c>
      <c r="BB87" s="1370">
        <f t="shared" si="88"/>
        <v>16395.437999999998</v>
      </c>
      <c r="BC87" s="1370">
        <f t="shared" si="89"/>
        <v>38256.082000000002</v>
      </c>
      <c r="BD87" s="1370">
        <f t="shared" si="90"/>
        <v>33496</v>
      </c>
      <c r="BK87" s="1368" t="s">
        <v>378</v>
      </c>
      <c r="BL87" s="1369">
        <v>18240000</v>
      </c>
      <c r="BM87" s="1369">
        <v>3148577</v>
      </c>
      <c r="BN87" s="1369">
        <v>18240000</v>
      </c>
      <c r="BO87" s="1369">
        <v>0</v>
      </c>
      <c r="BP87" s="1369">
        <f t="shared" si="92"/>
        <v>18240</v>
      </c>
      <c r="BQ87" s="1369">
        <f t="shared" si="93"/>
        <v>3148.5770000000002</v>
      </c>
      <c r="BR87" s="1369">
        <f t="shared" si="94"/>
        <v>18240</v>
      </c>
      <c r="BS87" s="1369">
        <f t="shared" si="95"/>
        <v>0</v>
      </c>
      <c r="BV87" s="1368" t="s">
        <v>576</v>
      </c>
      <c r="BW87" s="1369">
        <v>159832205</v>
      </c>
      <c r="BX87" s="1370">
        <f t="shared" si="96"/>
        <v>159832.20499999999</v>
      </c>
      <c r="BZ87" s="1368" t="s">
        <v>378</v>
      </c>
      <c r="CA87" s="1369">
        <v>18240000</v>
      </c>
      <c r="CB87" s="1369">
        <v>4606700</v>
      </c>
      <c r="CC87" s="1369">
        <v>18240000</v>
      </c>
      <c r="CD87" s="1369">
        <v>0</v>
      </c>
      <c r="CE87" s="1369">
        <f t="shared" si="97"/>
        <v>18240</v>
      </c>
      <c r="CF87" s="1369">
        <f t="shared" si="98"/>
        <v>4606.7</v>
      </c>
      <c r="CG87" s="1369">
        <f t="shared" si="99"/>
        <v>18240</v>
      </c>
      <c r="CH87" s="1369">
        <f t="shared" si="100"/>
        <v>0</v>
      </c>
      <c r="CK87" s="1371" t="s">
        <v>574</v>
      </c>
      <c r="CL87" s="1370">
        <v>9440246</v>
      </c>
      <c r="CM87" s="1370">
        <f t="shared" si="101"/>
        <v>9440.2459999999992</v>
      </c>
      <c r="CP87" s="1371" t="s">
        <v>378</v>
      </c>
      <c r="CQ87" s="1370">
        <v>18240000</v>
      </c>
      <c r="CR87" s="1370">
        <v>5381883</v>
      </c>
      <c r="CS87" s="1370">
        <v>18240000</v>
      </c>
      <c r="CT87" s="1370">
        <v>0</v>
      </c>
      <c r="CU87" s="1370">
        <f t="shared" si="68"/>
        <v>18240</v>
      </c>
      <c r="CV87" s="1370">
        <f t="shared" si="69"/>
        <v>5381.8829999999998</v>
      </c>
      <c r="CW87" s="1370">
        <f t="shared" si="70"/>
        <v>18240</v>
      </c>
      <c r="CX87" s="1370">
        <f t="shared" si="71"/>
        <v>0</v>
      </c>
      <c r="CZ87" s="1371" t="s">
        <v>391</v>
      </c>
      <c r="DA87" s="1370">
        <v>28035554</v>
      </c>
      <c r="DB87" s="1370">
        <f t="shared" si="102"/>
        <v>28035.554</v>
      </c>
      <c r="DE87" s="1368" t="s">
        <v>378</v>
      </c>
      <c r="DF87" s="1369">
        <v>18240000</v>
      </c>
      <c r="DG87" s="1369">
        <v>6455775</v>
      </c>
      <c r="DH87" s="1369">
        <v>18240000</v>
      </c>
      <c r="DI87" s="1369">
        <v>0</v>
      </c>
      <c r="DJ87" s="1370">
        <f t="shared" si="103"/>
        <v>18240</v>
      </c>
      <c r="DK87" s="1370">
        <f t="shared" si="104"/>
        <v>6455.7749999999996</v>
      </c>
      <c r="DL87" s="1370">
        <f t="shared" si="105"/>
        <v>18240</v>
      </c>
      <c r="DM87" s="1370">
        <f t="shared" si="106"/>
        <v>0</v>
      </c>
      <c r="DP87" s="1368" t="s">
        <v>576</v>
      </c>
      <c r="DQ87" s="1369">
        <v>27381000</v>
      </c>
      <c r="DR87" s="1370">
        <f t="shared" si="107"/>
        <v>27381</v>
      </c>
      <c r="DT87" s="1368" t="s">
        <v>378</v>
      </c>
      <c r="DU87" s="1369">
        <v>18240000</v>
      </c>
      <c r="DV87" s="1369">
        <v>7282628</v>
      </c>
      <c r="DW87" s="1369">
        <v>18240000</v>
      </c>
      <c r="DX87" s="1369">
        <v>0</v>
      </c>
      <c r="DY87" s="1370">
        <f t="shared" si="108"/>
        <v>18240</v>
      </c>
      <c r="DZ87" s="1370">
        <f t="shared" si="109"/>
        <v>7282.6279999999997</v>
      </c>
      <c r="EA87" s="1370">
        <f t="shared" si="110"/>
        <v>18240</v>
      </c>
      <c r="EB87" s="1370">
        <f t="shared" si="111"/>
        <v>0</v>
      </c>
      <c r="EE87" s="1371" t="s">
        <v>394</v>
      </c>
      <c r="EF87" s="1370">
        <v>8270000</v>
      </c>
      <c r="EG87" s="1372">
        <f t="shared" si="112"/>
        <v>8270</v>
      </c>
      <c r="EI87" s="1371" t="s">
        <v>376</v>
      </c>
      <c r="EJ87" s="1370">
        <v>23300491</v>
      </c>
      <c r="EK87" s="1370">
        <v>20175292</v>
      </c>
      <c r="EL87" s="1370">
        <v>10198894</v>
      </c>
      <c r="EM87" s="1372">
        <f t="shared" si="113"/>
        <v>23300.491000000002</v>
      </c>
      <c r="EN87" s="1372">
        <f t="shared" si="114"/>
        <v>20175.292000000001</v>
      </c>
      <c r="EO87" s="1372">
        <f t="shared" si="115"/>
        <v>10198.894</v>
      </c>
      <c r="ER87" s="1368" t="s">
        <v>396</v>
      </c>
      <c r="ES87" s="1369">
        <v>925820</v>
      </c>
      <c r="ET87" s="1370">
        <f t="shared" si="116"/>
        <v>925.82</v>
      </c>
      <c r="EW87" s="1368" t="s">
        <v>377</v>
      </c>
      <c r="EX87" s="1369">
        <v>0</v>
      </c>
      <c r="EY87" s="1369">
        <v>2298797</v>
      </c>
      <c r="EZ87" s="1369">
        <v>2113347</v>
      </c>
      <c r="FA87" s="1369">
        <v>2298797</v>
      </c>
      <c r="FB87" s="1369">
        <v>0</v>
      </c>
      <c r="FC87" s="1370">
        <f t="shared" si="126"/>
        <v>0</v>
      </c>
      <c r="FD87" s="1370">
        <f t="shared" si="127"/>
        <v>2298.797</v>
      </c>
      <c r="FE87" s="1370">
        <f t="shared" si="128"/>
        <v>2113.3470000000002</v>
      </c>
      <c r="FF87" s="1370">
        <f t="shared" si="129"/>
        <v>2298.797</v>
      </c>
      <c r="FG87" s="1370">
        <f t="shared" si="130"/>
        <v>0</v>
      </c>
      <c r="FJ87" s="1371" t="s">
        <v>388</v>
      </c>
      <c r="FK87" s="1370">
        <v>9351259</v>
      </c>
      <c r="FL87" s="1372">
        <f t="shared" si="122"/>
        <v>9351.259</v>
      </c>
      <c r="FN87" s="1613" t="s">
        <v>376</v>
      </c>
      <c r="FO87" s="1614">
        <v>13509245</v>
      </c>
      <c r="FP87" s="1614">
        <v>13509245</v>
      </c>
      <c r="FQ87" s="1614">
        <v>13509245</v>
      </c>
      <c r="FR87" s="1614">
        <f t="shared" si="123"/>
        <v>13509.245000000001</v>
      </c>
      <c r="FS87" s="1614">
        <f t="shared" si="124"/>
        <v>13509.245000000001</v>
      </c>
      <c r="FT87" s="1614">
        <f t="shared" si="125"/>
        <v>13509.245000000001</v>
      </c>
    </row>
    <row r="88" spans="1:176" ht="15" customHeight="1" x14ac:dyDescent="0.25">
      <c r="A88" s="1367" t="s">
        <v>953</v>
      </c>
      <c r="B88" s="1368" t="s">
        <v>564</v>
      </c>
      <c r="C88" s="1369">
        <v>0</v>
      </c>
      <c r="D88" s="1369">
        <v>38400000</v>
      </c>
      <c r="E88" s="1369">
        <v>34493866</v>
      </c>
      <c r="F88" s="1369">
        <v>3906134</v>
      </c>
      <c r="G88" s="1369">
        <v>3135806</v>
      </c>
      <c r="H88" s="1370">
        <f t="shared" si="72"/>
        <v>38400</v>
      </c>
      <c r="I88" s="1370">
        <f t="shared" si="73"/>
        <v>34493.866000000002</v>
      </c>
      <c r="J88" s="1370">
        <f t="shared" si="74"/>
        <v>3906.134</v>
      </c>
      <c r="K88" s="1370">
        <f t="shared" si="75"/>
        <v>3135.806</v>
      </c>
      <c r="O88" s="1368" t="s">
        <v>946</v>
      </c>
      <c r="P88" s="1369">
        <v>210102000</v>
      </c>
      <c r="Q88" s="1370">
        <f t="shared" si="76"/>
        <v>210102</v>
      </c>
      <c r="S88" s="1368" t="s">
        <v>381</v>
      </c>
      <c r="T88" s="1369">
        <v>5760000</v>
      </c>
      <c r="U88" s="1369">
        <v>474317</v>
      </c>
      <c r="V88" s="1369">
        <v>4268853</v>
      </c>
      <c r="W88" s="1369">
        <v>1491147</v>
      </c>
      <c r="X88" s="1370">
        <f t="shared" si="77"/>
        <v>5760</v>
      </c>
      <c r="Y88" s="1370">
        <f t="shared" si="78"/>
        <v>474.31700000000001</v>
      </c>
      <c r="Z88" s="1370">
        <f t="shared" si="79"/>
        <v>4268.8530000000001</v>
      </c>
      <c r="AA88" s="1370">
        <f t="shared" si="80"/>
        <v>1491.1469999999999</v>
      </c>
      <c r="AC88" s="1368" t="s">
        <v>392</v>
      </c>
      <c r="AD88" s="1369">
        <v>4526344</v>
      </c>
      <c r="AE88" s="1370">
        <f t="shared" si="81"/>
        <v>4526.3440000000001</v>
      </c>
      <c r="AG88" s="1368" t="s">
        <v>380</v>
      </c>
      <c r="AH88" s="1369">
        <v>8500000</v>
      </c>
      <c r="AI88" s="1369">
        <v>0</v>
      </c>
      <c r="AJ88" s="1369">
        <v>3783060</v>
      </c>
      <c r="AK88" s="1369">
        <v>4716940</v>
      </c>
      <c r="AL88" s="1369">
        <f t="shared" si="82"/>
        <v>8500</v>
      </c>
      <c r="AM88" s="1369">
        <f t="shared" si="83"/>
        <v>0</v>
      </c>
      <c r="AN88" s="1369">
        <f t="shared" si="84"/>
        <v>3783.06</v>
      </c>
      <c r="AO88" s="1369">
        <f t="shared" si="85"/>
        <v>4716.9399999999996</v>
      </c>
      <c r="AR88" s="1368" t="s">
        <v>604</v>
      </c>
      <c r="AS88" s="1369">
        <v>27389354</v>
      </c>
      <c r="AT88" s="1369">
        <f t="shared" si="86"/>
        <v>27389.353999999999</v>
      </c>
      <c r="AV88" s="1368" t="s">
        <v>380</v>
      </c>
      <c r="AW88" s="1369">
        <v>8500000</v>
      </c>
      <c r="AX88" s="1369">
        <v>0</v>
      </c>
      <c r="AY88" s="1369">
        <v>3783060</v>
      </c>
      <c r="AZ88" s="1369">
        <v>4716940</v>
      </c>
      <c r="BA88" s="1370">
        <f t="shared" si="87"/>
        <v>8500</v>
      </c>
      <c r="BB88" s="1370">
        <f t="shared" si="88"/>
        <v>0</v>
      </c>
      <c r="BC88" s="1370">
        <f t="shared" si="89"/>
        <v>3783.06</v>
      </c>
      <c r="BD88" s="1370">
        <f t="shared" si="90"/>
        <v>4716.9399999999996</v>
      </c>
      <c r="BK88" s="1368" t="s">
        <v>379</v>
      </c>
      <c r="BL88" s="1369">
        <v>72006082</v>
      </c>
      <c r="BM88" s="1369">
        <v>16395438</v>
      </c>
      <c r="BN88" s="1369">
        <v>38256082</v>
      </c>
      <c r="BO88" s="1369">
        <v>33750000</v>
      </c>
      <c r="BP88" s="1369">
        <f t="shared" si="92"/>
        <v>72006.081999999995</v>
      </c>
      <c r="BQ88" s="1369">
        <f t="shared" si="93"/>
        <v>16395.437999999998</v>
      </c>
      <c r="BR88" s="1369">
        <f t="shared" si="94"/>
        <v>38256.082000000002</v>
      </c>
      <c r="BS88" s="1369">
        <f t="shared" si="95"/>
        <v>33750</v>
      </c>
      <c r="BV88" s="1368" t="s">
        <v>393</v>
      </c>
      <c r="BW88" s="1369">
        <v>155485859</v>
      </c>
      <c r="BX88" s="1370">
        <f t="shared" si="96"/>
        <v>155485.859</v>
      </c>
      <c r="BZ88" s="1368" t="s">
        <v>379</v>
      </c>
      <c r="CA88" s="1369">
        <v>72006082</v>
      </c>
      <c r="CB88" s="1369">
        <v>16395438</v>
      </c>
      <c r="CC88" s="1369">
        <v>71047018</v>
      </c>
      <c r="CD88" s="1369">
        <v>959064</v>
      </c>
      <c r="CE88" s="1369">
        <f t="shared" si="97"/>
        <v>72006.081999999995</v>
      </c>
      <c r="CF88" s="1369">
        <f t="shared" si="98"/>
        <v>16395.437999999998</v>
      </c>
      <c r="CG88" s="1369">
        <f t="shared" si="99"/>
        <v>71047.017999999996</v>
      </c>
      <c r="CH88" s="1369">
        <f t="shared" si="100"/>
        <v>959.06399999999996</v>
      </c>
      <c r="CK88" s="1371" t="s">
        <v>475</v>
      </c>
      <c r="CL88" s="1370">
        <v>2388858</v>
      </c>
      <c r="CM88" s="1370">
        <f t="shared" si="101"/>
        <v>2388.8580000000002</v>
      </c>
      <c r="CP88" s="1371" t="s">
        <v>379</v>
      </c>
      <c r="CQ88" s="1370">
        <v>72006082</v>
      </c>
      <c r="CR88" s="1370">
        <v>16395438</v>
      </c>
      <c r="CS88" s="1370">
        <v>71047018</v>
      </c>
      <c r="CT88" s="1370">
        <v>959064</v>
      </c>
      <c r="CU88" s="1370">
        <f t="shared" si="68"/>
        <v>72006.081999999995</v>
      </c>
      <c r="CV88" s="1370">
        <f t="shared" si="69"/>
        <v>16395.437999999998</v>
      </c>
      <c r="CW88" s="1370">
        <f t="shared" si="70"/>
        <v>71047.017999999996</v>
      </c>
      <c r="CX88" s="1370">
        <f t="shared" si="71"/>
        <v>959.06399999999996</v>
      </c>
      <c r="CZ88" s="1371" t="s">
        <v>573</v>
      </c>
      <c r="DA88" s="1370">
        <v>2067535</v>
      </c>
      <c r="DB88" s="1370">
        <f t="shared" si="102"/>
        <v>2067.5349999999999</v>
      </c>
      <c r="DE88" s="1368" t="s">
        <v>379</v>
      </c>
      <c r="DF88" s="1369">
        <v>72006082</v>
      </c>
      <c r="DG88" s="1369">
        <v>16395438</v>
      </c>
      <c r="DH88" s="1369">
        <v>71047018</v>
      </c>
      <c r="DI88" s="1369">
        <v>959064</v>
      </c>
      <c r="DJ88" s="1370">
        <f t="shared" si="103"/>
        <v>72006.081999999995</v>
      </c>
      <c r="DK88" s="1370">
        <f t="shared" si="104"/>
        <v>16395.437999999998</v>
      </c>
      <c r="DL88" s="1370">
        <f t="shared" si="105"/>
        <v>71047.017999999996</v>
      </c>
      <c r="DM88" s="1370">
        <f t="shared" si="106"/>
        <v>959.06399999999996</v>
      </c>
      <c r="DP88" s="1368" t="s">
        <v>393</v>
      </c>
      <c r="DQ88" s="1369">
        <v>7485000</v>
      </c>
      <c r="DR88" s="1370">
        <f t="shared" si="107"/>
        <v>7485</v>
      </c>
      <c r="DT88" s="1368" t="s">
        <v>379</v>
      </c>
      <c r="DU88" s="1369">
        <v>72006082</v>
      </c>
      <c r="DV88" s="1369">
        <v>21860594</v>
      </c>
      <c r="DW88" s="1369">
        <v>71047018</v>
      </c>
      <c r="DX88" s="1369">
        <v>959064</v>
      </c>
      <c r="DY88" s="1370">
        <f t="shared" si="108"/>
        <v>72006.081999999995</v>
      </c>
      <c r="DZ88" s="1370">
        <f t="shared" si="109"/>
        <v>21860.594000000001</v>
      </c>
      <c r="EA88" s="1370">
        <f t="shared" si="110"/>
        <v>71047.017999999996</v>
      </c>
      <c r="EB88" s="1370">
        <f t="shared" si="111"/>
        <v>959.06399999999996</v>
      </c>
      <c r="EE88" s="1371" t="s">
        <v>395</v>
      </c>
      <c r="EF88" s="1370">
        <v>60680157</v>
      </c>
      <c r="EG88" s="1372">
        <f t="shared" si="112"/>
        <v>60680.156999999999</v>
      </c>
      <c r="EI88" s="1371" t="s">
        <v>377</v>
      </c>
      <c r="EJ88" s="1370">
        <v>2392000</v>
      </c>
      <c r="EK88" s="1370">
        <v>2298797</v>
      </c>
      <c r="EL88" s="1370">
        <v>1887894</v>
      </c>
      <c r="EM88" s="1372">
        <f t="shared" si="113"/>
        <v>2392</v>
      </c>
      <c r="EN88" s="1372">
        <f t="shared" si="114"/>
        <v>2298.797</v>
      </c>
      <c r="EO88" s="1372">
        <f t="shared" si="115"/>
        <v>1887.894</v>
      </c>
      <c r="ER88" s="1368" t="s">
        <v>577</v>
      </c>
      <c r="ES88" s="1369">
        <v>1066600</v>
      </c>
      <c r="ET88" s="1370">
        <f t="shared" si="116"/>
        <v>1066.5999999999999</v>
      </c>
      <c r="EW88" s="1368" t="s">
        <v>378</v>
      </c>
      <c r="EX88" s="1369">
        <v>0</v>
      </c>
      <c r="EY88" s="1369">
        <v>14550340</v>
      </c>
      <c r="EZ88" s="1369">
        <v>11910340</v>
      </c>
      <c r="FA88" s="1369">
        <v>14550340</v>
      </c>
      <c r="FB88" s="1369">
        <v>0</v>
      </c>
      <c r="FC88" s="1370">
        <f t="shared" si="126"/>
        <v>0</v>
      </c>
      <c r="FD88" s="1370">
        <f t="shared" si="127"/>
        <v>14550.34</v>
      </c>
      <c r="FE88" s="1370">
        <f t="shared" si="128"/>
        <v>11910.34</v>
      </c>
      <c r="FF88" s="1370">
        <f t="shared" si="129"/>
        <v>14550.34</v>
      </c>
      <c r="FG88" s="1370">
        <f t="shared" si="130"/>
        <v>0</v>
      </c>
      <c r="FJ88" s="1371" t="s">
        <v>474</v>
      </c>
      <c r="FK88" s="1370">
        <v>1944110</v>
      </c>
      <c r="FL88" s="1372">
        <f t="shared" si="122"/>
        <v>1944.11</v>
      </c>
      <c r="FN88" s="1613" t="s">
        <v>377</v>
      </c>
      <c r="FO88" s="1614">
        <v>2287547</v>
      </c>
      <c r="FP88" s="1614">
        <v>2287547</v>
      </c>
      <c r="FQ88" s="1614">
        <v>2287547</v>
      </c>
      <c r="FR88" s="1614">
        <f t="shared" si="123"/>
        <v>2287.547</v>
      </c>
      <c r="FS88" s="1614">
        <f t="shared" si="124"/>
        <v>2287.547</v>
      </c>
      <c r="FT88" s="1614">
        <f t="shared" si="125"/>
        <v>2287.547</v>
      </c>
    </row>
    <row r="89" spans="1:176" ht="15" customHeight="1" x14ac:dyDescent="0.25">
      <c r="A89" s="1367" t="s">
        <v>952</v>
      </c>
      <c r="B89" s="1368" t="s">
        <v>382</v>
      </c>
      <c r="C89" s="1369">
        <v>0</v>
      </c>
      <c r="D89" s="1369">
        <v>50902635</v>
      </c>
      <c r="E89" s="1369">
        <v>1569711</v>
      </c>
      <c r="F89" s="1369">
        <v>49332924</v>
      </c>
      <c r="G89" s="1369">
        <v>777147</v>
      </c>
      <c r="H89" s="1370">
        <f t="shared" si="72"/>
        <v>50902.635000000002</v>
      </c>
      <c r="I89" s="1370">
        <f t="shared" si="73"/>
        <v>1569.711</v>
      </c>
      <c r="J89" s="1370">
        <f t="shared" si="74"/>
        <v>49332.923999999999</v>
      </c>
      <c r="K89" s="1370">
        <f t="shared" si="75"/>
        <v>777.14700000000005</v>
      </c>
      <c r="O89" s="1368"/>
      <c r="P89" s="1369"/>
      <c r="Q89" s="1370"/>
      <c r="S89" s="1368" t="s">
        <v>564</v>
      </c>
      <c r="T89" s="1369">
        <v>38400000</v>
      </c>
      <c r="U89" s="1369">
        <v>3135806</v>
      </c>
      <c r="V89" s="1369">
        <v>34493866</v>
      </c>
      <c r="W89" s="1369">
        <v>3906134</v>
      </c>
      <c r="X89" s="1370">
        <f t="shared" si="77"/>
        <v>38400</v>
      </c>
      <c r="Y89" s="1370">
        <f t="shared" si="78"/>
        <v>3135.806</v>
      </c>
      <c r="Z89" s="1370">
        <f t="shared" si="79"/>
        <v>34493.866000000002</v>
      </c>
      <c r="AA89" s="1370">
        <f t="shared" si="80"/>
        <v>3906.134</v>
      </c>
      <c r="AC89" s="1368" t="s">
        <v>576</v>
      </c>
      <c r="AD89" s="1369">
        <v>207054012</v>
      </c>
      <c r="AE89" s="1370">
        <f t="shared" si="81"/>
        <v>207054.01199999999</v>
      </c>
      <c r="AG89" s="1368" t="s">
        <v>381</v>
      </c>
      <c r="AH89" s="1369">
        <v>5760000</v>
      </c>
      <c r="AI89" s="1369">
        <v>948634</v>
      </c>
      <c r="AJ89" s="1369">
        <v>4268853</v>
      </c>
      <c r="AK89" s="1369">
        <v>1491147</v>
      </c>
      <c r="AL89" s="1369">
        <f t="shared" si="82"/>
        <v>5760</v>
      </c>
      <c r="AM89" s="1369">
        <f t="shared" si="83"/>
        <v>948.63400000000001</v>
      </c>
      <c r="AN89" s="1369">
        <f t="shared" si="84"/>
        <v>4268.8530000000001</v>
      </c>
      <c r="AO89" s="1369">
        <f t="shared" si="85"/>
        <v>1491.1469999999999</v>
      </c>
      <c r="AR89" s="1368" t="s">
        <v>890</v>
      </c>
      <c r="AS89" s="1369">
        <v>27389354</v>
      </c>
      <c r="AT89" s="1369">
        <f t="shared" si="86"/>
        <v>27389.353999999999</v>
      </c>
      <c r="AV89" s="1368" t="s">
        <v>381</v>
      </c>
      <c r="AW89" s="1369">
        <v>5760000</v>
      </c>
      <c r="AX89" s="1369">
        <v>1422951</v>
      </c>
      <c r="AY89" s="1369">
        <v>4268853</v>
      </c>
      <c r="AZ89" s="1369">
        <v>1491147</v>
      </c>
      <c r="BA89" s="1370">
        <f t="shared" si="87"/>
        <v>5760</v>
      </c>
      <c r="BB89" s="1370">
        <f t="shared" si="88"/>
        <v>1422.951</v>
      </c>
      <c r="BC89" s="1370">
        <f t="shared" si="89"/>
        <v>4268.8530000000001</v>
      </c>
      <c r="BD89" s="1370">
        <f t="shared" si="90"/>
        <v>1491.1469999999999</v>
      </c>
      <c r="BK89" s="1368" t="s">
        <v>380</v>
      </c>
      <c r="BL89" s="1369">
        <v>4842754</v>
      </c>
      <c r="BM89" s="1369">
        <v>0</v>
      </c>
      <c r="BN89" s="1369">
        <v>3783060</v>
      </c>
      <c r="BO89" s="1369">
        <v>1059694</v>
      </c>
      <c r="BP89" s="1369">
        <f t="shared" si="92"/>
        <v>4842.7539999999999</v>
      </c>
      <c r="BQ89" s="1369">
        <f t="shared" si="93"/>
        <v>0</v>
      </c>
      <c r="BR89" s="1369">
        <f t="shared" si="94"/>
        <v>3783.06</v>
      </c>
      <c r="BS89" s="1369">
        <f t="shared" si="95"/>
        <v>1059.694</v>
      </c>
      <c r="BV89" s="1368" t="s">
        <v>394</v>
      </c>
      <c r="BW89" s="1369">
        <v>1680000</v>
      </c>
      <c r="BX89" s="1370">
        <f t="shared" si="96"/>
        <v>1680</v>
      </c>
      <c r="BZ89" s="1368" t="s">
        <v>380</v>
      </c>
      <c r="CA89" s="1369">
        <v>4842754</v>
      </c>
      <c r="CB89" s="1369">
        <v>0</v>
      </c>
      <c r="CC89" s="1369">
        <v>4204544</v>
      </c>
      <c r="CD89" s="1369">
        <v>638210</v>
      </c>
      <c r="CE89" s="1369">
        <f t="shared" si="97"/>
        <v>4842.7539999999999</v>
      </c>
      <c r="CF89" s="1369">
        <f t="shared" si="98"/>
        <v>0</v>
      </c>
      <c r="CG89" s="1369">
        <f t="shared" si="99"/>
        <v>4204.5439999999999</v>
      </c>
      <c r="CH89" s="1369">
        <f t="shared" si="100"/>
        <v>638.21</v>
      </c>
      <c r="CK89" s="1371" t="s">
        <v>575</v>
      </c>
      <c r="CL89" s="1370">
        <v>9518180</v>
      </c>
      <c r="CM89" s="1370">
        <f t="shared" si="101"/>
        <v>9518.18</v>
      </c>
      <c r="CP89" s="1371" t="s">
        <v>380</v>
      </c>
      <c r="CQ89" s="1370">
        <v>4390263</v>
      </c>
      <c r="CR89" s="1370">
        <v>0</v>
      </c>
      <c r="CS89" s="1370">
        <v>4204544</v>
      </c>
      <c r="CT89" s="1370">
        <v>185719</v>
      </c>
      <c r="CU89" s="1370">
        <f t="shared" si="68"/>
        <v>4390.2629999999999</v>
      </c>
      <c r="CV89" s="1370">
        <f t="shared" si="69"/>
        <v>0</v>
      </c>
      <c r="CW89" s="1370">
        <f t="shared" si="70"/>
        <v>4204.5439999999999</v>
      </c>
      <c r="CX89" s="1370">
        <f t="shared" si="71"/>
        <v>185.71899999999999</v>
      </c>
      <c r="CZ89" s="1371" t="s">
        <v>574</v>
      </c>
      <c r="DA89" s="1370">
        <v>9390390</v>
      </c>
      <c r="DB89" s="1370">
        <f t="shared" si="102"/>
        <v>9390.39</v>
      </c>
      <c r="DE89" s="1368" t="s">
        <v>380</v>
      </c>
      <c r="DF89" s="1369">
        <v>4390263</v>
      </c>
      <c r="DG89" s="1369">
        <v>0</v>
      </c>
      <c r="DH89" s="1369">
        <v>4204544</v>
      </c>
      <c r="DI89" s="1369">
        <v>185719</v>
      </c>
      <c r="DJ89" s="1370">
        <f t="shared" si="103"/>
        <v>4390.2629999999999</v>
      </c>
      <c r="DK89" s="1370">
        <f t="shared" si="104"/>
        <v>0</v>
      </c>
      <c r="DL89" s="1370">
        <f t="shared" si="105"/>
        <v>4204.5439999999999</v>
      </c>
      <c r="DM89" s="1370">
        <f t="shared" si="106"/>
        <v>185.71899999999999</v>
      </c>
      <c r="DP89" s="1368" t="s">
        <v>394</v>
      </c>
      <c r="DQ89" s="1369">
        <v>975000</v>
      </c>
      <c r="DR89" s="1370">
        <f t="shared" si="107"/>
        <v>975</v>
      </c>
      <c r="DT89" s="1368" t="s">
        <v>380</v>
      </c>
      <c r="DU89" s="1369">
        <v>4390263</v>
      </c>
      <c r="DV89" s="1369">
        <v>629961</v>
      </c>
      <c r="DW89" s="1369">
        <v>4204544</v>
      </c>
      <c r="DX89" s="1369">
        <v>185719</v>
      </c>
      <c r="DY89" s="1370">
        <f t="shared" si="108"/>
        <v>4390.2629999999999</v>
      </c>
      <c r="DZ89" s="1370">
        <f t="shared" si="109"/>
        <v>629.96100000000001</v>
      </c>
      <c r="EA89" s="1370">
        <f t="shared" si="110"/>
        <v>4204.5439999999999</v>
      </c>
      <c r="EB89" s="1370">
        <f t="shared" si="111"/>
        <v>185.71899999999999</v>
      </c>
      <c r="EE89" s="1371" t="s">
        <v>396</v>
      </c>
      <c r="EF89" s="1370">
        <v>24990000</v>
      </c>
      <c r="EG89" s="1372">
        <f t="shared" si="112"/>
        <v>24990</v>
      </c>
      <c r="EI89" s="1371" t="s">
        <v>378</v>
      </c>
      <c r="EJ89" s="1370">
        <v>18621180</v>
      </c>
      <c r="EK89" s="1370">
        <v>18240000</v>
      </c>
      <c r="EL89" s="1370">
        <v>7970077</v>
      </c>
      <c r="EM89" s="1372">
        <f t="shared" si="113"/>
        <v>18621.18</v>
      </c>
      <c r="EN89" s="1372">
        <f t="shared" si="114"/>
        <v>18240</v>
      </c>
      <c r="EO89" s="1372">
        <f t="shared" si="115"/>
        <v>7970.0770000000002</v>
      </c>
      <c r="ER89" s="1368" t="s">
        <v>397</v>
      </c>
      <c r="ES89" s="1369">
        <v>1066600</v>
      </c>
      <c r="ET89" s="1370">
        <f t="shared" si="116"/>
        <v>1066.5999999999999</v>
      </c>
      <c r="EW89" s="1368" t="s">
        <v>379</v>
      </c>
      <c r="EX89" s="1369">
        <v>0</v>
      </c>
      <c r="EY89" s="1369">
        <v>71047018</v>
      </c>
      <c r="EZ89" s="1369">
        <v>38256042</v>
      </c>
      <c r="FA89" s="1369">
        <v>71047018</v>
      </c>
      <c r="FB89" s="1369">
        <v>0</v>
      </c>
      <c r="FC89" s="1370">
        <f t="shared" si="126"/>
        <v>0</v>
      </c>
      <c r="FD89" s="1370">
        <f t="shared" si="127"/>
        <v>71047.017999999996</v>
      </c>
      <c r="FE89" s="1370">
        <f t="shared" si="128"/>
        <v>38256.042000000001</v>
      </c>
      <c r="FF89" s="1370">
        <f t="shared" si="129"/>
        <v>71047.017999999996</v>
      </c>
      <c r="FG89" s="1370">
        <f t="shared" si="130"/>
        <v>0</v>
      </c>
      <c r="FJ89" s="1371" t="s">
        <v>851</v>
      </c>
      <c r="FK89" s="1370">
        <v>100000</v>
      </c>
      <c r="FL89" s="1372">
        <f t="shared" si="122"/>
        <v>100</v>
      </c>
      <c r="FN89" s="1613" t="s">
        <v>378</v>
      </c>
      <c r="FO89" s="1614">
        <v>13896315</v>
      </c>
      <c r="FP89" s="1614">
        <v>13896314</v>
      </c>
      <c r="FQ89" s="1614">
        <v>13896315</v>
      </c>
      <c r="FR89" s="1614">
        <f t="shared" si="123"/>
        <v>13896.315000000001</v>
      </c>
      <c r="FS89" s="1614">
        <f t="shared" si="124"/>
        <v>13896.314</v>
      </c>
      <c r="FT89" s="1614">
        <f t="shared" si="125"/>
        <v>13896.315000000001</v>
      </c>
    </row>
    <row r="90" spans="1:176" ht="15" customHeight="1" x14ac:dyDescent="0.25">
      <c r="A90" s="1367" t="s">
        <v>953</v>
      </c>
      <c r="B90" s="1368" t="s">
        <v>565</v>
      </c>
      <c r="C90" s="1369">
        <v>0</v>
      </c>
      <c r="D90" s="1369">
        <v>16061790</v>
      </c>
      <c r="E90" s="1369">
        <v>62190</v>
      </c>
      <c r="F90" s="1369">
        <v>15999600</v>
      </c>
      <c r="G90" s="1369">
        <v>62190</v>
      </c>
      <c r="H90" s="1370">
        <f t="shared" si="72"/>
        <v>16061.79</v>
      </c>
      <c r="I90" s="1370">
        <f t="shared" si="73"/>
        <v>62.19</v>
      </c>
      <c r="J90" s="1370">
        <f t="shared" si="74"/>
        <v>15999.6</v>
      </c>
      <c r="K90" s="1370">
        <f t="shared" si="75"/>
        <v>62.19</v>
      </c>
      <c r="O90" s="1368"/>
      <c r="P90" s="1369"/>
      <c r="Q90" s="1370"/>
      <c r="S90" s="1368" t="s">
        <v>382</v>
      </c>
      <c r="T90" s="1369">
        <v>49732064</v>
      </c>
      <c r="U90" s="1369">
        <v>1265082</v>
      </c>
      <c r="V90" s="1369">
        <v>2284127</v>
      </c>
      <c r="W90" s="1369">
        <v>47447937</v>
      </c>
      <c r="X90" s="1370">
        <f t="shared" si="77"/>
        <v>49732.063999999998</v>
      </c>
      <c r="Y90" s="1370">
        <f t="shared" si="78"/>
        <v>1265.0820000000001</v>
      </c>
      <c r="Z90" s="1370">
        <f t="shared" si="79"/>
        <v>2284.127</v>
      </c>
      <c r="AA90" s="1370">
        <f t="shared" si="80"/>
        <v>47447.936999999998</v>
      </c>
      <c r="AC90" s="1368" t="s">
        <v>393</v>
      </c>
      <c r="AD90" s="1369">
        <v>200987666</v>
      </c>
      <c r="AE90" s="1370">
        <f t="shared" si="81"/>
        <v>200987.666</v>
      </c>
      <c r="AG90" s="1368" t="s">
        <v>564</v>
      </c>
      <c r="AH90" s="1369">
        <v>38400000</v>
      </c>
      <c r="AI90" s="1369">
        <v>9407418</v>
      </c>
      <c r="AJ90" s="1369">
        <v>34493866</v>
      </c>
      <c r="AK90" s="1369">
        <v>3906134</v>
      </c>
      <c r="AL90" s="1369">
        <f t="shared" si="82"/>
        <v>38400</v>
      </c>
      <c r="AM90" s="1369">
        <f t="shared" si="83"/>
        <v>9407.4179999999997</v>
      </c>
      <c r="AN90" s="1369">
        <f t="shared" si="84"/>
        <v>34493.866000000002</v>
      </c>
      <c r="AO90" s="1369">
        <f t="shared" si="85"/>
        <v>3906.134</v>
      </c>
      <c r="AR90" s="1368" t="s">
        <v>585</v>
      </c>
      <c r="AS90" s="1369">
        <v>6196225</v>
      </c>
      <c r="AT90" s="1369">
        <f t="shared" si="86"/>
        <v>6196.2250000000004</v>
      </c>
      <c r="AV90" s="1368" t="s">
        <v>564</v>
      </c>
      <c r="AW90" s="1369">
        <v>38400000</v>
      </c>
      <c r="AX90" s="1369">
        <v>12543224</v>
      </c>
      <c r="AY90" s="1369">
        <v>34493866</v>
      </c>
      <c r="AZ90" s="1369">
        <v>3906134</v>
      </c>
      <c r="BA90" s="1370">
        <f t="shared" si="87"/>
        <v>38400</v>
      </c>
      <c r="BB90" s="1370">
        <f t="shared" si="88"/>
        <v>12543.224</v>
      </c>
      <c r="BC90" s="1370">
        <f t="shared" si="89"/>
        <v>34493.866000000002</v>
      </c>
      <c r="BD90" s="1370">
        <f t="shared" si="90"/>
        <v>3906.134</v>
      </c>
      <c r="BK90" s="1368" t="s">
        <v>381</v>
      </c>
      <c r="BL90" s="1369">
        <v>5760000</v>
      </c>
      <c r="BM90" s="1369">
        <v>1897268</v>
      </c>
      <c r="BN90" s="1369">
        <v>4268853</v>
      </c>
      <c r="BO90" s="1369">
        <v>1491147</v>
      </c>
      <c r="BP90" s="1369">
        <f t="shared" si="92"/>
        <v>5760</v>
      </c>
      <c r="BQ90" s="1369">
        <f t="shared" si="93"/>
        <v>1897.268</v>
      </c>
      <c r="BR90" s="1369">
        <f t="shared" si="94"/>
        <v>4268.8530000000001</v>
      </c>
      <c r="BS90" s="1369">
        <f t="shared" si="95"/>
        <v>1491.1469999999999</v>
      </c>
      <c r="BV90" s="1368" t="s">
        <v>395</v>
      </c>
      <c r="BW90" s="1369">
        <v>2666346</v>
      </c>
      <c r="BX90" s="1370">
        <f t="shared" si="96"/>
        <v>2666.346</v>
      </c>
      <c r="BZ90" s="1368" t="s">
        <v>381</v>
      </c>
      <c r="CA90" s="1369">
        <v>5760000</v>
      </c>
      <c r="CB90" s="1369">
        <v>2371585</v>
      </c>
      <c r="CC90" s="1369">
        <v>4268853</v>
      </c>
      <c r="CD90" s="1369">
        <v>1491147</v>
      </c>
      <c r="CE90" s="1369">
        <f t="shared" si="97"/>
        <v>5760</v>
      </c>
      <c r="CF90" s="1369">
        <f t="shared" si="98"/>
        <v>2371.585</v>
      </c>
      <c r="CG90" s="1369">
        <f t="shared" si="99"/>
        <v>4268.8530000000001</v>
      </c>
      <c r="CH90" s="1369">
        <f t="shared" si="100"/>
        <v>1491.1469999999999</v>
      </c>
      <c r="CK90" s="1371" t="s">
        <v>392</v>
      </c>
      <c r="CL90" s="1370">
        <v>9488289</v>
      </c>
      <c r="CM90" s="1370">
        <f t="shared" si="101"/>
        <v>9488.2890000000007</v>
      </c>
      <c r="CP90" s="1371" t="s">
        <v>381</v>
      </c>
      <c r="CQ90" s="1370">
        <v>5760000</v>
      </c>
      <c r="CR90" s="1370">
        <v>2845902</v>
      </c>
      <c r="CS90" s="1370">
        <v>4268853</v>
      </c>
      <c r="CT90" s="1370">
        <v>1491147</v>
      </c>
      <c r="CU90" s="1370">
        <f t="shared" si="68"/>
        <v>5760</v>
      </c>
      <c r="CV90" s="1370">
        <f t="shared" si="69"/>
        <v>2845.902</v>
      </c>
      <c r="CW90" s="1370">
        <f t="shared" si="70"/>
        <v>4268.8530000000001</v>
      </c>
      <c r="CX90" s="1370">
        <f t="shared" si="71"/>
        <v>1491.1469999999999</v>
      </c>
      <c r="CZ90" s="1371" t="s">
        <v>475</v>
      </c>
      <c r="DA90" s="1370">
        <v>2388858</v>
      </c>
      <c r="DB90" s="1370">
        <f t="shared" si="102"/>
        <v>2388.8580000000002</v>
      </c>
      <c r="DE90" s="1368" t="s">
        <v>381</v>
      </c>
      <c r="DF90" s="1369">
        <v>5360000</v>
      </c>
      <c r="DG90" s="1369">
        <v>3320219</v>
      </c>
      <c r="DH90" s="1369">
        <v>4268853</v>
      </c>
      <c r="DI90" s="1369">
        <v>1091147</v>
      </c>
      <c r="DJ90" s="1370">
        <f t="shared" si="103"/>
        <v>5360</v>
      </c>
      <c r="DK90" s="1370">
        <f t="shared" si="104"/>
        <v>3320.2190000000001</v>
      </c>
      <c r="DL90" s="1370">
        <f t="shared" si="105"/>
        <v>4268.8530000000001</v>
      </c>
      <c r="DM90" s="1370">
        <f t="shared" si="106"/>
        <v>1091.1469999999999</v>
      </c>
      <c r="DP90" s="1368" t="s">
        <v>396</v>
      </c>
      <c r="DQ90" s="1369">
        <v>18921000</v>
      </c>
      <c r="DR90" s="1370">
        <f t="shared" si="107"/>
        <v>18921</v>
      </c>
      <c r="DT90" s="1368" t="s">
        <v>381</v>
      </c>
      <c r="DU90" s="1369">
        <v>5360000</v>
      </c>
      <c r="DV90" s="1369">
        <v>3794536</v>
      </c>
      <c r="DW90" s="1369">
        <v>4268853</v>
      </c>
      <c r="DX90" s="1369">
        <v>1091147</v>
      </c>
      <c r="DY90" s="1370">
        <f t="shared" si="108"/>
        <v>5360</v>
      </c>
      <c r="DZ90" s="1370">
        <f t="shared" si="109"/>
        <v>3794.5360000000001</v>
      </c>
      <c r="EA90" s="1370">
        <f t="shared" si="110"/>
        <v>4268.8530000000001</v>
      </c>
      <c r="EB90" s="1370">
        <f t="shared" si="111"/>
        <v>1091.1469999999999</v>
      </c>
      <c r="EE90" s="1371" t="s">
        <v>577</v>
      </c>
      <c r="EF90" s="1370">
        <v>1148476</v>
      </c>
      <c r="EG90" s="1372">
        <f t="shared" si="112"/>
        <v>1148.4760000000001</v>
      </c>
      <c r="EI90" s="1371" t="s">
        <v>379</v>
      </c>
      <c r="EJ90" s="1370">
        <v>71624902</v>
      </c>
      <c r="EK90" s="1370">
        <v>71047018</v>
      </c>
      <c r="EL90" s="1370">
        <v>27325750</v>
      </c>
      <c r="EM90" s="1372">
        <f t="shared" si="113"/>
        <v>71624.902000000002</v>
      </c>
      <c r="EN90" s="1372">
        <f t="shared" si="114"/>
        <v>71047.017999999996</v>
      </c>
      <c r="EO90" s="1372">
        <f t="shared" si="115"/>
        <v>27325.75</v>
      </c>
      <c r="ER90" s="1368" t="s">
        <v>399</v>
      </c>
      <c r="ES90" s="1369">
        <v>9565768</v>
      </c>
      <c r="ET90" s="1370">
        <f t="shared" si="116"/>
        <v>9565.768</v>
      </c>
      <c r="EW90" s="1368" t="s">
        <v>380</v>
      </c>
      <c r="EX90" s="1369">
        <v>0</v>
      </c>
      <c r="EY90" s="1369">
        <v>4203995</v>
      </c>
      <c r="EZ90" s="1369">
        <v>3923005</v>
      </c>
      <c r="FA90" s="1369">
        <v>4203995</v>
      </c>
      <c r="FB90" s="1369">
        <v>0</v>
      </c>
      <c r="FC90" s="1370">
        <f t="shared" si="126"/>
        <v>0</v>
      </c>
      <c r="FD90" s="1370">
        <f t="shared" si="127"/>
        <v>4203.9949999999999</v>
      </c>
      <c r="FE90" s="1370">
        <f t="shared" si="128"/>
        <v>3923.0050000000001</v>
      </c>
      <c r="FF90" s="1370">
        <f t="shared" si="129"/>
        <v>4203.9949999999999</v>
      </c>
      <c r="FG90" s="1370">
        <f t="shared" si="130"/>
        <v>0</v>
      </c>
      <c r="FJ90" s="1371" t="s">
        <v>570</v>
      </c>
      <c r="FK90" s="1370">
        <v>14959124</v>
      </c>
      <c r="FL90" s="1372">
        <f t="shared" si="122"/>
        <v>14959.124</v>
      </c>
      <c r="FN90" s="1613" t="s">
        <v>379</v>
      </c>
      <c r="FO90" s="1614">
        <v>65843267</v>
      </c>
      <c r="FP90" s="1614">
        <v>43721198</v>
      </c>
      <c r="FQ90" s="1614">
        <v>65843267</v>
      </c>
      <c r="FR90" s="1614">
        <f t="shared" si="123"/>
        <v>65843.267000000007</v>
      </c>
      <c r="FS90" s="1614">
        <f t="shared" si="124"/>
        <v>43721.197999999997</v>
      </c>
      <c r="FT90" s="1614">
        <f t="shared" si="125"/>
        <v>65843.267000000007</v>
      </c>
    </row>
    <row r="91" spans="1:176" ht="15" customHeight="1" x14ac:dyDescent="0.25">
      <c r="A91" s="1367" t="s">
        <v>953</v>
      </c>
      <c r="B91" s="1368" t="s">
        <v>566</v>
      </c>
      <c r="C91" s="1369">
        <v>0</v>
      </c>
      <c r="D91" s="1369">
        <v>20579900</v>
      </c>
      <c r="E91" s="1369">
        <v>1507521</v>
      </c>
      <c r="F91" s="1369">
        <v>19072379</v>
      </c>
      <c r="G91" s="1369">
        <v>714957</v>
      </c>
      <c r="H91" s="1370">
        <f t="shared" si="72"/>
        <v>20579.900000000001</v>
      </c>
      <c r="I91" s="1370">
        <f t="shared" si="73"/>
        <v>1507.521</v>
      </c>
      <c r="J91" s="1370">
        <f t="shared" si="74"/>
        <v>19072.379000000001</v>
      </c>
      <c r="K91" s="1370">
        <f t="shared" si="75"/>
        <v>714.95699999999999</v>
      </c>
      <c r="O91" s="1368"/>
      <c r="P91" s="1369"/>
      <c r="Q91" s="1370"/>
      <c r="S91" s="1368" t="s">
        <v>565</v>
      </c>
      <c r="T91" s="1369">
        <v>14891219</v>
      </c>
      <c r="U91" s="1369">
        <v>62190</v>
      </c>
      <c r="V91" s="1369">
        <v>62190</v>
      </c>
      <c r="W91" s="1369">
        <v>14829029</v>
      </c>
      <c r="X91" s="1370">
        <f t="shared" si="77"/>
        <v>14891.218999999999</v>
      </c>
      <c r="Y91" s="1370">
        <f t="shared" si="78"/>
        <v>62.19</v>
      </c>
      <c r="Z91" s="1370">
        <f t="shared" si="79"/>
        <v>62.19</v>
      </c>
      <c r="AA91" s="1370">
        <f t="shared" si="80"/>
        <v>14829.029</v>
      </c>
      <c r="AC91" s="1368" t="s">
        <v>395</v>
      </c>
      <c r="AD91" s="1369">
        <v>6066346</v>
      </c>
      <c r="AE91" s="1370">
        <f t="shared" si="81"/>
        <v>6066.3459999999995</v>
      </c>
      <c r="AG91" s="1368" t="s">
        <v>382</v>
      </c>
      <c r="AH91" s="1369">
        <v>49246314</v>
      </c>
      <c r="AI91" s="1369">
        <v>2861898</v>
      </c>
      <c r="AJ91" s="1369">
        <v>5814973</v>
      </c>
      <c r="AK91" s="1369">
        <v>43431341</v>
      </c>
      <c r="AL91" s="1369">
        <f t="shared" si="82"/>
        <v>49246.313999999998</v>
      </c>
      <c r="AM91" s="1369">
        <f t="shared" si="83"/>
        <v>2861.8980000000001</v>
      </c>
      <c r="AN91" s="1369">
        <f t="shared" si="84"/>
        <v>5814.973</v>
      </c>
      <c r="AO91" s="1369">
        <f t="shared" si="85"/>
        <v>43431.341</v>
      </c>
      <c r="AR91" s="1368" t="s">
        <v>402</v>
      </c>
      <c r="AS91" s="1369">
        <v>6196225</v>
      </c>
      <c r="AT91" s="1369">
        <f t="shared" si="86"/>
        <v>6196.2250000000004</v>
      </c>
      <c r="AV91" s="1368" t="s">
        <v>382</v>
      </c>
      <c r="AW91" s="1369">
        <v>46095632</v>
      </c>
      <c r="AX91" s="1369">
        <v>6404318</v>
      </c>
      <c r="AY91" s="1369">
        <v>9553570</v>
      </c>
      <c r="AZ91" s="1369">
        <v>36542062</v>
      </c>
      <c r="BA91" s="1370">
        <f t="shared" si="87"/>
        <v>46095.631999999998</v>
      </c>
      <c r="BB91" s="1370">
        <f t="shared" si="88"/>
        <v>6404.3180000000002</v>
      </c>
      <c r="BC91" s="1370">
        <f t="shared" si="89"/>
        <v>9553.57</v>
      </c>
      <c r="BD91" s="1370">
        <f t="shared" si="90"/>
        <v>36542.061999999998</v>
      </c>
      <c r="BK91" s="1368" t="s">
        <v>564</v>
      </c>
      <c r="BL91" s="1369">
        <v>38400000</v>
      </c>
      <c r="BM91" s="1369">
        <v>15679030</v>
      </c>
      <c r="BN91" s="1369">
        <v>34937815</v>
      </c>
      <c r="BO91" s="1369">
        <v>3462185</v>
      </c>
      <c r="BP91" s="1369">
        <f t="shared" si="92"/>
        <v>38400</v>
      </c>
      <c r="BQ91" s="1369">
        <f t="shared" si="93"/>
        <v>15679.03</v>
      </c>
      <c r="BR91" s="1369">
        <f t="shared" si="94"/>
        <v>34937.815000000002</v>
      </c>
      <c r="BS91" s="1369">
        <f t="shared" si="95"/>
        <v>3462.1849999999999</v>
      </c>
      <c r="BV91" s="1368" t="s">
        <v>577</v>
      </c>
      <c r="BW91" s="1369">
        <v>855535</v>
      </c>
      <c r="BX91" s="1370">
        <f t="shared" si="96"/>
        <v>855.53499999999997</v>
      </c>
      <c r="BZ91" s="1368" t="s">
        <v>564</v>
      </c>
      <c r="CA91" s="1369">
        <v>40458000</v>
      </c>
      <c r="CB91" s="1369">
        <v>18814836</v>
      </c>
      <c r="CC91" s="1369">
        <v>36601435</v>
      </c>
      <c r="CD91" s="1369">
        <v>3856565</v>
      </c>
      <c r="CE91" s="1369">
        <f t="shared" si="97"/>
        <v>40458</v>
      </c>
      <c r="CF91" s="1369">
        <f t="shared" si="98"/>
        <v>18814.835999999999</v>
      </c>
      <c r="CG91" s="1369">
        <f t="shared" si="99"/>
        <v>36601.434999999998</v>
      </c>
      <c r="CH91" s="1369">
        <f t="shared" si="100"/>
        <v>3856.5650000000001</v>
      </c>
      <c r="CK91" s="1371" t="s">
        <v>484</v>
      </c>
      <c r="CL91" s="1370">
        <v>29891</v>
      </c>
      <c r="CM91" s="1370">
        <f t="shared" si="101"/>
        <v>29.890999999999998</v>
      </c>
      <c r="CP91" s="1371" t="s">
        <v>564</v>
      </c>
      <c r="CQ91" s="1370">
        <v>41517100</v>
      </c>
      <c r="CR91" s="1370">
        <v>20478456</v>
      </c>
      <c r="CS91" s="1370">
        <v>38018310</v>
      </c>
      <c r="CT91" s="1370">
        <v>3498790</v>
      </c>
      <c r="CU91" s="1370">
        <f t="shared" si="68"/>
        <v>41517.1</v>
      </c>
      <c r="CV91" s="1370">
        <f t="shared" si="69"/>
        <v>20478.455999999998</v>
      </c>
      <c r="CW91" s="1370">
        <f t="shared" si="70"/>
        <v>38018.31</v>
      </c>
      <c r="CX91" s="1370">
        <f t="shared" si="71"/>
        <v>3498.79</v>
      </c>
      <c r="CZ91" s="1371" t="s">
        <v>576</v>
      </c>
      <c r="DA91" s="1370">
        <v>200054653</v>
      </c>
      <c r="DB91" s="1370">
        <f t="shared" si="102"/>
        <v>200054.65299999999</v>
      </c>
      <c r="DE91" s="1368" t="s">
        <v>564</v>
      </c>
      <c r="DF91" s="1369">
        <v>41788248</v>
      </c>
      <c r="DG91" s="1369">
        <v>20478456</v>
      </c>
      <c r="DH91" s="1369">
        <v>38018310</v>
      </c>
      <c r="DI91" s="1369">
        <v>3769938</v>
      </c>
      <c r="DJ91" s="1370">
        <f t="shared" si="103"/>
        <v>41788.248</v>
      </c>
      <c r="DK91" s="1370">
        <f t="shared" si="104"/>
        <v>20478.455999999998</v>
      </c>
      <c r="DL91" s="1370">
        <f t="shared" si="105"/>
        <v>38018.31</v>
      </c>
      <c r="DM91" s="1370">
        <f t="shared" si="106"/>
        <v>3769.9380000000001</v>
      </c>
      <c r="DP91" s="1368" t="s">
        <v>577</v>
      </c>
      <c r="DQ91" s="1369">
        <v>913980</v>
      </c>
      <c r="DR91" s="1370">
        <f t="shared" si="107"/>
        <v>913.98</v>
      </c>
      <c r="DT91" s="1368" t="s">
        <v>564</v>
      </c>
      <c r="DU91" s="1369">
        <v>41788248</v>
      </c>
      <c r="DV91" s="1369">
        <v>30944974</v>
      </c>
      <c r="DW91" s="1369">
        <v>38018310</v>
      </c>
      <c r="DX91" s="1369">
        <v>3769938</v>
      </c>
      <c r="DY91" s="1370">
        <f t="shared" si="108"/>
        <v>41788.248</v>
      </c>
      <c r="DZ91" s="1370">
        <f t="shared" si="109"/>
        <v>30944.973999999998</v>
      </c>
      <c r="EA91" s="1370">
        <f t="shared" si="110"/>
        <v>38018.31</v>
      </c>
      <c r="EB91" s="1370">
        <f t="shared" si="111"/>
        <v>3769.9380000000001</v>
      </c>
      <c r="EE91" s="1371" t="s">
        <v>397</v>
      </c>
      <c r="EF91" s="1370">
        <v>1148476</v>
      </c>
      <c r="EG91" s="1372">
        <f t="shared" si="112"/>
        <v>1148.4760000000001</v>
      </c>
      <c r="EI91" s="1371" t="s">
        <v>380</v>
      </c>
      <c r="EJ91" s="1370">
        <v>4390263</v>
      </c>
      <c r="EK91" s="1370">
        <v>4204544</v>
      </c>
      <c r="EL91" s="1370">
        <v>3923005</v>
      </c>
      <c r="EM91" s="1372">
        <f t="shared" si="113"/>
        <v>4390.2629999999999</v>
      </c>
      <c r="EN91" s="1372">
        <f t="shared" si="114"/>
        <v>4204.5439999999999</v>
      </c>
      <c r="EO91" s="1372">
        <f t="shared" si="115"/>
        <v>3923.0050000000001</v>
      </c>
      <c r="ER91" s="1368" t="s">
        <v>400</v>
      </c>
      <c r="ES91" s="1369">
        <v>9565768</v>
      </c>
      <c r="ET91" s="1370">
        <f t="shared" si="116"/>
        <v>9565.768</v>
      </c>
      <c r="EW91" s="1368" t="s">
        <v>381</v>
      </c>
      <c r="EX91" s="1369">
        <v>0</v>
      </c>
      <c r="EY91" s="1369">
        <v>4268853</v>
      </c>
      <c r="EZ91" s="1369">
        <v>4268853</v>
      </c>
      <c r="FA91" s="1369">
        <v>4268853</v>
      </c>
      <c r="FB91" s="1369">
        <v>0</v>
      </c>
      <c r="FC91" s="1370">
        <f t="shared" si="126"/>
        <v>0</v>
      </c>
      <c r="FD91" s="1370">
        <f t="shared" si="127"/>
        <v>4268.8530000000001</v>
      </c>
      <c r="FE91" s="1370">
        <f t="shared" si="128"/>
        <v>4268.8530000000001</v>
      </c>
      <c r="FF91" s="1370">
        <f t="shared" si="129"/>
        <v>4268.8530000000001</v>
      </c>
      <c r="FG91" s="1370">
        <f t="shared" si="130"/>
        <v>0</v>
      </c>
      <c r="FJ91" s="1371" t="s">
        <v>571</v>
      </c>
      <c r="FK91" s="1370">
        <v>10960800</v>
      </c>
      <c r="FL91" s="1372">
        <f t="shared" si="122"/>
        <v>10960.8</v>
      </c>
      <c r="FN91" s="1613" t="s">
        <v>380</v>
      </c>
      <c r="FO91" s="1614">
        <v>3923005</v>
      </c>
      <c r="FP91" s="1614">
        <v>3923005</v>
      </c>
      <c r="FQ91" s="1614">
        <v>3923005</v>
      </c>
      <c r="FR91" s="1614">
        <f t="shared" si="123"/>
        <v>3923.0050000000001</v>
      </c>
      <c r="FS91" s="1614">
        <f t="shared" si="124"/>
        <v>3923.0050000000001</v>
      </c>
      <c r="FT91" s="1614">
        <f t="shared" si="125"/>
        <v>3923.0050000000001</v>
      </c>
    </row>
    <row r="92" spans="1:176" ht="15" customHeight="1" x14ac:dyDescent="0.25">
      <c r="A92" s="1367" t="s">
        <v>953</v>
      </c>
      <c r="B92" s="1368" t="s">
        <v>567</v>
      </c>
      <c r="C92" s="1369">
        <v>0</v>
      </c>
      <c r="D92" s="1369">
        <v>3000000</v>
      </c>
      <c r="E92" s="1369">
        <v>0</v>
      </c>
      <c r="F92" s="1369">
        <v>3000000</v>
      </c>
      <c r="G92" s="1369">
        <v>0</v>
      </c>
      <c r="H92" s="1370">
        <f t="shared" si="72"/>
        <v>3000</v>
      </c>
      <c r="I92" s="1370">
        <f t="shared" si="73"/>
        <v>0</v>
      </c>
      <c r="J92" s="1370">
        <f t="shared" si="74"/>
        <v>3000</v>
      </c>
      <c r="K92" s="1370">
        <f t="shared" si="75"/>
        <v>0</v>
      </c>
      <c r="O92" s="1368"/>
      <c r="P92" s="1369"/>
      <c r="Q92" s="1370"/>
      <c r="S92" s="1368" t="s">
        <v>566</v>
      </c>
      <c r="T92" s="1369">
        <v>20579900</v>
      </c>
      <c r="U92" s="1369">
        <v>1202892</v>
      </c>
      <c r="V92" s="1369">
        <v>2221937</v>
      </c>
      <c r="W92" s="1369">
        <v>18357963</v>
      </c>
      <c r="X92" s="1370">
        <f t="shared" si="77"/>
        <v>20579.900000000001</v>
      </c>
      <c r="Y92" s="1370">
        <f t="shared" si="78"/>
        <v>1202.8920000000001</v>
      </c>
      <c r="Z92" s="1370">
        <f t="shared" si="79"/>
        <v>2221.9369999999999</v>
      </c>
      <c r="AA92" s="1370">
        <f t="shared" si="80"/>
        <v>18357.963</v>
      </c>
      <c r="AC92" s="1368" t="s">
        <v>577</v>
      </c>
      <c r="AD92" s="1369">
        <v>901651</v>
      </c>
      <c r="AE92" s="1370">
        <f t="shared" si="81"/>
        <v>901.65099999999995</v>
      </c>
      <c r="AG92" s="1368" t="s">
        <v>565</v>
      </c>
      <c r="AH92" s="1369">
        <v>14385469</v>
      </c>
      <c r="AI92" s="1369">
        <v>62190</v>
      </c>
      <c r="AJ92" s="1369">
        <v>62190</v>
      </c>
      <c r="AK92" s="1369">
        <v>14323279</v>
      </c>
      <c r="AL92" s="1369">
        <f t="shared" si="82"/>
        <v>14385.468999999999</v>
      </c>
      <c r="AM92" s="1369">
        <f t="shared" si="83"/>
        <v>62.19</v>
      </c>
      <c r="AN92" s="1369">
        <f t="shared" si="84"/>
        <v>62.19</v>
      </c>
      <c r="AO92" s="1369">
        <f t="shared" si="85"/>
        <v>14323.279</v>
      </c>
      <c r="AR92" s="1368" t="s">
        <v>587</v>
      </c>
      <c r="AS92" s="1369">
        <v>380800</v>
      </c>
      <c r="AT92" s="1369">
        <f t="shared" si="86"/>
        <v>380.8</v>
      </c>
      <c r="AV92" s="1368" t="s">
        <v>565</v>
      </c>
      <c r="AW92" s="1369">
        <v>14467969</v>
      </c>
      <c r="AX92" s="1369">
        <v>2043930</v>
      </c>
      <c r="AY92" s="1369">
        <v>2043930</v>
      </c>
      <c r="AZ92" s="1369">
        <v>12424039</v>
      </c>
      <c r="BA92" s="1370">
        <f t="shared" si="87"/>
        <v>14467.968999999999</v>
      </c>
      <c r="BB92" s="1370">
        <f t="shared" si="88"/>
        <v>2043.93</v>
      </c>
      <c r="BC92" s="1370">
        <f t="shared" si="89"/>
        <v>2043.93</v>
      </c>
      <c r="BD92" s="1370">
        <f t="shared" si="90"/>
        <v>12424.039000000001</v>
      </c>
      <c r="BK92" s="1368" t="s">
        <v>382</v>
      </c>
      <c r="BL92" s="1369">
        <v>54623745</v>
      </c>
      <c r="BM92" s="1369">
        <v>7143986</v>
      </c>
      <c r="BN92" s="1369">
        <v>11802311</v>
      </c>
      <c r="BO92" s="1369">
        <v>42821434</v>
      </c>
      <c r="BP92" s="1369">
        <f t="shared" si="92"/>
        <v>54623.745000000003</v>
      </c>
      <c r="BQ92" s="1369">
        <f t="shared" si="93"/>
        <v>7143.9859999999999</v>
      </c>
      <c r="BR92" s="1369">
        <f t="shared" si="94"/>
        <v>11802.311</v>
      </c>
      <c r="BS92" s="1369">
        <f t="shared" si="95"/>
        <v>42821.434000000001</v>
      </c>
      <c r="BV92" s="1368" t="s">
        <v>397</v>
      </c>
      <c r="BW92" s="1369">
        <v>855535</v>
      </c>
      <c r="BX92" s="1370">
        <f t="shared" si="96"/>
        <v>855.53499999999997</v>
      </c>
      <c r="BZ92" s="1368" t="s">
        <v>382</v>
      </c>
      <c r="CA92" s="1369">
        <v>56782575</v>
      </c>
      <c r="CB92" s="1369">
        <v>8484418</v>
      </c>
      <c r="CC92" s="1369">
        <v>13923248</v>
      </c>
      <c r="CD92" s="1369">
        <v>42859327</v>
      </c>
      <c r="CE92" s="1369">
        <f t="shared" si="97"/>
        <v>56782.574999999997</v>
      </c>
      <c r="CF92" s="1369">
        <f t="shared" si="98"/>
        <v>8484.4179999999997</v>
      </c>
      <c r="CG92" s="1369">
        <f t="shared" si="99"/>
        <v>13923.248</v>
      </c>
      <c r="CH92" s="1369">
        <f t="shared" si="100"/>
        <v>42859.326999999997</v>
      </c>
      <c r="CK92" s="1371" t="s">
        <v>576</v>
      </c>
      <c r="CL92" s="1370">
        <v>159147181</v>
      </c>
      <c r="CM92" s="1370">
        <f t="shared" si="101"/>
        <v>159147.18100000001</v>
      </c>
      <c r="CP92" s="1371" t="s">
        <v>382</v>
      </c>
      <c r="CQ92" s="1370">
        <v>58396189</v>
      </c>
      <c r="CR92" s="1370">
        <v>11992880</v>
      </c>
      <c r="CS92" s="1370">
        <v>17487258</v>
      </c>
      <c r="CT92" s="1370">
        <v>40908931</v>
      </c>
      <c r="CU92" s="1370">
        <f t="shared" si="68"/>
        <v>58396.188999999998</v>
      </c>
      <c r="CV92" s="1370">
        <f t="shared" si="69"/>
        <v>11992.88</v>
      </c>
      <c r="CW92" s="1370">
        <f t="shared" si="70"/>
        <v>17487.258000000002</v>
      </c>
      <c r="CX92" s="1370">
        <f t="shared" si="71"/>
        <v>40908.930999999997</v>
      </c>
      <c r="CZ92" s="1371" t="s">
        <v>393</v>
      </c>
      <c r="DA92" s="1370">
        <v>146819989</v>
      </c>
      <c r="DB92" s="1370">
        <f t="shared" si="102"/>
        <v>146819.989</v>
      </c>
      <c r="DE92" s="1368" t="s">
        <v>382</v>
      </c>
      <c r="DF92" s="1369">
        <v>179533767</v>
      </c>
      <c r="DG92" s="1369">
        <v>16392682</v>
      </c>
      <c r="DH92" s="1369">
        <v>27107497</v>
      </c>
      <c r="DI92" s="1369">
        <v>152426270</v>
      </c>
      <c r="DJ92" s="1370">
        <f t="shared" si="103"/>
        <v>179533.76699999999</v>
      </c>
      <c r="DK92" s="1370">
        <f t="shared" si="104"/>
        <v>16392.682000000001</v>
      </c>
      <c r="DL92" s="1370">
        <f t="shared" si="105"/>
        <v>27107.496999999999</v>
      </c>
      <c r="DM92" s="1370">
        <f t="shared" si="106"/>
        <v>152426.26999999999</v>
      </c>
      <c r="DP92" s="1368" t="s">
        <v>397</v>
      </c>
      <c r="DQ92" s="1369">
        <v>913980</v>
      </c>
      <c r="DR92" s="1370">
        <f t="shared" si="107"/>
        <v>913.98</v>
      </c>
      <c r="DT92" s="1368" t="s">
        <v>382</v>
      </c>
      <c r="DU92" s="1369">
        <v>180815927</v>
      </c>
      <c r="DV92" s="1369">
        <v>17360377</v>
      </c>
      <c r="DW92" s="1369">
        <v>38779447</v>
      </c>
      <c r="DX92" s="1369">
        <v>142036480</v>
      </c>
      <c r="DY92" s="1370">
        <f t="shared" si="108"/>
        <v>180815.927</v>
      </c>
      <c r="DZ92" s="1370">
        <f t="shared" si="109"/>
        <v>17360.377</v>
      </c>
      <c r="EA92" s="1370">
        <f t="shared" si="110"/>
        <v>38779.447</v>
      </c>
      <c r="EB92" s="1370">
        <f t="shared" si="111"/>
        <v>142036.48000000001</v>
      </c>
      <c r="EE92" s="1371" t="s">
        <v>399</v>
      </c>
      <c r="EF92" s="1370">
        <v>8223634</v>
      </c>
      <c r="EG92" s="1372">
        <f t="shared" si="112"/>
        <v>8223.634</v>
      </c>
      <c r="EI92" s="1371" t="s">
        <v>381</v>
      </c>
      <c r="EJ92" s="1370">
        <v>5356617</v>
      </c>
      <c r="EK92" s="1370">
        <v>4268853</v>
      </c>
      <c r="EL92" s="1370">
        <v>4268853</v>
      </c>
      <c r="EM92" s="1372">
        <f t="shared" si="113"/>
        <v>5356.6170000000002</v>
      </c>
      <c r="EN92" s="1372">
        <f t="shared" si="114"/>
        <v>4268.8530000000001</v>
      </c>
      <c r="EO92" s="1372">
        <f t="shared" si="115"/>
        <v>4268.8530000000001</v>
      </c>
      <c r="ER92" s="1368" t="s">
        <v>506</v>
      </c>
      <c r="ES92" s="1369">
        <v>9565768</v>
      </c>
      <c r="ET92" s="1370">
        <f t="shared" si="116"/>
        <v>9565.768</v>
      </c>
      <c r="EW92" s="1368" t="s">
        <v>564</v>
      </c>
      <c r="EX92" s="1369">
        <v>0</v>
      </c>
      <c r="EY92" s="1369">
        <v>44172893</v>
      </c>
      <c r="EZ92" s="1369">
        <v>34894755</v>
      </c>
      <c r="FA92" s="1369">
        <v>43712893</v>
      </c>
      <c r="FB92" s="1369">
        <v>460000</v>
      </c>
      <c r="FC92" s="1370">
        <f t="shared" si="126"/>
        <v>0</v>
      </c>
      <c r="FD92" s="1370">
        <f t="shared" si="127"/>
        <v>44172.892999999996</v>
      </c>
      <c r="FE92" s="1370">
        <f t="shared" si="128"/>
        <v>34894.754999999997</v>
      </c>
      <c r="FF92" s="1370">
        <f t="shared" si="129"/>
        <v>43712.892999999996</v>
      </c>
      <c r="FG92" s="1370">
        <f t="shared" si="130"/>
        <v>460</v>
      </c>
      <c r="FJ92" s="1371" t="s">
        <v>572</v>
      </c>
      <c r="FK92" s="1370">
        <v>246846</v>
      </c>
      <c r="FL92" s="1372">
        <f t="shared" si="122"/>
        <v>246.846</v>
      </c>
      <c r="FN92" s="1613" t="s">
        <v>381</v>
      </c>
      <c r="FO92" s="1614">
        <v>4268853</v>
      </c>
      <c r="FP92" s="1614">
        <v>4268853</v>
      </c>
      <c r="FQ92" s="1614">
        <v>4268853</v>
      </c>
      <c r="FR92" s="1614">
        <f t="shared" si="123"/>
        <v>4268.8530000000001</v>
      </c>
      <c r="FS92" s="1614">
        <f t="shared" si="124"/>
        <v>4268.8530000000001</v>
      </c>
      <c r="FT92" s="1614">
        <f t="shared" si="125"/>
        <v>4268.8530000000001</v>
      </c>
    </row>
    <row r="93" spans="1:176" ht="15" customHeight="1" x14ac:dyDescent="0.25">
      <c r="A93" s="1367" t="s">
        <v>953</v>
      </c>
      <c r="B93" s="1368" t="s">
        <v>569</v>
      </c>
      <c r="C93" s="1369">
        <v>0</v>
      </c>
      <c r="D93" s="1369">
        <v>11260945</v>
      </c>
      <c r="E93" s="1369">
        <v>0</v>
      </c>
      <c r="F93" s="1369">
        <v>11260945</v>
      </c>
      <c r="G93" s="1369">
        <v>0</v>
      </c>
      <c r="H93" s="1370">
        <f t="shared" si="72"/>
        <v>11260.945</v>
      </c>
      <c r="I93" s="1370">
        <f t="shared" si="73"/>
        <v>0</v>
      </c>
      <c r="J93" s="1370">
        <f t="shared" si="74"/>
        <v>11260.945</v>
      </c>
      <c r="K93" s="1370">
        <f t="shared" si="75"/>
        <v>0</v>
      </c>
      <c r="O93" s="1368"/>
      <c r="P93" s="1369"/>
      <c r="Q93" s="1370"/>
      <c r="S93" s="1368" t="s">
        <v>567</v>
      </c>
      <c r="T93" s="1369">
        <v>3000000</v>
      </c>
      <c r="U93" s="1369">
        <v>0</v>
      </c>
      <c r="V93" s="1369">
        <v>0</v>
      </c>
      <c r="W93" s="1369">
        <v>3000000</v>
      </c>
      <c r="X93" s="1370">
        <f t="shared" si="77"/>
        <v>3000</v>
      </c>
      <c r="Y93" s="1370">
        <f t="shared" si="78"/>
        <v>0</v>
      </c>
      <c r="Z93" s="1370">
        <f t="shared" si="79"/>
        <v>0</v>
      </c>
      <c r="AA93" s="1370">
        <f t="shared" si="80"/>
        <v>3000</v>
      </c>
      <c r="AC93" s="1368" t="s">
        <v>397</v>
      </c>
      <c r="AD93" s="1369">
        <v>901651</v>
      </c>
      <c r="AE93" s="1370">
        <f t="shared" si="81"/>
        <v>901.65099999999995</v>
      </c>
      <c r="AG93" s="1368" t="s">
        <v>566</v>
      </c>
      <c r="AH93" s="1369">
        <v>20599900</v>
      </c>
      <c r="AI93" s="1369">
        <v>2256217</v>
      </c>
      <c r="AJ93" s="1369">
        <v>2491838</v>
      </c>
      <c r="AK93" s="1369">
        <v>18108062</v>
      </c>
      <c r="AL93" s="1369">
        <f t="shared" si="82"/>
        <v>20599.900000000001</v>
      </c>
      <c r="AM93" s="1369">
        <f t="shared" si="83"/>
        <v>2256.2170000000001</v>
      </c>
      <c r="AN93" s="1369">
        <f t="shared" si="84"/>
        <v>2491.8380000000002</v>
      </c>
      <c r="AO93" s="1369">
        <f t="shared" si="85"/>
        <v>18108.062000000002</v>
      </c>
      <c r="AR93" s="1368" t="s">
        <v>786</v>
      </c>
      <c r="AS93" s="1369">
        <v>5815425</v>
      </c>
      <c r="AT93" s="1369">
        <f t="shared" si="86"/>
        <v>5815.4250000000002</v>
      </c>
      <c r="AV93" s="1368" t="s">
        <v>566</v>
      </c>
      <c r="AW93" s="1369">
        <v>20266718</v>
      </c>
      <c r="AX93" s="1369">
        <v>3173406</v>
      </c>
      <c r="AY93" s="1369">
        <v>4148695</v>
      </c>
      <c r="AZ93" s="1369">
        <v>16118023</v>
      </c>
      <c r="BA93" s="1370">
        <f t="shared" si="87"/>
        <v>20266.718000000001</v>
      </c>
      <c r="BB93" s="1370">
        <f t="shared" si="88"/>
        <v>3173.4059999999999</v>
      </c>
      <c r="BC93" s="1370">
        <f t="shared" si="89"/>
        <v>4148.6949999999997</v>
      </c>
      <c r="BD93" s="1370">
        <f t="shared" si="90"/>
        <v>16118.022999999999</v>
      </c>
      <c r="BK93" s="1368" t="s">
        <v>565</v>
      </c>
      <c r="BL93" s="1369">
        <v>23447968</v>
      </c>
      <c r="BM93" s="1369">
        <v>2043930</v>
      </c>
      <c r="BN93" s="1369">
        <v>3614730</v>
      </c>
      <c r="BO93" s="1369">
        <v>19833238</v>
      </c>
      <c r="BP93" s="1369">
        <f t="shared" si="92"/>
        <v>23447.968000000001</v>
      </c>
      <c r="BQ93" s="1369">
        <f t="shared" si="93"/>
        <v>2043.93</v>
      </c>
      <c r="BR93" s="1369">
        <f t="shared" si="94"/>
        <v>3614.73</v>
      </c>
      <c r="BS93" s="1369">
        <f t="shared" si="95"/>
        <v>19833.238000000001</v>
      </c>
      <c r="BV93" s="1368" t="s">
        <v>399</v>
      </c>
      <c r="BW93" s="1369">
        <v>265788283</v>
      </c>
      <c r="BX93" s="1370">
        <f t="shared" si="96"/>
        <v>265788.283</v>
      </c>
      <c r="BZ93" s="1368" t="s">
        <v>565</v>
      </c>
      <c r="CA93" s="1369">
        <v>23758844</v>
      </c>
      <c r="CB93" s="1369">
        <v>2043930</v>
      </c>
      <c r="CC93" s="1369">
        <v>4259244</v>
      </c>
      <c r="CD93" s="1369">
        <v>19499600</v>
      </c>
      <c r="CE93" s="1369">
        <f t="shared" si="97"/>
        <v>23758.844000000001</v>
      </c>
      <c r="CF93" s="1369">
        <f t="shared" si="98"/>
        <v>2043.93</v>
      </c>
      <c r="CG93" s="1369">
        <f t="shared" si="99"/>
        <v>4259.2439999999997</v>
      </c>
      <c r="CH93" s="1369">
        <f t="shared" si="100"/>
        <v>19499.599999999999</v>
      </c>
      <c r="CK93" s="1371" t="s">
        <v>393</v>
      </c>
      <c r="CL93" s="1370">
        <v>50383020</v>
      </c>
      <c r="CM93" s="1370">
        <f t="shared" si="101"/>
        <v>50383.02</v>
      </c>
      <c r="CP93" s="1371" t="s">
        <v>565</v>
      </c>
      <c r="CQ93" s="1370">
        <v>25534324</v>
      </c>
      <c r="CR93" s="1370">
        <v>4170730</v>
      </c>
      <c r="CS93" s="1370">
        <v>6034724</v>
      </c>
      <c r="CT93" s="1370">
        <v>19499600</v>
      </c>
      <c r="CU93" s="1370">
        <f t="shared" si="68"/>
        <v>25534.324000000001</v>
      </c>
      <c r="CV93" s="1370">
        <f t="shared" si="69"/>
        <v>4170.7299999999996</v>
      </c>
      <c r="CW93" s="1370">
        <f t="shared" si="70"/>
        <v>6034.7240000000002</v>
      </c>
      <c r="CX93" s="1370">
        <f t="shared" si="71"/>
        <v>19499.599999999999</v>
      </c>
      <c r="CZ93" s="1371" t="s">
        <v>394</v>
      </c>
      <c r="DA93" s="1370">
        <v>1400000</v>
      </c>
      <c r="DB93" s="1370">
        <f t="shared" si="102"/>
        <v>1400</v>
      </c>
      <c r="DE93" s="1368" t="s">
        <v>565</v>
      </c>
      <c r="DF93" s="1369">
        <v>145733530</v>
      </c>
      <c r="DG93" s="1369">
        <v>5574930</v>
      </c>
      <c r="DH93" s="1369">
        <v>14306842</v>
      </c>
      <c r="DI93" s="1369">
        <v>131426688</v>
      </c>
      <c r="DJ93" s="1370">
        <f t="shared" si="103"/>
        <v>145733.53</v>
      </c>
      <c r="DK93" s="1370">
        <f t="shared" si="104"/>
        <v>5574.93</v>
      </c>
      <c r="DL93" s="1370">
        <f t="shared" si="105"/>
        <v>14306.842000000001</v>
      </c>
      <c r="DM93" s="1370">
        <f t="shared" si="106"/>
        <v>131426.68799999999</v>
      </c>
      <c r="DP93" s="1368" t="s">
        <v>399</v>
      </c>
      <c r="DQ93" s="1369">
        <v>6232065</v>
      </c>
      <c r="DR93" s="1370">
        <f t="shared" si="107"/>
        <v>6232.0649999999996</v>
      </c>
      <c r="DT93" s="1368" t="s">
        <v>565</v>
      </c>
      <c r="DU93" s="1369">
        <v>146824760</v>
      </c>
      <c r="DV93" s="1369">
        <v>5946210</v>
      </c>
      <c r="DW93" s="1369">
        <v>23897407</v>
      </c>
      <c r="DX93" s="1369">
        <v>122927353</v>
      </c>
      <c r="DY93" s="1370">
        <f t="shared" si="108"/>
        <v>146824.76</v>
      </c>
      <c r="DZ93" s="1370">
        <f t="shared" si="109"/>
        <v>5946.21</v>
      </c>
      <c r="EA93" s="1370">
        <f t="shared" si="110"/>
        <v>23897.406999999999</v>
      </c>
      <c r="EB93" s="1370">
        <f t="shared" si="111"/>
        <v>122927.353</v>
      </c>
      <c r="EE93" s="1371" t="s">
        <v>400</v>
      </c>
      <c r="EF93" s="1370">
        <v>8223634</v>
      </c>
      <c r="EG93" s="1372">
        <f t="shared" si="112"/>
        <v>8223.634</v>
      </c>
      <c r="EI93" s="1371" t="s">
        <v>564</v>
      </c>
      <c r="EJ93" s="1370">
        <v>41795239</v>
      </c>
      <c r="EK93" s="1370">
        <v>38021918</v>
      </c>
      <c r="EL93" s="1370">
        <v>34080780</v>
      </c>
      <c r="EM93" s="1372">
        <f t="shared" si="113"/>
        <v>41795.239000000001</v>
      </c>
      <c r="EN93" s="1372">
        <f t="shared" si="114"/>
        <v>38021.917999999998</v>
      </c>
      <c r="EO93" s="1372">
        <f t="shared" si="115"/>
        <v>34080.78</v>
      </c>
      <c r="ER93" s="1368" t="s">
        <v>603</v>
      </c>
      <c r="ES93" s="1369">
        <v>70336353</v>
      </c>
      <c r="ET93" s="1370">
        <f t="shared" si="116"/>
        <v>70336.353000000003</v>
      </c>
      <c r="EW93" s="1368" t="s">
        <v>382</v>
      </c>
      <c r="EX93" s="1369">
        <v>0</v>
      </c>
      <c r="EY93" s="1369">
        <v>77332273</v>
      </c>
      <c r="EZ93" s="1369">
        <v>58246326</v>
      </c>
      <c r="FA93" s="1369">
        <v>60505558</v>
      </c>
      <c r="FB93" s="1369">
        <v>16826715</v>
      </c>
      <c r="FC93" s="1370">
        <f t="shared" si="126"/>
        <v>0</v>
      </c>
      <c r="FD93" s="1370">
        <f t="shared" si="127"/>
        <v>77332.273000000001</v>
      </c>
      <c r="FE93" s="1370">
        <f t="shared" si="128"/>
        <v>58246.326000000001</v>
      </c>
      <c r="FF93" s="1370">
        <f t="shared" si="129"/>
        <v>60505.557999999997</v>
      </c>
      <c r="FG93" s="1370">
        <f t="shared" si="130"/>
        <v>16826.715</v>
      </c>
      <c r="FJ93" s="1371" t="s">
        <v>389</v>
      </c>
      <c r="FK93" s="1370">
        <v>28464201</v>
      </c>
      <c r="FL93" s="1372">
        <f t="shared" si="122"/>
        <v>28464.201000000001</v>
      </c>
      <c r="FN93" s="1613" t="s">
        <v>564</v>
      </c>
      <c r="FO93" s="1614">
        <v>44169934</v>
      </c>
      <c r="FP93" s="1614">
        <v>40436601</v>
      </c>
      <c r="FQ93" s="1614">
        <v>40436601</v>
      </c>
      <c r="FR93" s="1614">
        <f t="shared" si="123"/>
        <v>44169.934000000001</v>
      </c>
      <c r="FS93" s="1614">
        <f t="shared" si="124"/>
        <v>40436.601000000002</v>
      </c>
      <c r="FT93" s="1614">
        <f t="shared" si="125"/>
        <v>40436.601000000002</v>
      </c>
    </row>
    <row r="94" spans="1:176" ht="15" customHeight="1" x14ac:dyDescent="0.25">
      <c r="A94" s="1367" t="s">
        <v>952</v>
      </c>
      <c r="B94" s="1368" t="s">
        <v>384</v>
      </c>
      <c r="C94" s="1369">
        <v>0</v>
      </c>
      <c r="D94" s="1369">
        <v>10237405</v>
      </c>
      <c r="E94" s="1369">
        <v>1193790</v>
      </c>
      <c r="F94" s="1369">
        <v>9043615</v>
      </c>
      <c r="G94" s="1369">
        <v>1193790</v>
      </c>
      <c r="H94" s="1370">
        <f t="shared" si="72"/>
        <v>10237.405000000001</v>
      </c>
      <c r="I94" s="1370">
        <f t="shared" si="73"/>
        <v>1193.79</v>
      </c>
      <c r="J94" s="1370">
        <f t="shared" si="74"/>
        <v>9043.6149999999998</v>
      </c>
      <c r="K94" s="1370">
        <f t="shared" si="75"/>
        <v>1193.79</v>
      </c>
      <c r="O94" s="1368"/>
      <c r="P94" s="1369"/>
      <c r="Q94" s="1370"/>
      <c r="S94" s="1368" t="s">
        <v>569</v>
      </c>
      <c r="T94" s="1369">
        <v>11260945</v>
      </c>
      <c r="U94" s="1369">
        <v>0</v>
      </c>
      <c r="V94" s="1369">
        <v>0</v>
      </c>
      <c r="W94" s="1369">
        <v>11260945</v>
      </c>
      <c r="X94" s="1370">
        <f t="shared" si="77"/>
        <v>11260.945</v>
      </c>
      <c r="Y94" s="1370">
        <f t="shared" si="78"/>
        <v>0</v>
      </c>
      <c r="Z94" s="1370">
        <f t="shared" si="79"/>
        <v>0</v>
      </c>
      <c r="AA94" s="1370">
        <f t="shared" si="80"/>
        <v>11260.945</v>
      </c>
      <c r="AC94" s="1368" t="s">
        <v>399</v>
      </c>
      <c r="AD94" s="1369">
        <v>7758402</v>
      </c>
      <c r="AE94" s="1370">
        <f t="shared" si="81"/>
        <v>7758.402</v>
      </c>
      <c r="AG94" s="1368" t="s">
        <v>567</v>
      </c>
      <c r="AH94" s="1369">
        <v>3000000</v>
      </c>
      <c r="AI94" s="1369">
        <v>0</v>
      </c>
      <c r="AJ94" s="1369">
        <v>0</v>
      </c>
      <c r="AK94" s="1369">
        <v>3000000</v>
      </c>
      <c r="AL94" s="1369">
        <f t="shared" si="82"/>
        <v>3000</v>
      </c>
      <c r="AM94" s="1369">
        <f t="shared" si="83"/>
        <v>0</v>
      </c>
      <c r="AN94" s="1369">
        <f t="shared" si="84"/>
        <v>0</v>
      </c>
      <c r="AO94" s="1369">
        <f t="shared" si="85"/>
        <v>3000</v>
      </c>
      <c r="AV94" s="1368" t="s">
        <v>567</v>
      </c>
      <c r="AW94" s="1369">
        <v>0</v>
      </c>
      <c r="AX94" s="1369">
        <v>0</v>
      </c>
      <c r="AY94" s="1369">
        <v>0</v>
      </c>
      <c r="AZ94" s="1369">
        <v>0</v>
      </c>
      <c r="BA94" s="1370">
        <f t="shared" si="87"/>
        <v>0</v>
      </c>
      <c r="BB94" s="1370">
        <f t="shared" si="88"/>
        <v>0</v>
      </c>
      <c r="BC94" s="1370">
        <f t="shared" si="89"/>
        <v>0</v>
      </c>
      <c r="BD94" s="1370">
        <f t="shared" si="90"/>
        <v>0</v>
      </c>
      <c r="BK94" s="1368" t="s">
        <v>566</v>
      </c>
      <c r="BL94" s="1369">
        <v>19814832</v>
      </c>
      <c r="BM94" s="1369">
        <v>3913074</v>
      </c>
      <c r="BN94" s="1369">
        <v>4826636</v>
      </c>
      <c r="BO94" s="1369">
        <v>14988196</v>
      </c>
      <c r="BP94" s="1369">
        <f t="shared" si="92"/>
        <v>19814.831999999999</v>
      </c>
      <c r="BQ94" s="1369">
        <f t="shared" si="93"/>
        <v>3913.0740000000001</v>
      </c>
      <c r="BR94" s="1369">
        <f t="shared" si="94"/>
        <v>4826.6360000000004</v>
      </c>
      <c r="BS94" s="1369">
        <f t="shared" si="95"/>
        <v>14988.196</v>
      </c>
      <c r="BV94" s="1368" t="s">
        <v>400</v>
      </c>
      <c r="BW94" s="1369">
        <v>5788283</v>
      </c>
      <c r="BX94" s="1370">
        <f t="shared" si="96"/>
        <v>5788.2830000000004</v>
      </c>
      <c r="BZ94" s="1368" t="s">
        <v>566</v>
      </c>
      <c r="CA94" s="1369">
        <v>19167290</v>
      </c>
      <c r="CB94" s="1369">
        <v>4710015</v>
      </c>
      <c r="CC94" s="1369">
        <v>6303059</v>
      </c>
      <c r="CD94" s="1369">
        <v>12864231</v>
      </c>
      <c r="CE94" s="1369">
        <f t="shared" si="97"/>
        <v>19167.29</v>
      </c>
      <c r="CF94" s="1369">
        <f t="shared" si="98"/>
        <v>4710.0150000000003</v>
      </c>
      <c r="CG94" s="1369">
        <f t="shared" si="99"/>
        <v>6303.0590000000002</v>
      </c>
      <c r="CH94" s="1369">
        <f t="shared" si="100"/>
        <v>12864.231</v>
      </c>
      <c r="CK94" s="1371" t="s">
        <v>395</v>
      </c>
      <c r="CL94" s="1370">
        <v>98207162</v>
      </c>
      <c r="CM94" s="1370">
        <f t="shared" si="101"/>
        <v>98207.161999999997</v>
      </c>
      <c r="CP94" s="1371" t="s">
        <v>566</v>
      </c>
      <c r="CQ94" s="1370">
        <v>18986345</v>
      </c>
      <c r="CR94" s="1370">
        <v>6091677</v>
      </c>
      <c r="CS94" s="1370">
        <v>7577014</v>
      </c>
      <c r="CT94" s="1370">
        <v>11409331</v>
      </c>
      <c r="CU94" s="1370">
        <f t="shared" si="68"/>
        <v>18986.345000000001</v>
      </c>
      <c r="CV94" s="1370">
        <f t="shared" si="69"/>
        <v>6091.6769999999997</v>
      </c>
      <c r="CW94" s="1370">
        <f t="shared" si="70"/>
        <v>7577.0140000000001</v>
      </c>
      <c r="CX94" s="1370">
        <f t="shared" si="71"/>
        <v>11409.331</v>
      </c>
      <c r="CZ94" s="1371" t="s">
        <v>395</v>
      </c>
      <c r="DA94" s="1370">
        <v>49637074</v>
      </c>
      <c r="DB94" s="1370">
        <f t="shared" si="102"/>
        <v>49637.074000000001</v>
      </c>
      <c r="DE94" s="1368" t="s">
        <v>566</v>
      </c>
      <c r="DF94" s="1369">
        <v>18239117</v>
      </c>
      <c r="DG94" s="1369">
        <v>8029213</v>
      </c>
      <c r="DH94" s="1369">
        <v>8925135</v>
      </c>
      <c r="DI94" s="1369">
        <v>9313982</v>
      </c>
      <c r="DJ94" s="1370">
        <f t="shared" si="103"/>
        <v>18239.116999999998</v>
      </c>
      <c r="DK94" s="1370">
        <f t="shared" si="104"/>
        <v>8029.2129999999997</v>
      </c>
      <c r="DL94" s="1370">
        <f t="shared" si="105"/>
        <v>8925.1350000000002</v>
      </c>
      <c r="DM94" s="1370">
        <f t="shared" si="106"/>
        <v>9313.982</v>
      </c>
      <c r="DP94" s="1368" t="s">
        <v>400</v>
      </c>
      <c r="DQ94" s="1369">
        <v>6232065</v>
      </c>
      <c r="DR94" s="1370">
        <f t="shared" si="107"/>
        <v>6232.0649999999996</v>
      </c>
      <c r="DT94" s="1368" t="s">
        <v>566</v>
      </c>
      <c r="DU94" s="1369">
        <v>18430047</v>
      </c>
      <c r="DV94" s="1369">
        <v>8625628</v>
      </c>
      <c r="DW94" s="1369">
        <v>9546725</v>
      </c>
      <c r="DX94" s="1369">
        <v>8883322</v>
      </c>
      <c r="DY94" s="1370">
        <f t="shared" si="108"/>
        <v>18430.046999999999</v>
      </c>
      <c r="DZ94" s="1370">
        <f t="shared" si="109"/>
        <v>8625.6280000000006</v>
      </c>
      <c r="EA94" s="1370">
        <f t="shared" si="110"/>
        <v>9546.7250000000004</v>
      </c>
      <c r="EB94" s="1370">
        <f t="shared" si="111"/>
        <v>8883.3220000000001</v>
      </c>
      <c r="EE94" s="1371" t="s">
        <v>506</v>
      </c>
      <c r="EF94" s="1370">
        <v>8223634</v>
      </c>
      <c r="EG94" s="1372">
        <f t="shared" si="112"/>
        <v>8223.634</v>
      </c>
      <c r="EI94" s="1371" t="s">
        <v>382</v>
      </c>
      <c r="EJ94" s="1370">
        <v>83242741</v>
      </c>
      <c r="EK94" s="1370">
        <v>42226363</v>
      </c>
      <c r="EL94" s="1370">
        <v>38333383</v>
      </c>
      <c r="EM94" s="1372">
        <f t="shared" si="113"/>
        <v>83242.740999999995</v>
      </c>
      <c r="EN94" s="1372">
        <f t="shared" si="114"/>
        <v>42226.362999999998</v>
      </c>
      <c r="EO94" s="1372">
        <f t="shared" si="115"/>
        <v>38333.383000000002</v>
      </c>
      <c r="ER94" s="1368" t="s">
        <v>604</v>
      </c>
      <c r="ES94" s="1369">
        <v>70336353</v>
      </c>
      <c r="ET94" s="1370">
        <f t="shared" si="116"/>
        <v>70336.353000000003</v>
      </c>
      <c r="EW94" s="1368" t="s">
        <v>565</v>
      </c>
      <c r="EX94" s="1369">
        <v>0</v>
      </c>
      <c r="EY94" s="1369">
        <v>44360272</v>
      </c>
      <c r="EZ94" s="1369">
        <v>27057557</v>
      </c>
      <c r="FA94" s="1369">
        <v>27533557</v>
      </c>
      <c r="FB94" s="1369">
        <v>16826715</v>
      </c>
      <c r="FC94" s="1370">
        <f t="shared" si="126"/>
        <v>0</v>
      </c>
      <c r="FD94" s="1370">
        <f t="shared" si="127"/>
        <v>44360.271999999997</v>
      </c>
      <c r="FE94" s="1370">
        <f t="shared" si="128"/>
        <v>27057.557000000001</v>
      </c>
      <c r="FF94" s="1370">
        <f t="shared" si="129"/>
        <v>27533.557000000001</v>
      </c>
      <c r="FG94" s="1370">
        <f t="shared" si="130"/>
        <v>16826.715</v>
      </c>
      <c r="FJ94" s="1371" t="s">
        <v>390</v>
      </c>
      <c r="FK94" s="1370">
        <v>73359603</v>
      </c>
      <c r="FL94" s="1372">
        <f t="shared" si="122"/>
        <v>73359.603000000003</v>
      </c>
      <c r="FN94" s="1613" t="s">
        <v>382</v>
      </c>
      <c r="FO94" s="1614">
        <v>77970163</v>
      </c>
      <c r="FP94" s="1614">
        <v>62462522</v>
      </c>
      <c r="FQ94" s="1614">
        <v>62970163</v>
      </c>
      <c r="FR94" s="1614">
        <f t="shared" si="123"/>
        <v>77970.163</v>
      </c>
      <c r="FS94" s="1614">
        <f t="shared" si="124"/>
        <v>62462.521999999997</v>
      </c>
      <c r="FT94" s="1614">
        <f t="shared" si="125"/>
        <v>62970.163</v>
      </c>
    </row>
    <row r="95" spans="1:176" ht="15" customHeight="1" x14ac:dyDescent="0.25">
      <c r="A95" s="1367" t="s">
        <v>953</v>
      </c>
      <c r="B95" s="1368" t="s">
        <v>385</v>
      </c>
      <c r="C95" s="1369">
        <v>0</v>
      </c>
      <c r="D95" s="1369">
        <v>10000000</v>
      </c>
      <c r="E95" s="1369">
        <v>956385</v>
      </c>
      <c r="F95" s="1369">
        <v>9043615</v>
      </c>
      <c r="G95" s="1369">
        <v>956385</v>
      </c>
      <c r="H95" s="1370">
        <f t="shared" si="72"/>
        <v>10000</v>
      </c>
      <c r="I95" s="1370">
        <f t="shared" si="73"/>
        <v>956.38499999999999</v>
      </c>
      <c r="J95" s="1370">
        <f t="shared" si="74"/>
        <v>9043.6149999999998</v>
      </c>
      <c r="K95" s="1370">
        <f t="shared" si="75"/>
        <v>956.38499999999999</v>
      </c>
      <c r="O95" s="1368"/>
      <c r="P95" s="1369"/>
      <c r="Q95" s="1370"/>
      <c r="S95" s="1368" t="s">
        <v>384</v>
      </c>
      <c r="T95" s="1369">
        <v>10237405</v>
      </c>
      <c r="U95" s="1369">
        <v>1193790</v>
      </c>
      <c r="V95" s="1369">
        <v>1491671</v>
      </c>
      <c r="W95" s="1369">
        <v>8745734</v>
      </c>
      <c r="X95" s="1370">
        <f t="shared" si="77"/>
        <v>10237.405000000001</v>
      </c>
      <c r="Y95" s="1370">
        <f t="shared" si="78"/>
        <v>1193.79</v>
      </c>
      <c r="Z95" s="1370">
        <f t="shared" si="79"/>
        <v>1491.671</v>
      </c>
      <c r="AA95" s="1370">
        <f t="shared" si="80"/>
        <v>8745.7340000000004</v>
      </c>
      <c r="AC95" s="1368" t="s">
        <v>400</v>
      </c>
      <c r="AD95" s="1369">
        <v>7758402</v>
      </c>
      <c r="AE95" s="1370">
        <f t="shared" si="81"/>
        <v>7758.402</v>
      </c>
      <c r="AG95" s="1368" t="s">
        <v>569</v>
      </c>
      <c r="AH95" s="1369">
        <v>11260945</v>
      </c>
      <c r="AI95" s="1369">
        <v>543491</v>
      </c>
      <c r="AJ95" s="1369">
        <v>3260945</v>
      </c>
      <c r="AK95" s="1369">
        <v>8000000</v>
      </c>
      <c r="AL95" s="1369">
        <f t="shared" si="82"/>
        <v>11260.945</v>
      </c>
      <c r="AM95" s="1369">
        <f t="shared" si="83"/>
        <v>543.49099999999999</v>
      </c>
      <c r="AN95" s="1369">
        <f t="shared" si="84"/>
        <v>3260.9450000000002</v>
      </c>
      <c r="AO95" s="1369">
        <f t="shared" si="85"/>
        <v>8000</v>
      </c>
      <c r="AV95" s="1368" t="s">
        <v>568</v>
      </c>
      <c r="AW95" s="1369">
        <v>100000</v>
      </c>
      <c r="AX95" s="1369">
        <v>100000</v>
      </c>
      <c r="AY95" s="1369">
        <v>100000</v>
      </c>
      <c r="AZ95" s="1369">
        <v>0</v>
      </c>
      <c r="BA95" s="1370">
        <f t="shared" si="87"/>
        <v>100</v>
      </c>
      <c r="BB95" s="1370">
        <f t="shared" si="88"/>
        <v>100</v>
      </c>
      <c r="BC95" s="1370">
        <f t="shared" si="89"/>
        <v>100</v>
      </c>
      <c r="BD95" s="1370">
        <f t="shared" si="90"/>
        <v>0</v>
      </c>
      <c r="BK95" s="1368" t="s">
        <v>567</v>
      </c>
      <c r="BL95" s="1369">
        <v>0</v>
      </c>
      <c r="BM95" s="1369">
        <v>0</v>
      </c>
      <c r="BN95" s="1369">
        <v>0</v>
      </c>
      <c r="BO95" s="1369">
        <v>0</v>
      </c>
      <c r="BP95" s="1369">
        <f t="shared" si="92"/>
        <v>0</v>
      </c>
      <c r="BQ95" s="1369">
        <f t="shared" si="93"/>
        <v>0</v>
      </c>
      <c r="BR95" s="1369">
        <f t="shared" si="94"/>
        <v>0</v>
      </c>
      <c r="BS95" s="1369">
        <f t="shared" si="95"/>
        <v>0</v>
      </c>
      <c r="BV95" s="1368" t="s">
        <v>506</v>
      </c>
      <c r="BW95" s="1369">
        <v>5788283</v>
      </c>
      <c r="BX95" s="1370">
        <f t="shared" si="96"/>
        <v>5788.2830000000004</v>
      </c>
      <c r="BZ95" s="1368" t="s">
        <v>567</v>
      </c>
      <c r="CA95" s="1369">
        <v>0</v>
      </c>
      <c r="CB95" s="1369">
        <v>0</v>
      </c>
      <c r="CC95" s="1369">
        <v>0</v>
      </c>
      <c r="CD95" s="1369">
        <v>0</v>
      </c>
      <c r="CE95" s="1369">
        <f t="shared" si="97"/>
        <v>0</v>
      </c>
      <c r="CF95" s="1369">
        <f t="shared" si="98"/>
        <v>0</v>
      </c>
      <c r="CG95" s="1369">
        <f t="shared" si="99"/>
        <v>0</v>
      </c>
      <c r="CH95" s="1369">
        <f t="shared" si="100"/>
        <v>0</v>
      </c>
      <c r="CK95" s="1371" t="s">
        <v>396</v>
      </c>
      <c r="CL95" s="1370">
        <v>10556999</v>
      </c>
      <c r="CM95" s="1370">
        <f t="shared" si="101"/>
        <v>10556.999</v>
      </c>
      <c r="CP95" s="1371" t="s">
        <v>568</v>
      </c>
      <c r="CQ95" s="1370">
        <v>614575</v>
      </c>
      <c r="CR95" s="1370">
        <v>100000</v>
      </c>
      <c r="CS95" s="1370">
        <v>614575</v>
      </c>
      <c r="CT95" s="1370">
        <v>0</v>
      </c>
      <c r="CU95" s="1370">
        <f t="shared" si="68"/>
        <v>614.57500000000005</v>
      </c>
      <c r="CV95" s="1370">
        <f t="shared" si="69"/>
        <v>100</v>
      </c>
      <c r="CW95" s="1370">
        <f t="shared" si="70"/>
        <v>614.57500000000005</v>
      </c>
      <c r="CX95" s="1370">
        <f t="shared" si="71"/>
        <v>0</v>
      </c>
      <c r="CZ95" s="1371" t="s">
        <v>396</v>
      </c>
      <c r="DA95" s="1370">
        <v>2197590</v>
      </c>
      <c r="DB95" s="1370">
        <f t="shared" si="102"/>
        <v>2197.59</v>
      </c>
      <c r="DE95" s="1368" t="s">
        <v>568</v>
      </c>
      <c r="DF95" s="1369">
        <v>614575</v>
      </c>
      <c r="DG95" s="1369">
        <v>614575</v>
      </c>
      <c r="DH95" s="1369">
        <v>614575</v>
      </c>
      <c r="DI95" s="1369">
        <v>0</v>
      </c>
      <c r="DJ95" s="1370">
        <f t="shared" si="103"/>
        <v>614.57500000000005</v>
      </c>
      <c r="DK95" s="1370">
        <f t="shared" si="104"/>
        <v>614.57500000000005</v>
      </c>
      <c r="DL95" s="1370">
        <f t="shared" si="105"/>
        <v>614.57500000000005</v>
      </c>
      <c r="DM95" s="1370">
        <f t="shared" si="106"/>
        <v>0</v>
      </c>
      <c r="DP95" s="1368" t="s">
        <v>506</v>
      </c>
      <c r="DQ95" s="1369">
        <v>6232065</v>
      </c>
      <c r="DR95" s="1370">
        <f t="shared" si="107"/>
        <v>6232.0649999999996</v>
      </c>
      <c r="DT95" s="1368" t="s">
        <v>568</v>
      </c>
      <c r="DU95" s="1369">
        <v>614575</v>
      </c>
      <c r="DV95" s="1369">
        <v>614575</v>
      </c>
      <c r="DW95" s="1369">
        <v>614575</v>
      </c>
      <c r="DX95" s="1369">
        <v>0</v>
      </c>
      <c r="DY95" s="1370">
        <f t="shared" si="108"/>
        <v>614.57500000000005</v>
      </c>
      <c r="DZ95" s="1370">
        <f t="shared" si="109"/>
        <v>614.57500000000005</v>
      </c>
      <c r="EA95" s="1370">
        <f t="shared" si="110"/>
        <v>614.57500000000005</v>
      </c>
      <c r="EB95" s="1370">
        <f t="shared" si="111"/>
        <v>0</v>
      </c>
      <c r="EE95" s="1371" t="s">
        <v>603</v>
      </c>
      <c r="EF95" s="1370">
        <v>41494176</v>
      </c>
      <c r="EG95" s="1372">
        <f t="shared" si="112"/>
        <v>41494.175999999999</v>
      </c>
      <c r="EI95" s="1371" t="s">
        <v>565</v>
      </c>
      <c r="EJ95" s="1370">
        <v>43868944</v>
      </c>
      <c r="EK95" s="1370">
        <v>25987285</v>
      </c>
      <c r="EL95" s="1370">
        <v>23609687</v>
      </c>
      <c r="EM95" s="1372">
        <f t="shared" si="113"/>
        <v>43868.944000000003</v>
      </c>
      <c r="EN95" s="1372">
        <f t="shared" si="114"/>
        <v>25987.285</v>
      </c>
      <c r="EO95" s="1372">
        <f t="shared" si="115"/>
        <v>23609.687000000002</v>
      </c>
      <c r="ER95" s="1368" t="s">
        <v>890</v>
      </c>
      <c r="ES95" s="1369">
        <v>36358955</v>
      </c>
      <c r="ET95" s="1370">
        <f t="shared" si="116"/>
        <v>36358.955000000002</v>
      </c>
      <c r="EW95" s="1368" t="s">
        <v>566</v>
      </c>
      <c r="EX95" s="1369">
        <v>0</v>
      </c>
      <c r="EY95" s="1369">
        <v>11366509</v>
      </c>
      <c r="EZ95" s="1369">
        <v>10775079</v>
      </c>
      <c r="FA95" s="1369">
        <v>11366509</v>
      </c>
      <c r="FB95" s="1369">
        <v>0</v>
      </c>
      <c r="FC95" s="1370">
        <f t="shared" si="126"/>
        <v>0</v>
      </c>
      <c r="FD95" s="1370">
        <f t="shared" si="127"/>
        <v>11366.509</v>
      </c>
      <c r="FE95" s="1370">
        <f t="shared" si="128"/>
        <v>10775.079</v>
      </c>
      <c r="FF95" s="1370">
        <f t="shared" si="129"/>
        <v>11366.509</v>
      </c>
      <c r="FG95" s="1370">
        <f t="shared" si="130"/>
        <v>0</v>
      </c>
      <c r="FJ95" s="1371" t="s">
        <v>391</v>
      </c>
      <c r="FK95" s="1370">
        <v>46270149</v>
      </c>
      <c r="FL95" s="1372">
        <f t="shared" si="122"/>
        <v>46270.148999999998</v>
      </c>
      <c r="FN95" s="1613" t="s">
        <v>565</v>
      </c>
      <c r="FO95" s="1614">
        <v>44395272</v>
      </c>
      <c r="FP95" s="1614">
        <v>29395272</v>
      </c>
      <c r="FQ95" s="1614">
        <v>29395272</v>
      </c>
      <c r="FR95" s="1614">
        <f t="shared" si="123"/>
        <v>44395.271999999997</v>
      </c>
      <c r="FS95" s="1614">
        <f t="shared" si="124"/>
        <v>29395.272000000001</v>
      </c>
      <c r="FT95" s="1614">
        <f t="shared" si="125"/>
        <v>29395.272000000001</v>
      </c>
    </row>
    <row r="96" spans="1:176" ht="15" customHeight="1" x14ac:dyDescent="0.25">
      <c r="A96" s="1367" t="s">
        <v>953</v>
      </c>
      <c r="B96" s="1368" t="s">
        <v>386</v>
      </c>
      <c r="C96" s="1369">
        <v>0</v>
      </c>
      <c r="D96" s="1369">
        <v>237405</v>
      </c>
      <c r="E96" s="1369">
        <v>237405</v>
      </c>
      <c r="F96" s="1369">
        <v>0</v>
      </c>
      <c r="G96" s="1369">
        <v>237405</v>
      </c>
      <c r="H96" s="1370">
        <f t="shared" si="72"/>
        <v>237.405</v>
      </c>
      <c r="I96" s="1370">
        <f t="shared" si="73"/>
        <v>237.405</v>
      </c>
      <c r="J96" s="1370">
        <f t="shared" si="74"/>
        <v>0</v>
      </c>
      <c r="K96" s="1370">
        <f t="shared" si="75"/>
        <v>237.405</v>
      </c>
      <c r="O96" s="1368"/>
      <c r="P96" s="1369"/>
      <c r="Q96" s="1370"/>
      <c r="S96" s="1368" t="s">
        <v>385</v>
      </c>
      <c r="T96" s="1369">
        <v>9702119</v>
      </c>
      <c r="U96" s="1369">
        <v>956385</v>
      </c>
      <c r="V96" s="1369">
        <v>956385</v>
      </c>
      <c r="W96" s="1369">
        <v>8745734</v>
      </c>
      <c r="X96" s="1370">
        <f t="shared" si="77"/>
        <v>9702.1190000000006</v>
      </c>
      <c r="Y96" s="1370">
        <f t="shared" si="78"/>
        <v>956.38499999999999</v>
      </c>
      <c r="Z96" s="1370">
        <f t="shared" si="79"/>
        <v>956.38499999999999</v>
      </c>
      <c r="AA96" s="1370">
        <f t="shared" si="80"/>
        <v>8745.7340000000004</v>
      </c>
      <c r="AC96" s="1368" t="s">
        <v>506</v>
      </c>
      <c r="AD96" s="1369">
        <v>7758402</v>
      </c>
      <c r="AE96" s="1370">
        <f t="shared" si="81"/>
        <v>7758.402</v>
      </c>
      <c r="AG96" s="1368" t="s">
        <v>384</v>
      </c>
      <c r="AH96" s="1369">
        <v>10108755</v>
      </c>
      <c r="AI96" s="1369">
        <v>3623388</v>
      </c>
      <c r="AJ96" s="1369">
        <v>4452213</v>
      </c>
      <c r="AK96" s="1369">
        <v>5656542</v>
      </c>
      <c r="AL96" s="1369">
        <f t="shared" si="82"/>
        <v>10108.754999999999</v>
      </c>
      <c r="AM96" s="1369">
        <f t="shared" si="83"/>
        <v>3623.3879999999999</v>
      </c>
      <c r="AN96" s="1369">
        <f t="shared" si="84"/>
        <v>4452.2129999999997</v>
      </c>
      <c r="AO96" s="1369">
        <f t="shared" si="85"/>
        <v>5656.5420000000004</v>
      </c>
      <c r="AV96" s="1368" t="s">
        <v>569</v>
      </c>
      <c r="AW96" s="1369">
        <v>11260945</v>
      </c>
      <c r="AX96" s="1369">
        <v>1086982</v>
      </c>
      <c r="AY96" s="1369">
        <v>3260945</v>
      </c>
      <c r="AZ96" s="1369">
        <v>8000000</v>
      </c>
      <c r="BA96" s="1370">
        <f t="shared" si="87"/>
        <v>11260.945</v>
      </c>
      <c r="BB96" s="1370">
        <f t="shared" si="88"/>
        <v>1086.982</v>
      </c>
      <c r="BC96" s="1370">
        <f t="shared" si="89"/>
        <v>3260.9450000000002</v>
      </c>
      <c r="BD96" s="1370">
        <f t="shared" si="90"/>
        <v>8000</v>
      </c>
      <c r="BK96" s="1368" t="s">
        <v>568</v>
      </c>
      <c r="BL96" s="1369">
        <v>100000</v>
      </c>
      <c r="BM96" s="1369">
        <v>100000</v>
      </c>
      <c r="BN96" s="1369">
        <v>100000</v>
      </c>
      <c r="BO96" s="1369">
        <v>0</v>
      </c>
      <c r="BP96" s="1369">
        <f t="shared" si="92"/>
        <v>100</v>
      </c>
      <c r="BQ96" s="1369">
        <f t="shared" si="93"/>
        <v>100</v>
      </c>
      <c r="BR96" s="1369">
        <f t="shared" si="94"/>
        <v>100</v>
      </c>
      <c r="BS96" s="1369">
        <f t="shared" si="95"/>
        <v>0</v>
      </c>
      <c r="BV96" s="1368" t="s">
        <v>476</v>
      </c>
      <c r="BW96" s="1369">
        <v>260000000</v>
      </c>
      <c r="BX96" s="1370">
        <f t="shared" si="96"/>
        <v>260000</v>
      </c>
      <c r="BZ96" s="1368" t="s">
        <v>568</v>
      </c>
      <c r="CA96" s="1369">
        <v>100000</v>
      </c>
      <c r="CB96" s="1369">
        <v>100000</v>
      </c>
      <c r="CC96" s="1369">
        <v>100000</v>
      </c>
      <c r="CD96" s="1369">
        <v>0</v>
      </c>
      <c r="CE96" s="1369">
        <f t="shared" si="97"/>
        <v>100</v>
      </c>
      <c r="CF96" s="1369">
        <f t="shared" si="98"/>
        <v>100</v>
      </c>
      <c r="CG96" s="1369">
        <f t="shared" si="99"/>
        <v>100</v>
      </c>
      <c r="CH96" s="1369">
        <f t="shared" si="100"/>
        <v>0</v>
      </c>
      <c r="CK96" s="1371" t="s">
        <v>577</v>
      </c>
      <c r="CL96" s="1370">
        <v>1073305</v>
      </c>
      <c r="CM96" s="1370">
        <f t="shared" si="101"/>
        <v>1073.3050000000001</v>
      </c>
      <c r="CP96" s="1371" t="s">
        <v>569</v>
      </c>
      <c r="CQ96" s="1370">
        <v>13260945</v>
      </c>
      <c r="CR96" s="1370">
        <v>1630473</v>
      </c>
      <c r="CS96" s="1370">
        <v>3260945</v>
      </c>
      <c r="CT96" s="1370">
        <v>10000000</v>
      </c>
      <c r="CU96" s="1370">
        <f t="shared" si="68"/>
        <v>13260.945</v>
      </c>
      <c r="CV96" s="1370">
        <f t="shared" si="69"/>
        <v>1630.473</v>
      </c>
      <c r="CW96" s="1370">
        <f t="shared" si="70"/>
        <v>3260.9450000000002</v>
      </c>
      <c r="CX96" s="1370">
        <f t="shared" si="71"/>
        <v>10000</v>
      </c>
      <c r="CZ96" s="1371" t="s">
        <v>577</v>
      </c>
      <c r="DA96" s="1370">
        <v>1294390</v>
      </c>
      <c r="DB96" s="1370">
        <f t="shared" si="102"/>
        <v>1294.3900000000001</v>
      </c>
      <c r="DE96" s="1368" t="s">
        <v>569</v>
      </c>
      <c r="DF96" s="1369">
        <v>14660945</v>
      </c>
      <c r="DG96" s="1369">
        <v>2173964</v>
      </c>
      <c r="DH96" s="1369">
        <v>3260945</v>
      </c>
      <c r="DI96" s="1369">
        <v>11400000</v>
      </c>
      <c r="DJ96" s="1370">
        <f t="shared" si="103"/>
        <v>14660.945</v>
      </c>
      <c r="DK96" s="1370">
        <f t="shared" si="104"/>
        <v>2173.9639999999999</v>
      </c>
      <c r="DL96" s="1370">
        <f t="shared" si="105"/>
        <v>3260.9450000000002</v>
      </c>
      <c r="DM96" s="1370">
        <f t="shared" si="106"/>
        <v>11400</v>
      </c>
      <c r="DP96" s="1368" t="s">
        <v>603</v>
      </c>
      <c r="DQ96" s="1369">
        <v>56745569</v>
      </c>
      <c r="DR96" s="1370">
        <f t="shared" si="107"/>
        <v>56745.569000000003</v>
      </c>
      <c r="DT96" s="1368" t="s">
        <v>569</v>
      </c>
      <c r="DU96" s="1369">
        <v>14660945</v>
      </c>
      <c r="DV96" s="1369">
        <v>2173964</v>
      </c>
      <c r="DW96" s="1369">
        <v>4435140</v>
      </c>
      <c r="DX96" s="1369">
        <v>10225805</v>
      </c>
      <c r="DY96" s="1370">
        <f t="shared" si="108"/>
        <v>14660.945</v>
      </c>
      <c r="DZ96" s="1370">
        <f t="shared" si="109"/>
        <v>2173.9639999999999</v>
      </c>
      <c r="EA96" s="1370">
        <f t="shared" si="110"/>
        <v>4435.1400000000003</v>
      </c>
      <c r="EB96" s="1370">
        <f t="shared" si="111"/>
        <v>10225.805</v>
      </c>
      <c r="EE96" s="1371" t="s">
        <v>604</v>
      </c>
      <c r="EF96" s="1370">
        <v>41494176</v>
      </c>
      <c r="EG96" s="1372">
        <f t="shared" si="112"/>
        <v>41494.175999999999</v>
      </c>
      <c r="EI96" s="1371" t="s">
        <v>566</v>
      </c>
      <c r="EJ96" s="1370">
        <v>18721198</v>
      </c>
      <c r="EK96" s="1370">
        <v>10475362</v>
      </c>
      <c r="EL96" s="1370">
        <v>10475361</v>
      </c>
      <c r="EM96" s="1372">
        <f t="shared" si="113"/>
        <v>18721.198</v>
      </c>
      <c r="EN96" s="1372">
        <f t="shared" si="114"/>
        <v>10475.361999999999</v>
      </c>
      <c r="EO96" s="1372">
        <f t="shared" si="115"/>
        <v>10475.361000000001</v>
      </c>
      <c r="ER96" s="1368" t="s">
        <v>1067</v>
      </c>
      <c r="ES96" s="1369">
        <v>32805004</v>
      </c>
      <c r="ET96" s="1370">
        <f t="shared" si="116"/>
        <v>32805.004000000001</v>
      </c>
      <c r="EW96" s="1368" t="s">
        <v>568</v>
      </c>
      <c r="EX96" s="1369">
        <v>0</v>
      </c>
      <c r="EY96" s="1369">
        <v>6151771</v>
      </c>
      <c r="EZ96" s="1369">
        <v>5503459</v>
      </c>
      <c r="FA96" s="1369">
        <v>6151771</v>
      </c>
      <c r="FB96" s="1369">
        <v>0</v>
      </c>
      <c r="FC96" s="1370">
        <f t="shared" si="126"/>
        <v>0</v>
      </c>
      <c r="FD96" s="1370">
        <f t="shared" si="127"/>
        <v>6151.7709999999997</v>
      </c>
      <c r="FE96" s="1370">
        <f t="shared" si="128"/>
        <v>5503.4589999999998</v>
      </c>
      <c r="FF96" s="1370">
        <f t="shared" si="129"/>
        <v>6151.7709999999997</v>
      </c>
      <c r="FG96" s="1370">
        <f t="shared" si="130"/>
        <v>0</v>
      </c>
      <c r="FJ96" s="1371" t="s">
        <v>573</v>
      </c>
      <c r="FK96" s="1370">
        <v>4325798</v>
      </c>
      <c r="FL96" s="1372">
        <f t="shared" si="122"/>
        <v>4325.7979999999998</v>
      </c>
      <c r="FN96" s="1613" t="s">
        <v>566</v>
      </c>
      <c r="FO96" s="1614">
        <v>11969398</v>
      </c>
      <c r="FP96" s="1614">
        <v>11681669</v>
      </c>
      <c r="FQ96" s="1614">
        <v>11969398</v>
      </c>
      <c r="FR96" s="1614">
        <f t="shared" si="123"/>
        <v>11969.397999999999</v>
      </c>
      <c r="FS96" s="1614">
        <f t="shared" si="124"/>
        <v>11681.669</v>
      </c>
      <c r="FT96" s="1614">
        <f t="shared" si="125"/>
        <v>11969.397999999999</v>
      </c>
    </row>
    <row r="97" spans="1:176" ht="15" customHeight="1" x14ac:dyDescent="0.25">
      <c r="A97" s="1367" t="s">
        <v>952</v>
      </c>
      <c r="B97" s="1368" t="s">
        <v>387</v>
      </c>
      <c r="C97" s="1369">
        <v>0</v>
      </c>
      <c r="D97" s="1369">
        <v>389984932</v>
      </c>
      <c r="E97" s="1369">
        <v>151647402</v>
      </c>
      <c r="F97" s="1369">
        <v>238337530</v>
      </c>
      <c r="G97" s="1369">
        <v>24453085</v>
      </c>
      <c r="H97" s="1370">
        <f t="shared" si="72"/>
        <v>389984.93199999997</v>
      </c>
      <c r="I97" s="1370">
        <f t="shared" si="73"/>
        <v>151647.402</v>
      </c>
      <c r="J97" s="1370">
        <f t="shared" si="74"/>
        <v>238337.53</v>
      </c>
      <c r="K97" s="1370">
        <f t="shared" si="75"/>
        <v>24453.084999999999</v>
      </c>
      <c r="O97" s="1368"/>
      <c r="P97" s="1369"/>
      <c r="Q97" s="1370"/>
      <c r="S97" s="1368" t="s">
        <v>386</v>
      </c>
      <c r="T97" s="1369">
        <v>535286</v>
      </c>
      <c r="U97" s="1369">
        <v>237405</v>
      </c>
      <c r="V97" s="1369">
        <v>535286</v>
      </c>
      <c r="W97" s="1369">
        <v>0</v>
      </c>
      <c r="X97" s="1370">
        <f t="shared" si="77"/>
        <v>535.28599999999994</v>
      </c>
      <c r="Y97" s="1370">
        <f t="shared" si="78"/>
        <v>237.405</v>
      </c>
      <c r="Z97" s="1370">
        <f t="shared" si="79"/>
        <v>535.28599999999994</v>
      </c>
      <c r="AA97" s="1370">
        <f t="shared" si="80"/>
        <v>0</v>
      </c>
      <c r="AC97" s="1368" t="s">
        <v>603</v>
      </c>
      <c r="AD97" s="1369">
        <v>18537891</v>
      </c>
      <c r="AE97" s="1370">
        <f t="shared" si="81"/>
        <v>18537.891</v>
      </c>
      <c r="AG97" s="1368" t="s">
        <v>385</v>
      </c>
      <c r="AH97" s="1369">
        <v>8992619</v>
      </c>
      <c r="AI97" s="1369">
        <v>2804752</v>
      </c>
      <c r="AJ97" s="1369">
        <v>3336077</v>
      </c>
      <c r="AK97" s="1369">
        <v>5656542</v>
      </c>
      <c r="AL97" s="1369">
        <f t="shared" si="82"/>
        <v>8992.6190000000006</v>
      </c>
      <c r="AM97" s="1369">
        <f t="shared" si="83"/>
        <v>2804.752</v>
      </c>
      <c r="AN97" s="1369">
        <f t="shared" si="84"/>
        <v>3336.0770000000002</v>
      </c>
      <c r="AO97" s="1369">
        <f t="shared" si="85"/>
        <v>5656.5420000000004</v>
      </c>
      <c r="AV97" s="1368" t="s">
        <v>384</v>
      </c>
      <c r="AW97" s="1369">
        <v>109893283</v>
      </c>
      <c r="AX97" s="1369">
        <v>4703385</v>
      </c>
      <c r="AY97" s="1369">
        <v>6185632</v>
      </c>
      <c r="AZ97" s="1369">
        <v>103707651</v>
      </c>
      <c r="BA97" s="1370">
        <f t="shared" si="87"/>
        <v>109893.283</v>
      </c>
      <c r="BB97" s="1370">
        <f t="shared" si="88"/>
        <v>4703.3850000000002</v>
      </c>
      <c r="BC97" s="1370">
        <f t="shared" si="89"/>
        <v>6185.6319999999996</v>
      </c>
      <c r="BD97" s="1370">
        <f t="shared" si="90"/>
        <v>103707.651</v>
      </c>
      <c r="BK97" s="1368" t="s">
        <v>569</v>
      </c>
      <c r="BL97" s="1369">
        <v>11260945</v>
      </c>
      <c r="BM97" s="1369">
        <v>1086982</v>
      </c>
      <c r="BN97" s="1369">
        <v>3260945</v>
      </c>
      <c r="BO97" s="1369">
        <v>8000000</v>
      </c>
      <c r="BP97" s="1369">
        <f t="shared" si="92"/>
        <v>11260.945</v>
      </c>
      <c r="BQ97" s="1369">
        <f t="shared" si="93"/>
        <v>1086.982</v>
      </c>
      <c r="BR97" s="1369">
        <f t="shared" si="94"/>
        <v>3260.9450000000002</v>
      </c>
      <c r="BS97" s="1369">
        <f t="shared" si="95"/>
        <v>8000</v>
      </c>
      <c r="BV97" s="1368" t="s">
        <v>989</v>
      </c>
      <c r="BW97" s="1369">
        <v>260000000</v>
      </c>
      <c r="BX97" s="1370">
        <f t="shared" si="96"/>
        <v>260000</v>
      </c>
      <c r="BZ97" s="1368" t="s">
        <v>569</v>
      </c>
      <c r="CA97" s="1369">
        <v>13756441</v>
      </c>
      <c r="CB97" s="1369">
        <v>1630473</v>
      </c>
      <c r="CC97" s="1369">
        <v>3260945</v>
      </c>
      <c r="CD97" s="1369">
        <v>10495496</v>
      </c>
      <c r="CE97" s="1369">
        <f t="shared" si="97"/>
        <v>13756.441000000001</v>
      </c>
      <c r="CF97" s="1369">
        <f t="shared" si="98"/>
        <v>1630.473</v>
      </c>
      <c r="CG97" s="1369">
        <f t="shared" si="99"/>
        <v>3260.9450000000002</v>
      </c>
      <c r="CH97" s="1369">
        <f t="shared" si="100"/>
        <v>10495.495999999999</v>
      </c>
      <c r="CK97" s="1371" t="s">
        <v>397</v>
      </c>
      <c r="CL97" s="1370">
        <v>1073305</v>
      </c>
      <c r="CM97" s="1370">
        <f t="shared" si="101"/>
        <v>1073.3050000000001</v>
      </c>
      <c r="CP97" s="1371" t="s">
        <v>384</v>
      </c>
      <c r="CQ97" s="1370">
        <v>274639149</v>
      </c>
      <c r="CR97" s="1370">
        <v>47159613</v>
      </c>
      <c r="CS97" s="1370">
        <v>111599279</v>
      </c>
      <c r="CT97" s="1370">
        <v>163039870</v>
      </c>
      <c r="CU97" s="1370">
        <f t="shared" si="68"/>
        <v>274639.14899999998</v>
      </c>
      <c r="CV97" s="1370">
        <f t="shared" si="69"/>
        <v>47159.612999999998</v>
      </c>
      <c r="CW97" s="1370">
        <f t="shared" si="70"/>
        <v>111599.27899999999</v>
      </c>
      <c r="CX97" s="1370">
        <f t="shared" si="71"/>
        <v>163039.87</v>
      </c>
      <c r="CZ97" s="1371" t="s">
        <v>397</v>
      </c>
      <c r="DA97" s="1370">
        <v>1294390</v>
      </c>
      <c r="DB97" s="1370">
        <f t="shared" si="102"/>
        <v>1294.3900000000001</v>
      </c>
      <c r="DE97" s="1368" t="s">
        <v>383</v>
      </c>
      <c r="DF97" s="1369">
        <v>285600</v>
      </c>
      <c r="DG97" s="1369">
        <v>0</v>
      </c>
      <c r="DH97" s="1369">
        <v>0</v>
      </c>
      <c r="DI97" s="1369">
        <v>285600</v>
      </c>
      <c r="DJ97" s="1370">
        <f t="shared" si="103"/>
        <v>285.60000000000002</v>
      </c>
      <c r="DK97" s="1370">
        <f t="shared" si="104"/>
        <v>0</v>
      </c>
      <c r="DL97" s="1370">
        <f t="shared" si="105"/>
        <v>0</v>
      </c>
      <c r="DM97" s="1370">
        <f t="shared" si="106"/>
        <v>285.60000000000002</v>
      </c>
      <c r="DP97" s="1368" t="s">
        <v>604</v>
      </c>
      <c r="DQ97" s="1369">
        <v>56745569</v>
      </c>
      <c r="DR97" s="1370">
        <f t="shared" si="107"/>
        <v>56745.569000000003</v>
      </c>
      <c r="DT97" s="1368" t="s">
        <v>383</v>
      </c>
      <c r="DU97" s="1369">
        <v>285600</v>
      </c>
      <c r="DV97" s="1369">
        <v>0</v>
      </c>
      <c r="DW97" s="1369">
        <v>285600</v>
      </c>
      <c r="DX97" s="1369">
        <v>0</v>
      </c>
      <c r="DY97" s="1370">
        <f t="shared" si="108"/>
        <v>285.60000000000002</v>
      </c>
      <c r="DZ97" s="1370">
        <f t="shared" si="109"/>
        <v>0</v>
      </c>
      <c r="EA97" s="1370">
        <f t="shared" si="110"/>
        <v>285.60000000000002</v>
      </c>
      <c r="EB97" s="1370">
        <f t="shared" si="111"/>
        <v>0</v>
      </c>
      <c r="EE97" s="1371" t="s">
        <v>890</v>
      </c>
      <c r="EF97" s="1370">
        <v>40026549</v>
      </c>
      <c r="EG97" s="1372">
        <f t="shared" si="112"/>
        <v>40026.548999999999</v>
      </c>
      <c r="EI97" s="1371" t="s">
        <v>567</v>
      </c>
      <c r="EJ97" s="1370">
        <v>0</v>
      </c>
      <c r="EK97" s="1370">
        <v>0</v>
      </c>
      <c r="EL97" s="1370">
        <v>0</v>
      </c>
      <c r="EM97" s="1372">
        <f t="shared" si="113"/>
        <v>0</v>
      </c>
      <c r="EN97" s="1372">
        <f t="shared" si="114"/>
        <v>0</v>
      </c>
      <c r="EO97" s="1372">
        <f t="shared" si="115"/>
        <v>0</v>
      </c>
      <c r="ER97" s="1368" t="s">
        <v>896</v>
      </c>
      <c r="ES97" s="1369">
        <v>1172394</v>
      </c>
      <c r="ET97" s="1370">
        <f t="shared" si="116"/>
        <v>1172.394</v>
      </c>
      <c r="EW97" s="1368" t="s">
        <v>569</v>
      </c>
      <c r="EX97" s="1369">
        <v>0</v>
      </c>
      <c r="EY97" s="1369">
        <v>15168121</v>
      </c>
      <c r="EZ97" s="1369">
        <v>14624631</v>
      </c>
      <c r="FA97" s="1369">
        <v>15168121</v>
      </c>
      <c r="FB97" s="1369">
        <v>0</v>
      </c>
      <c r="FC97" s="1370">
        <f t="shared" si="126"/>
        <v>0</v>
      </c>
      <c r="FD97" s="1370">
        <f t="shared" si="127"/>
        <v>15168.120999999999</v>
      </c>
      <c r="FE97" s="1370">
        <f t="shared" si="128"/>
        <v>14624.630999999999</v>
      </c>
      <c r="FF97" s="1370">
        <f t="shared" si="129"/>
        <v>15168.120999999999</v>
      </c>
      <c r="FG97" s="1370">
        <f t="shared" si="130"/>
        <v>0</v>
      </c>
      <c r="FJ97" s="1371" t="s">
        <v>574</v>
      </c>
      <c r="FK97" s="1370">
        <v>20374798</v>
      </c>
      <c r="FL97" s="1372">
        <f t="shared" si="122"/>
        <v>20374.797999999999</v>
      </c>
      <c r="FN97" s="1613" t="s">
        <v>568</v>
      </c>
      <c r="FO97" s="1614">
        <v>6151771</v>
      </c>
      <c r="FP97" s="1614">
        <v>5931859</v>
      </c>
      <c r="FQ97" s="1614">
        <v>6151771</v>
      </c>
      <c r="FR97" s="1614">
        <f t="shared" si="123"/>
        <v>6151.7709999999997</v>
      </c>
      <c r="FS97" s="1614">
        <f t="shared" si="124"/>
        <v>5931.8590000000004</v>
      </c>
      <c r="FT97" s="1614">
        <f t="shared" si="125"/>
        <v>6151.7709999999997</v>
      </c>
    </row>
    <row r="98" spans="1:176" ht="15" customHeight="1" x14ac:dyDescent="0.25">
      <c r="A98" s="1367" t="s">
        <v>953</v>
      </c>
      <c r="B98" s="1368" t="s">
        <v>388</v>
      </c>
      <c r="C98" s="1369">
        <v>0</v>
      </c>
      <c r="D98" s="1369">
        <v>105261032</v>
      </c>
      <c r="E98" s="1369">
        <v>62534758</v>
      </c>
      <c r="F98" s="1369">
        <v>42726274</v>
      </c>
      <c r="G98" s="1369">
        <v>5035390</v>
      </c>
      <c r="H98" s="1370">
        <f t="shared" si="72"/>
        <v>105261.03200000001</v>
      </c>
      <c r="I98" s="1370">
        <f t="shared" si="73"/>
        <v>62534.758000000002</v>
      </c>
      <c r="J98" s="1370">
        <f t="shared" si="74"/>
        <v>42726.273999999998</v>
      </c>
      <c r="K98" s="1370">
        <f t="shared" si="75"/>
        <v>5035.3900000000003</v>
      </c>
      <c r="O98" s="1368"/>
      <c r="P98" s="1369"/>
      <c r="Q98" s="1370"/>
      <c r="S98" s="1368" t="s">
        <v>387</v>
      </c>
      <c r="T98" s="1369">
        <v>408442842</v>
      </c>
      <c r="U98" s="1369">
        <v>58313511</v>
      </c>
      <c r="V98" s="1369">
        <v>212621309</v>
      </c>
      <c r="W98" s="1369">
        <v>195821533</v>
      </c>
      <c r="X98" s="1370">
        <f t="shared" si="77"/>
        <v>408442.842</v>
      </c>
      <c r="Y98" s="1370">
        <f t="shared" si="78"/>
        <v>58313.510999999999</v>
      </c>
      <c r="Z98" s="1370">
        <f t="shared" si="79"/>
        <v>212621.30900000001</v>
      </c>
      <c r="AA98" s="1370">
        <f t="shared" si="80"/>
        <v>195821.533</v>
      </c>
      <c r="AC98" s="1368" t="s">
        <v>604</v>
      </c>
      <c r="AD98" s="1369">
        <v>18537891</v>
      </c>
      <c r="AE98" s="1370">
        <f t="shared" si="81"/>
        <v>18537.891</v>
      </c>
      <c r="AG98" s="1368" t="s">
        <v>386</v>
      </c>
      <c r="AH98" s="1369">
        <v>1116136</v>
      </c>
      <c r="AI98" s="1369">
        <v>818636</v>
      </c>
      <c r="AJ98" s="1369">
        <v>1116136</v>
      </c>
      <c r="AK98" s="1369">
        <v>0</v>
      </c>
      <c r="AL98" s="1369">
        <f t="shared" si="82"/>
        <v>1116.136</v>
      </c>
      <c r="AM98" s="1369">
        <f t="shared" si="83"/>
        <v>818.63599999999997</v>
      </c>
      <c r="AN98" s="1369">
        <f t="shared" si="84"/>
        <v>1116.136</v>
      </c>
      <c r="AO98" s="1369">
        <f t="shared" si="85"/>
        <v>0</v>
      </c>
      <c r="AV98" s="1368" t="s">
        <v>385</v>
      </c>
      <c r="AW98" s="1369">
        <v>108734307</v>
      </c>
      <c r="AX98" s="1369">
        <v>3587249</v>
      </c>
      <c r="AY98" s="1369">
        <v>5026656</v>
      </c>
      <c r="AZ98" s="1369">
        <v>103707651</v>
      </c>
      <c r="BA98" s="1370">
        <f t="shared" si="87"/>
        <v>108734.307</v>
      </c>
      <c r="BB98" s="1370">
        <f t="shared" si="88"/>
        <v>3587.2489999999998</v>
      </c>
      <c r="BC98" s="1370">
        <f t="shared" si="89"/>
        <v>5026.6559999999999</v>
      </c>
      <c r="BD98" s="1370">
        <f t="shared" si="90"/>
        <v>103707.651</v>
      </c>
      <c r="BK98" s="1368" t="s">
        <v>384</v>
      </c>
      <c r="BL98" s="1369">
        <v>114831783</v>
      </c>
      <c r="BM98" s="1369">
        <v>12235084</v>
      </c>
      <c r="BN98" s="1369">
        <v>12235084</v>
      </c>
      <c r="BO98" s="1369">
        <v>102596699</v>
      </c>
      <c r="BP98" s="1369">
        <f t="shared" si="92"/>
        <v>114831.783</v>
      </c>
      <c r="BQ98" s="1369">
        <f t="shared" si="93"/>
        <v>12235.084000000001</v>
      </c>
      <c r="BR98" s="1369">
        <f t="shared" si="94"/>
        <v>12235.084000000001</v>
      </c>
      <c r="BS98" s="1369">
        <f t="shared" si="95"/>
        <v>102596.69899999999</v>
      </c>
      <c r="BV98" s="1368" t="s">
        <v>603</v>
      </c>
      <c r="BW98" s="1369">
        <v>27962296</v>
      </c>
      <c r="BX98" s="1370">
        <f t="shared" si="96"/>
        <v>27962.295999999998</v>
      </c>
      <c r="BZ98" s="1368" t="s">
        <v>384</v>
      </c>
      <c r="CA98" s="1369">
        <v>114948549</v>
      </c>
      <c r="CB98" s="1369">
        <v>12351850</v>
      </c>
      <c r="CC98" s="1369">
        <v>111489799</v>
      </c>
      <c r="CD98" s="1369">
        <v>3458750</v>
      </c>
      <c r="CE98" s="1369">
        <f t="shared" si="97"/>
        <v>114948.549</v>
      </c>
      <c r="CF98" s="1369">
        <f t="shared" si="98"/>
        <v>12351.85</v>
      </c>
      <c r="CG98" s="1369">
        <f t="shared" si="99"/>
        <v>111489.799</v>
      </c>
      <c r="CH98" s="1369">
        <f t="shared" si="100"/>
        <v>3458.75</v>
      </c>
      <c r="CK98" s="1371" t="s">
        <v>579</v>
      </c>
      <c r="CL98" s="1370">
        <v>204961523</v>
      </c>
      <c r="CM98" s="1370">
        <f t="shared" si="101"/>
        <v>204961.52299999999</v>
      </c>
      <c r="CP98" s="1371" t="s">
        <v>385</v>
      </c>
      <c r="CQ98" s="1370">
        <v>268315427</v>
      </c>
      <c r="CR98" s="1370">
        <v>40835891</v>
      </c>
      <c r="CS98" s="1370">
        <v>105275557</v>
      </c>
      <c r="CT98" s="1370">
        <v>163039870</v>
      </c>
      <c r="CU98" s="1370">
        <f t="shared" si="68"/>
        <v>268315.42700000003</v>
      </c>
      <c r="CV98" s="1370">
        <f t="shared" si="69"/>
        <v>40835.891000000003</v>
      </c>
      <c r="CW98" s="1370">
        <f t="shared" si="70"/>
        <v>105275.557</v>
      </c>
      <c r="CX98" s="1370">
        <f t="shared" si="71"/>
        <v>163039.87</v>
      </c>
      <c r="CZ98" s="1371" t="s">
        <v>399</v>
      </c>
      <c r="DA98" s="1370">
        <v>406278341</v>
      </c>
      <c r="DB98" s="1370">
        <f t="shared" si="102"/>
        <v>406278.34100000001</v>
      </c>
      <c r="DE98" s="1368" t="s">
        <v>384</v>
      </c>
      <c r="DF98" s="1369">
        <v>274139149</v>
      </c>
      <c r="DG98" s="1369">
        <v>50605175</v>
      </c>
      <c r="DH98" s="1369">
        <v>115044841</v>
      </c>
      <c r="DI98" s="1369">
        <v>159094308</v>
      </c>
      <c r="DJ98" s="1370">
        <f t="shared" si="103"/>
        <v>274139.14899999998</v>
      </c>
      <c r="DK98" s="1370">
        <f t="shared" si="104"/>
        <v>50605.175000000003</v>
      </c>
      <c r="DL98" s="1370">
        <f t="shared" si="105"/>
        <v>115044.841</v>
      </c>
      <c r="DM98" s="1370">
        <f t="shared" si="106"/>
        <v>159094.30799999999</v>
      </c>
      <c r="DP98" s="1368" t="s">
        <v>890</v>
      </c>
      <c r="DQ98" s="1369">
        <v>56745569</v>
      </c>
      <c r="DR98" s="1370">
        <f t="shared" si="107"/>
        <v>56745.569000000003</v>
      </c>
      <c r="DT98" s="1368" t="s">
        <v>384</v>
      </c>
      <c r="DU98" s="1369">
        <v>273589149</v>
      </c>
      <c r="DV98" s="1369">
        <v>116099181</v>
      </c>
      <c r="DW98" s="1369">
        <v>117937888</v>
      </c>
      <c r="DX98" s="1369">
        <v>155651261</v>
      </c>
      <c r="DY98" s="1370">
        <f t="shared" si="108"/>
        <v>273589.14899999998</v>
      </c>
      <c r="DZ98" s="1370">
        <f t="shared" si="109"/>
        <v>116099.181</v>
      </c>
      <c r="EA98" s="1370">
        <f t="shared" si="110"/>
        <v>117937.88800000001</v>
      </c>
      <c r="EB98" s="1370">
        <f t="shared" si="111"/>
        <v>155651.261</v>
      </c>
      <c r="EE98" s="1371" t="s">
        <v>896</v>
      </c>
      <c r="EF98" s="1370">
        <v>1467627</v>
      </c>
      <c r="EG98" s="1372">
        <f t="shared" si="112"/>
        <v>1467.627</v>
      </c>
      <c r="EI98" s="1371" t="s">
        <v>568</v>
      </c>
      <c r="EJ98" s="1370">
        <v>1042975</v>
      </c>
      <c r="EK98" s="1370">
        <v>1042975</v>
      </c>
      <c r="EL98" s="1370">
        <v>614575</v>
      </c>
      <c r="EM98" s="1372">
        <f t="shared" si="113"/>
        <v>1042.9749999999999</v>
      </c>
      <c r="EN98" s="1372">
        <f t="shared" si="114"/>
        <v>1042.9749999999999</v>
      </c>
      <c r="EO98" s="1372">
        <f t="shared" si="115"/>
        <v>614.57500000000005</v>
      </c>
      <c r="ER98" s="1368" t="s">
        <v>585</v>
      </c>
      <c r="ES98" s="1369">
        <v>103353620</v>
      </c>
      <c r="ET98" s="1370">
        <f t="shared" si="116"/>
        <v>103353.62</v>
      </c>
      <c r="EW98" s="1368" t="s">
        <v>383</v>
      </c>
      <c r="EX98" s="1369">
        <v>0</v>
      </c>
      <c r="EY98" s="1369">
        <v>285600</v>
      </c>
      <c r="EZ98" s="1369">
        <v>285600</v>
      </c>
      <c r="FA98" s="1369">
        <v>285600</v>
      </c>
      <c r="FB98" s="1369">
        <v>0</v>
      </c>
      <c r="FC98" s="1370">
        <f t="shared" si="126"/>
        <v>0</v>
      </c>
      <c r="FD98" s="1370">
        <f t="shared" si="127"/>
        <v>285.60000000000002</v>
      </c>
      <c r="FE98" s="1370">
        <f t="shared" si="128"/>
        <v>285.60000000000002</v>
      </c>
      <c r="FF98" s="1370">
        <f t="shared" si="129"/>
        <v>285.60000000000002</v>
      </c>
      <c r="FG98" s="1370">
        <f t="shared" si="130"/>
        <v>0</v>
      </c>
      <c r="FJ98" s="1371" t="s">
        <v>475</v>
      </c>
      <c r="FK98" s="1370">
        <v>2388858</v>
      </c>
      <c r="FL98" s="1372">
        <f t="shared" si="122"/>
        <v>2388.8580000000002</v>
      </c>
      <c r="FN98" s="1613" t="s">
        <v>569</v>
      </c>
      <c r="FO98" s="1614">
        <v>15168122</v>
      </c>
      <c r="FP98" s="1614">
        <v>15168122</v>
      </c>
      <c r="FQ98" s="1614">
        <v>15168122</v>
      </c>
      <c r="FR98" s="1614">
        <f t="shared" si="123"/>
        <v>15168.121999999999</v>
      </c>
      <c r="FS98" s="1614">
        <f t="shared" si="124"/>
        <v>15168.121999999999</v>
      </c>
      <c r="FT98" s="1614">
        <f t="shared" si="125"/>
        <v>15168.121999999999</v>
      </c>
    </row>
    <row r="99" spans="1:176" ht="15" customHeight="1" x14ac:dyDescent="0.25">
      <c r="A99" s="1367" t="s">
        <v>953</v>
      </c>
      <c r="B99" s="1368" t="s">
        <v>474</v>
      </c>
      <c r="C99" s="1369">
        <v>0</v>
      </c>
      <c r="D99" s="1369">
        <v>31888992</v>
      </c>
      <c r="E99" s="1369">
        <v>31888992</v>
      </c>
      <c r="F99" s="1369">
        <v>0</v>
      </c>
      <c r="G99" s="1369">
        <v>0</v>
      </c>
      <c r="H99" s="1370">
        <f t="shared" si="72"/>
        <v>31888.991999999998</v>
      </c>
      <c r="I99" s="1370">
        <f t="shared" si="73"/>
        <v>31888.991999999998</v>
      </c>
      <c r="J99" s="1370">
        <f t="shared" si="74"/>
        <v>0</v>
      </c>
      <c r="K99" s="1370">
        <f t="shared" si="75"/>
        <v>0</v>
      </c>
      <c r="O99" s="1368"/>
      <c r="P99" s="1369"/>
      <c r="Q99" s="1370"/>
      <c r="S99" s="1368" t="s">
        <v>388</v>
      </c>
      <c r="T99" s="1369">
        <v>106043608</v>
      </c>
      <c r="U99" s="1369">
        <v>11597889</v>
      </c>
      <c r="V99" s="1369">
        <v>73208604</v>
      </c>
      <c r="W99" s="1369">
        <v>32835004</v>
      </c>
      <c r="X99" s="1370">
        <f t="shared" si="77"/>
        <v>106043.60799999999</v>
      </c>
      <c r="Y99" s="1370">
        <f t="shared" si="78"/>
        <v>11597.888999999999</v>
      </c>
      <c r="Z99" s="1370">
        <f t="shared" si="79"/>
        <v>73208.604000000007</v>
      </c>
      <c r="AA99" s="1370">
        <f t="shared" si="80"/>
        <v>32835.004000000001</v>
      </c>
      <c r="AC99" s="1368" t="s">
        <v>890</v>
      </c>
      <c r="AD99" s="1369">
        <v>18537891</v>
      </c>
      <c r="AE99" s="1370">
        <f t="shared" si="81"/>
        <v>18537.891</v>
      </c>
      <c r="AG99" s="1368" t="s">
        <v>387</v>
      </c>
      <c r="AH99" s="1369">
        <v>588286907</v>
      </c>
      <c r="AI99" s="1369">
        <v>96543219</v>
      </c>
      <c r="AJ99" s="1369">
        <v>255244925</v>
      </c>
      <c r="AK99" s="1369">
        <v>333041982</v>
      </c>
      <c r="AL99" s="1369">
        <f t="shared" si="82"/>
        <v>588286.90700000001</v>
      </c>
      <c r="AM99" s="1369">
        <f t="shared" si="83"/>
        <v>96543.218999999997</v>
      </c>
      <c r="AN99" s="1369">
        <f t="shared" si="84"/>
        <v>255244.92499999999</v>
      </c>
      <c r="AO99" s="1369">
        <f t="shared" si="85"/>
        <v>333041.98200000002</v>
      </c>
      <c r="AV99" s="1368" t="s">
        <v>386</v>
      </c>
      <c r="AW99" s="1369">
        <v>1158976</v>
      </c>
      <c r="AX99" s="1369">
        <v>1116136</v>
      </c>
      <c r="AY99" s="1369">
        <v>1158976</v>
      </c>
      <c r="AZ99" s="1369">
        <v>0</v>
      </c>
      <c r="BA99" s="1370">
        <f t="shared" si="87"/>
        <v>1158.9760000000001</v>
      </c>
      <c r="BB99" s="1370">
        <f t="shared" si="88"/>
        <v>1116.136</v>
      </c>
      <c r="BC99" s="1370">
        <f t="shared" si="89"/>
        <v>1158.9760000000001</v>
      </c>
      <c r="BD99" s="1370">
        <f t="shared" si="90"/>
        <v>0</v>
      </c>
      <c r="BK99" s="1368" t="s">
        <v>385</v>
      </c>
      <c r="BL99" s="1369">
        <v>108734307</v>
      </c>
      <c r="BM99" s="1369">
        <v>6137608</v>
      </c>
      <c r="BN99" s="1369">
        <v>6137608</v>
      </c>
      <c r="BO99" s="1369">
        <v>102596699</v>
      </c>
      <c r="BP99" s="1369">
        <f t="shared" si="92"/>
        <v>108734.307</v>
      </c>
      <c r="BQ99" s="1369">
        <f t="shared" si="93"/>
        <v>6137.6080000000002</v>
      </c>
      <c r="BR99" s="1369">
        <f t="shared" si="94"/>
        <v>6137.6080000000002</v>
      </c>
      <c r="BS99" s="1369">
        <f t="shared" si="95"/>
        <v>102596.69899999999</v>
      </c>
      <c r="BV99" s="1368" t="s">
        <v>604</v>
      </c>
      <c r="BW99" s="1369">
        <v>27962296</v>
      </c>
      <c r="BX99" s="1370">
        <f t="shared" si="96"/>
        <v>27962.295999999998</v>
      </c>
      <c r="BZ99" s="1368" t="s">
        <v>385</v>
      </c>
      <c r="CA99" s="1369">
        <v>108734307</v>
      </c>
      <c r="CB99" s="1369">
        <v>6137608</v>
      </c>
      <c r="CC99" s="1369">
        <v>105275557</v>
      </c>
      <c r="CD99" s="1369">
        <v>3458750</v>
      </c>
      <c r="CE99" s="1369">
        <f t="shared" si="97"/>
        <v>108734.307</v>
      </c>
      <c r="CF99" s="1369">
        <f t="shared" si="98"/>
        <v>6137.6080000000002</v>
      </c>
      <c r="CG99" s="1369">
        <f t="shared" si="99"/>
        <v>105275.557</v>
      </c>
      <c r="CH99" s="1369">
        <f t="shared" si="100"/>
        <v>3458.75</v>
      </c>
      <c r="CK99" s="1371" t="s">
        <v>580</v>
      </c>
      <c r="CL99" s="1370">
        <v>204961523</v>
      </c>
      <c r="CM99" s="1370">
        <f t="shared" si="101"/>
        <v>204961.52299999999</v>
      </c>
      <c r="CP99" s="1371" t="s">
        <v>386</v>
      </c>
      <c r="CQ99" s="1370">
        <v>6323722</v>
      </c>
      <c r="CR99" s="1370">
        <v>6323722</v>
      </c>
      <c r="CS99" s="1370">
        <v>6323722</v>
      </c>
      <c r="CT99" s="1370">
        <v>0</v>
      </c>
      <c r="CU99" s="1370">
        <f t="shared" ref="CU99:CU130" si="131">+CQ99/$CV$1*$CW$1</f>
        <v>6323.7219999999998</v>
      </c>
      <c r="CV99" s="1370">
        <f t="shared" ref="CV99:CV130" si="132">+CR99/$CV$1*$CW$1</f>
        <v>6323.7219999999998</v>
      </c>
      <c r="CW99" s="1370">
        <f t="shared" ref="CW99:CW130" si="133">+CS99/$CV$1*$CW$1</f>
        <v>6323.7219999999998</v>
      </c>
      <c r="CX99" s="1370">
        <f t="shared" ref="CX99:CX130" si="134">+CT99/$CV$1*$CW$1</f>
        <v>0</v>
      </c>
      <c r="CZ99" s="1371" t="s">
        <v>400</v>
      </c>
      <c r="DA99" s="1370">
        <v>406278341</v>
      </c>
      <c r="DB99" s="1370">
        <f t="shared" si="102"/>
        <v>406278.34100000001</v>
      </c>
      <c r="DE99" s="1368" t="s">
        <v>385</v>
      </c>
      <c r="DF99" s="1369">
        <v>265915427</v>
      </c>
      <c r="DG99" s="1369">
        <v>44281453</v>
      </c>
      <c r="DH99" s="1369">
        <v>108721119</v>
      </c>
      <c r="DI99" s="1369">
        <v>157194308</v>
      </c>
      <c r="DJ99" s="1370">
        <f t="shared" si="103"/>
        <v>265915.42700000003</v>
      </c>
      <c r="DK99" s="1370">
        <f t="shared" si="104"/>
        <v>44281.453000000001</v>
      </c>
      <c r="DL99" s="1370">
        <f t="shared" si="105"/>
        <v>108721.11900000001</v>
      </c>
      <c r="DM99" s="1370">
        <f t="shared" si="106"/>
        <v>157194.30799999999</v>
      </c>
      <c r="DP99" s="1368" t="s">
        <v>944</v>
      </c>
      <c r="DQ99" s="1369">
        <v>1717703457</v>
      </c>
      <c r="DR99" s="1370">
        <f t="shared" si="107"/>
        <v>1717703.4569999999</v>
      </c>
      <c r="DT99" s="1368" t="s">
        <v>385</v>
      </c>
      <c r="DU99" s="1369">
        <v>265365427</v>
      </c>
      <c r="DV99" s="1369">
        <v>108721119</v>
      </c>
      <c r="DW99" s="1369">
        <v>110559826</v>
      </c>
      <c r="DX99" s="1369">
        <v>154805601</v>
      </c>
      <c r="DY99" s="1370">
        <f t="shared" si="108"/>
        <v>265365.42700000003</v>
      </c>
      <c r="DZ99" s="1370">
        <f t="shared" si="109"/>
        <v>108721.11900000001</v>
      </c>
      <c r="EA99" s="1370">
        <f t="shared" si="110"/>
        <v>110559.826</v>
      </c>
      <c r="EB99" s="1370">
        <f t="shared" si="111"/>
        <v>154805.601</v>
      </c>
      <c r="EE99" s="1371" t="s">
        <v>585</v>
      </c>
      <c r="EF99" s="1370">
        <v>8018218</v>
      </c>
      <c r="EG99" s="1372">
        <f t="shared" si="112"/>
        <v>8018.2179999999998</v>
      </c>
      <c r="EI99" s="1371" t="s">
        <v>569</v>
      </c>
      <c r="EJ99" s="1370">
        <v>19324024</v>
      </c>
      <c r="EK99" s="1370">
        <v>4435141</v>
      </c>
      <c r="EL99" s="1370">
        <v>3348160</v>
      </c>
      <c r="EM99" s="1372">
        <f t="shared" si="113"/>
        <v>19324.024000000001</v>
      </c>
      <c r="EN99" s="1372">
        <f t="shared" si="114"/>
        <v>4435.1409999999996</v>
      </c>
      <c r="EO99" s="1372">
        <f t="shared" si="115"/>
        <v>3348.16</v>
      </c>
      <c r="ER99" s="1368" t="s">
        <v>854</v>
      </c>
      <c r="ES99" s="1369">
        <v>14394135</v>
      </c>
      <c r="ET99" s="1370">
        <f t="shared" si="116"/>
        <v>14394.135</v>
      </c>
      <c r="EW99" s="1368" t="s">
        <v>384</v>
      </c>
      <c r="EX99" s="1369">
        <v>0</v>
      </c>
      <c r="EY99" s="1369">
        <v>118424132</v>
      </c>
      <c r="EZ99" s="1369">
        <v>118424132</v>
      </c>
      <c r="FA99" s="1369">
        <v>118424132</v>
      </c>
      <c r="FB99" s="1369">
        <v>0</v>
      </c>
      <c r="FC99" s="1370">
        <f t="shared" si="126"/>
        <v>0</v>
      </c>
      <c r="FD99" s="1370">
        <f t="shared" si="127"/>
        <v>118424.132</v>
      </c>
      <c r="FE99" s="1370">
        <f t="shared" si="128"/>
        <v>118424.132</v>
      </c>
      <c r="FF99" s="1370">
        <f t="shared" si="129"/>
        <v>118424.132</v>
      </c>
      <c r="FG99" s="1370">
        <f t="shared" si="130"/>
        <v>0</v>
      </c>
      <c r="FJ99" s="1371" t="s">
        <v>576</v>
      </c>
      <c r="FK99" s="1370">
        <v>416616417</v>
      </c>
      <c r="FL99" s="1372">
        <f t="shared" si="122"/>
        <v>416616.41700000002</v>
      </c>
      <c r="FN99" s="1613" t="s">
        <v>383</v>
      </c>
      <c r="FO99" s="1614">
        <v>285600</v>
      </c>
      <c r="FP99" s="1614">
        <v>285600</v>
      </c>
      <c r="FQ99" s="1614">
        <v>285600</v>
      </c>
      <c r="FR99" s="1614">
        <f t="shared" si="123"/>
        <v>285.60000000000002</v>
      </c>
      <c r="FS99" s="1614">
        <f t="shared" si="124"/>
        <v>285.60000000000002</v>
      </c>
      <c r="FT99" s="1614">
        <f t="shared" si="125"/>
        <v>285.60000000000002</v>
      </c>
    </row>
    <row r="100" spans="1:176" ht="15" customHeight="1" x14ac:dyDescent="0.25">
      <c r="A100" s="1367" t="s">
        <v>953</v>
      </c>
      <c r="B100" s="1368" t="s">
        <v>570</v>
      </c>
      <c r="C100" s="1369">
        <v>0</v>
      </c>
      <c r="D100" s="1369">
        <v>144529406</v>
      </c>
      <c r="E100" s="1369">
        <v>34208656</v>
      </c>
      <c r="F100" s="1369">
        <v>110320750</v>
      </c>
      <c r="G100" s="1369">
        <v>7219794</v>
      </c>
      <c r="H100" s="1370">
        <f t="shared" si="72"/>
        <v>144529.40599999999</v>
      </c>
      <c r="I100" s="1370">
        <f t="shared" si="73"/>
        <v>34208.656000000003</v>
      </c>
      <c r="J100" s="1370">
        <f t="shared" si="74"/>
        <v>110320.75</v>
      </c>
      <c r="K100" s="1370">
        <f t="shared" si="75"/>
        <v>7219.7939999999999</v>
      </c>
      <c r="O100" s="1368"/>
      <c r="P100" s="1369"/>
      <c r="Q100" s="1370"/>
      <c r="S100" s="1368" t="s">
        <v>474</v>
      </c>
      <c r="T100" s="1369">
        <v>31888992</v>
      </c>
      <c r="U100" s="1369">
        <v>11589222</v>
      </c>
      <c r="V100" s="1369">
        <v>31888992</v>
      </c>
      <c r="W100" s="1369">
        <v>0</v>
      </c>
      <c r="X100" s="1370">
        <f t="shared" si="77"/>
        <v>31888.991999999998</v>
      </c>
      <c r="Y100" s="1370">
        <f t="shared" si="78"/>
        <v>11589.222</v>
      </c>
      <c r="Z100" s="1370">
        <f t="shared" si="79"/>
        <v>31888.991999999998</v>
      </c>
      <c r="AA100" s="1370">
        <f t="shared" si="80"/>
        <v>0</v>
      </c>
      <c r="AC100" s="1368" t="s">
        <v>944</v>
      </c>
      <c r="AD100" s="1369">
        <v>793468000</v>
      </c>
      <c r="AE100" s="1370">
        <f t="shared" si="81"/>
        <v>793468</v>
      </c>
      <c r="AG100" s="1368" t="s">
        <v>388</v>
      </c>
      <c r="AH100" s="1369">
        <v>106043608</v>
      </c>
      <c r="AI100" s="1369">
        <v>17905980</v>
      </c>
      <c r="AJ100" s="1369">
        <v>73208604</v>
      </c>
      <c r="AK100" s="1369">
        <v>32835004</v>
      </c>
      <c r="AL100" s="1369">
        <f t="shared" si="82"/>
        <v>106043.60799999999</v>
      </c>
      <c r="AM100" s="1369">
        <f t="shared" si="83"/>
        <v>17905.98</v>
      </c>
      <c r="AN100" s="1369">
        <f t="shared" si="84"/>
        <v>73208.604000000007</v>
      </c>
      <c r="AO100" s="1369">
        <f t="shared" si="85"/>
        <v>32835.004000000001</v>
      </c>
      <c r="AV100" s="1368" t="s">
        <v>387</v>
      </c>
      <c r="AW100" s="1369">
        <v>694841292</v>
      </c>
      <c r="AX100" s="1369">
        <v>145580305</v>
      </c>
      <c r="AY100" s="1369">
        <v>300632957</v>
      </c>
      <c r="AZ100" s="1369">
        <v>394208335</v>
      </c>
      <c r="BA100" s="1370">
        <f t="shared" si="87"/>
        <v>694841.29200000002</v>
      </c>
      <c r="BB100" s="1370">
        <f t="shared" si="88"/>
        <v>145580.30499999999</v>
      </c>
      <c r="BC100" s="1370">
        <f t="shared" si="89"/>
        <v>300632.95699999999</v>
      </c>
      <c r="BD100" s="1370">
        <f t="shared" si="90"/>
        <v>394208.33500000002</v>
      </c>
      <c r="BK100" s="1368" t="s">
        <v>386</v>
      </c>
      <c r="BL100" s="1369">
        <v>6097476</v>
      </c>
      <c r="BM100" s="1369">
        <v>6097476</v>
      </c>
      <c r="BN100" s="1369">
        <v>6097476</v>
      </c>
      <c r="BO100" s="1369">
        <v>0</v>
      </c>
      <c r="BP100" s="1369">
        <f t="shared" si="92"/>
        <v>6097.4759999999997</v>
      </c>
      <c r="BQ100" s="1369">
        <f t="shared" si="93"/>
        <v>6097.4759999999997</v>
      </c>
      <c r="BR100" s="1369">
        <f t="shared" si="94"/>
        <v>6097.4759999999997</v>
      </c>
      <c r="BS100" s="1369">
        <f t="shared" si="95"/>
        <v>0</v>
      </c>
      <c r="BV100" s="1368" t="s">
        <v>890</v>
      </c>
      <c r="BW100" s="1369">
        <v>27962296</v>
      </c>
      <c r="BX100" s="1370">
        <f t="shared" si="96"/>
        <v>27962.295999999998</v>
      </c>
      <c r="BZ100" s="1368" t="s">
        <v>386</v>
      </c>
      <c r="CA100" s="1369">
        <v>6214242</v>
      </c>
      <c r="CB100" s="1369">
        <v>6214242</v>
      </c>
      <c r="CC100" s="1369">
        <v>6214242</v>
      </c>
      <c r="CD100" s="1369">
        <v>0</v>
      </c>
      <c r="CE100" s="1369">
        <f t="shared" si="97"/>
        <v>6214.2420000000002</v>
      </c>
      <c r="CF100" s="1369">
        <f t="shared" si="98"/>
        <v>6214.2420000000002</v>
      </c>
      <c r="CG100" s="1369">
        <f t="shared" si="99"/>
        <v>6214.2420000000002</v>
      </c>
      <c r="CH100" s="1369">
        <f t="shared" si="100"/>
        <v>0</v>
      </c>
      <c r="CK100" s="1371" t="s">
        <v>581</v>
      </c>
      <c r="CL100" s="1370">
        <v>204961523</v>
      </c>
      <c r="CM100" s="1370">
        <f t="shared" si="101"/>
        <v>204961.52299999999</v>
      </c>
      <c r="CP100" s="1371" t="s">
        <v>387</v>
      </c>
      <c r="CQ100" s="1370">
        <v>812539818</v>
      </c>
      <c r="CR100" s="1370">
        <v>470840379</v>
      </c>
      <c r="CS100" s="1370">
        <v>695506545</v>
      </c>
      <c r="CT100" s="1370">
        <v>117033273</v>
      </c>
      <c r="CU100" s="1370">
        <f t="shared" si="131"/>
        <v>812539.81799999997</v>
      </c>
      <c r="CV100" s="1370">
        <f t="shared" si="132"/>
        <v>470840.37900000002</v>
      </c>
      <c r="CW100" s="1370">
        <f t="shared" si="133"/>
        <v>695506.54500000004</v>
      </c>
      <c r="CX100" s="1370">
        <f t="shared" si="134"/>
        <v>117033.273</v>
      </c>
      <c r="CZ100" s="1371" t="s">
        <v>987</v>
      </c>
      <c r="DA100" s="1370">
        <v>400000000</v>
      </c>
      <c r="DB100" s="1370">
        <f t="shared" si="102"/>
        <v>400000</v>
      </c>
      <c r="DE100" s="1368" t="s">
        <v>386</v>
      </c>
      <c r="DF100" s="1369">
        <v>8223722</v>
      </c>
      <c r="DG100" s="1369">
        <v>6323722</v>
      </c>
      <c r="DH100" s="1369">
        <v>6323722</v>
      </c>
      <c r="DI100" s="1369">
        <v>1900000</v>
      </c>
      <c r="DJ100" s="1370">
        <f t="shared" si="103"/>
        <v>8223.7219999999998</v>
      </c>
      <c r="DK100" s="1370">
        <f t="shared" si="104"/>
        <v>6323.7219999999998</v>
      </c>
      <c r="DL100" s="1370">
        <f t="shared" si="105"/>
        <v>6323.7219999999998</v>
      </c>
      <c r="DM100" s="1370">
        <f t="shared" si="106"/>
        <v>1900</v>
      </c>
      <c r="DP100" s="1368" t="s">
        <v>945</v>
      </c>
      <c r="DQ100" s="1369">
        <v>1717703457</v>
      </c>
      <c r="DR100" s="1370">
        <f t="shared" si="107"/>
        <v>1717703.4569999999</v>
      </c>
      <c r="DT100" s="1368" t="s">
        <v>386</v>
      </c>
      <c r="DU100" s="1369">
        <v>8223722</v>
      </c>
      <c r="DV100" s="1369">
        <v>7378062</v>
      </c>
      <c r="DW100" s="1369">
        <v>7378062</v>
      </c>
      <c r="DX100" s="1369">
        <v>845660</v>
      </c>
      <c r="DY100" s="1370">
        <f t="shared" si="108"/>
        <v>8223.7219999999998</v>
      </c>
      <c r="DZ100" s="1370">
        <f t="shared" si="109"/>
        <v>7378.0619999999999</v>
      </c>
      <c r="EA100" s="1370">
        <f t="shared" si="110"/>
        <v>7378.0619999999999</v>
      </c>
      <c r="EB100" s="1370">
        <f t="shared" si="111"/>
        <v>845.66</v>
      </c>
      <c r="EE100" s="1371" t="s">
        <v>401</v>
      </c>
      <c r="EF100" s="1370">
        <v>821098</v>
      </c>
      <c r="EG100" s="1372">
        <f t="shared" si="112"/>
        <v>821.09799999999996</v>
      </c>
      <c r="EI100" s="1371" t="s">
        <v>383</v>
      </c>
      <c r="EJ100" s="1370">
        <v>285600</v>
      </c>
      <c r="EK100" s="1370">
        <v>285600</v>
      </c>
      <c r="EL100" s="1370">
        <v>285600</v>
      </c>
      <c r="EM100" s="1372">
        <f t="shared" si="113"/>
        <v>285.60000000000002</v>
      </c>
      <c r="EN100" s="1372">
        <f t="shared" si="114"/>
        <v>285.60000000000002</v>
      </c>
      <c r="EO100" s="1372">
        <f t="shared" si="115"/>
        <v>285.60000000000002</v>
      </c>
      <c r="ER100" s="1368" t="s">
        <v>402</v>
      </c>
      <c r="ES100" s="1369">
        <v>88959485</v>
      </c>
      <c r="ET100" s="1370">
        <f t="shared" si="116"/>
        <v>88959.485000000001</v>
      </c>
      <c r="EW100" s="1368" t="s">
        <v>385</v>
      </c>
      <c r="EX100" s="1369">
        <v>0</v>
      </c>
      <c r="EY100" s="1369">
        <v>111046070</v>
      </c>
      <c r="EZ100" s="1369">
        <v>111046070</v>
      </c>
      <c r="FA100" s="1369">
        <v>111046070</v>
      </c>
      <c r="FB100" s="1369">
        <v>0</v>
      </c>
      <c r="FC100" s="1370">
        <f t="shared" si="126"/>
        <v>0</v>
      </c>
      <c r="FD100" s="1370">
        <f t="shared" si="127"/>
        <v>111046.07</v>
      </c>
      <c r="FE100" s="1370">
        <f t="shared" si="128"/>
        <v>111046.07</v>
      </c>
      <c r="FF100" s="1370">
        <f t="shared" si="129"/>
        <v>111046.07</v>
      </c>
      <c r="FG100" s="1370">
        <f t="shared" si="130"/>
        <v>0</v>
      </c>
      <c r="FJ100" s="1371" t="s">
        <v>393</v>
      </c>
      <c r="FK100" s="1370">
        <v>175899959</v>
      </c>
      <c r="FL100" s="1372">
        <f t="shared" si="122"/>
        <v>175899.959</v>
      </c>
      <c r="FN100" s="1613" t="s">
        <v>384</v>
      </c>
      <c r="FO100" s="1614">
        <v>120014886</v>
      </c>
      <c r="FP100" s="1614">
        <v>120014886</v>
      </c>
      <c r="FQ100" s="1614">
        <v>120014886</v>
      </c>
      <c r="FR100" s="1614">
        <f t="shared" si="123"/>
        <v>120014.886</v>
      </c>
      <c r="FS100" s="1614">
        <f t="shared" si="124"/>
        <v>120014.886</v>
      </c>
      <c r="FT100" s="1614">
        <f t="shared" si="125"/>
        <v>120014.886</v>
      </c>
    </row>
    <row r="101" spans="1:176" ht="15" customHeight="1" x14ac:dyDescent="0.25">
      <c r="A101" s="1367" t="s">
        <v>953</v>
      </c>
      <c r="B101" s="1368" t="s">
        <v>571</v>
      </c>
      <c r="C101" s="1369">
        <v>0</v>
      </c>
      <c r="D101" s="1369">
        <v>77010002</v>
      </c>
      <c r="E101" s="1369">
        <v>5635000</v>
      </c>
      <c r="F101" s="1369">
        <v>71375002</v>
      </c>
      <c r="G101" s="1369">
        <v>230000</v>
      </c>
      <c r="H101" s="1370">
        <f t="shared" si="72"/>
        <v>77010.001999999993</v>
      </c>
      <c r="I101" s="1370">
        <f t="shared" si="73"/>
        <v>5635</v>
      </c>
      <c r="J101" s="1370">
        <f t="shared" si="74"/>
        <v>71375.001999999993</v>
      </c>
      <c r="K101" s="1370">
        <f t="shared" si="75"/>
        <v>230</v>
      </c>
      <c r="O101" s="1368"/>
      <c r="P101" s="1369"/>
      <c r="Q101" s="1370"/>
      <c r="S101" s="1368" t="s">
        <v>570</v>
      </c>
      <c r="T101" s="1369">
        <v>155654563</v>
      </c>
      <c r="U101" s="1369">
        <v>14643264</v>
      </c>
      <c r="V101" s="1369">
        <v>47544955</v>
      </c>
      <c r="W101" s="1369">
        <v>108109608</v>
      </c>
      <c r="X101" s="1370">
        <f t="shared" si="77"/>
        <v>155654.56299999999</v>
      </c>
      <c r="Y101" s="1370">
        <f t="shared" si="78"/>
        <v>14643.263999999999</v>
      </c>
      <c r="Z101" s="1370">
        <f t="shared" si="79"/>
        <v>47544.955000000002</v>
      </c>
      <c r="AA101" s="1370">
        <f t="shared" si="80"/>
        <v>108109.60799999999</v>
      </c>
      <c r="AC101" s="1368" t="s">
        <v>945</v>
      </c>
      <c r="AD101" s="1369">
        <v>793468000</v>
      </c>
      <c r="AE101" s="1370">
        <f t="shared" si="81"/>
        <v>793468</v>
      </c>
      <c r="AG101" s="1368" t="s">
        <v>474</v>
      </c>
      <c r="AH101" s="1369">
        <v>31888992</v>
      </c>
      <c r="AI101" s="1369">
        <v>13899474</v>
      </c>
      <c r="AJ101" s="1369">
        <v>31888992</v>
      </c>
      <c r="AK101" s="1369">
        <v>0</v>
      </c>
      <c r="AL101" s="1369">
        <f t="shared" si="82"/>
        <v>31888.991999999998</v>
      </c>
      <c r="AM101" s="1369">
        <f t="shared" si="83"/>
        <v>13899.474</v>
      </c>
      <c r="AN101" s="1369">
        <f t="shared" si="84"/>
        <v>31888.991999999998</v>
      </c>
      <c r="AO101" s="1369">
        <f t="shared" si="85"/>
        <v>0</v>
      </c>
      <c r="AV101" s="1368" t="s">
        <v>388</v>
      </c>
      <c r="AW101" s="1369">
        <v>107210276</v>
      </c>
      <c r="AX101" s="1369">
        <v>23293032</v>
      </c>
      <c r="AY101" s="1369">
        <v>80945611</v>
      </c>
      <c r="AZ101" s="1369">
        <v>26264665</v>
      </c>
      <c r="BA101" s="1370">
        <f t="shared" si="87"/>
        <v>107210.276</v>
      </c>
      <c r="BB101" s="1370">
        <f t="shared" si="88"/>
        <v>23293.031999999999</v>
      </c>
      <c r="BC101" s="1370">
        <f t="shared" si="89"/>
        <v>80945.611000000004</v>
      </c>
      <c r="BD101" s="1370">
        <f t="shared" si="90"/>
        <v>26264.665000000001</v>
      </c>
      <c r="BK101" s="1368" t="s">
        <v>387</v>
      </c>
      <c r="BL101" s="1369">
        <v>774938816</v>
      </c>
      <c r="BM101" s="1369">
        <v>180696921</v>
      </c>
      <c r="BN101" s="1369">
        <v>539196414</v>
      </c>
      <c r="BO101" s="1369">
        <v>235742402</v>
      </c>
      <c r="BP101" s="1369">
        <f t="shared" si="92"/>
        <v>774938.81599999999</v>
      </c>
      <c r="BQ101" s="1369">
        <f t="shared" si="93"/>
        <v>180696.921</v>
      </c>
      <c r="BR101" s="1369">
        <f t="shared" si="94"/>
        <v>539196.41399999999</v>
      </c>
      <c r="BS101" s="1369">
        <f t="shared" si="95"/>
        <v>235742.402</v>
      </c>
      <c r="BV101" s="1368" t="s">
        <v>585</v>
      </c>
      <c r="BW101" s="1369">
        <v>2492325</v>
      </c>
      <c r="BX101" s="1370">
        <f t="shared" si="96"/>
        <v>2492.3249999999998</v>
      </c>
      <c r="BZ101" s="1368" t="s">
        <v>387</v>
      </c>
      <c r="CA101" s="1369">
        <v>783652334</v>
      </c>
      <c r="CB101" s="1369">
        <v>301019306</v>
      </c>
      <c r="CC101" s="1369">
        <v>687283668</v>
      </c>
      <c r="CD101" s="1369">
        <v>96368666</v>
      </c>
      <c r="CE101" s="1369">
        <f t="shared" si="97"/>
        <v>783652.33400000003</v>
      </c>
      <c r="CF101" s="1369">
        <f t="shared" si="98"/>
        <v>301019.30599999998</v>
      </c>
      <c r="CG101" s="1369">
        <f t="shared" si="99"/>
        <v>687283.66799999995</v>
      </c>
      <c r="CH101" s="1369">
        <f t="shared" si="100"/>
        <v>96368.665999999997</v>
      </c>
      <c r="CK101" s="1371" t="s">
        <v>399</v>
      </c>
      <c r="CL101" s="1370">
        <v>251599399</v>
      </c>
      <c r="CM101" s="1370">
        <f t="shared" si="101"/>
        <v>251599.399</v>
      </c>
      <c r="CP101" s="1371" t="s">
        <v>388</v>
      </c>
      <c r="CQ101" s="1370">
        <v>117377060</v>
      </c>
      <c r="CR101" s="1370">
        <v>48421730</v>
      </c>
      <c r="CS101" s="1370">
        <v>84886793</v>
      </c>
      <c r="CT101" s="1370">
        <v>32490267</v>
      </c>
      <c r="CU101" s="1370">
        <f t="shared" si="131"/>
        <v>117377.06</v>
      </c>
      <c r="CV101" s="1370">
        <f t="shared" si="132"/>
        <v>48421.73</v>
      </c>
      <c r="CW101" s="1370">
        <f t="shared" si="133"/>
        <v>84886.793000000005</v>
      </c>
      <c r="CX101" s="1370">
        <f t="shared" si="134"/>
        <v>32490.267</v>
      </c>
      <c r="CZ101" s="1371" t="s">
        <v>506</v>
      </c>
      <c r="DA101" s="1370">
        <v>6278341</v>
      </c>
      <c r="DB101" s="1370">
        <f t="shared" si="102"/>
        <v>6278.3410000000003</v>
      </c>
      <c r="DE101" s="1368" t="s">
        <v>387</v>
      </c>
      <c r="DF101" s="1369">
        <v>820208997</v>
      </c>
      <c r="DG101" s="1369">
        <v>519463428</v>
      </c>
      <c r="DH101" s="1369">
        <v>723035961</v>
      </c>
      <c r="DI101" s="1369">
        <v>97173036</v>
      </c>
      <c r="DJ101" s="1370">
        <f t="shared" si="103"/>
        <v>820208.99699999997</v>
      </c>
      <c r="DK101" s="1370">
        <f t="shared" si="104"/>
        <v>519463.42800000001</v>
      </c>
      <c r="DL101" s="1370">
        <f t="shared" si="105"/>
        <v>723035.96100000001</v>
      </c>
      <c r="DM101" s="1370">
        <f t="shared" si="106"/>
        <v>97173.035999999993</v>
      </c>
      <c r="DP101" s="1368" t="s">
        <v>946</v>
      </c>
      <c r="DQ101" s="1369">
        <v>1717703457</v>
      </c>
      <c r="DR101" s="1370">
        <f t="shared" si="107"/>
        <v>1717703.4569999999</v>
      </c>
      <c r="DT101" s="1368" t="s">
        <v>387</v>
      </c>
      <c r="DU101" s="1369">
        <v>830072311</v>
      </c>
      <c r="DV101" s="1369">
        <v>549412621</v>
      </c>
      <c r="DW101" s="1369">
        <v>733866762</v>
      </c>
      <c r="DX101" s="1369">
        <v>96205549</v>
      </c>
      <c r="DY101" s="1370">
        <f t="shared" si="108"/>
        <v>830072.31099999999</v>
      </c>
      <c r="DZ101" s="1370">
        <f t="shared" si="109"/>
        <v>549412.62100000004</v>
      </c>
      <c r="EA101" s="1370">
        <f t="shared" si="110"/>
        <v>733866.76199999999</v>
      </c>
      <c r="EB101" s="1370">
        <f t="shared" si="111"/>
        <v>96205.548999999999</v>
      </c>
      <c r="EE101" s="1371" t="s">
        <v>586</v>
      </c>
      <c r="EF101" s="1370">
        <v>821098</v>
      </c>
      <c r="EG101" s="1372">
        <f t="shared" si="112"/>
        <v>821.09799999999996</v>
      </c>
      <c r="EI101" s="1371" t="s">
        <v>384</v>
      </c>
      <c r="EJ101" s="1370">
        <v>236700000</v>
      </c>
      <c r="EK101" s="1370">
        <v>117937888</v>
      </c>
      <c r="EL101" s="1370">
        <v>117937888</v>
      </c>
      <c r="EM101" s="1372">
        <f t="shared" si="113"/>
        <v>236700</v>
      </c>
      <c r="EN101" s="1372">
        <f t="shared" si="114"/>
        <v>117937.88800000001</v>
      </c>
      <c r="EO101" s="1372">
        <f t="shared" si="115"/>
        <v>117937.88800000001</v>
      </c>
      <c r="ER101" s="1368" t="s">
        <v>587</v>
      </c>
      <c r="ES101" s="1369">
        <v>88959485</v>
      </c>
      <c r="ET101" s="1370">
        <f t="shared" si="116"/>
        <v>88959.485000000001</v>
      </c>
      <c r="EW101" s="1368" t="s">
        <v>386</v>
      </c>
      <c r="EX101" s="1369">
        <v>0</v>
      </c>
      <c r="EY101" s="1369">
        <v>7378062</v>
      </c>
      <c r="EZ101" s="1369">
        <v>7378062</v>
      </c>
      <c r="FA101" s="1369">
        <v>7378062</v>
      </c>
      <c r="FB101" s="1369">
        <v>0</v>
      </c>
      <c r="FC101" s="1370">
        <f t="shared" si="126"/>
        <v>0</v>
      </c>
      <c r="FD101" s="1370">
        <f t="shared" si="127"/>
        <v>7378.0619999999999</v>
      </c>
      <c r="FE101" s="1370">
        <f t="shared" si="128"/>
        <v>7378.0619999999999</v>
      </c>
      <c r="FF101" s="1370">
        <f t="shared" si="129"/>
        <v>7378.0619999999999</v>
      </c>
      <c r="FG101" s="1370">
        <f t="shared" si="130"/>
        <v>0</v>
      </c>
      <c r="FJ101" s="1371" t="s">
        <v>394</v>
      </c>
      <c r="FK101" s="1370">
        <v>16715000</v>
      </c>
      <c r="FL101" s="1372">
        <f t="shared" si="122"/>
        <v>16715</v>
      </c>
      <c r="FN101" s="1613" t="s">
        <v>385</v>
      </c>
      <c r="FO101" s="1614">
        <v>112636824</v>
      </c>
      <c r="FP101" s="1614">
        <v>112636824</v>
      </c>
      <c r="FQ101" s="1614">
        <v>112636824</v>
      </c>
      <c r="FR101" s="1614">
        <f t="shared" si="123"/>
        <v>112636.82399999999</v>
      </c>
      <c r="FS101" s="1614">
        <f t="shared" si="124"/>
        <v>112636.82399999999</v>
      </c>
      <c r="FT101" s="1614">
        <f t="shared" si="125"/>
        <v>112636.82399999999</v>
      </c>
    </row>
    <row r="102" spans="1:176" ht="15" customHeight="1" x14ac:dyDescent="0.25">
      <c r="A102" s="1367" t="s">
        <v>953</v>
      </c>
      <c r="B102" s="1368" t="s">
        <v>572</v>
      </c>
      <c r="C102" s="1369">
        <v>0</v>
      </c>
      <c r="D102" s="1369">
        <v>3000000</v>
      </c>
      <c r="E102" s="1369">
        <v>1370095</v>
      </c>
      <c r="F102" s="1369">
        <v>1629905</v>
      </c>
      <c r="G102" s="1369">
        <v>0</v>
      </c>
      <c r="H102" s="1370">
        <f t="shared" si="72"/>
        <v>3000</v>
      </c>
      <c r="I102" s="1370">
        <f t="shared" si="73"/>
        <v>1370.095</v>
      </c>
      <c r="J102" s="1370">
        <f t="shared" si="74"/>
        <v>1629.905</v>
      </c>
      <c r="K102" s="1370">
        <f t="shared" si="75"/>
        <v>0</v>
      </c>
      <c r="O102" s="1368"/>
      <c r="P102" s="1369"/>
      <c r="Q102" s="1370"/>
      <c r="S102" s="1368" t="s">
        <v>571</v>
      </c>
      <c r="T102" s="1369">
        <v>77010001</v>
      </c>
      <c r="U102" s="1369">
        <v>4692760</v>
      </c>
      <c r="V102" s="1369">
        <v>39687715</v>
      </c>
      <c r="W102" s="1369">
        <v>37322286</v>
      </c>
      <c r="X102" s="1370">
        <f t="shared" si="77"/>
        <v>77010.001000000004</v>
      </c>
      <c r="Y102" s="1370">
        <f t="shared" si="78"/>
        <v>4692.76</v>
      </c>
      <c r="Z102" s="1370">
        <f t="shared" si="79"/>
        <v>39687.714999999997</v>
      </c>
      <c r="AA102" s="1370">
        <f t="shared" si="80"/>
        <v>37322.286</v>
      </c>
      <c r="AC102" s="1368" t="s">
        <v>946</v>
      </c>
      <c r="AD102" s="1369">
        <v>793468000</v>
      </c>
      <c r="AE102" s="1370">
        <f t="shared" si="81"/>
        <v>793468</v>
      </c>
      <c r="AG102" s="1368" t="s">
        <v>570</v>
      </c>
      <c r="AH102" s="1369">
        <v>156265651</v>
      </c>
      <c r="AI102" s="1369">
        <v>36052002</v>
      </c>
      <c r="AJ102" s="1369">
        <v>71128465</v>
      </c>
      <c r="AK102" s="1369">
        <v>85137186</v>
      </c>
      <c r="AL102" s="1369">
        <f t="shared" si="82"/>
        <v>156265.65100000001</v>
      </c>
      <c r="AM102" s="1369">
        <f t="shared" si="83"/>
        <v>36052.002</v>
      </c>
      <c r="AN102" s="1369">
        <f t="shared" si="84"/>
        <v>71128.464999999997</v>
      </c>
      <c r="AO102" s="1369">
        <f t="shared" si="85"/>
        <v>85137.186000000002</v>
      </c>
      <c r="AV102" s="1368" t="s">
        <v>474</v>
      </c>
      <c r="AW102" s="1369">
        <v>31888992</v>
      </c>
      <c r="AX102" s="1369">
        <v>14732664</v>
      </c>
      <c r="AY102" s="1369">
        <v>31888992</v>
      </c>
      <c r="AZ102" s="1369">
        <v>0</v>
      </c>
      <c r="BA102" s="1370">
        <f t="shared" si="87"/>
        <v>31888.991999999998</v>
      </c>
      <c r="BB102" s="1370">
        <f t="shared" si="88"/>
        <v>14732.664000000001</v>
      </c>
      <c r="BC102" s="1370">
        <f t="shared" si="89"/>
        <v>31888.991999999998</v>
      </c>
      <c r="BD102" s="1370">
        <f t="shared" si="90"/>
        <v>0</v>
      </c>
      <c r="BK102" s="1368" t="s">
        <v>388</v>
      </c>
      <c r="BL102" s="1369">
        <v>106079811</v>
      </c>
      <c r="BM102" s="1369">
        <v>32618580</v>
      </c>
      <c r="BN102" s="1369">
        <v>80945611</v>
      </c>
      <c r="BO102" s="1369">
        <v>25134200</v>
      </c>
      <c r="BP102" s="1369">
        <f t="shared" si="92"/>
        <v>106079.811</v>
      </c>
      <c r="BQ102" s="1369">
        <f t="shared" si="93"/>
        <v>32618.58</v>
      </c>
      <c r="BR102" s="1369">
        <f t="shared" si="94"/>
        <v>80945.611000000004</v>
      </c>
      <c r="BS102" s="1369">
        <f t="shared" si="95"/>
        <v>25134.2</v>
      </c>
      <c r="BV102" s="1368" t="s">
        <v>402</v>
      </c>
      <c r="BW102" s="1369">
        <v>2492325</v>
      </c>
      <c r="BX102" s="1370">
        <f t="shared" si="96"/>
        <v>2492.3249999999998</v>
      </c>
      <c r="BZ102" s="1368" t="s">
        <v>388</v>
      </c>
      <c r="CA102" s="1369">
        <v>113332466</v>
      </c>
      <c r="CB102" s="1369">
        <v>39724514</v>
      </c>
      <c r="CC102" s="1369">
        <v>93186411</v>
      </c>
      <c r="CD102" s="1369">
        <v>20146055</v>
      </c>
      <c r="CE102" s="1369">
        <f t="shared" si="97"/>
        <v>113332.466</v>
      </c>
      <c r="CF102" s="1369">
        <f t="shared" si="98"/>
        <v>39724.514000000003</v>
      </c>
      <c r="CG102" s="1369">
        <f t="shared" si="99"/>
        <v>93186.410999999993</v>
      </c>
      <c r="CH102" s="1369">
        <f t="shared" si="100"/>
        <v>20146.055</v>
      </c>
      <c r="CK102" s="1371" t="s">
        <v>400</v>
      </c>
      <c r="CL102" s="1370">
        <v>7313411</v>
      </c>
      <c r="CM102" s="1370">
        <f t="shared" si="101"/>
        <v>7313.4110000000001</v>
      </c>
      <c r="CP102" s="1371" t="s">
        <v>474</v>
      </c>
      <c r="CQ102" s="1370">
        <v>31888992</v>
      </c>
      <c r="CR102" s="1370">
        <v>17232234</v>
      </c>
      <c r="CS102" s="1370">
        <v>31888992</v>
      </c>
      <c r="CT102" s="1370">
        <v>0</v>
      </c>
      <c r="CU102" s="1370">
        <f t="shared" si="131"/>
        <v>31888.991999999998</v>
      </c>
      <c r="CV102" s="1370">
        <f t="shared" si="132"/>
        <v>17232.234</v>
      </c>
      <c r="CW102" s="1370">
        <f t="shared" si="133"/>
        <v>31888.991999999998</v>
      </c>
      <c r="CX102" s="1370">
        <f t="shared" si="134"/>
        <v>0</v>
      </c>
      <c r="CZ102" s="1371" t="s">
        <v>603</v>
      </c>
      <c r="DA102" s="1370">
        <v>57208615</v>
      </c>
      <c r="DB102" s="1370">
        <f t="shared" si="102"/>
        <v>57208.614999999998</v>
      </c>
      <c r="DE102" s="1368" t="s">
        <v>388</v>
      </c>
      <c r="DF102" s="1369">
        <v>124080213</v>
      </c>
      <c r="DG102" s="1369">
        <v>54785929</v>
      </c>
      <c r="DH102" s="1369">
        <v>93845707</v>
      </c>
      <c r="DI102" s="1369">
        <v>30234506</v>
      </c>
      <c r="DJ102" s="1370">
        <f t="shared" si="103"/>
        <v>124080.213</v>
      </c>
      <c r="DK102" s="1370">
        <f t="shared" si="104"/>
        <v>54785.928999999996</v>
      </c>
      <c r="DL102" s="1370">
        <f t="shared" si="105"/>
        <v>93845.706999999995</v>
      </c>
      <c r="DM102" s="1370">
        <f t="shared" si="106"/>
        <v>30234.506000000001</v>
      </c>
      <c r="DP102" s="1368" t="s">
        <v>403</v>
      </c>
      <c r="DQ102" s="1369">
        <v>5421732476</v>
      </c>
      <c r="DR102" s="1370">
        <f t="shared" si="107"/>
        <v>5421732.4759999998</v>
      </c>
      <c r="DT102" s="1368" t="s">
        <v>388</v>
      </c>
      <c r="DU102" s="1369">
        <v>122939283</v>
      </c>
      <c r="DV102" s="1369">
        <v>65072972</v>
      </c>
      <c r="DW102" s="1369">
        <v>92386441</v>
      </c>
      <c r="DX102" s="1369">
        <v>30552842</v>
      </c>
      <c r="DY102" s="1370">
        <f t="shared" si="108"/>
        <v>122939.283</v>
      </c>
      <c r="DZ102" s="1370">
        <f t="shared" si="109"/>
        <v>65072.972000000002</v>
      </c>
      <c r="EA102" s="1370">
        <f t="shared" si="110"/>
        <v>92386.441000000006</v>
      </c>
      <c r="EB102" s="1370">
        <f t="shared" si="111"/>
        <v>30552.842000000001</v>
      </c>
      <c r="EE102" s="1371" t="s">
        <v>402</v>
      </c>
      <c r="EF102" s="1370">
        <v>7197120</v>
      </c>
      <c r="EG102" s="1372">
        <f t="shared" si="112"/>
        <v>7197.12</v>
      </c>
      <c r="EI102" s="1371" t="s">
        <v>385</v>
      </c>
      <c r="EJ102" s="1370">
        <v>228476278</v>
      </c>
      <c r="EK102" s="1370">
        <v>110559826</v>
      </c>
      <c r="EL102" s="1370">
        <v>110559826</v>
      </c>
      <c r="EM102" s="1372">
        <f t="shared" si="113"/>
        <v>228476.27799999999</v>
      </c>
      <c r="EN102" s="1372">
        <f t="shared" si="114"/>
        <v>110559.826</v>
      </c>
      <c r="EO102" s="1372">
        <f t="shared" si="115"/>
        <v>110559.826</v>
      </c>
      <c r="ER102" s="1368" t="s">
        <v>944</v>
      </c>
      <c r="ES102" s="1369">
        <v>4109387127</v>
      </c>
      <c r="ET102" s="1370">
        <f t="shared" si="116"/>
        <v>4109387.1269999999</v>
      </c>
      <c r="EW102" s="1368" t="s">
        <v>387</v>
      </c>
      <c r="EX102" s="1369">
        <v>0</v>
      </c>
      <c r="EY102" s="1369">
        <v>875528837</v>
      </c>
      <c r="EZ102" s="1369">
        <v>767634449</v>
      </c>
      <c r="FA102" s="1369">
        <v>856196451</v>
      </c>
      <c r="FB102" s="1369">
        <v>19332386</v>
      </c>
      <c r="FC102" s="1370">
        <f t="shared" si="126"/>
        <v>0</v>
      </c>
      <c r="FD102" s="1370">
        <f t="shared" si="127"/>
        <v>875528.83700000006</v>
      </c>
      <c r="FE102" s="1370">
        <f t="shared" si="128"/>
        <v>767634.44900000002</v>
      </c>
      <c r="FF102" s="1370">
        <f t="shared" si="129"/>
        <v>856196.451</v>
      </c>
      <c r="FG102" s="1370">
        <f t="shared" si="130"/>
        <v>19332.385999999999</v>
      </c>
      <c r="FJ102" s="1371" t="s">
        <v>395</v>
      </c>
      <c r="FK102" s="1370">
        <v>216207430</v>
      </c>
      <c r="FL102" s="1372">
        <f t="shared" si="122"/>
        <v>216207.43</v>
      </c>
      <c r="FN102" s="1613" t="s">
        <v>386</v>
      </c>
      <c r="FO102" s="1614">
        <v>7378062</v>
      </c>
      <c r="FP102" s="1614">
        <v>7378062</v>
      </c>
      <c r="FQ102" s="1614">
        <v>7378062</v>
      </c>
      <c r="FR102" s="1614">
        <f t="shared" si="123"/>
        <v>7378.0619999999999</v>
      </c>
      <c r="FS102" s="1614">
        <f t="shared" si="124"/>
        <v>7378.0619999999999</v>
      </c>
      <c r="FT102" s="1614">
        <f t="shared" si="125"/>
        <v>7378.0619999999999</v>
      </c>
    </row>
    <row r="103" spans="1:176" ht="15" customHeight="1" x14ac:dyDescent="0.25">
      <c r="A103" s="1367" t="s">
        <v>953</v>
      </c>
      <c r="B103" s="1368" t="s">
        <v>389</v>
      </c>
      <c r="C103" s="1369">
        <v>0</v>
      </c>
      <c r="D103" s="1369">
        <v>28295500</v>
      </c>
      <c r="E103" s="1369">
        <v>16009901</v>
      </c>
      <c r="F103" s="1369">
        <v>12285599</v>
      </c>
      <c r="G103" s="1369">
        <v>11967901</v>
      </c>
      <c r="H103" s="1370">
        <f t="shared" si="72"/>
        <v>28295.5</v>
      </c>
      <c r="I103" s="1370">
        <f t="shared" si="73"/>
        <v>16009.901</v>
      </c>
      <c r="J103" s="1370">
        <f t="shared" si="74"/>
        <v>12285.599</v>
      </c>
      <c r="K103" s="1370">
        <f t="shared" si="75"/>
        <v>11967.901</v>
      </c>
      <c r="O103" s="1368"/>
      <c r="P103" s="1369"/>
      <c r="Q103" s="1370"/>
      <c r="S103" s="1368" t="s">
        <v>572</v>
      </c>
      <c r="T103" s="1369">
        <v>3000000</v>
      </c>
      <c r="U103" s="1369">
        <v>1501975</v>
      </c>
      <c r="V103" s="1369">
        <v>1748822</v>
      </c>
      <c r="W103" s="1369">
        <v>1251178</v>
      </c>
      <c r="X103" s="1370">
        <f t="shared" si="77"/>
        <v>3000</v>
      </c>
      <c r="Y103" s="1370">
        <f t="shared" si="78"/>
        <v>1501.9749999999999</v>
      </c>
      <c r="Z103" s="1370">
        <f t="shared" si="79"/>
        <v>1748.8219999999999</v>
      </c>
      <c r="AA103" s="1370">
        <f t="shared" si="80"/>
        <v>1251.1780000000001</v>
      </c>
      <c r="AC103" s="1368" t="s">
        <v>403</v>
      </c>
      <c r="AD103" s="1369">
        <v>7947854937</v>
      </c>
      <c r="AE103" s="1370">
        <f t="shared" si="81"/>
        <v>7947854.9369999999</v>
      </c>
      <c r="AG103" s="1368" t="s">
        <v>571</v>
      </c>
      <c r="AH103" s="1369">
        <v>77010001</v>
      </c>
      <c r="AI103" s="1369">
        <v>8400700</v>
      </c>
      <c r="AJ103" s="1369">
        <v>44387715</v>
      </c>
      <c r="AK103" s="1369">
        <v>32622286</v>
      </c>
      <c r="AL103" s="1369">
        <f t="shared" si="82"/>
        <v>77010.001000000004</v>
      </c>
      <c r="AM103" s="1369">
        <f t="shared" si="83"/>
        <v>8400.7000000000007</v>
      </c>
      <c r="AN103" s="1369">
        <f t="shared" si="84"/>
        <v>44387.714999999997</v>
      </c>
      <c r="AO103" s="1369">
        <f t="shared" si="85"/>
        <v>32622.286</v>
      </c>
      <c r="AV103" s="1368" t="s">
        <v>570</v>
      </c>
      <c r="AW103" s="1369">
        <v>157746828</v>
      </c>
      <c r="AX103" s="1369">
        <v>55523636</v>
      </c>
      <c r="AY103" s="1369">
        <v>87589429</v>
      </c>
      <c r="AZ103" s="1369">
        <v>70157399</v>
      </c>
      <c r="BA103" s="1370">
        <f t="shared" si="87"/>
        <v>157746.82800000001</v>
      </c>
      <c r="BB103" s="1370">
        <f t="shared" si="88"/>
        <v>55523.635999999999</v>
      </c>
      <c r="BC103" s="1370">
        <f t="shared" si="89"/>
        <v>87589.429000000004</v>
      </c>
      <c r="BD103" s="1370">
        <f t="shared" si="90"/>
        <v>70157.399000000005</v>
      </c>
      <c r="BK103" s="1368" t="s">
        <v>474</v>
      </c>
      <c r="BL103" s="1369">
        <v>31888992</v>
      </c>
      <c r="BM103" s="1369">
        <v>15565854</v>
      </c>
      <c r="BN103" s="1369">
        <v>31888992</v>
      </c>
      <c r="BO103" s="1369">
        <v>0</v>
      </c>
      <c r="BP103" s="1369">
        <f t="shared" si="92"/>
        <v>31888.991999999998</v>
      </c>
      <c r="BQ103" s="1369">
        <f t="shared" si="93"/>
        <v>15565.853999999999</v>
      </c>
      <c r="BR103" s="1369">
        <f t="shared" si="94"/>
        <v>31888.991999999998</v>
      </c>
      <c r="BS103" s="1369">
        <f t="shared" si="95"/>
        <v>0</v>
      </c>
      <c r="BV103" s="1368" t="s">
        <v>786</v>
      </c>
      <c r="BW103" s="1369">
        <v>2492325</v>
      </c>
      <c r="BX103" s="1370">
        <f t="shared" si="96"/>
        <v>2492.3249999999998</v>
      </c>
      <c r="BZ103" s="1368" t="s">
        <v>474</v>
      </c>
      <c r="CA103" s="1369">
        <v>31888992</v>
      </c>
      <c r="CB103" s="1369">
        <v>16399044</v>
      </c>
      <c r="CC103" s="1369">
        <v>31888992</v>
      </c>
      <c r="CD103" s="1369">
        <v>0</v>
      </c>
      <c r="CE103" s="1369">
        <f t="shared" si="97"/>
        <v>31888.991999999998</v>
      </c>
      <c r="CF103" s="1369">
        <f t="shared" si="98"/>
        <v>16399.044000000002</v>
      </c>
      <c r="CG103" s="1369">
        <f t="shared" si="99"/>
        <v>31888.991999999998</v>
      </c>
      <c r="CH103" s="1369">
        <f t="shared" si="100"/>
        <v>0</v>
      </c>
      <c r="CK103" s="1371" t="s">
        <v>506</v>
      </c>
      <c r="CL103" s="1370">
        <v>7313411</v>
      </c>
      <c r="CM103" s="1370">
        <f t="shared" si="101"/>
        <v>7313.4110000000001</v>
      </c>
      <c r="CP103" s="1371" t="s">
        <v>570</v>
      </c>
      <c r="CQ103" s="1370">
        <v>161012813</v>
      </c>
      <c r="CR103" s="1370">
        <v>104632295</v>
      </c>
      <c r="CS103" s="1370">
        <v>130456586</v>
      </c>
      <c r="CT103" s="1370">
        <v>30556227</v>
      </c>
      <c r="CU103" s="1370">
        <f t="shared" si="131"/>
        <v>161012.81299999999</v>
      </c>
      <c r="CV103" s="1370">
        <f t="shared" si="132"/>
        <v>104632.295</v>
      </c>
      <c r="CW103" s="1370">
        <f t="shared" si="133"/>
        <v>130456.586</v>
      </c>
      <c r="CX103" s="1370">
        <f t="shared" si="134"/>
        <v>30556.226999999999</v>
      </c>
      <c r="CZ103" s="1371" t="s">
        <v>604</v>
      </c>
      <c r="DA103" s="1370">
        <v>57208615</v>
      </c>
      <c r="DB103" s="1370">
        <f t="shared" si="102"/>
        <v>57208.614999999998</v>
      </c>
      <c r="DE103" s="1368" t="s">
        <v>474</v>
      </c>
      <c r="DF103" s="1369">
        <v>31888992</v>
      </c>
      <c r="DG103" s="1369">
        <v>18065424</v>
      </c>
      <c r="DH103" s="1369">
        <v>31888992</v>
      </c>
      <c r="DI103" s="1369">
        <v>0</v>
      </c>
      <c r="DJ103" s="1370">
        <f t="shared" si="103"/>
        <v>31888.991999999998</v>
      </c>
      <c r="DK103" s="1370">
        <f t="shared" si="104"/>
        <v>18065.423999999999</v>
      </c>
      <c r="DL103" s="1370">
        <f t="shared" si="105"/>
        <v>31888.991999999998</v>
      </c>
      <c r="DM103" s="1370">
        <f t="shared" si="106"/>
        <v>0</v>
      </c>
      <c r="DP103" s="1368" t="s">
        <v>404</v>
      </c>
      <c r="DQ103" s="1369">
        <v>5421732476</v>
      </c>
      <c r="DR103" s="1370">
        <f t="shared" si="107"/>
        <v>5421732.4759999998</v>
      </c>
      <c r="DT103" s="1368" t="s">
        <v>474</v>
      </c>
      <c r="DU103" s="1369">
        <v>31888992</v>
      </c>
      <c r="DV103" s="1369">
        <v>18898614</v>
      </c>
      <c r="DW103" s="1369">
        <v>31888992</v>
      </c>
      <c r="DX103" s="1369">
        <v>0</v>
      </c>
      <c r="DY103" s="1370">
        <f t="shared" si="108"/>
        <v>31888.991999999998</v>
      </c>
      <c r="DZ103" s="1370">
        <f t="shared" si="109"/>
        <v>18898.614000000001</v>
      </c>
      <c r="EA103" s="1370">
        <f t="shared" si="110"/>
        <v>31888.991999999998</v>
      </c>
      <c r="EB103" s="1370">
        <f t="shared" si="111"/>
        <v>0</v>
      </c>
      <c r="EE103" s="1371" t="s">
        <v>587</v>
      </c>
      <c r="EF103" s="1370">
        <v>7197120</v>
      </c>
      <c r="EG103" s="1372">
        <f t="shared" si="112"/>
        <v>7197.12</v>
      </c>
      <c r="EI103" s="1371" t="s">
        <v>386</v>
      </c>
      <c r="EJ103" s="1370">
        <v>8223722</v>
      </c>
      <c r="EK103" s="1370">
        <v>7378062</v>
      </c>
      <c r="EL103" s="1370">
        <v>7378062</v>
      </c>
      <c r="EM103" s="1372">
        <f t="shared" si="113"/>
        <v>8223.7219999999998</v>
      </c>
      <c r="EN103" s="1372">
        <f t="shared" si="114"/>
        <v>7378.0619999999999</v>
      </c>
      <c r="EO103" s="1372">
        <f t="shared" si="115"/>
        <v>7378.0619999999999</v>
      </c>
      <c r="ER103" s="1368" t="s">
        <v>945</v>
      </c>
      <c r="ES103" s="1369">
        <v>4109387127</v>
      </c>
      <c r="ET103" s="1370">
        <f t="shared" si="116"/>
        <v>4109387.1269999999</v>
      </c>
      <c r="EW103" s="1368" t="s">
        <v>388</v>
      </c>
      <c r="EX103" s="1369">
        <v>0</v>
      </c>
      <c r="EY103" s="1369">
        <v>102856931</v>
      </c>
      <c r="EZ103" s="1369">
        <v>80724709</v>
      </c>
      <c r="FA103" s="1369">
        <v>101690264</v>
      </c>
      <c r="FB103" s="1369">
        <v>1166667</v>
      </c>
      <c r="FC103" s="1370">
        <f t="shared" si="126"/>
        <v>0</v>
      </c>
      <c r="FD103" s="1370">
        <f t="shared" si="127"/>
        <v>102856.931</v>
      </c>
      <c r="FE103" s="1370">
        <f t="shared" si="128"/>
        <v>80724.709000000003</v>
      </c>
      <c r="FF103" s="1370">
        <f t="shared" si="129"/>
        <v>101690.264</v>
      </c>
      <c r="FG103" s="1370">
        <f t="shared" si="130"/>
        <v>1166.6669999999999</v>
      </c>
      <c r="FJ103" s="1371" t="s">
        <v>396</v>
      </c>
      <c r="FK103" s="1370">
        <v>7794028</v>
      </c>
      <c r="FL103" s="1372">
        <f t="shared" si="122"/>
        <v>7794.0280000000002</v>
      </c>
      <c r="FN103" s="1613" t="s">
        <v>387</v>
      </c>
      <c r="FO103" s="1614">
        <v>838487308</v>
      </c>
      <c r="FP103" s="1614">
        <v>833660789</v>
      </c>
      <c r="FQ103" s="1614">
        <v>836325641</v>
      </c>
      <c r="FR103" s="1614">
        <f t="shared" si="123"/>
        <v>838487.30799999996</v>
      </c>
      <c r="FS103" s="1614">
        <f t="shared" si="124"/>
        <v>833660.78899999999</v>
      </c>
      <c r="FT103" s="1614">
        <f t="shared" si="125"/>
        <v>836325.64099999995</v>
      </c>
    </row>
    <row r="104" spans="1:176" ht="15" customHeight="1" x14ac:dyDescent="0.25">
      <c r="A104" s="1367" t="s">
        <v>952</v>
      </c>
      <c r="B104" s="1368" t="s">
        <v>390</v>
      </c>
      <c r="C104" s="1369">
        <v>0</v>
      </c>
      <c r="D104" s="1369">
        <v>1017256000</v>
      </c>
      <c r="E104" s="1369">
        <v>914382605</v>
      </c>
      <c r="F104" s="1369">
        <v>102873395</v>
      </c>
      <c r="G104" s="1369">
        <v>10244920</v>
      </c>
      <c r="H104" s="1370">
        <f t="shared" si="72"/>
        <v>1017256</v>
      </c>
      <c r="I104" s="1370">
        <f t="shared" si="73"/>
        <v>914382.60499999998</v>
      </c>
      <c r="J104" s="1370">
        <f t="shared" si="74"/>
        <v>102873.395</v>
      </c>
      <c r="K104" s="1370">
        <f t="shared" si="75"/>
        <v>10244.92</v>
      </c>
      <c r="O104" s="1368"/>
      <c r="P104" s="1369"/>
      <c r="Q104" s="1370"/>
      <c r="S104" s="1368" t="s">
        <v>389</v>
      </c>
      <c r="T104" s="1369">
        <v>34845678</v>
      </c>
      <c r="U104" s="1369">
        <v>14288401</v>
      </c>
      <c r="V104" s="1369">
        <v>18542221</v>
      </c>
      <c r="W104" s="1369">
        <v>16303457</v>
      </c>
      <c r="X104" s="1370">
        <f t="shared" si="77"/>
        <v>34845.678</v>
      </c>
      <c r="Y104" s="1370">
        <f t="shared" si="78"/>
        <v>14288.401</v>
      </c>
      <c r="Z104" s="1370">
        <f t="shared" si="79"/>
        <v>18542.221000000001</v>
      </c>
      <c r="AA104" s="1370">
        <f t="shared" si="80"/>
        <v>16303.457</v>
      </c>
      <c r="AC104" s="1368" t="s">
        <v>404</v>
      </c>
      <c r="AD104" s="1369">
        <v>7143800375</v>
      </c>
      <c r="AE104" s="1370">
        <f t="shared" si="81"/>
        <v>7143800.375</v>
      </c>
      <c r="AG104" s="1368" t="s">
        <v>572</v>
      </c>
      <c r="AH104" s="1369">
        <v>3000000</v>
      </c>
      <c r="AI104" s="1369">
        <v>1597854</v>
      </c>
      <c r="AJ104" s="1369">
        <v>1976581</v>
      </c>
      <c r="AK104" s="1369">
        <v>1023419</v>
      </c>
      <c r="AL104" s="1369">
        <f t="shared" si="82"/>
        <v>3000</v>
      </c>
      <c r="AM104" s="1369">
        <f t="shared" si="83"/>
        <v>1597.854</v>
      </c>
      <c r="AN104" s="1369">
        <f t="shared" si="84"/>
        <v>1976.5809999999999</v>
      </c>
      <c r="AO104" s="1369">
        <f t="shared" si="85"/>
        <v>1023.419</v>
      </c>
      <c r="AV104" s="1368" t="s">
        <v>571</v>
      </c>
      <c r="AW104" s="1369">
        <v>77010001</v>
      </c>
      <c r="AX104" s="1369">
        <v>16783640</v>
      </c>
      <c r="AY104" s="1369">
        <v>61272715</v>
      </c>
      <c r="AZ104" s="1369">
        <v>15737286</v>
      </c>
      <c r="BA104" s="1370">
        <f t="shared" si="87"/>
        <v>77010.001000000004</v>
      </c>
      <c r="BB104" s="1370">
        <f t="shared" si="88"/>
        <v>16783.64</v>
      </c>
      <c r="BC104" s="1370">
        <f t="shared" si="89"/>
        <v>61272.714999999997</v>
      </c>
      <c r="BD104" s="1370">
        <f t="shared" si="90"/>
        <v>15737.286</v>
      </c>
      <c r="BK104" s="1368" t="s">
        <v>570</v>
      </c>
      <c r="BL104" s="1369">
        <v>158653286</v>
      </c>
      <c r="BM104" s="1369">
        <v>71397221</v>
      </c>
      <c r="BN104" s="1369">
        <v>100486961</v>
      </c>
      <c r="BO104" s="1369">
        <v>58166325</v>
      </c>
      <c r="BP104" s="1369">
        <f t="shared" si="92"/>
        <v>158653.28599999999</v>
      </c>
      <c r="BQ104" s="1369">
        <f t="shared" si="93"/>
        <v>71397.221000000005</v>
      </c>
      <c r="BR104" s="1369">
        <f t="shared" si="94"/>
        <v>100486.961</v>
      </c>
      <c r="BS104" s="1369">
        <f t="shared" si="95"/>
        <v>58166.324999999997</v>
      </c>
      <c r="BV104" s="1368" t="s">
        <v>403</v>
      </c>
      <c r="BW104" s="1369">
        <v>143871560</v>
      </c>
      <c r="BX104" s="1370">
        <f t="shared" si="96"/>
        <v>143871.56</v>
      </c>
      <c r="BZ104" s="1368" t="s">
        <v>570</v>
      </c>
      <c r="CA104" s="1369">
        <v>160178549</v>
      </c>
      <c r="CB104" s="1369">
        <v>89066436</v>
      </c>
      <c r="CC104" s="1369">
        <v>119124069</v>
      </c>
      <c r="CD104" s="1369">
        <v>41054480</v>
      </c>
      <c r="CE104" s="1369">
        <f t="shared" si="97"/>
        <v>160178.549</v>
      </c>
      <c r="CF104" s="1369">
        <f t="shared" si="98"/>
        <v>89066.436000000002</v>
      </c>
      <c r="CG104" s="1369">
        <f t="shared" si="99"/>
        <v>119124.069</v>
      </c>
      <c r="CH104" s="1369">
        <f t="shared" si="100"/>
        <v>41054.480000000003</v>
      </c>
      <c r="CK104" s="1371" t="s">
        <v>476</v>
      </c>
      <c r="CL104" s="1370">
        <v>244285988</v>
      </c>
      <c r="CM104" s="1370">
        <f t="shared" si="101"/>
        <v>244285.98800000001</v>
      </c>
      <c r="CP104" s="1371" t="s">
        <v>571</v>
      </c>
      <c r="CQ104" s="1370">
        <v>77010001</v>
      </c>
      <c r="CR104" s="1370">
        <v>35506382</v>
      </c>
      <c r="CS104" s="1370">
        <v>66677715</v>
      </c>
      <c r="CT104" s="1370">
        <v>10332286</v>
      </c>
      <c r="CU104" s="1370">
        <f t="shared" si="131"/>
        <v>77010.001000000004</v>
      </c>
      <c r="CV104" s="1370">
        <f t="shared" si="132"/>
        <v>35506.381999999998</v>
      </c>
      <c r="CW104" s="1370">
        <f t="shared" si="133"/>
        <v>66677.714999999997</v>
      </c>
      <c r="CX104" s="1370">
        <f t="shared" si="134"/>
        <v>10332.286</v>
      </c>
      <c r="CZ104" s="1371" t="s">
        <v>890</v>
      </c>
      <c r="DA104" s="1370">
        <v>57208615</v>
      </c>
      <c r="DB104" s="1370">
        <f t="shared" si="102"/>
        <v>57208.614999999998</v>
      </c>
      <c r="DE104" s="1368" t="s">
        <v>570</v>
      </c>
      <c r="DF104" s="1369">
        <v>156178839</v>
      </c>
      <c r="DG104" s="1369">
        <v>114824662</v>
      </c>
      <c r="DH104" s="1369">
        <v>144088540</v>
      </c>
      <c r="DI104" s="1369">
        <v>12090299</v>
      </c>
      <c r="DJ104" s="1370">
        <f t="shared" si="103"/>
        <v>156178.83900000001</v>
      </c>
      <c r="DK104" s="1370">
        <f t="shared" si="104"/>
        <v>114824.662</v>
      </c>
      <c r="DL104" s="1370">
        <f t="shared" si="105"/>
        <v>144088.54</v>
      </c>
      <c r="DM104" s="1370">
        <f t="shared" si="106"/>
        <v>12090.299000000001</v>
      </c>
      <c r="DP104" s="1368"/>
      <c r="DQ104" s="1369"/>
      <c r="DR104" s="1370"/>
      <c r="DT104" s="1368" t="s">
        <v>570</v>
      </c>
      <c r="DU104" s="1369">
        <v>157418997</v>
      </c>
      <c r="DV104" s="1369">
        <v>123890159</v>
      </c>
      <c r="DW104" s="1369">
        <v>143240393</v>
      </c>
      <c r="DX104" s="1369">
        <v>14178604</v>
      </c>
      <c r="DY104" s="1370">
        <f t="shared" si="108"/>
        <v>157418.997</v>
      </c>
      <c r="DZ104" s="1370">
        <f t="shared" si="109"/>
        <v>123890.159</v>
      </c>
      <c r="EA104" s="1370">
        <f t="shared" si="110"/>
        <v>143240.39300000001</v>
      </c>
      <c r="EB104" s="1370">
        <f t="shared" si="111"/>
        <v>14178.603999999999</v>
      </c>
      <c r="EI104" s="1371" t="s">
        <v>387</v>
      </c>
      <c r="EJ104" s="1370">
        <v>895524325</v>
      </c>
      <c r="EK104" s="1370">
        <v>761591844</v>
      </c>
      <c r="EL104" s="1370">
        <v>632678650</v>
      </c>
      <c r="EM104" s="1372">
        <f t="shared" si="113"/>
        <v>895524.32499999995</v>
      </c>
      <c r="EN104" s="1372">
        <f t="shared" si="114"/>
        <v>761591.84400000004</v>
      </c>
      <c r="EO104" s="1372">
        <f t="shared" si="115"/>
        <v>632678.65</v>
      </c>
      <c r="ER104" s="1368" t="s">
        <v>946</v>
      </c>
      <c r="ES104" s="1369">
        <v>4109387127</v>
      </c>
      <c r="ET104" s="1370">
        <f t="shared" si="116"/>
        <v>4109387.1269999999</v>
      </c>
      <c r="EW104" s="1368" t="s">
        <v>474</v>
      </c>
      <c r="EX104" s="1369">
        <v>0</v>
      </c>
      <c r="EY104" s="1369">
        <v>28657984</v>
      </c>
      <c r="EZ104" s="1369">
        <v>23657984</v>
      </c>
      <c r="FA104" s="1369">
        <v>28657984</v>
      </c>
      <c r="FB104" s="1369">
        <v>0</v>
      </c>
      <c r="FC104" s="1370">
        <f t="shared" si="126"/>
        <v>0</v>
      </c>
      <c r="FD104" s="1370">
        <f t="shared" si="127"/>
        <v>28657.984</v>
      </c>
      <c r="FE104" s="1370">
        <f t="shared" si="128"/>
        <v>23657.984</v>
      </c>
      <c r="FF104" s="1370">
        <f t="shared" si="129"/>
        <v>28657.984</v>
      </c>
      <c r="FG104" s="1370">
        <f t="shared" si="130"/>
        <v>0</v>
      </c>
      <c r="FJ104" s="1371" t="s">
        <v>577</v>
      </c>
      <c r="FK104" s="1370">
        <v>7814222</v>
      </c>
      <c r="FL104" s="1372">
        <f t="shared" si="122"/>
        <v>7814.2219999999998</v>
      </c>
      <c r="FN104" s="1613" t="s">
        <v>388</v>
      </c>
      <c r="FO104" s="1614">
        <v>91480436</v>
      </c>
      <c r="FP104" s="1614">
        <v>90075968</v>
      </c>
      <c r="FQ104" s="1614">
        <v>90813769</v>
      </c>
      <c r="FR104" s="1614">
        <f t="shared" si="123"/>
        <v>91480.436000000002</v>
      </c>
      <c r="FS104" s="1614">
        <f t="shared" si="124"/>
        <v>90075.967999999993</v>
      </c>
      <c r="FT104" s="1614">
        <f t="shared" si="125"/>
        <v>90813.769</v>
      </c>
    </row>
    <row r="105" spans="1:176" ht="15" customHeight="1" x14ac:dyDescent="0.25">
      <c r="A105" s="1367" t="s">
        <v>953</v>
      </c>
      <c r="B105" s="1368" t="s">
        <v>391</v>
      </c>
      <c r="C105" s="1369">
        <v>0</v>
      </c>
      <c r="D105" s="1369">
        <v>881850000</v>
      </c>
      <c r="E105" s="1369">
        <v>807644605</v>
      </c>
      <c r="F105" s="1369">
        <v>74205395</v>
      </c>
      <c r="G105" s="1369">
        <v>8603661</v>
      </c>
      <c r="H105" s="1370">
        <f t="shared" si="72"/>
        <v>881850</v>
      </c>
      <c r="I105" s="1370">
        <f t="shared" si="73"/>
        <v>807644.60499999998</v>
      </c>
      <c r="J105" s="1370">
        <f t="shared" si="74"/>
        <v>74205.395000000004</v>
      </c>
      <c r="K105" s="1370">
        <f t="shared" si="75"/>
        <v>8603.6610000000001</v>
      </c>
      <c r="O105" s="1368"/>
      <c r="P105" s="1369"/>
      <c r="Q105" s="1370"/>
      <c r="S105" s="1368" t="s">
        <v>390</v>
      </c>
      <c r="T105" s="1369">
        <v>1017260000</v>
      </c>
      <c r="U105" s="1369">
        <v>65602635</v>
      </c>
      <c r="V105" s="1369">
        <v>943048901</v>
      </c>
      <c r="W105" s="1369">
        <v>74211099</v>
      </c>
      <c r="X105" s="1370">
        <f t="shared" si="77"/>
        <v>1017260</v>
      </c>
      <c r="Y105" s="1370">
        <f t="shared" si="78"/>
        <v>65602.634999999995</v>
      </c>
      <c r="Z105" s="1370">
        <f t="shared" si="79"/>
        <v>943048.90099999995</v>
      </c>
      <c r="AA105" s="1370">
        <f t="shared" si="80"/>
        <v>74211.099000000002</v>
      </c>
      <c r="AC105" s="1368" t="s">
        <v>405</v>
      </c>
      <c r="AD105" s="1369">
        <v>7143800375</v>
      </c>
      <c r="AE105" s="1370">
        <f t="shared" si="81"/>
        <v>7143800.375</v>
      </c>
      <c r="AG105" s="1368" t="s">
        <v>389</v>
      </c>
      <c r="AH105" s="1369">
        <v>214078655</v>
      </c>
      <c r="AI105" s="1369">
        <v>18687209</v>
      </c>
      <c r="AJ105" s="1369">
        <v>32654568</v>
      </c>
      <c r="AK105" s="1369">
        <v>181424087</v>
      </c>
      <c r="AL105" s="1369">
        <f t="shared" si="82"/>
        <v>214078.655</v>
      </c>
      <c r="AM105" s="1369">
        <f t="shared" si="83"/>
        <v>18687.208999999999</v>
      </c>
      <c r="AN105" s="1369">
        <f t="shared" si="84"/>
        <v>32654.567999999999</v>
      </c>
      <c r="AO105" s="1369">
        <f t="shared" si="85"/>
        <v>181424.087</v>
      </c>
      <c r="AV105" s="1368" t="s">
        <v>572</v>
      </c>
      <c r="AW105" s="1369">
        <v>3000000</v>
      </c>
      <c r="AX105" s="1369">
        <v>1861615</v>
      </c>
      <c r="AY105" s="1369">
        <v>2240342</v>
      </c>
      <c r="AZ105" s="1369">
        <v>759658</v>
      </c>
      <c r="BA105" s="1370">
        <f t="shared" si="87"/>
        <v>3000</v>
      </c>
      <c r="BB105" s="1370">
        <f t="shared" si="88"/>
        <v>1861.615</v>
      </c>
      <c r="BC105" s="1370">
        <f t="shared" si="89"/>
        <v>2240.3420000000001</v>
      </c>
      <c r="BD105" s="1370">
        <f t="shared" si="90"/>
        <v>759.65800000000002</v>
      </c>
      <c r="BK105" s="1368" t="s">
        <v>571</v>
      </c>
      <c r="BL105" s="1369">
        <v>77010001</v>
      </c>
      <c r="BM105" s="1369">
        <v>23261580</v>
      </c>
      <c r="BN105" s="1369">
        <v>66677715</v>
      </c>
      <c r="BO105" s="1369">
        <v>10332286</v>
      </c>
      <c r="BP105" s="1369">
        <f t="shared" si="92"/>
        <v>77010.001000000004</v>
      </c>
      <c r="BQ105" s="1369">
        <f t="shared" si="93"/>
        <v>23261.58</v>
      </c>
      <c r="BR105" s="1369">
        <f t="shared" si="94"/>
        <v>66677.714999999997</v>
      </c>
      <c r="BS105" s="1369">
        <f t="shared" si="95"/>
        <v>10332.286</v>
      </c>
      <c r="BV105" s="1368" t="s">
        <v>404</v>
      </c>
      <c r="BW105" s="1369">
        <v>122198149</v>
      </c>
      <c r="BX105" s="1370">
        <f t="shared" si="96"/>
        <v>122198.149</v>
      </c>
      <c r="BZ105" s="1368" t="s">
        <v>571</v>
      </c>
      <c r="CA105" s="1369">
        <v>77010001</v>
      </c>
      <c r="CB105" s="1369">
        <v>29939520</v>
      </c>
      <c r="CC105" s="1369">
        <v>66677715</v>
      </c>
      <c r="CD105" s="1369">
        <v>10332286</v>
      </c>
      <c r="CE105" s="1369">
        <f t="shared" si="97"/>
        <v>77010.001000000004</v>
      </c>
      <c r="CF105" s="1369">
        <f t="shared" si="98"/>
        <v>29939.52</v>
      </c>
      <c r="CG105" s="1369">
        <f t="shared" si="99"/>
        <v>66677.714999999997</v>
      </c>
      <c r="CH105" s="1369">
        <f t="shared" si="100"/>
        <v>10332.286</v>
      </c>
      <c r="CK105" s="1371" t="s">
        <v>988</v>
      </c>
      <c r="CL105" s="1370">
        <v>135527988</v>
      </c>
      <c r="CM105" s="1370">
        <f t="shared" si="101"/>
        <v>135527.98800000001</v>
      </c>
      <c r="CP105" s="1371" t="s">
        <v>572</v>
      </c>
      <c r="CQ105" s="1370">
        <v>2787880</v>
      </c>
      <c r="CR105" s="1370">
        <v>2125377</v>
      </c>
      <c r="CS105" s="1370">
        <v>2372224</v>
      </c>
      <c r="CT105" s="1370">
        <v>415656</v>
      </c>
      <c r="CU105" s="1370">
        <f t="shared" si="131"/>
        <v>2787.88</v>
      </c>
      <c r="CV105" s="1370">
        <f t="shared" si="132"/>
        <v>2125.377</v>
      </c>
      <c r="CW105" s="1370">
        <f t="shared" si="133"/>
        <v>2372.2240000000002</v>
      </c>
      <c r="CX105" s="1370">
        <f t="shared" si="134"/>
        <v>415.65600000000001</v>
      </c>
      <c r="CZ105" s="1371" t="s">
        <v>585</v>
      </c>
      <c r="DA105" s="1370">
        <v>56244420</v>
      </c>
      <c r="DB105" s="1370">
        <f t="shared" si="102"/>
        <v>56244.42</v>
      </c>
      <c r="DE105" s="1368" t="s">
        <v>571</v>
      </c>
      <c r="DF105" s="1369">
        <v>77010001</v>
      </c>
      <c r="DG105" s="1369">
        <v>41616382</v>
      </c>
      <c r="DH105" s="1369">
        <v>68517715</v>
      </c>
      <c r="DI105" s="1369">
        <v>8492286</v>
      </c>
      <c r="DJ105" s="1370">
        <f t="shared" si="103"/>
        <v>77010.001000000004</v>
      </c>
      <c r="DK105" s="1370">
        <f t="shared" si="104"/>
        <v>41616.381999999998</v>
      </c>
      <c r="DL105" s="1370">
        <f t="shared" si="105"/>
        <v>68517.714999999997</v>
      </c>
      <c r="DM105" s="1370">
        <f t="shared" si="106"/>
        <v>8492.2860000000001</v>
      </c>
      <c r="DT105" s="1368" t="s">
        <v>571</v>
      </c>
      <c r="DU105" s="1369">
        <v>77010001</v>
      </c>
      <c r="DV105" s="1369">
        <v>48701364</v>
      </c>
      <c r="DW105" s="1369">
        <v>76212697</v>
      </c>
      <c r="DX105" s="1369">
        <v>797304</v>
      </c>
      <c r="DY105" s="1370">
        <f t="shared" si="108"/>
        <v>77010.001000000004</v>
      </c>
      <c r="DZ105" s="1370">
        <f t="shared" si="109"/>
        <v>48701.364000000001</v>
      </c>
      <c r="EA105" s="1370">
        <f t="shared" si="110"/>
        <v>76212.697</v>
      </c>
      <c r="EB105" s="1370">
        <f t="shared" si="111"/>
        <v>797.30399999999997</v>
      </c>
      <c r="EI105" s="1371" t="s">
        <v>388</v>
      </c>
      <c r="EJ105" s="1370">
        <v>138873013</v>
      </c>
      <c r="EK105" s="1370">
        <v>105550441</v>
      </c>
      <c r="EL105" s="1370">
        <v>72279232</v>
      </c>
      <c r="EM105" s="1372">
        <f t="shared" si="113"/>
        <v>138873.01300000001</v>
      </c>
      <c r="EN105" s="1372">
        <f t="shared" si="114"/>
        <v>105550.44100000001</v>
      </c>
      <c r="EO105" s="1372">
        <f t="shared" si="115"/>
        <v>72279.232000000004</v>
      </c>
      <c r="EW105" s="1368" t="s">
        <v>570</v>
      </c>
      <c r="EX105" s="1369">
        <v>0</v>
      </c>
      <c r="EY105" s="1369">
        <v>180510606</v>
      </c>
      <c r="EZ105" s="1369">
        <v>154879145</v>
      </c>
      <c r="FA105" s="1369">
        <v>171146123</v>
      </c>
      <c r="FB105" s="1369">
        <v>9364483</v>
      </c>
      <c r="FC105" s="1370">
        <f t="shared" si="126"/>
        <v>0</v>
      </c>
      <c r="FD105" s="1370">
        <f t="shared" si="127"/>
        <v>180510.606</v>
      </c>
      <c r="FE105" s="1370">
        <f t="shared" si="128"/>
        <v>154879.14499999999</v>
      </c>
      <c r="FF105" s="1370">
        <f t="shared" si="129"/>
        <v>171146.12299999999</v>
      </c>
      <c r="FG105" s="1370">
        <f t="shared" si="130"/>
        <v>9364.4830000000002</v>
      </c>
      <c r="FJ105" s="1371" t="s">
        <v>397</v>
      </c>
      <c r="FK105" s="1370">
        <v>2716137</v>
      </c>
      <c r="FL105" s="1372">
        <f t="shared" si="122"/>
        <v>2716.1370000000002</v>
      </c>
      <c r="FN105" s="1613" t="s">
        <v>474</v>
      </c>
      <c r="FO105" s="1614">
        <v>25602094</v>
      </c>
      <c r="FP105" s="1614">
        <v>25602094</v>
      </c>
      <c r="FQ105" s="1614">
        <v>25602094</v>
      </c>
      <c r="FR105" s="1614">
        <f t="shared" si="123"/>
        <v>25602.094000000001</v>
      </c>
      <c r="FS105" s="1614">
        <f t="shared" si="124"/>
        <v>25602.094000000001</v>
      </c>
      <c r="FT105" s="1614">
        <f t="shared" si="125"/>
        <v>25602.094000000001</v>
      </c>
    </row>
    <row r="106" spans="1:176" ht="15" customHeight="1" x14ac:dyDescent="0.25">
      <c r="A106" s="1367" t="s">
        <v>953</v>
      </c>
      <c r="B106" s="1368" t="s">
        <v>573</v>
      </c>
      <c r="C106" s="1369">
        <v>0</v>
      </c>
      <c r="D106" s="1369">
        <v>27000000</v>
      </c>
      <c r="E106" s="1369">
        <v>27000000</v>
      </c>
      <c r="F106" s="1369">
        <v>0</v>
      </c>
      <c r="G106" s="1369">
        <v>1641259</v>
      </c>
      <c r="H106" s="1370">
        <f t="shared" si="72"/>
        <v>27000</v>
      </c>
      <c r="I106" s="1370">
        <f t="shared" si="73"/>
        <v>27000</v>
      </c>
      <c r="J106" s="1370">
        <f t="shared" si="74"/>
        <v>0</v>
      </c>
      <c r="K106" s="1370">
        <f t="shared" si="75"/>
        <v>1641.259</v>
      </c>
      <c r="O106" s="1368"/>
      <c r="P106" s="1369"/>
      <c r="Q106" s="1370"/>
      <c r="S106" s="1368" t="s">
        <v>391</v>
      </c>
      <c r="T106" s="1369">
        <v>881850000</v>
      </c>
      <c r="U106" s="1369">
        <v>56655308</v>
      </c>
      <c r="V106" s="1369">
        <v>807644605</v>
      </c>
      <c r="W106" s="1369">
        <v>74205395</v>
      </c>
      <c r="X106" s="1370">
        <f t="shared" si="77"/>
        <v>881850</v>
      </c>
      <c r="Y106" s="1370">
        <f t="shared" si="78"/>
        <v>56655.307999999997</v>
      </c>
      <c r="Z106" s="1370">
        <f t="shared" si="79"/>
        <v>807644.60499999998</v>
      </c>
      <c r="AA106" s="1370">
        <f t="shared" si="80"/>
        <v>74205.395000000004</v>
      </c>
      <c r="AC106" s="1368" t="s">
        <v>406</v>
      </c>
      <c r="AD106" s="1369">
        <v>804151626</v>
      </c>
      <c r="AE106" s="1370">
        <f t="shared" si="81"/>
        <v>804151.62600000005</v>
      </c>
      <c r="AG106" s="1368" t="s">
        <v>390</v>
      </c>
      <c r="AH106" s="1369">
        <v>897617000</v>
      </c>
      <c r="AI106" s="1369">
        <v>123623283</v>
      </c>
      <c r="AJ106" s="1369">
        <v>823405901</v>
      </c>
      <c r="AK106" s="1369">
        <v>74211099</v>
      </c>
      <c r="AL106" s="1369">
        <f t="shared" si="82"/>
        <v>897617</v>
      </c>
      <c r="AM106" s="1369">
        <f t="shared" si="83"/>
        <v>123623.283</v>
      </c>
      <c r="AN106" s="1369">
        <f t="shared" si="84"/>
        <v>823405.90099999995</v>
      </c>
      <c r="AO106" s="1369">
        <f t="shared" si="85"/>
        <v>74211.099000000002</v>
      </c>
      <c r="AV106" s="1368" t="s">
        <v>389</v>
      </c>
      <c r="AW106" s="1369">
        <v>317985195</v>
      </c>
      <c r="AX106" s="1369">
        <v>33385718</v>
      </c>
      <c r="AY106" s="1369">
        <v>36695868</v>
      </c>
      <c r="AZ106" s="1369">
        <v>281289327</v>
      </c>
      <c r="BA106" s="1370">
        <f t="shared" si="87"/>
        <v>317985.19500000001</v>
      </c>
      <c r="BB106" s="1370">
        <f t="shared" si="88"/>
        <v>33385.718000000001</v>
      </c>
      <c r="BC106" s="1370">
        <f t="shared" si="89"/>
        <v>36695.868000000002</v>
      </c>
      <c r="BD106" s="1370">
        <f t="shared" si="90"/>
        <v>281289.32699999999</v>
      </c>
      <c r="BK106" s="1368" t="s">
        <v>572</v>
      </c>
      <c r="BL106" s="1369">
        <v>2787880</v>
      </c>
      <c r="BM106" s="1369">
        <v>2125377</v>
      </c>
      <c r="BN106" s="1369">
        <v>2372224</v>
      </c>
      <c r="BO106" s="1369">
        <v>415656</v>
      </c>
      <c r="BP106" s="1369">
        <f t="shared" si="92"/>
        <v>2787.88</v>
      </c>
      <c r="BQ106" s="1369">
        <f t="shared" si="93"/>
        <v>2125.377</v>
      </c>
      <c r="BR106" s="1369">
        <f t="shared" si="94"/>
        <v>2372.2240000000002</v>
      </c>
      <c r="BS106" s="1369">
        <f t="shared" si="95"/>
        <v>415.65600000000001</v>
      </c>
      <c r="BV106" s="1368" t="s">
        <v>405</v>
      </c>
      <c r="BW106" s="1369">
        <v>122198149</v>
      </c>
      <c r="BX106" s="1370">
        <f t="shared" si="96"/>
        <v>122198.149</v>
      </c>
      <c r="BZ106" s="1368" t="s">
        <v>572</v>
      </c>
      <c r="CA106" s="1369">
        <v>2787880</v>
      </c>
      <c r="CB106" s="1369">
        <v>2125377</v>
      </c>
      <c r="CC106" s="1369">
        <v>2372224</v>
      </c>
      <c r="CD106" s="1369">
        <v>415656</v>
      </c>
      <c r="CE106" s="1369">
        <f t="shared" si="97"/>
        <v>2787.88</v>
      </c>
      <c r="CF106" s="1369">
        <f t="shared" si="98"/>
        <v>2125.377</v>
      </c>
      <c r="CG106" s="1369">
        <f t="shared" si="99"/>
        <v>2372.2240000000002</v>
      </c>
      <c r="CH106" s="1369">
        <f t="shared" si="100"/>
        <v>415.65600000000001</v>
      </c>
      <c r="CK106" s="1371" t="s">
        <v>584</v>
      </c>
      <c r="CL106" s="1370">
        <v>108758000</v>
      </c>
      <c r="CM106" s="1370">
        <f t="shared" si="101"/>
        <v>108758</v>
      </c>
      <c r="CP106" s="1371" t="s">
        <v>389</v>
      </c>
      <c r="CQ106" s="1370">
        <v>422463072</v>
      </c>
      <c r="CR106" s="1370">
        <v>262922361</v>
      </c>
      <c r="CS106" s="1370">
        <v>379224235</v>
      </c>
      <c r="CT106" s="1370">
        <v>43238837</v>
      </c>
      <c r="CU106" s="1370">
        <f t="shared" si="131"/>
        <v>422463.07199999999</v>
      </c>
      <c r="CV106" s="1370">
        <f t="shared" si="132"/>
        <v>262922.36099999998</v>
      </c>
      <c r="CW106" s="1370">
        <f t="shared" si="133"/>
        <v>379224.23499999999</v>
      </c>
      <c r="CX106" s="1370">
        <f t="shared" si="134"/>
        <v>43238.837</v>
      </c>
      <c r="CZ106" s="1371" t="s">
        <v>854</v>
      </c>
      <c r="DA106" s="1370">
        <v>1840930</v>
      </c>
      <c r="DB106" s="1370">
        <f t="shared" si="102"/>
        <v>1840.93</v>
      </c>
      <c r="DE106" s="1368" t="s">
        <v>572</v>
      </c>
      <c r="DF106" s="1369">
        <v>2787880</v>
      </c>
      <c r="DG106" s="1369">
        <v>2125377</v>
      </c>
      <c r="DH106" s="1369">
        <v>2504103</v>
      </c>
      <c r="DI106" s="1369">
        <v>283777</v>
      </c>
      <c r="DJ106" s="1370">
        <f t="shared" si="103"/>
        <v>2787.88</v>
      </c>
      <c r="DK106" s="1370">
        <f t="shared" si="104"/>
        <v>2125.377</v>
      </c>
      <c r="DL106" s="1370">
        <f t="shared" si="105"/>
        <v>2504.1030000000001</v>
      </c>
      <c r="DM106" s="1370">
        <f t="shared" si="106"/>
        <v>283.77699999999999</v>
      </c>
      <c r="DT106" s="1368" t="s">
        <v>572</v>
      </c>
      <c r="DU106" s="1369">
        <v>2787880</v>
      </c>
      <c r="DV106" s="1369">
        <v>2257258</v>
      </c>
      <c r="DW106" s="1369">
        <v>2504104</v>
      </c>
      <c r="DX106" s="1369">
        <v>283776</v>
      </c>
      <c r="DY106" s="1370">
        <f t="shared" si="108"/>
        <v>2787.88</v>
      </c>
      <c r="DZ106" s="1370">
        <f t="shared" si="109"/>
        <v>2257.2579999999998</v>
      </c>
      <c r="EA106" s="1370">
        <f t="shared" si="110"/>
        <v>2504.1039999999998</v>
      </c>
      <c r="EB106" s="1370">
        <f t="shared" si="111"/>
        <v>283.77600000000001</v>
      </c>
      <c r="EI106" s="1371" t="s">
        <v>474</v>
      </c>
      <c r="EJ106" s="1370">
        <v>31888992</v>
      </c>
      <c r="EK106" s="1370">
        <v>31888992</v>
      </c>
      <c r="EL106" s="1370">
        <v>19731804</v>
      </c>
      <c r="EM106" s="1372">
        <f t="shared" si="113"/>
        <v>31888.991999999998</v>
      </c>
      <c r="EN106" s="1372">
        <f t="shared" si="114"/>
        <v>31888.991999999998</v>
      </c>
      <c r="EO106" s="1372">
        <f t="shared" si="115"/>
        <v>19731.804</v>
      </c>
      <c r="EW106" s="1368" t="s">
        <v>571</v>
      </c>
      <c r="EX106" s="1369">
        <v>0</v>
      </c>
      <c r="EY106" s="1369">
        <v>76903828</v>
      </c>
      <c r="EZ106" s="1369">
        <v>62704690</v>
      </c>
      <c r="FA106" s="1369">
        <v>76903828</v>
      </c>
      <c r="FB106" s="1369">
        <v>0</v>
      </c>
      <c r="FC106" s="1370">
        <f t="shared" si="126"/>
        <v>0</v>
      </c>
      <c r="FD106" s="1370">
        <f t="shared" si="127"/>
        <v>76903.827999999994</v>
      </c>
      <c r="FE106" s="1370">
        <f t="shared" si="128"/>
        <v>62704.69</v>
      </c>
      <c r="FF106" s="1370">
        <f t="shared" si="129"/>
        <v>76903.827999999994</v>
      </c>
      <c r="FG106" s="1370">
        <f t="shared" si="130"/>
        <v>0</v>
      </c>
      <c r="FJ106" s="1371" t="s">
        <v>398</v>
      </c>
      <c r="FK106" s="1370">
        <v>5098085</v>
      </c>
      <c r="FL106" s="1372">
        <f t="shared" si="122"/>
        <v>5098.085</v>
      </c>
      <c r="FN106" s="1613" t="s">
        <v>851</v>
      </c>
      <c r="FO106" s="1614">
        <v>100000</v>
      </c>
      <c r="FP106" s="1614">
        <v>100000</v>
      </c>
      <c r="FQ106" s="1614">
        <v>100000</v>
      </c>
      <c r="FR106" s="1614">
        <f t="shared" si="123"/>
        <v>100</v>
      </c>
      <c r="FS106" s="1614">
        <f t="shared" si="124"/>
        <v>100</v>
      </c>
      <c r="FT106" s="1614">
        <f t="shared" si="125"/>
        <v>100</v>
      </c>
    </row>
    <row r="107" spans="1:176" ht="15" customHeight="1" x14ac:dyDescent="0.25">
      <c r="A107" s="1367" t="s">
        <v>953</v>
      </c>
      <c r="B107" s="1368" t="s">
        <v>574</v>
      </c>
      <c r="C107" s="1369">
        <v>0</v>
      </c>
      <c r="D107" s="1369">
        <v>79738000</v>
      </c>
      <c r="E107" s="1369">
        <v>79738000</v>
      </c>
      <c r="F107" s="1369">
        <v>0</v>
      </c>
      <c r="G107" s="1369">
        <v>0</v>
      </c>
      <c r="H107" s="1370">
        <f t="shared" si="72"/>
        <v>79738</v>
      </c>
      <c r="I107" s="1370">
        <f t="shared" si="73"/>
        <v>79738</v>
      </c>
      <c r="J107" s="1370">
        <f t="shared" si="74"/>
        <v>0</v>
      </c>
      <c r="K107" s="1370">
        <f t="shared" si="75"/>
        <v>0</v>
      </c>
      <c r="S107" s="1368" t="s">
        <v>573</v>
      </c>
      <c r="T107" s="1369">
        <v>27000000</v>
      </c>
      <c r="U107" s="1369">
        <v>1641259</v>
      </c>
      <c r="V107" s="1369">
        <v>27000000</v>
      </c>
      <c r="W107" s="1369">
        <v>0</v>
      </c>
      <c r="X107" s="1370">
        <f t="shared" si="77"/>
        <v>27000</v>
      </c>
      <c r="Y107" s="1370">
        <f t="shared" si="78"/>
        <v>1641.259</v>
      </c>
      <c r="Z107" s="1370">
        <f t="shared" si="79"/>
        <v>27000</v>
      </c>
      <c r="AA107" s="1370">
        <f t="shared" si="80"/>
        <v>0</v>
      </c>
      <c r="AC107" s="1368" t="s">
        <v>407</v>
      </c>
      <c r="AD107" s="1369">
        <v>804151626</v>
      </c>
      <c r="AE107" s="1370">
        <f t="shared" si="81"/>
        <v>804151.62600000005</v>
      </c>
      <c r="AG107" s="1368" t="s">
        <v>391</v>
      </c>
      <c r="AH107" s="1369">
        <v>761850000</v>
      </c>
      <c r="AI107" s="1369">
        <v>107441354</v>
      </c>
      <c r="AJ107" s="1369">
        <v>687644605</v>
      </c>
      <c r="AK107" s="1369">
        <v>74205395</v>
      </c>
      <c r="AL107" s="1369">
        <f t="shared" si="82"/>
        <v>761850</v>
      </c>
      <c r="AM107" s="1369">
        <f t="shared" si="83"/>
        <v>107441.35400000001</v>
      </c>
      <c r="AN107" s="1369">
        <f t="shared" si="84"/>
        <v>687644.60499999998</v>
      </c>
      <c r="AO107" s="1369">
        <f t="shared" si="85"/>
        <v>74205.395000000004</v>
      </c>
      <c r="AV107" s="1368" t="s">
        <v>390</v>
      </c>
      <c r="AW107" s="1369">
        <v>764684901</v>
      </c>
      <c r="AX107" s="1369">
        <v>181486970</v>
      </c>
      <c r="AY107" s="1369">
        <v>698535377</v>
      </c>
      <c r="AZ107" s="1369">
        <v>66149524</v>
      </c>
      <c r="BA107" s="1370">
        <f t="shared" si="87"/>
        <v>764684.90099999995</v>
      </c>
      <c r="BB107" s="1370">
        <f t="shared" si="88"/>
        <v>181486.97</v>
      </c>
      <c r="BC107" s="1370">
        <f t="shared" si="89"/>
        <v>698535.37699999998</v>
      </c>
      <c r="BD107" s="1370">
        <f t="shared" si="90"/>
        <v>66149.524000000005</v>
      </c>
      <c r="BK107" s="1368" t="s">
        <v>389</v>
      </c>
      <c r="BL107" s="1369">
        <v>398518846</v>
      </c>
      <c r="BM107" s="1369">
        <v>35728309</v>
      </c>
      <c r="BN107" s="1369">
        <v>256824911</v>
      </c>
      <c r="BO107" s="1369">
        <v>141693935</v>
      </c>
      <c r="BP107" s="1369">
        <f t="shared" si="92"/>
        <v>398518.84600000002</v>
      </c>
      <c r="BQ107" s="1369">
        <f t="shared" si="93"/>
        <v>35728.309000000001</v>
      </c>
      <c r="BR107" s="1369">
        <f t="shared" si="94"/>
        <v>256824.91099999999</v>
      </c>
      <c r="BS107" s="1369">
        <f t="shared" si="95"/>
        <v>141693.935</v>
      </c>
      <c r="BV107" s="1368" t="s">
        <v>406</v>
      </c>
      <c r="BW107" s="1369">
        <v>21673411</v>
      </c>
      <c r="BX107" s="1370">
        <f t="shared" si="96"/>
        <v>21673.411</v>
      </c>
      <c r="BZ107" s="1368" t="s">
        <v>389</v>
      </c>
      <c r="CA107" s="1369">
        <v>398454446</v>
      </c>
      <c r="CB107" s="1369">
        <v>123764415</v>
      </c>
      <c r="CC107" s="1369">
        <v>374034257</v>
      </c>
      <c r="CD107" s="1369">
        <v>24420189</v>
      </c>
      <c r="CE107" s="1369">
        <f t="shared" si="97"/>
        <v>398454.446</v>
      </c>
      <c r="CF107" s="1369">
        <f t="shared" si="98"/>
        <v>123764.41499999999</v>
      </c>
      <c r="CG107" s="1369">
        <f t="shared" si="99"/>
        <v>374034.25699999998</v>
      </c>
      <c r="CH107" s="1369">
        <f t="shared" si="100"/>
        <v>24420.188999999998</v>
      </c>
      <c r="CK107" s="1371" t="s">
        <v>603</v>
      </c>
      <c r="CL107" s="1370">
        <v>21327265</v>
      </c>
      <c r="CM107" s="1370">
        <f t="shared" si="101"/>
        <v>21327.264999999999</v>
      </c>
      <c r="CP107" s="1371" t="s">
        <v>390</v>
      </c>
      <c r="CQ107" s="1370">
        <v>1062485808</v>
      </c>
      <c r="CR107" s="1370">
        <v>461949332</v>
      </c>
      <c r="CS107" s="1370">
        <v>1025090734</v>
      </c>
      <c r="CT107" s="1370">
        <v>37395074</v>
      </c>
      <c r="CU107" s="1370">
        <f t="shared" si="131"/>
        <v>1062485.808</v>
      </c>
      <c r="CV107" s="1370">
        <f t="shared" si="132"/>
        <v>461949.33199999999</v>
      </c>
      <c r="CW107" s="1370">
        <f t="shared" si="133"/>
        <v>1025090.7340000001</v>
      </c>
      <c r="CX107" s="1370">
        <f t="shared" si="134"/>
        <v>37395.074000000001</v>
      </c>
      <c r="CZ107" s="1371" t="s">
        <v>401</v>
      </c>
      <c r="DA107" s="1370">
        <v>35499999</v>
      </c>
      <c r="DB107" s="1370">
        <f t="shared" si="102"/>
        <v>35499.999000000003</v>
      </c>
      <c r="DE107" s="1368" t="s">
        <v>389</v>
      </c>
      <c r="DF107" s="1369">
        <v>428263072</v>
      </c>
      <c r="DG107" s="1369">
        <v>288045654</v>
      </c>
      <c r="DH107" s="1369">
        <v>382190904</v>
      </c>
      <c r="DI107" s="1369">
        <v>46072168</v>
      </c>
      <c r="DJ107" s="1370">
        <f t="shared" si="103"/>
        <v>428263.07199999999</v>
      </c>
      <c r="DK107" s="1370">
        <f t="shared" si="104"/>
        <v>288045.65399999998</v>
      </c>
      <c r="DL107" s="1370">
        <f t="shared" si="105"/>
        <v>382190.90399999998</v>
      </c>
      <c r="DM107" s="1370">
        <f t="shared" si="106"/>
        <v>46072.167999999998</v>
      </c>
      <c r="DT107" s="1368" t="s">
        <v>389</v>
      </c>
      <c r="DU107" s="1369">
        <v>438027158</v>
      </c>
      <c r="DV107" s="1369">
        <v>290592254</v>
      </c>
      <c r="DW107" s="1369">
        <v>387634135</v>
      </c>
      <c r="DX107" s="1369">
        <v>50393023</v>
      </c>
      <c r="DY107" s="1370">
        <f t="shared" si="108"/>
        <v>438027.158</v>
      </c>
      <c r="DZ107" s="1370">
        <f t="shared" si="109"/>
        <v>290592.25400000002</v>
      </c>
      <c r="EA107" s="1370">
        <f t="shared" si="110"/>
        <v>387634.13500000001</v>
      </c>
      <c r="EB107" s="1370">
        <f t="shared" si="111"/>
        <v>50393.023000000001</v>
      </c>
      <c r="EI107" s="1371" t="s">
        <v>570</v>
      </c>
      <c r="EJ107" s="1370">
        <v>154437281</v>
      </c>
      <c r="EK107" s="1370">
        <v>152927803</v>
      </c>
      <c r="EL107" s="1370">
        <v>138756506</v>
      </c>
      <c r="EM107" s="1372">
        <f t="shared" si="113"/>
        <v>154437.28099999999</v>
      </c>
      <c r="EN107" s="1372">
        <f t="shared" si="114"/>
        <v>152927.80300000001</v>
      </c>
      <c r="EO107" s="1372">
        <f t="shared" si="115"/>
        <v>138756.50599999999</v>
      </c>
      <c r="EW107" s="1368" t="s">
        <v>572</v>
      </c>
      <c r="EX107" s="1369">
        <v>0</v>
      </c>
      <c r="EY107" s="1369">
        <v>2504104</v>
      </c>
      <c r="EZ107" s="1369">
        <v>2257258</v>
      </c>
      <c r="FA107" s="1369">
        <v>2504104</v>
      </c>
      <c r="FB107" s="1369">
        <v>0</v>
      </c>
      <c r="FC107" s="1370">
        <f t="shared" si="126"/>
        <v>0</v>
      </c>
      <c r="FD107" s="1370">
        <f t="shared" si="127"/>
        <v>2504.1039999999998</v>
      </c>
      <c r="FE107" s="1370">
        <f t="shared" si="128"/>
        <v>2257.2579999999998</v>
      </c>
      <c r="FF107" s="1370">
        <f t="shared" si="129"/>
        <v>2504.1039999999998</v>
      </c>
      <c r="FG107" s="1370">
        <f t="shared" si="130"/>
        <v>0</v>
      </c>
      <c r="FJ107" s="1371" t="s">
        <v>579</v>
      </c>
      <c r="FK107" s="1370">
        <v>380154780</v>
      </c>
      <c r="FL107" s="1372">
        <f t="shared" si="122"/>
        <v>380154.78</v>
      </c>
      <c r="FN107" s="1613" t="s">
        <v>570</v>
      </c>
      <c r="FO107" s="1614">
        <v>171384520</v>
      </c>
      <c r="FP107" s="1614">
        <v>169838269</v>
      </c>
      <c r="FQ107" s="1614">
        <v>171384520</v>
      </c>
      <c r="FR107" s="1614">
        <f t="shared" si="123"/>
        <v>171384.52</v>
      </c>
      <c r="FS107" s="1614">
        <f t="shared" si="124"/>
        <v>169838.269</v>
      </c>
      <c r="FT107" s="1614">
        <f t="shared" si="125"/>
        <v>171384.52</v>
      </c>
    </row>
    <row r="108" spans="1:176" ht="15" customHeight="1" x14ac:dyDescent="0.25">
      <c r="A108" s="1367" t="s">
        <v>953</v>
      </c>
      <c r="B108" s="1368" t="s">
        <v>475</v>
      </c>
      <c r="C108" s="1369">
        <v>0</v>
      </c>
      <c r="D108" s="1369">
        <v>28668000</v>
      </c>
      <c r="E108" s="1369">
        <v>0</v>
      </c>
      <c r="F108" s="1369">
        <v>28668000</v>
      </c>
      <c r="G108" s="1369">
        <v>0</v>
      </c>
      <c r="H108" s="1370">
        <f t="shared" si="72"/>
        <v>28668</v>
      </c>
      <c r="I108" s="1370">
        <f t="shared" si="73"/>
        <v>0</v>
      </c>
      <c r="J108" s="1370">
        <f t="shared" si="74"/>
        <v>28668</v>
      </c>
      <c r="K108" s="1370">
        <f t="shared" si="75"/>
        <v>0</v>
      </c>
      <c r="S108" s="1368" t="s">
        <v>574</v>
      </c>
      <c r="T108" s="1369">
        <v>79738000</v>
      </c>
      <c r="U108" s="1369">
        <v>7306068</v>
      </c>
      <c r="V108" s="1369">
        <v>79738000</v>
      </c>
      <c r="W108" s="1369">
        <v>0</v>
      </c>
      <c r="X108" s="1370">
        <f t="shared" si="77"/>
        <v>79738</v>
      </c>
      <c r="Y108" s="1370">
        <f t="shared" si="78"/>
        <v>7306.0680000000002</v>
      </c>
      <c r="Z108" s="1370">
        <f t="shared" si="79"/>
        <v>79738</v>
      </c>
      <c r="AA108" s="1370">
        <f t="shared" si="80"/>
        <v>0</v>
      </c>
      <c r="AC108" s="1368" t="s">
        <v>588</v>
      </c>
      <c r="AD108" s="1369">
        <v>804151626</v>
      </c>
      <c r="AE108" s="1370">
        <f t="shared" si="81"/>
        <v>804151.62600000005</v>
      </c>
      <c r="AG108" s="1368" t="s">
        <v>573</v>
      </c>
      <c r="AH108" s="1369">
        <v>27000000</v>
      </c>
      <c r="AI108" s="1369">
        <v>3741145</v>
      </c>
      <c r="AJ108" s="1369">
        <v>27000000</v>
      </c>
      <c r="AK108" s="1369">
        <v>0</v>
      </c>
      <c r="AL108" s="1369">
        <f t="shared" si="82"/>
        <v>27000</v>
      </c>
      <c r="AM108" s="1369">
        <f t="shared" si="83"/>
        <v>3741.145</v>
      </c>
      <c r="AN108" s="1369">
        <f t="shared" si="84"/>
        <v>27000</v>
      </c>
      <c r="AO108" s="1369">
        <f t="shared" si="85"/>
        <v>0</v>
      </c>
      <c r="AV108" s="1368" t="s">
        <v>391</v>
      </c>
      <c r="AW108" s="1369">
        <v>628917901</v>
      </c>
      <c r="AX108" s="1369">
        <v>141221644</v>
      </c>
      <c r="AY108" s="1369">
        <v>562774081</v>
      </c>
      <c r="AZ108" s="1369">
        <v>66143820</v>
      </c>
      <c r="BA108" s="1370">
        <f t="shared" si="87"/>
        <v>628917.90099999995</v>
      </c>
      <c r="BB108" s="1370">
        <f t="shared" si="88"/>
        <v>141221.644</v>
      </c>
      <c r="BC108" s="1370">
        <f t="shared" si="89"/>
        <v>562774.08100000001</v>
      </c>
      <c r="BD108" s="1370">
        <f t="shared" si="90"/>
        <v>66143.820000000007</v>
      </c>
      <c r="BK108" s="1368" t="s">
        <v>390</v>
      </c>
      <c r="BL108" s="1369">
        <v>1024141451</v>
      </c>
      <c r="BM108" s="1369">
        <v>307304906</v>
      </c>
      <c r="BN108" s="1369">
        <v>958335377</v>
      </c>
      <c r="BO108" s="1369">
        <v>65806074</v>
      </c>
      <c r="BP108" s="1369">
        <f t="shared" si="92"/>
        <v>1024141.451</v>
      </c>
      <c r="BQ108" s="1369">
        <f t="shared" si="93"/>
        <v>307304.90600000002</v>
      </c>
      <c r="BR108" s="1369">
        <f t="shared" si="94"/>
        <v>958335.37699999998</v>
      </c>
      <c r="BS108" s="1369">
        <f t="shared" si="95"/>
        <v>65806.073999999993</v>
      </c>
      <c r="BV108" s="1368" t="s">
        <v>407</v>
      </c>
      <c r="BW108" s="1369">
        <v>21673411</v>
      </c>
      <c r="BX108" s="1370">
        <f t="shared" si="96"/>
        <v>21673.411</v>
      </c>
      <c r="BZ108" s="1368" t="s">
        <v>390</v>
      </c>
      <c r="CA108" s="1369">
        <v>1025078645</v>
      </c>
      <c r="CB108" s="1369">
        <v>338120250</v>
      </c>
      <c r="CC108" s="1369">
        <v>959272571</v>
      </c>
      <c r="CD108" s="1369">
        <v>65806074</v>
      </c>
      <c r="CE108" s="1369">
        <f t="shared" si="97"/>
        <v>1025078.645</v>
      </c>
      <c r="CF108" s="1369">
        <f t="shared" si="98"/>
        <v>338120.25</v>
      </c>
      <c r="CG108" s="1369">
        <f t="shared" si="99"/>
        <v>959272.571</v>
      </c>
      <c r="CH108" s="1369">
        <f t="shared" si="100"/>
        <v>65806.073999999993</v>
      </c>
      <c r="CK108" s="1371" t="s">
        <v>604</v>
      </c>
      <c r="CL108" s="1370">
        <v>21327265</v>
      </c>
      <c r="CM108" s="1370">
        <f t="shared" si="101"/>
        <v>21327.264999999999</v>
      </c>
      <c r="CP108" s="1371" t="s">
        <v>391</v>
      </c>
      <c r="CQ108" s="1370">
        <v>889318808</v>
      </c>
      <c r="CR108" s="1370">
        <v>378287031</v>
      </c>
      <c r="CS108" s="1370">
        <v>851929438</v>
      </c>
      <c r="CT108" s="1370">
        <v>37389370</v>
      </c>
      <c r="CU108" s="1370">
        <f t="shared" si="131"/>
        <v>889318.80799999996</v>
      </c>
      <c r="CV108" s="1370">
        <f t="shared" si="132"/>
        <v>378287.03100000002</v>
      </c>
      <c r="CW108" s="1370">
        <f t="shared" si="133"/>
        <v>851929.43799999997</v>
      </c>
      <c r="CX108" s="1370">
        <f t="shared" si="134"/>
        <v>37389.370000000003</v>
      </c>
      <c r="CZ108" s="1371" t="s">
        <v>1012</v>
      </c>
      <c r="DA108" s="1370">
        <v>35499999</v>
      </c>
      <c r="DB108" s="1370">
        <f t="shared" si="102"/>
        <v>35499.999000000003</v>
      </c>
      <c r="DE108" s="1368" t="s">
        <v>390</v>
      </c>
      <c r="DF108" s="1369">
        <v>1062485808</v>
      </c>
      <c r="DG108" s="1369">
        <v>503831669</v>
      </c>
      <c r="DH108" s="1369">
        <v>1028290734</v>
      </c>
      <c r="DI108" s="1369">
        <v>34195074</v>
      </c>
      <c r="DJ108" s="1370">
        <f t="shared" si="103"/>
        <v>1062485.808</v>
      </c>
      <c r="DK108" s="1370">
        <f t="shared" si="104"/>
        <v>503831.66899999999</v>
      </c>
      <c r="DL108" s="1370">
        <f t="shared" si="105"/>
        <v>1028290.7340000001</v>
      </c>
      <c r="DM108" s="1370">
        <f t="shared" si="106"/>
        <v>34195.074000000001</v>
      </c>
      <c r="DT108" s="1368" t="s">
        <v>390</v>
      </c>
      <c r="DU108" s="1369">
        <v>1062485808</v>
      </c>
      <c r="DV108" s="1369">
        <v>771514348</v>
      </c>
      <c r="DW108" s="1369">
        <v>1028300734</v>
      </c>
      <c r="DX108" s="1369">
        <v>34185074</v>
      </c>
      <c r="DY108" s="1370">
        <f t="shared" si="108"/>
        <v>1062485.808</v>
      </c>
      <c r="DZ108" s="1370">
        <f t="shared" si="109"/>
        <v>771514.348</v>
      </c>
      <c r="EA108" s="1370">
        <f t="shared" si="110"/>
        <v>1028300.7340000001</v>
      </c>
      <c r="EB108" s="1370">
        <f t="shared" si="111"/>
        <v>34185.074000000001</v>
      </c>
      <c r="EI108" s="1371" t="s">
        <v>571</v>
      </c>
      <c r="EJ108" s="1370">
        <v>77010001</v>
      </c>
      <c r="EK108" s="1370">
        <v>76903828</v>
      </c>
      <c r="EL108" s="1370">
        <v>56119695</v>
      </c>
      <c r="EM108" s="1372">
        <f t="shared" si="113"/>
        <v>77010.001000000004</v>
      </c>
      <c r="EN108" s="1372">
        <f t="shared" si="114"/>
        <v>76903.827999999994</v>
      </c>
      <c r="EO108" s="1372">
        <f t="shared" si="115"/>
        <v>56119.695</v>
      </c>
      <c r="EW108" s="1368" t="s">
        <v>389</v>
      </c>
      <c r="EX108" s="1369">
        <v>0</v>
      </c>
      <c r="EY108" s="1369">
        <v>484095384</v>
      </c>
      <c r="EZ108" s="1369">
        <v>443410663</v>
      </c>
      <c r="FA108" s="1369">
        <v>475294148</v>
      </c>
      <c r="FB108" s="1369">
        <v>8801236</v>
      </c>
      <c r="FC108" s="1370">
        <f t="shared" ref="FC108:FC131" si="135">+EX108/$FF$1*$FG$1</f>
        <v>0</v>
      </c>
      <c r="FD108" s="1370">
        <f t="shared" ref="FD108:FD131" si="136">+EY108/$FF$1*$FG$1</f>
        <v>484095.38400000002</v>
      </c>
      <c r="FE108" s="1370">
        <f t="shared" ref="FE108:FE131" si="137">+EZ108/$FF$1*$FG$1</f>
        <v>443410.663</v>
      </c>
      <c r="FF108" s="1370">
        <f t="shared" ref="FF108:FF131" si="138">+FA108/$FF$1*$FG$1</f>
        <v>475294.14799999999</v>
      </c>
      <c r="FG108" s="1370">
        <f t="shared" ref="FG108:FG131" si="139">+FB108/$FF$1*$FG$1</f>
        <v>8801.2360000000008</v>
      </c>
      <c r="FJ108" s="1371" t="s">
        <v>580</v>
      </c>
      <c r="FK108" s="1370">
        <v>380154780</v>
      </c>
      <c r="FL108" s="1372">
        <f t="shared" si="122"/>
        <v>380154.78</v>
      </c>
      <c r="FN108" s="1613" t="s">
        <v>571</v>
      </c>
      <c r="FO108" s="1614">
        <v>75160490</v>
      </c>
      <c r="FP108" s="1614">
        <v>73665490</v>
      </c>
      <c r="FQ108" s="1614">
        <v>73665490</v>
      </c>
      <c r="FR108" s="1614">
        <f t="shared" si="123"/>
        <v>75160.490000000005</v>
      </c>
      <c r="FS108" s="1614">
        <f t="shared" si="124"/>
        <v>73665.490000000005</v>
      </c>
      <c r="FT108" s="1614">
        <f t="shared" si="125"/>
        <v>73665.490000000005</v>
      </c>
    </row>
    <row r="109" spans="1:176" ht="15" customHeight="1" x14ac:dyDescent="0.25">
      <c r="A109" s="1367" t="s">
        <v>952</v>
      </c>
      <c r="B109" s="1368" t="s">
        <v>575</v>
      </c>
      <c r="C109" s="1369">
        <v>0</v>
      </c>
      <c r="D109" s="1369">
        <v>19009564</v>
      </c>
      <c r="E109" s="1369">
        <v>9564</v>
      </c>
      <c r="F109" s="1369">
        <v>19000000</v>
      </c>
      <c r="G109" s="1369">
        <v>9564</v>
      </c>
      <c r="H109" s="1370">
        <f t="shared" si="72"/>
        <v>19009.563999999998</v>
      </c>
      <c r="I109" s="1370">
        <f t="shared" si="73"/>
        <v>9.5640000000000001</v>
      </c>
      <c r="J109" s="1370">
        <f t="shared" si="74"/>
        <v>19000</v>
      </c>
      <c r="K109" s="1370">
        <f t="shared" si="75"/>
        <v>9.5640000000000001</v>
      </c>
      <c r="S109" s="1368" t="s">
        <v>475</v>
      </c>
      <c r="T109" s="1369">
        <v>28672000</v>
      </c>
      <c r="U109" s="1369">
        <v>0</v>
      </c>
      <c r="V109" s="1369">
        <v>28666296</v>
      </c>
      <c r="W109" s="1369">
        <v>5704</v>
      </c>
      <c r="X109" s="1370">
        <f t="shared" si="77"/>
        <v>28672</v>
      </c>
      <c r="Y109" s="1370">
        <f t="shared" si="78"/>
        <v>0</v>
      </c>
      <c r="Z109" s="1370">
        <f t="shared" si="79"/>
        <v>28666.295999999998</v>
      </c>
      <c r="AA109" s="1370">
        <f t="shared" si="80"/>
        <v>5.7039999999999997</v>
      </c>
      <c r="AC109" s="1368" t="s">
        <v>408</v>
      </c>
      <c r="AD109" s="1369">
        <v>-97064</v>
      </c>
      <c r="AE109" s="1370">
        <f t="shared" si="81"/>
        <v>-97.063999999999993</v>
      </c>
      <c r="AG109" s="1368" t="s">
        <v>574</v>
      </c>
      <c r="AH109" s="1369">
        <v>79738000</v>
      </c>
      <c r="AI109" s="1369">
        <v>7306068</v>
      </c>
      <c r="AJ109" s="1369">
        <v>79738000</v>
      </c>
      <c r="AK109" s="1369">
        <v>0</v>
      </c>
      <c r="AL109" s="1369">
        <f t="shared" si="82"/>
        <v>79738</v>
      </c>
      <c r="AM109" s="1369">
        <f t="shared" si="83"/>
        <v>7306.0680000000002</v>
      </c>
      <c r="AN109" s="1369">
        <f t="shared" si="84"/>
        <v>79738</v>
      </c>
      <c r="AO109" s="1369">
        <f t="shared" si="85"/>
        <v>0</v>
      </c>
      <c r="AV109" s="1368" t="s">
        <v>573</v>
      </c>
      <c r="AW109" s="1369">
        <v>27000000</v>
      </c>
      <c r="AX109" s="1369">
        <v>3741145</v>
      </c>
      <c r="AY109" s="1369">
        <v>27000000</v>
      </c>
      <c r="AZ109" s="1369">
        <v>0</v>
      </c>
      <c r="BA109" s="1370">
        <f t="shared" si="87"/>
        <v>27000</v>
      </c>
      <c r="BB109" s="1370">
        <f t="shared" si="88"/>
        <v>3741.145</v>
      </c>
      <c r="BC109" s="1370">
        <f t="shared" si="89"/>
        <v>27000</v>
      </c>
      <c r="BD109" s="1370">
        <f t="shared" si="90"/>
        <v>0</v>
      </c>
      <c r="BK109" s="1368" t="s">
        <v>391</v>
      </c>
      <c r="BL109" s="1369">
        <v>888374451</v>
      </c>
      <c r="BM109" s="1369">
        <v>251738882</v>
      </c>
      <c r="BN109" s="1369">
        <v>822574081</v>
      </c>
      <c r="BO109" s="1369">
        <v>65800370</v>
      </c>
      <c r="BP109" s="1369">
        <f t="shared" si="92"/>
        <v>888374.451</v>
      </c>
      <c r="BQ109" s="1369">
        <f t="shared" si="93"/>
        <v>251738.88200000001</v>
      </c>
      <c r="BR109" s="1369">
        <f t="shared" si="94"/>
        <v>822574.08100000001</v>
      </c>
      <c r="BS109" s="1369">
        <f t="shared" si="95"/>
        <v>65800.37</v>
      </c>
      <c r="BV109" s="1368" t="s">
        <v>588</v>
      </c>
      <c r="BW109" s="1369">
        <v>21673411</v>
      </c>
      <c r="BX109" s="1370">
        <f t="shared" si="96"/>
        <v>21673.411</v>
      </c>
      <c r="BZ109" s="1368" t="s">
        <v>391</v>
      </c>
      <c r="CA109" s="1369">
        <v>889311645</v>
      </c>
      <c r="CB109" s="1369">
        <v>268339993</v>
      </c>
      <c r="CC109" s="1369">
        <v>823511275</v>
      </c>
      <c r="CD109" s="1369">
        <v>65800370</v>
      </c>
      <c r="CE109" s="1369">
        <f t="shared" si="97"/>
        <v>889311.64500000002</v>
      </c>
      <c r="CF109" s="1369">
        <f t="shared" si="98"/>
        <v>268339.99300000002</v>
      </c>
      <c r="CG109" s="1369">
        <f t="shared" si="99"/>
        <v>823511.27500000002</v>
      </c>
      <c r="CH109" s="1369">
        <f t="shared" si="100"/>
        <v>65800.37</v>
      </c>
      <c r="CK109" s="1371" t="s">
        <v>890</v>
      </c>
      <c r="CL109" s="1370">
        <v>21327265</v>
      </c>
      <c r="CM109" s="1370">
        <f t="shared" si="101"/>
        <v>21327.264999999999</v>
      </c>
      <c r="CP109" s="1371" t="s">
        <v>573</v>
      </c>
      <c r="CQ109" s="1370">
        <v>27000000</v>
      </c>
      <c r="CR109" s="1370">
        <v>11716800</v>
      </c>
      <c r="CS109" s="1370">
        <v>27000000</v>
      </c>
      <c r="CT109" s="1370">
        <v>0</v>
      </c>
      <c r="CU109" s="1370">
        <f t="shared" si="131"/>
        <v>27000</v>
      </c>
      <c r="CV109" s="1370">
        <f t="shared" si="132"/>
        <v>11716.8</v>
      </c>
      <c r="CW109" s="1370">
        <f t="shared" si="133"/>
        <v>27000</v>
      </c>
      <c r="CX109" s="1370">
        <f t="shared" si="134"/>
        <v>0</v>
      </c>
      <c r="CZ109" s="1371" t="s">
        <v>402</v>
      </c>
      <c r="DA109" s="1370">
        <v>18903491</v>
      </c>
      <c r="DB109" s="1370">
        <f t="shared" si="102"/>
        <v>18903.491000000002</v>
      </c>
      <c r="DE109" s="1368" t="s">
        <v>391</v>
      </c>
      <c r="DF109" s="1369">
        <v>889318808</v>
      </c>
      <c r="DG109" s="1369">
        <v>406322585</v>
      </c>
      <c r="DH109" s="1369">
        <v>855129438</v>
      </c>
      <c r="DI109" s="1369">
        <v>34189370</v>
      </c>
      <c r="DJ109" s="1370">
        <f t="shared" si="103"/>
        <v>889318.80799999996</v>
      </c>
      <c r="DK109" s="1370">
        <f t="shared" si="104"/>
        <v>406322.58500000002</v>
      </c>
      <c r="DL109" s="1370">
        <f t="shared" si="105"/>
        <v>855129.43799999997</v>
      </c>
      <c r="DM109" s="1370">
        <f t="shared" si="106"/>
        <v>34189.370000000003</v>
      </c>
      <c r="DT109" s="1368" t="s">
        <v>391</v>
      </c>
      <c r="DU109" s="1369">
        <v>889318808</v>
      </c>
      <c r="DV109" s="1369">
        <v>657982011</v>
      </c>
      <c r="DW109" s="1369">
        <v>855139438</v>
      </c>
      <c r="DX109" s="1369">
        <v>34179370</v>
      </c>
      <c r="DY109" s="1370">
        <f t="shared" si="108"/>
        <v>889318.80799999996</v>
      </c>
      <c r="DZ109" s="1370">
        <f t="shared" si="109"/>
        <v>657982.01100000006</v>
      </c>
      <c r="EA109" s="1370">
        <f t="shared" si="110"/>
        <v>855139.43799999997</v>
      </c>
      <c r="EB109" s="1370">
        <f t="shared" si="111"/>
        <v>34179.370000000003</v>
      </c>
      <c r="EI109" s="1371" t="s">
        <v>572</v>
      </c>
      <c r="EJ109" s="1370">
        <v>2787880</v>
      </c>
      <c r="EK109" s="1370">
        <v>2504104</v>
      </c>
      <c r="EL109" s="1370">
        <v>2257258</v>
      </c>
      <c r="EM109" s="1372">
        <f t="shared" si="113"/>
        <v>2787.88</v>
      </c>
      <c r="EN109" s="1372">
        <f t="shared" si="114"/>
        <v>2504.1039999999998</v>
      </c>
      <c r="EO109" s="1372">
        <f t="shared" si="115"/>
        <v>2257.2579999999998</v>
      </c>
      <c r="EW109" s="1368" t="s">
        <v>390</v>
      </c>
      <c r="EX109" s="1369">
        <v>0</v>
      </c>
      <c r="EY109" s="1369">
        <v>1190271705</v>
      </c>
      <c r="EZ109" s="1369">
        <v>875813732</v>
      </c>
      <c r="FA109" s="1369">
        <v>938920167</v>
      </c>
      <c r="FB109" s="1369">
        <v>251351538</v>
      </c>
      <c r="FC109" s="1370">
        <f t="shared" si="135"/>
        <v>0</v>
      </c>
      <c r="FD109" s="1370">
        <f t="shared" si="136"/>
        <v>1190271.7050000001</v>
      </c>
      <c r="FE109" s="1370">
        <f t="shared" si="137"/>
        <v>875813.73199999996</v>
      </c>
      <c r="FF109" s="1370">
        <f t="shared" si="138"/>
        <v>938920.16700000002</v>
      </c>
      <c r="FG109" s="1370">
        <f t="shared" si="139"/>
        <v>251351.538</v>
      </c>
      <c r="FJ109" s="1371" t="s">
        <v>581</v>
      </c>
      <c r="FK109" s="1370">
        <v>380154780</v>
      </c>
      <c r="FL109" s="1372">
        <f t="shared" si="122"/>
        <v>380154.78</v>
      </c>
      <c r="FN109" s="1613" t="s">
        <v>572</v>
      </c>
      <c r="FO109" s="1614">
        <v>2504104</v>
      </c>
      <c r="FP109" s="1614">
        <v>2504104</v>
      </c>
      <c r="FQ109" s="1614">
        <v>2504104</v>
      </c>
      <c r="FR109" s="1614">
        <f t="shared" si="123"/>
        <v>2504.1039999999998</v>
      </c>
      <c r="FS109" s="1614">
        <f t="shared" si="124"/>
        <v>2504.1039999999998</v>
      </c>
      <c r="FT109" s="1614">
        <f t="shared" si="125"/>
        <v>2504.1039999999998</v>
      </c>
    </row>
    <row r="110" spans="1:176" ht="15" customHeight="1" x14ac:dyDescent="0.25">
      <c r="A110" s="1367" t="s">
        <v>953</v>
      </c>
      <c r="B110" s="1368" t="s">
        <v>392</v>
      </c>
      <c r="C110" s="1369">
        <v>0</v>
      </c>
      <c r="D110" s="1369">
        <v>19000000</v>
      </c>
      <c r="E110" s="1369">
        <v>0</v>
      </c>
      <c r="F110" s="1369">
        <v>19000000</v>
      </c>
      <c r="G110" s="1369">
        <v>0</v>
      </c>
      <c r="H110" s="1370">
        <f t="shared" si="72"/>
        <v>19000</v>
      </c>
      <c r="I110" s="1370">
        <f t="shared" si="73"/>
        <v>0</v>
      </c>
      <c r="J110" s="1370">
        <f t="shared" si="74"/>
        <v>19000</v>
      </c>
      <c r="K110" s="1370">
        <f t="shared" si="75"/>
        <v>0</v>
      </c>
      <c r="S110" s="1368" t="s">
        <v>575</v>
      </c>
      <c r="T110" s="1369">
        <v>19009564</v>
      </c>
      <c r="U110" s="1369">
        <v>9564</v>
      </c>
      <c r="V110" s="1369">
        <v>4535908</v>
      </c>
      <c r="W110" s="1369">
        <v>14473656</v>
      </c>
      <c r="X110" s="1370">
        <f t="shared" si="77"/>
        <v>19009.563999999998</v>
      </c>
      <c r="Y110" s="1370">
        <f t="shared" si="78"/>
        <v>9.5640000000000001</v>
      </c>
      <c r="Z110" s="1370">
        <f t="shared" si="79"/>
        <v>4535.9080000000004</v>
      </c>
      <c r="AA110" s="1370">
        <f t="shared" si="80"/>
        <v>14473.656000000001</v>
      </c>
      <c r="AG110" s="1368" t="s">
        <v>475</v>
      </c>
      <c r="AH110" s="1369">
        <v>29029000</v>
      </c>
      <c r="AI110" s="1369">
        <v>5134716</v>
      </c>
      <c r="AJ110" s="1369">
        <v>29023296</v>
      </c>
      <c r="AK110" s="1369">
        <v>5704</v>
      </c>
      <c r="AL110" s="1369">
        <f t="shared" si="82"/>
        <v>29029</v>
      </c>
      <c r="AM110" s="1369">
        <f t="shared" si="83"/>
        <v>5134.7160000000003</v>
      </c>
      <c r="AN110" s="1369">
        <f t="shared" si="84"/>
        <v>29023.295999999998</v>
      </c>
      <c r="AO110" s="1369">
        <f t="shared" si="85"/>
        <v>5.7039999999999997</v>
      </c>
      <c r="AV110" s="1368" t="s">
        <v>574</v>
      </c>
      <c r="AW110" s="1369">
        <v>79738000</v>
      </c>
      <c r="AX110" s="1369">
        <v>29000607</v>
      </c>
      <c r="AY110" s="1369">
        <v>79738000</v>
      </c>
      <c r="AZ110" s="1369">
        <v>0</v>
      </c>
      <c r="BA110" s="1370">
        <f t="shared" si="87"/>
        <v>79738</v>
      </c>
      <c r="BB110" s="1370">
        <f t="shared" si="88"/>
        <v>29000.607</v>
      </c>
      <c r="BC110" s="1370">
        <f t="shared" si="89"/>
        <v>79738</v>
      </c>
      <c r="BD110" s="1370">
        <f t="shared" si="90"/>
        <v>0</v>
      </c>
      <c r="BK110" s="1368" t="s">
        <v>573</v>
      </c>
      <c r="BL110" s="1369">
        <v>27000000</v>
      </c>
      <c r="BM110" s="1369">
        <v>9663860</v>
      </c>
      <c r="BN110" s="1369">
        <v>27000000</v>
      </c>
      <c r="BO110" s="1369">
        <v>0</v>
      </c>
      <c r="BP110" s="1369">
        <f t="shared" si="92"/>
        <v>27000</v>
      </c>
      <c r="BQ110" s="1369">
        <f t="shared" si="93"/>
        <v>9663.86</v>
      </c>
      <c r="BR110" s="1369">
        <f t="shared" si="94"/>
        <v>27000</v>
      </c>
      <c r="BS110" s="1369">
        <f t="shared" si="95"/>
        <v>0</v>
      </c>
      <c r="BZ110" s="1368" t="s">
        <v>573</v>
      </c>
      <c r="CA110" s="1369">
        <v>27000000</v>
      </c>
      <c r="CB110" s="1369">
        <v>9663860</v>
      </c>
      <c r="CC110" s="1369">
        <v>27000000</v>
      </c>
      <c r="CD110" s="1369">
        <v>0</v>
      </c>
      <c r="CE110" s="1369">
        <f t="shared" si="97"/>
        <v>27000</v>
      </c>
      <c r="CF110" s="1369">
        <f t="shared" si="98"/>
        <v>9663.86</v>
      </c>
      <c r="CG110" s="1369">
        <f t="shared" si="99"/>
        <v>27000</v>
      </c>
      <c r="CH110" s="1369">
        <f t="shared" si="100"/>
        <v>0</v>
      </c>
      <c r="CK110" s="1371" t="s">
        <v>585</v>
      </c>
      <c r="CL110" s="1370">
        <v>4814725</v>
      </c>
      <c r="CM110" s="1370">
        <f t="shared" si="101"/>
        <v>4814.7250000000004</v>
      </c>
      <c r="CP110" s="1371" t="s">
        <v>574</v>
      </c>
      <c r="CQ110" s="1370">
        <v>117138000</v>
      </c>
      <c r="CR110" s="1370">
        <v>57255353</v>
      </c>
      <c r="CS110" s="1370">
        <v>117138000</v>
      </c>
      <c r="CT110" s="1370">
        <v>0</v>
      </c>
      <c r="CU110" s="1370">
        <f t="shared" si="131"/>
        <v>117138</v>
      </c>
      <c r="CV110" s="1370">
        <f t="shared" si="132"/>
        <v>57255.353000000003</v>
      </c>
      <c r="CW110" s="1370">
        <f t="shared" si="133"/>
        <v>117138</v>
      </c>
      <c r="CX110" s="1370">
        <f t="shared" si="134"/>
        <v>0</v>
      </c>
      <c r="CZ110" s="1371" t="s">
        <v>587</v>
      </c>
      <c r="DA110" s="1370">
        <v>18903491</v>
      </c>
      <c r="DB110" s="1370">
        <f t="shared" si="102"/>
        <v>18903.491000000002</v>
      </c>
      <c r="DE110" s="1368" t="s">
        <v>573</v>
      </c>
      <c r="DF110" s="1369">
        <v>27000000</v>
      </c>
      <c r="DG110" s="1369">
        <v>13784335</v>
      </c>
      <c r="DH110" s="1369">
        <v>27000000</v>
      </c>
      <c r="DI110" s="1369">
        <v>0</v>
      </c>
      <c r="DJ110" s="1370">
        <f t="shared" si="103"/>
        <v>27000</v>
      </c>
      <c r="DK110" s="1370">
        <f t="shared" si="104"/>
        <v>13784.334999999999</v>
      </c>
      <c r="DL110" s="1370">
        <f t="shared" si="105"/>
        <v>27000</v>
      </c>
      <c r="DM110" s="1370">
        <f t="shared" si="106"/>
        <v>0</v>
      </c>
      <c r="DT110" s="1368" t="s">
        <v>573</v>
      </c>
      <c r="DU110" s="1369">
        <v>27000000</v>
      </c>
      <c r="DV110" s="1369">
        <v>17924822</v>
      </c>
      <c r="DW110" s="1369">
        <v>27000000</v>
      </c>
      <c r="DX110" s="1369">
        <v>0</v>
      </c>
      <c r="DY110" s="1370">
        <f t="shared" si="108"/>
        <v>27000</v>
      </c>
      <c r="DZ110" s="1370">
        <f t="shared" si="109"/>
        <v>17924.822</v>
      </c>
      <c r="EA110" s="1370">
        <f t="shared" si="110"/>
        <v>27000</v>
      </c>
      <c r="EB110" s="1370">
        <f t="shared" si="111"/>
        <v>0</v>
      </c>
      <c r="EI110" s="1371" t="s">
        <v>389</v>
      </c>
      <c r="EJ110" s="1370">
        <v>490527158</v>
      </c>
      <c r="EK110" s="1370">
        <v>391816676</v>
      </c>
      <c r="EL110" s="1370">
        <v>343534155</v>
      </c>
      <c r="EM110" s="1372">
        <f t="shared" si="113"/>
        <v>490527.158</v>
      </c>
      <c r="EN110" s="1372">
        <f t="shared" si="114"/>
        <v>391816.67599999998</v>
      </c>
      <c r="EO110" s="1372">
        <f t="shared" si="115"/>
        <v>343534.15500000003</v>
      </c>
      <c r="EW110" s="1368" t="s">
        <v>391</v>
      </c>
      <c r="EX110" s="1369">
        <v>0</v>
      </c>
      <c r="EY110" s="1369">
        <v>780493705</v>
      </c>
      <c r="EZ110" s="1369">
        <v>732205014</v>
      </c>
      <c r="FA110" s="1369">
        <v>779044167</v>
      </c>
      <c r="FB110" s="1369">
        <v>1449538</v>
      </c>
      <c r="FC110" s="1370">
        <f t="shared" si="135"/>
        <v>0</v>
      </c>
      <c r="FD110" s="1370">
        <f t="shared" si="136"/>
        <v>780493.70499999996</v>
      </c>
      <c r="FE110" s="1370">
        <f t="shared" si="137"/>
        <v>732205.01399999997</v>
      </c>
      <c r="FF110" s="1370">
        <f t="shared" si="138"/>
        <v>779044.16700000002</v>
      </c>
      <c r="FG110" s="1370">
        <f t="shared" si="139"/>
        <v>1449.538</v>
      </c>
      <c r="FJ110" s="1371" t="s">
        <v>399</v>
      </c>
      <c r="FK110" s="1370">
        <v>728892168</v>
      </c>
      <c r="FL110" s="1372">
        <f t="shared" si="122"/>
        <v>728892.16799999995</v>
      </c>
      <c r="FN110" s="1613" t="s">
        <v>389</v>
      </c>
      <c r="FO110" s="1614">
        <v>472255664</v>
      </c>
      <c r="FP110" s="1614">
        <v>471874864</v>
      </c>
      <c r="FQ110" s="1614">
        <v>472255664</v>
      </c>
      <c r="FR110" s="1614">
        <f t="shared" si="123"/>
        <v>472255.66399999999</v>
      </c>
      <c r="FS110" s="1614">
        <f t="shared" si="124"/>
        <v>471874.864</v>
      </c>
      <c r="FT110" s="1614">
        <f t="shared" si="125"/>
        <v>472255.66399999999</v>
      </c>
    </row>
    <row r="111" spans="1:176" ht="15" customHeight="1" x14ac:dyDescent="0.25">
      <c r="A111" s="1367" t="s">
        <v>953</v>
      </c>
      <c r="B111" s="1368" t="s">
        <v>484</v>
      </c>
      <c r="C111" s="1369">
        <v>0</v>
      </c>
      <c r="D111" s="1369">
        <v>9564</v>
      </c>
      <c r="E111" s="1369">
        <v>9564</v>
      </c>
      <c r="F111" s="1369">
        <v>0</v>
      </c>
      <c r="G111" s="1369">
        <v>9564</v>
      </c>
      <c r="H111" s="1370">
        <f t="shared" si="72"/>
        <v>9.5640000000000001</v>
      </c>
      <c r="I111" s="1370">
        <f t="shared" si="73"/>
        <v>9.5640000000000001</v>
      </c>
      <c r="J111" s="1370">
        <f t="shared" si="74"/>
        <v>0</v>
      </c>
      <c r="K111" s="1370">
        <f t="shared" si="75"/>
        <v>9.5640000000000001</v>
      </c>
      <c r="S111" s="1368" t="s">
        <v>392</v>
      </c>
      <c r="T111" s="1369">
        <v>19000000</v>
      </c>
      <c r="U111" s="1369">
        <v>0</v>
      </c>
      <c r="V111" s="1369">
        <v>4526344</v>
      </c>
      <c r="W111" s="1369">
        <v>14473656</v>
      </c>
      <c r="X111" s="1370">
        <f t="shared" si="77"/>
        <v>19000</v>
      </c>
      <c r="Y111" s="1370">
        <f t="shared" si="78"/>
        <v>0</v>
      </c>
      <c r="Z111" s="1370">
        <f t="shared" si="79"/>
        <v>4526.3440000000001</v>
      </c>
      <c r="AA111" s="1370">
        <f t="shared" si="80"/>
        <v>14473.656000000001</v>
      </c>
      <c r="AG111" s="1368" t="s">
        <v>575</v>
      </c>
      <c r="AH111" s="1369">
        <v>19009564</v>
      </c>
      <c r="AI111" s="1369">
        <v>4535908</v>
      </c>
      <c r="AJ111" s="1369">
        <v>4535908</v>
      </c>
      <c r="AK111" s="1369">
        <v>14473656</v>
      </c>
      <c r="AL111" s="1369">
        <f t="shared" si="82"/>
        <v>19009.563999999998</v>
      </c>
      <c r="AM111" s="1369">
        <f t="shared" si="83"/>
        <v>4535.9080000000004</v>
      </c>
      <c r="AN111" s="1369">
        <f t="shared" si="84"/>
        <v>4535.9080000000004</v>
      </c>
      <c r="AO111" s="1369">
        <f t="shared" si="85"/>
        <v>14473.656000000001</v>
      </c>
      <c r="AV111" s="1368" t="s">
        <v>475</v>
      </c>
      <c r="AW111" s="1369">
        <v>29029000</v>
      </c>
      <c r="AX111" s="1369">
        <v>7523574</v>
      </c>
      <c r="AY111" s="1369">
        <v>29023296</v>
      </c>
      <c r="AZ111" s="1369">
        <v>5704</v>
      </c>
      <c r="BA111" s="1370">
        <f t="shared" si="87"/>
        <v>29029</v>
      </c>
      <c r="BB111" s="1370">
        <f t="shared" si="88"/>
        <v>7523.5739999999996</v>
      </c>
      <c r="BC111" s="1370">
        <f t="shared" si="89"/>
        <v>29023.295999999998</v>
      </c>
      <c r="BD111" s="1370">
        <f t="shared" si="90"/>
        <v>5.7039999999999997</v>
      </c>
      <c r="BK111" s="1368" t="s">
        <v>574</v>
      </c>
      <c r="BL111" s="1369">
        <v>79738000</v>
      </c>
      <c r="BM111" s="1369">
        <v>38378590</v>
      </c>
      <c r="BN111" s="1369">
        <v>79738000</v>
      </c>
      <c r="BO111" s="1369">
        <v>0</v>
      </c>
      <c r="BP111" s="1369">
        <f t="shared" si="92"/>
        <v>79738</v>
      </c>
      <c r="BQ111" s="1369">
        <f t="shared" si="93"/>
        <v>38378.589999999997</v>
      </c>
      <c r="BR111" s="1369">
        <f t="shared" si="94"/>
        <v>79738</v>
      </c>
      <c r="BS111" s="1369">
        <f t="shared" si="95"/>
        <v>0</v>
      </c>
      <c r="BZ111" s="1368" t="s">
        <v>574</v>
      </c>
      <c r="CA111" s="1369">
        <v>79738000</v>
      </c>
      <c r="CB111" s="1369">
        <v>47815107</v>
      </c>
      <c r="CC111" s="1369">
        <v>79738000</v>
      </c>
      <c r="CD111" s="1369">
        <v>0</v>
      </c>
      <c r="CE111" s="1369">
        <f t="shared" si="97"/>
        <v>79738</v>
      </c>
      <c r="CF111" s="1369">
        <f t="shared" si="98"/>
        <v>47815.107000000004</v>
      </c>
      <c r="CG111" s="1369">
        <f t="shared" si="99"/>
        <v>79738</v>
      </c>
      <c r="CH111" s="1369">
        <f t="shared" si="100"/>
        <v>0</v>
      </c>
      <c r="CK111" s="1371" t="s">
        <v>854</v>
      </c>
      <c r="CL111" s="1370">
        <v>226100</v>
      </c>
      <c r="CM111" s="1370">
        <f t="shared" si="101"/>
        <v>226.1</v>
      </c>
      <c r="CP111" s="1371" t="s">
        <v>475</v>
      </c>
      <c r="CQ111" s="1370">
        <v>29029000</v>
      </c>
      <c r="CR111" s="1370">
        <v>14690148</v>
      </c>
      <c r="CS111" s="1370">
        <v>29023296</v>
      </c>
      <c r="CT111" s="1370">
        <v>5704</v>
      </c>
      <c r="CU111" s="1370">
        <f t="shared" si="131"/>
        <v>29029</v>
      </c>
      <c r="CV111" s="1370">
        <f t="shared" si="132"/>
        <v>14690.147999999999</v>
      </c>
      <c r="CW111" s="1370">
        <f t="shared" si="133"/>
        <v>29023.295999999998</v>
      </c>
      <c r="CX111" s="1370">
        <f t="shared" si="134"/>
        <v>5.7039999999999997</v>
      </c>
      <c r="DB111" s="1372">
        <f>SUM(DB3:DB110)</f>
        <v>7758565.2200000007</v>
      </c>
      <c r="DE111" s="1368" t="s">
        <v>574</v>
      </c>
      <c r="DF111" s="1369">
        <v>117138000</v>
      </c>
      <c r="DG111" s="1369">
        <v>66645743</v>
      </c>
      <c r="DH111" s="1369">
        <v>117138000</v>
      </c>
      <c r="DI111" s="1369">
        <v>0</v>
      </c>
      <c r="DJ111" s="1370">
        <f t="shared" si="103"/>
        <v>117138</v>
      </c>
      <c r="DK111" s="1370">
        <f t="shared" si="104"/>
        <v>66645.743000000002</v>
      </c>
      <c r="DL111" s="1370">
        <f t="shared" si="105"/>
        <v>117138</v>
      </c>
      <c r="DM111" s="1370">
        <f t="shared" si="106"/>
        <v>0</v>
      </c>
      <c r="DT111" s="1368" t="s">
        <v>574</v>
      </c>
      <c r="DU111" s="1369">
        <v>117138000</v>
      </c>
      <c r="DV111" s="1369">
        <v>76139651</v>
      </c>
      <c r="DW111" s="1369">
        <v>117138000</v>
      </c>
      <c r="DX111" s="1369">
        <v>0</v>
      </c>
      <c r="DY111" s="1370">
        <f t="shared" si="108"/>
        <v>117138</v>
      </c>
      <c r="DZ111" s="1370">
        <f t="shared" si="109"/>
        <v>76139.650999999998</v>
      </c>
      <c r="EA111" s="1370">
        <f t="shared" si="110"/>
        <v>117138</v>
      </c>
      <c r="EB111" s="1370">
        <f t="shared" si="111"/>
        <v>0</v>
      </c>
      <c r="EI111" s="1371" t="s">
        <v>390</v>
      </c>
      <c r="EJ111" s="1370">
        <v>1069695375</v>
      </c>
      <c r="EK111" s="1370">
        <v>1028800660</v>
      </c>
      <c r="EL111" s="1370">
        <v>825984539</v>
      </c>
      <c r="EM111" s="1372">
        <f t="shared" si="113"/>
        <v>1069695.375</v>
      </c>
      <c r="EN111" s="1372">
        <f t="shared" si="114"/>
        <v>1028800.66</v>
      </c>
      <c r="EO111" s="1372">
        <f t="shared" si="115"/>
        <v>825984.53899999999</v>
      </c>
      <c r="EW111" s="1368" t="s">
        <v>573</v>
      </c>
      <c r="EX111" s="1369">
        <v>0</v>
      </c>
      <c r="EY111" s="1369">
        <v>24006411</v>
      </c>
      <c r="EZ111" s="1369">
        <v>21906411</v>
      </c>
      <c r="FA111" s="1369">
        <v>24006411</v>
      </c>
      <c r="FB111" s="1369">
        <v>0</v>
      </c>
      <c r="FC111" s="1370">
        <f t="shared" si="135"/>
        <v>0</v>
      </c>
      <c r="FD111" s="1370">
        <f t="shared" si="136"/>
        <v>24006.411</v>
      </c>
      <c r="FE111" s="1370">
        <f t="shared" si="137"/>
        <v>21906.411</v>
      </c>
      <c r="FF111" s="1370">
        <f t="shared" si="138"/>
        <v>24006.411</v>
      </c>
      <c r="FG111" s="1370">
        <f t="shared" si="139"/>
        <v>0</v>
      </c>
      <c r="FJ111" s="1371" t="s">
        <v>400</v>
      </c>
      <c r="FK111" s="1370">
        <v>218292168</v>
      </c>
      <c r="FL111" s="1372">
        <f t="shared" si="122"/>
        <v>218292.16800000001</v>
      </c>
      <c r="FN111" s="1613" t="s">
        <v>390</v>
      </c>
      <c r="FO111" s="1614">
        <v>949173335</v>
      </c>
      <c r="FP111" s="1614">
        <v>949173335</v>
      </c>
      <c r="FQ111" s="1614">
        <v>949173335</v>
      </c>
      <c r="FR111" s="1614">
        <f t="shared" si="123"/>
        <v>949173.33499999996</v>
      </c>
      <c r="FS111" s="1614">
        <f t="shared" si="124"/>
        <v>949173.33499999996</v>
      </c>
      <c r="FT111" s="1614">
        <f t="shared" si="125"/>
        <v>949173.33499999996</v>
      </c>
    </row>
    <row r="112" spans="1:176" ht="15" customHeight="1" x14ac:dyDescent="0.25">
      <c r="A112" s="1367" t="s">
        <v>952</v>
      </c>
      <c r="B112" s="1368" t="s">
        <v>576</v>
      </c>
      <c r="C112" s="1369">
        <v>0</v>
      </c>
      <c r="D112" s="1369">
        <v>630044915</v>
      </c>
      <c r="E112" s="1369">
        <v>65110080</v>
      </c>
      <c r="F112" s="1369">
        <v>564934835</v>
      </c>
      <c r="G112" s="1369">
        <v>952000</v>
      </c>
      <c r="H112" s="1370">
        <f t="shared" si="72"/>
        <v>630044.91500000004</v>
      </c>
      <c r="I112" s="1370">
        <f t="shared" si="73"/>
        <v>65110.080000000002</v>
      </c>
      <c r="J112" s="1370">
        <f t="shared" si="74"/>
        <v>564934.83499999996</v>
      </c>
      <c r="K112" s="1370">
        <f t="shared" si="75"/>
        <v>952</v>
      </c>
      <c r="S112" s="1368" t="s">
        <v>484</v>
      </c>
      <c r="T112" s="1369">
        <v>9564</v>
      </c>
      <c r="U112" s="1369">
        <v>9564</v>
      </c>
      <c r="V112" s="1369">
        <v>9564</v>
      </c>
      <c r="W112" s="1369">
        <v>0</v>
      </c>
      <c r="X112" s="1370">
        <f t="shared" si="77"/>
        <v>9.5640000000000001</v>
      </c>
      <c r="Y112" s="1370">
        <f t="shared" si="78"/>
        <v>9.5640000000000001</v>
      </c>
      <c r="Z112" s="1370">
        <f t="shared" si="79"/>
        <v>9.5640000000000001</v>
      </c>
      <c r="AA112" s="1370">
        <f t="shared" si="80"/>
        <v>0</v>
      </c>
      <c r="AG112" s="1368" t="s">
        <v>392</v>
      </c>
      <c r="AH112" s="1369">
        <v>19000000</v>
      </c>
      <c r="AI112" s="1369">
        <v>4526344</v>
      </c>
      <c r="AJ112" s="1369">
        <v>4526344</v>
      </c>
      <c r="AK112" s="1369">
        <v>14473656</v>
      </c>
      <c r="AL112" s="1369">
        <f t="shared" si="82"/>
        <v>19000</v>
      </c>
      <c r="AM112" s="1369">
        <f t="shared" si="83"/>
        <v>4526.3440000000001</v>
      </c>
      <c r="AN112" s="1369">
        <f t="shared" si="84"/>
        <v>4526.3440000000001</v>
      </c>
      <c r="AO112" s="1369">
        <f t="shared" si="85"/>
        <v>14473.656000000001</v>
      </c>
      <c r="AV112" s="1368" t="s">
        <v>575</v>
      </c>
      <c r="AW112" s="1369">
        <v>19009564</v>
      </c>
      <c r="AX112" s="1369">
        <v>4535908</v>
      </c>
      <c r="AY112" s="1369">
        <v>4535908</v>
      </c>
      <c r="AZ112" s="1369">
        <v>14473656</v>
      </c>
      <c r="BA112" s="1370">
        <f t="shared" si="87"/>
        <v>19009.563999999998</v>
      </c>
      <c r="BB112" s="1370">
        <f t="shared" si="88"/>
        <v>4535.9080000000004</v>
      </c>
      <c r="BC112" s="1370">
        <f t="shared" si="89"/>
        <v>4535.9080000000004</v>
      </c>
      <c r="BD112" s="1370">
        <f t="shared" si="90"/>
        <v>14473.656000000001</v>
      </c>
      <c r="BK112" s="1368" t="s">
        <v>475</v>
      </c>
      <c r="BL112" s="1369">
        <v>29029000</v>
      </c>
      <c r="BM112" s="1369">
        <v>7523574</v>
      </c>
      <c r="BN112" s="1369">
        <v>29023296</v>
      </c>
      <c r="BO112" s="1369">
        <v>5704</v>
      </c>
      <c r="BP112" s="1369">
        <f t="shared" si="92"/>
        <v>29029</v>
      </c>
      <c r="BQ112" s="1369">
        <f t="shared" si="93"/>
        <v>7523.5739999999996</v>
      </c>
      <c r="BR112" s="1369">
        <f t="shared" si="94"/>
        <v>29023.295999999998</v>
      </c>
      <c r="BS112" s="1369">
        <f t="shared" si="95"/>
        <v>5.7039999999999997</v>
      </c>
      <c r="BZ112" s="1368" t="s">
        <v>475</v>
      </c>
      <c r="CA112" s="1369">
        <v>29029000</v>
      </c>
      <c r="CB112" s="1369">
        <v>12301290</v>
      </c>
      <c r="CC112" s="1369">
        <v>29023296</v>
      </c>
      <c r="CD112" s="1369">
        <v>5704</v>
      </c>
      <c r="CE112" s="1369">
        <f t="shared" si="97"/>
        <v>29029</v>
      </c>
      <c r="CF112" s="1369">
        <f t="shared" si="98"/>
        <v>12301.29</v>
      </c>
      <c r="CG112" s="1369">
        <f t="shared" si="99"/>
        <v>29023.295999999998</v>
      </c>
      <c r="CH112" s="1369">
        <f t="shared" si="100"/>
        <v>5.7039999999999997</v>
      </c>
      <c r="CK112" s="1371" t="s">
        <v>401</v>
      </c>
      <c r="CL112" s="1370">
        <v>1948625</v>
      </c>
      <c r="CM112" s="1370">
        <f t="shared" si="101"/>
        <v>1948.625</v>
      </c>
      <c r="CP112" s="1371" t="s">
        <v>575</v>
      </c>
      <c r="CQ112" s="1370">
        <v>14724640</v>
      </c>
      <c r="CR112" s="1370">
        <v>14054088</v>
      </c>
      <c r="CS112" s="1370">
        <v>14054088</v>
      </c>
      <c r="CT112" s="1370">
        <v>670552</v>
      </c>
      <c r="CU112" s="1370">
        <f t="shared" si="131"/>
        <v>14724.64</v>
      </c>
      <c r="CV112" s="1370">
        <f t="shared" si="132"/>
        <v>14054.088</v>
      </c>
      <c r="CW112" s="1370">
        <f t="shared" si="133"/>
        <v>14054.088</v>
      </c>
      <c r="CX112" s="1370">
        <f t="shared" si="134"/>
        <v>670.55200000000002</v>
      </c>
      <c r="DB112" s="1373"/>
      <c r="DE112" s="1368" t="s">
        <v>475</v>
      </c>
      <c r="DF112" s="1369">
        <v>29029000</v>
      </c>
      <c r="DG112" s="1369">
        <v>17079006</v>
      </c>
      <c r="DH112" s="1369">
        <v>29023296</v>
      </c>
      <c r="DI112" s="1369">
        <v>5704</v>
      </c>
      <c r="DJ112" s="1370">
        <f t="shared" si="103"/>
        <v>29029</v>
      </c>
      <c r="DK112" s="1370">
        <f t="shared" si="104"/>
        <v>17079.006000000001</v>
      </c>
      <c r="DL112" s="1370">
        <f t="shared" si="105"/>
        <v>29023.295999999998</v>
      </c>
      <c r="DM112" s="1370">
        <f t="shared" si="106"/>
        <v>5.7039999999999997</v>
      </c>
      <c r="DT112" s="1368" t="s">
        <v>475</v>
      </c>
      <c r="DU112" s="1369">
        <v>29029000</v>
      </c>
      <c r="DV112" s="1369">
        <v>19467864</v>
      </c>
      <c r="DW112" s="1369">
        <v>29023296</v>
      </c>
      <c r="DX112" s="1369">
        <v>5704</v>
      </c>
      <c r="DY112" s="1370">
        <f t="shared" si="108"/>
        <v>29029</v>
      </c>
      <c r="DZ112" s="1370">
        <f t="shared" si="109"/>
        <v>19467.864000000001</v>
      </c>
      <c r="EA112" s="1370">
        <f t="shared" si="110"/>
        <v>29023.295999999998</v>
      </c>
      <c r="EB112" s="1370">
        <f t="shared" si="111"/>
        <v>5.7039999999999997</v>
      </c>
      <c r="EI112" s="1371" t="s">
        <v>391</v>
      </c>
      <c r="EJ112" s="1370">
        <v>896528375</v>
      </c>
      <c r="EK112" s="1370">
        <v>855639364</v>
      </c>
      <c r="EL112" s="1370">
        <v>698603723</v>
      </c>
      <c r="EM112" s="1372">
        <f t="shared" si="113"/>
        <v>896528.375</v>
      </c>
      <c r="EN112" s="1372">
        <f t="shared" si="114"/>
        <v>855639.36399999994</v>
      </c>
      <c r="EO112" s="1372">
        <f t="shared" si="115"/>
        <v>698603.723</v>
      </c>
      <c r="EW112" s="1368" t="s">
        <v>574</v>
      </c>
      <c r="EX112" s="1369">
        <v>0</v>
      </c>
      <c r="EY112" s="1369">
        <v>106846293</v>
      </c>
      <c r="EZ112" s="1369">
        <v>95067869</v>
      </c>
      <c r="FA112" s="1369">
        <v>106846293</v>
      </c>
      <c r="FB112" s="1369">
        <v>0</v>
      </c>
      <c r="FC112" s="1370">
        <f t="shared" si="135"/>
        <v>0</v>
      </c>
      <c r="FD112" s="1370">
        <f t="shared" si="136"/>
        <v>106846.29300000001</v>
      </c>
      <c r="FE112" s="1370">
        <f t="shared" si="137"/>
        <v>95067.869000000006</v>
      </c>
      <c r="FF112" s="1370">
        <f t="shared" si="138"/>
        <v>106846.29300000001</v>
      </c>
      <c r="FG112" s="1370">
        <f t="shared" si="139"/>
        <v>0</v>
      </c>
      <c r="FJ112" s="1371" t="s">
        <v>924</v>
      </c>
      <c r="FK112" s="1370">
        <v>150000000</v>
      </c>
      <c r="FL112" s="1372">
        <f t="shared" si="122"/>
        <v>150000</v>
      </c>
      <c r="FN112" s="1613" t="s">
        <v>391</v>
      </c>
      <c r="FO112" s="1614">
        <v>778475163</v>
      </c>
      <c r="FP112" s="1614">
        <v>778475163</v>
      </c>
      <c r="FQ112" s="1614">
        <v>778475163</v>
      </c>
      <c r="FR112" s="1614">
        <f t="shared" si="123"/>
        <v>778475.16299999994</v>
      </c>
      <c r="FS112" s="1614">
        <f t="shared" si="124"/>
        <v>778475.16299999994</v>
      </c>
      <c r="FT112" s="1614">
        <f t="shared" si="125"/>
        <v>778475.16299999994</v>
      </c>
    </row>
    <row r="113" spans="1:176" ht="15" customHeight="1" x14ac:dyDescent="0.25">
      <c r="A113" s="1367" t="s">
        <v>953</v>
      </c>
      <c r="B113" s="1368" t="s">
        <v>393</v>
      </c>
      <c r="C113" s="1369">
        <v>0</v>
      </c>
      <c r="D113" s="1369">
        <v>163658485</v>
      </c>
      <c r="E113" s="1369">
        <v>0</v>
      </c>
      <c r="F113" s="1369">
        <v>163658485</v>
      </c>
      <c r="G113" s="1369">
        <v>0</v>
      </c>
      <c r="H113" s="1370">
        <f t="shared" si="72"/>
        <v>163658.48499999999</v>
      </c>
      <c r="I113" s="1370">
        <f t="shared" si="73"/>
        <v>0</v>
      </c>
      <c r="J113" s="1370">
        <f t="shared" si="74"/>
        <v>163658.48499999999</v>
      </c>
      <c r="K113" s="1370">
        <f t="shared" si="75"/>
        <v>0</v>
      </c>
      <c r="S113" s="1368" t="s">
        <v>576</v>
      </c>
      <c r="T113" s="1369">
        <v>742784055</v>
      </c>
      <c r="U113" s="1369">
        <v>26386590</v>
      </c>
      <c r="V113" s="1369">
        <v>164868081</v>
      </c>
      <c r="W113" s="1369">
        <v>577915974</v>
      </c>
      <c r="X113" s="1370">
        <f t="shared" si="77"/>
        <v>742784.05500000005</v>
      </c>
      <c r="Y113" s="1370">
        <f t="shared" si="78"/>
        <v>26386.59</v>
      </c>
      <c r="Z113" s="1370">
        <f t="shared" si="79"/>
        <v>164868.08100000001</v>
      </c>
      <c r="AA113" s="1370">
        <f t="shared" si="80"/>
        <v>577915.97400000005</v>
      </c>
      <c r="AG113" s="1368" t="s">
        <v>484</v>
      </c>
      <c r="AH113" s="1369">
        <v>9564</v>
      </c>
      <c r="AI113" s="1369">
        <v>9564</v>
      </c>
      <c r="AJ113" s="1369">
        <v>9564</v>
      </c>
      <c r="AK113" s="1369">
        <v>0</v>
      </c>
      <c r="AL113" s="1369">
        <f t="shared" si="82"/>
        <v>9.5640000000000001</v>
      </c>
      <c r="AM113" s="1369">
        <f t="shared" si="83"/>
        <v>9.5640000000000001</v>
      </c>
      <c r="AN113" s="1369">
        <f t="shared" si="84"/>
        <v>9.5640000000000001</v>
      </c>
      <c r="AO113" s="1369">
        <f t="shared" si="85"/>
        <v>0</v>
      </c>
      <c r="AV113" s="1368" t="s">
        <v>392</v>
      </c>
      <c r="AW113" s="1369">
        <v>19000000</v>
      </c>
      <c r="AX113" s="1369">
        <v>4526344</v>
      </c>
      <c r="AY113" s="1369">
        <v>4526344</v>
      </c>
      <c r="AZ113" s="1369">
        <v>14473656</v>
      </c>
      <c r="BA113" s="1370">
        <f t="shared" si="87"/>
        <v>19000</v>
      </c>
      <c r="BB113" s="1370">
        <f t="shared" si="88"/>
        <v>4526.3440000000001</v>
      </c>
      <c r="BC113" s="1370">
        <f t="shared" si="89"/>
        <v>4526.3440000000001</v>
      </c>
      <c r="BD113" s="1370">
        <f t="shared" si="90"/>
        <v>14473.656000000001</v>
      </c>
      <c r="BK113" s="1368" t="s">
        <v>575</v>
      </c>
      <c r="BL113" s="1369">
        <v>15439564</v>
      </c>
      <c r="BM113" s="1369">
        <v>4535908</v>
      </c>
      <c r="BN113" s="1369">
        <v>14024197</v>
      </c>
      <c r="BO113" s="1369">
        <v>1415367</v>
      </c>
      <c r="BP113" s="1369">
        <f t="shared" si="92"/>
        <v>15439.564</v>
      </c>
      <c r="BQ113" s="1369">
        <f t="shared" si="93"/>
        <v>4535.9080000000004</v>
      </c>
      <c r="BR113" s="1369">
        <f t="shared" si="94"/>
        <v>14024.197</v>
      </c>
      <c r="BS113" s="1369">
        <f t="shared" si="95"/>
        <v>1415.367</v>
      </c>
      <c r="BZ113" s="1368" t="s">
        <v>575</v>
      </c>
      <c r="CA113" s="1369">
        <v>15081564</v>
      </c>
      <c r="CB113" s="1369">
        <v>4535908</v>
      </c>
      <c r="CC113" s="1369">
        <v>14024197</v>
      </c>
      <c r="CD113" s="1369">
        <v>1057367</v>
      </c>
      <c r="CE113" s="1369">
        <f t="shared" si="97"/>
        <v>15081.564</v>
      </c>
      <c r="CF113" s="1369">
        <f t="shared" si="98"/>
        <v>4535.9080000000004</v>
      </c>
      <c r="CG113" s="1369">
        <f t="shared" si="99"/>
        <v>14024.197</v>
      </c>
      <c r="CH113" s="1369">
        <f t="shared" si="100"/>
        <v>1057.367</v>
      </c>
      <c r="CK113" s="1371" t="s">
        <v>586</v>
      </c>
      <c r="CL113" s="1370">
        <v>1948625</v>
      </c>
      <c r="CM113" s="1370">
        <f t="shared" si="101"/>
        <v>1948.625</v>
      </c>
      <c r="CP113" s="1371" t="s">
        <v>392</v>
      </c>
      <c r="CQ113" s="1370">
        <v>14685185</v>
      </c>
      <c r="CR113" s="1370">
        <v>14014633</v>
      </c>
      <c r="CS113" s="1370">
        <v>14014633</v>
      </c>
      <c r="CT113" s="1370">
        <v>670552</v>
      </c>
      <c r="CU113" s="1370">
        <f t="shared" si="131"/>
        <v>14685.184999999999</v>
      </c>
      <c r="CV113" s="1370">
        <f t="shared" si="132"/>
        <v>14014.633</v>
      </c>
      <c r="CW113" s="1370">
        <f t="shared" si="133"/>
        <v>14014.633</v>
      </c>
      <c r="CX113" s="1370">
        <f t="shared" si="134"/>
        <v>670.55200000000002</v>
      </c>
      <c r="DE113" s="1368" t="s">
        <v>575</v>
      </c>
      <c r="DF113" s="1369">
        <v>14652950</v>
      </c>
      <c r="DG113" s="1369">
        <v>14054088</v>
      </c>
      <c r="DH113" s="1369">
        <v>14054088</v>
      </c>
      <c r="DI113" s="1369">
        <v>598862</v>
      </c>
      <c r="DJ113" s="1370">
        <f t="shared" si="103"/>
        <v>14652.95</v>
      </c>
      <c r="DK113" s="1370">
        <f t="shared" si="104"/>
        <v>14054.088</v>
      </c>
      <c r="DL113" s="1370">
        <f t="shared" si="105"/>
        <v>14054.088</v>
      </c>
      <c r="DM113" s="1370">
        <f t="shared" si="106"/>
        <v>598.86199999999997</v>
      </c>
      <c r="DT113" s="1368" t="s">
        <v>575</v>
      </c>
      <c r="DU113" s="1369">
        <v>14652950</v>
      </c>
      <c r="DV113" s="1369">
        <v>14054088</v>
      </c>
      <c r="DW113" s="1369">
        <v>14054088</v>
      </c>
      <c r="DX113" s="1369">
        <v>598862</v>
      </c>
      <c r="DY113" s="1370">
        <f t="shared" si="108"/>
        <v>14652.95</v>
      </c>
      <c r="DZ113" s="1370">
        <f t="shared" si="109"/>
        <v>14054.088</v>
      </c>
      <c r="EA113" s="1370">
        <f t="shared" si="110"/>
        <v>14054.088</v>
      </c>
      <c r="EB113" s="1370">
        <f t="shared" si="111"/>
        <v>598.86199999999997</v>
      </c>
      <c r="EI113" s="1371" t="s">
        <v>573</v>
      </c>
      <c r="EJ113" s="1370">
        <v>27000000</v>
      </c>
      <c r="EK113" s="1370">
        <v>27000000</v>
      </c>
      <c r="EL113" s="1370">
        <v>19986440</v>
      </c>
      <c r="EM113" s="1372">
        <f t="shared" si="113"/>
        <v>27000</v>
      </c>
      <c r="EN113" s="1372">
        <f t="shared" si="114"/>
        <v>27000</v>
      </c>
      <c r="EO113" s="1372">
        <f t="shared" si="115"/>
        <v>19986.439999999999</v>
      </c>
      <c r="EW113" s="1368" t="s">
        <v>475</v>
      </c>
      <c r="EX113" s="1369">
        <v>0</v>
      </c>
      <c r="EY113" s="1369">
        <v>278925296</v>
      </c>
      <c r="EZ113" s="1369">
        <v>26634438</v>
      </c>
      <c r="FA113" s="1369">
        <v>29023296</v>
      </c>
      <c r="FB113" s="1369">
        <v>249902000</v>
      </c>
      <c r="FC113" s="1370">
        <f t="shared" si="135"/>
        <v>0</v>
      </c>
      <c r="FD113" s="1370">
        <f t="shared" si="136"/>
        <v>278925.29599999997</v>
      </c>
      <c r="FE113" s="1370">
        <f t="shared" si="137"/>
        <v>26634.437999999998</v>
      </c>
      <c r="FF113" s="1370">
        <f t="shared" si="138"/>
        <v>29023.295999999998</v>
      </c>
      <c r="FG113" s="1370">
        <f t="shared" si="139"/>
        <v>249902</v>
      </c>
      <c r="FJ113" s="1371" t="s">
        <v>986</v>
      </c>
      <c r="FK113" s="1370">
        <v>55000000</v>
      </c>
      <c r="FL113" s="1372">
        <f t="shared" si="122"/>
        <v>55000</v>
      </c>
      <c r="FN113" s="1613" t="s">
        <v>573</v>
      </c>
      <c r="FO113" s="1614">
        <v>26232209</v>
      </c>
      <c r="FP113" s="1614">
        <v>26232209</v>
      </c>
      <c r="FQ113" s="1614">
        <v>26232209</v>
      </c>
      <c r="FR113" s="1614">
        <f t="shared" si="123"/>
        <v>26232.208999999999</v>
      </c>
      <c r="FS113" s="1614">
        <f t="shared" si="124"/>
        <v>26232.208999999999</v>
      </c>
      <c r="FT113" s="1614">
        <f t="shared" si="125"/>
        <v>26232.208999999999</v>
      </c>
    </row>
    <row r="114" spans="1:176" ht="15" customHeight="1" x14ac:dyDescent="0.25">
      <c r="A114" s="1367" t="s">
        <v>953</v>
      </c>
      <c r="B114" s="1368" t="s">
        <v>394</v>
      </c>
      <c r="C114" s="1369">
        <v>0</v>
      </c>
      <c r="D114" s="1369">
        <v>49056000</v>
      </c>
      <c r="E114" s="1369">
        <v>0</v>
      </c>
      <c r="F114" s="1369">
        <v>49056000</v>
      </c>
      <c r="G114" s="1369">
        <v>0</v>
      </c>
      <c r="H114" s="1370">
        <f t="shared" si="72"/>
        <v>49056</v>
      </c>
      <c r="I114" s="1370">
        <f t="shared" si="73"/>
        <v>0</v>
      </c>
      <c r="J114" s="1370">
        <f t="shared" si="74"/>
        <v>49056</v>
      </c>
      <c r="K114" s="1370">
        <f t="shared" si="75"/>
        <v>0</v>
      </c>
      <c r="S114" s="1368" t="s">
        <v>393</v>
      </c>
      <c r="T114" s="1369">
        <v>163658485</v>
      </c>
      <c r="U114" s="1369">
        <v>0</v>
      </c>
      <c r="V114" s="1369">
        <v>79730001</v>
      </c>
      <c r="W114" s="1369">
        <v>83928484</v>
      </c>
      <c r="X114" s="1370">
        <f t="shared" si="77"/>
        <v>163658.48499999999</v>
      </c>
      <c r="Y114" s="1370">
        <f t="shared" si="78"/>
        <v>0</v>
      </c>
      <c r="Z114" s="1370">
        <f t="shared" si="79"/>
        <v>79730.001000000004</v>
      </c>
      <c r="AA114" s="1370">
        <f t="shared" si="80"/>
        <v>83928.483999999997</v>
      </c>
      <c r="AG114" s="1368" t="s">
        <v>576</v>
      </c>
      <c r="AH114" s="1369">
        <v>684105165</v>
      </c>
      <c r="AI114" s="1369">
        <v>233440602</v>
      </c>
      <c r="AJ114" s="1369">
        <v>451826724</v>
      </c>
      <c r="AK114" s="1369">
        <v>232278441</v>
      </c>
      <c r="AL114" s="1369">
        <f t="shared" si="82"/>
        <v>684105.16500000004</v>
      </c>
      <c r="AM114" s="1369">
        <f t="shared" si="83"/>
        <v>233440.60200000001</v>
      </c>
      <c r="AN114" s="1369">
        <f t="shared" si="84"/>
        <v>451826.72399999999</v>
      </c>
      <c r="AO114" s="1369">
        <f t="shared" si="85"/>
        <v>232278.44099999999</v>
      </c>
      <c r="AV114" s="1368" t="s">
        <v>484</v>
      </c>
      <c r="AW114" s="1369">
        <v>9564</v>
      </c>
      <c r="AX114" s="1369">
        <v>9564</v>
      </c>
      <c r="AY114" s="1369">
        <v>9564</v>
      </c>
      <c r="AZ114" s="1369">
        <v>0</v>
      </c>
      <c r="BA114" s="1370">
        <f t="shared" si="87"/>
        <v>9.5640000000000001</v>
      </c>
      <c r="BB114" s="1370">
        <f t="shared" si="88"/>
        <v>9.5640000000000001</v>
      </c>
      <c r="BC114" s="1370">
        <f t="shared" si="89"/>
        <v>9.5640000000000001</v>
      </c>
      <c r="BD114" s="1370">
        <f t="shared" si="90"/>
        <v>0</v>
      </c>
      <c r="BK114" s="1368" t="s">
        <v>392</v>
      </c>
      <c r="BL114" s="1369">
        <v>15430000</v>
      </c>
      <c r="BM114" s="1369">
        <v>4526344</v>
      </c>
      <c r="BN114" s="1369">
        <v>14014633</v>
      </c>
      <c r="BO114" s="1369">
        <v>1415367</v>
      </c>
      <c r="BP114" s="1369">
        <f t="shared" si="92"/>
        <v>15430</v>
      </c>
      <c r="BQ114" s="1369">
        <f t="shared" si="93"/>
        <v>4526.3440000000001</v>
      </c>
      <c r="BR114" s="1369">
        <f t="shared" si="94"/>
        <v>14014.633</v>
      </c>
      <c r="BS114" s="1369">
        <f t="shared" si="95"/>
        <v>1415.367</v>
      </c>
      <c r="BZ114" s="1368" t="s">
        <v>392</v>
      </c>
      <c r="CA114" s="1369">
        <v>15072000</v>
      </c>
      <c r="CB114" s="1369">
        <v>4526344</v>
      </c>
      <c r="CC114" s="1369">
        <v>14014633</v>
      </c>
      <c r="CD114" s="1369">
        <v>1057367</v>
      </c>
      <c r="CE114" s="1369">
        <f t="shared" si="97"/>
        <v>15072</v>
      </c>
      <c r="CF114" s="1369">
        <f t="shared" si="98"/>
        <v>4526.3440000000001</v>
      </c>
      <c r="CG114" s="1369">
        <f t="shared" si="99"/>
        <v>14014.633</v>
      </c>
      <c r="CH114" s="1369">
        <f t="shared" si="100"/>
        <v>1057.367</v>
      </c>
      <c r="CK114" s="1371" t="s">
        <v>402</v>
      </c>
      <c r="CL114" s="1370">
        <v>2640000</v>
      </c>
      <c r="CM114" s="1370">
        <f t="shared" si="101"/>
        <v>2640</v>
      </c>
      <c r="CP114" s="1371" t="s">
        <v>484</v>
      </c>
      <c r="CQ114" s="1370">
        <v>39455</v>
      </c>
      <c r="CR114" s="1370">
        <v>39455</v>
      </c>
      <c r="CS114" s="1370">
        <v>39455</v>
      </c>
      <c r="CT114" s="1370">
        <v>0</v>
      </c>
      <c r="CU114" s="1370">
        <f t="shared" si="131"/>
        <v>39.454999999999998</v>
      </c>
      <c r="CV114" s="1370">
        <f t="shared" si="132"/>
        <v>39.454999999999998</v>
      </c>
      <c r="CW114" s="1370">
        <f t="shared" si="133"/>
        <v>39.454999999999998</v>
      </c>
      <c r="CX114" s="1370">
        <f t="shared" si="134"/>
        <v>0</v>
      </c>
      <c r="DE114" s="1368" t="s">
        <v>392</v>
      </c>
      <c r="DF114" s="1369">
        <v>14613495</v>
      </c>
      <c r="DG114" s="1369">
        <v>14014633</v>
      </c>
      <c r="DH114" s="1369">
        <v>14014633</v>
      </c>
      <c r="DI114" s="1369">
        <v>598862</v>
      </c>
      <c r="DJ114" s="1370">
        <f t="shared" si="103"/>
        <v>14613.495000000001</v>
      </c>
      <c r="DK114" s="1370">
        <f t="shared" si="104"/>
        <v>14014.633</v>
      </c>
      <c r="DL114" s="1370">
        <f t="shared" si="105"/>
        <v>14014.633</v>
      </c>
      <c r="DM114" s="1370">
        <f t="shared" si="106"/>
        <v>598.86199999999997</v>
      </c>
      <c r="DT114" s="1368" t="s">
        <v>392</v>
      </c>
      <c r="DU114" s="1369">
        <v>14613495</v>
      </c>
      <c r="DV114" s="1369">
        <v>14014633</v>
      </c>
      <c r="DW114" s="1369">
        <v>14014633</v>
      </c>
      <c r="DX114" s="1369">
        <v>598862</v>
      </c>
      <c r="DY114" s="1370">
        <f t="shared" si="108"/>
        <v>14613.495000000001</v>
      </c>
      <c r="DZ114" s="1370">
        <f t="shared" si="109"/>
        <v>14014.633</v>
      </c>
      <c r="EA114" s="1370">
        <f t="shared" si="110"/>
        <v>14014.633</v>
      </c>
      <c r="EB114" s="1370">
        <f t="shared" si="111"/>
        <v>598.86199999999997</v>
      </c>
      <c r="EI114" s="1371" t="s">
        <v>574</v>
      </c>
      <c r="EJ114" s="1370">
        <v>117138000</v>
      </c>
      <c r="EK114" s="1370">
        <v>117138000</v>
      </c>
      <c r="EL114" s="1370">
        <v>85537654</v>
      </c>
      <c r="EM114" s="1372">
        <f t="shared" si="113"/>
        <v>117138</v>
      </c>
      <c r="EN114" s="1372">
        <f t="shared" si="114"/>
        <v>117138</v>
      </c>
      <c r="EO114" s="1372">
        <f t="shared" si="115"/>
        <v>85537.653999999995</v>
      </c>
      <c r="EW114" s="1368" t="s">
        <v>575</v>
      </c>
      <c r="EX114" s="1369">
        <v>0</v>
      </c>
      <c r="EY114" s="1369">
        <v>14062229</v>
      </c>
      <c r="EZ114" s="1369">
        <v>14062229</v>
      </c>
      <c r="FA114" s="1369">
        <v>14062229</v>
      </c>
      <c r="FB114" s="1369">
        <v>0</v>
      </c>
      <c r="FC114" s="1370">
        <f t="shared" si="135"/>
        <v>0</v>
      </c>
      <c r="FD114" s="1370">
        <f t="shared" si="136"/>
        <v>14062.228999999999</v>
      </c>
      <c r="FE114" s="1370">
        <f t="shared" si="137"/>
        <v>14062.228999999999</v>
      </c>
      <c r="FF114" s="1370">
        <f t="shared" si="138"/>
        <v>14062.228999999999</v>
      </c>
      <c r="FG114" s="1370">
        <f t="shared" si="139"/>
        <v>0</v>
      </c>
      <c r="FJ114" s="1371" t="s">
        <v>506</v>
      </c>
      <c r="FK114" s="1370">
        <v>13292168</v>
      </c>
      <c r="FL114" s="1372">
        <f t="shared" si="122"/>
        <v>13292.168</v>
      </c>
      <c r="FN114" s="1613" t="s">
        <v>574</v>
      </c>
      <c r="FO114" s="1614">
        <v>115442667</v>
      </c>
      <c r="FP114" s="1614">
        <v>115442667</v>
      </c>
      <c r="FQ114" s="1614">
        <v>115442667</v>
      </c>
      <c r="FR114" s="1614">
        <f t="shared" si="123"/>
        <v>115442.667</v>
      </c>
      <c r="FS114" s="1614">
        <f t="shared" si="124"/>
        <v>115442.667</v>
      </c>
      <c r="FT114" s="1614">
        <f t="shared" si="125"/>
        <v>115442.667</v>
      </c>
    </row>
    <row r="115" spans="1:176" ht="15" customHeight="1" x14ac:dyDescent="0.25">
      <c r="A115" s="1367" t="s">
        <v>953</v>
      </c>
      <c r="B115" s="1368" t="s">
        <v>395</v>
      </c>
      <c r="C115" s="1369">
        <v>0</v>
      </c>
      <c r="D115" s="1369">
        <f>346865340+800000</f>
        <v>347665340</v>
      </c>
      <c r="E115" s="1369">
        <v>27198080</v>
      </c>
      <c r="F115" s="1369">
        <v>319667260</v>
      </c>
      <c r="G115" s="1369">
        <v>0</v>
      </c>
      <c r="H115" s="1370">
        <f>+D115/$I$1*$J$1</f>
        <v>347665.34</v>
      </c>
      <c r="I115" s="1370">
        <f t="shared" si="73"/>
        <v>27198.080000000002</v>
      </c>
      <c r="J115" s="1370">
        <f t="shared" si="74"/>
        <v>319667.26</v>
      </c>
      <c r="K115" s="1370">
        <f t="shared" si="75"/>
        <v>0</v>
      </c>
      <c r="S115" s="1368" t="s">
        <v>394</v>
      </c>
      <c r="T115" s="1369">
        <v>49056000</v>
      </c>
      <c r="U115" s="1369">
        <v>0</v>
      </c>
      <c r="V115" s="1369">
        <v>0</v>
      </c>
      <c r="W115" s="1369">
        <v>49056000</v>
      </c>
      <c r="X115" s="1370">
        <f t="shared" si="77"/>
        <v>49056</v>
      </c>
      <c r="Y115" s="1370">
        <f t="shared" si="78"/>
        <v>0</v>
      </c>
      <c r="Z115" s="1370">
        <f t="shared" si="79"/>
        <v>0</v>
      </c>
      <c r="AA115" s="1370">
        <f t="shared" si="80"/>
        <v>49056</v>
      </c>
      <c r="AG115" s="1368" t="s">
        <v>393</v>
      </c>
      <c r="AH115" s="1369">
        <v>328628149</v>
      </c>
      <c r="AI115" s="1369">
        <v>200987666</v>
      </c>
      <c r="AJ115" s="1369">
        <v>247988644</v>
      </c>
      <c r="AK115" s="1369">
        <v>80639505</v>
      </c>
      <c r="AL115" s="1369">
        <f t="shared" si="82"/>
        <v>328628.14899999998</v>
      </c>
      <c r="AM115" s="1369">
        <f t="shared" si="83"/>
        <v>200987.666</v>
      </c>
      <c r="AN115" s="1369">
        <f t="shared" si="84"/>
        <v>247988.644</v>
      </c>
      <c r="AO115" s="1369">
        <f t="shared" si="85"/>
        <v>80639.505000000005</v>
      </c>
      <c r="AV115" s="1368" t="s">
        <v>576</v>
      </c>
      <c r="AW115" s="1369">
        <v>644105165</v>
      </c>
      <c r="AX115" s="1369">
        <v>384110172</v>
      </c>
      <c r="AY115" s="1369">
        <v>468637949</v>
      </c>
      <c r="AZ115" s="1369">
        <v>175467216</v>
      </c>
      <c r="BA115" s="1370">
        <f t="shared" si="87"/>
        <v>644105.16500000004</v>
      </c>
      <c r="BB115" s="1370">
        <f t="shared" si="88"/>
        <v>384110.17200000002</v>
      </c>
      <c r="BC115" s="1370">
        <f t="shared" si="89"/>
        <v>468637.94900000002</v>
      </c>
      <c r="BD115" s="1370">
        <f t="shared" si="90"/>
        <v>175467.21599999999</v>
      </c>
      <c r="BK115" s="1368" t="s">
        <v>484</v>
      </c>
      <c r="BL115" s="1369">
        <v>9564</v>
      </c>
      <c r="BM115" s="1369">
        <v>9564</v>
      </c>
      <c r="BN115" s="1369">
        <v>9564</v>
      </c>
      <c r="BO115" s="1369">
        <v>0</v>
      </c>
      <c r="BP115" s="1369">
        <f t="shared" si="92"/>
        <v>9.5640000000000001</v>
      </c>
      <c r="BQ115" s="1369">
        <f t="shared" si="93"/>
        <v>9.5640000000000001</v>
      </c>
      <c r="BR115" s="1369">
        <f t="shared" si="94"/>
        <v>9.5640000000000001</v>
      </c>
      <c r="BS115" s="1369">
        <f t="shared" si="95"/>
        <v>0</v>
      </c>
      <c r="BZ115" s="1368" t="s">
        <v>484</v>
      </c>
      <c r="CA115" s="1369">
        <v>9564</v>
      </c>
      <c r="CB115" s="1369">
        <v>9564</v>
      </c>
      <c r="CC115" s="1369">
        <v>9564</v>
      </c>
      <c r="CD115" s="1369">
        <v>0</v>
      </c>
      <c r="CE115" s="1369">
        <f t="shared" si="97"/>
        <v>9.5640000000000001</v>
      </c>
      <c r="CF115" s="1369">
        <f t="shared" si="98"/>
        <v>9.5640000000000001</v>
      </c>
      <c r="CG115" s="1369">
        <f t="shared" si="99"/>
        <v>9.5640000000000001</v>
      </c>
      <c r="CH115" s="1369">
        <f t="shared" si="100"/>
        <v>0</v>
      </c>
      <c r="CK115" s="1371" t="s">
        <v>587</v>
      </c>
      <c r="CL115" s="1370">
        <v>2640000</v>
      </c>
      <c r="CM115" s="1370">
        <f t="shared" si="101"/>
        <v>2640</v>
      </c>
      <c r="CP115" s="1371" t="s">
        <v>576</v>
      </c>
      <c r="CQ115" s="1370">
        <v>2261553993</v>
      </c>
      <c r="CR115" s="1370">
        <v>814926659</v>
      </c>
      <c r="CS115" s="1370">
        <v>1138465287</v>
      </c>
      <c r="CT115" s="1370">
        <v>1123088706</v>
      </c>
      <c r="CU115" s="1370">
        <f t="shared" si="131"/>
        <v>2261553.9929999998</v>
      </c>
      <c r="CV115" s="1370">
        <f t="shared" si="132"/>
        <v>814926.65899999999</v>
      </c>
      <c r="CW115" s="1370">
        <f t="shared" si="133"/>
        <v>1138465.287</v>
      </c>
      <c r="CX115" s="1370">
        <f t="shared" si="134"/>
        <v>1123088.706</v>
      </c>
      <c r="DE115" s="1368" t="s">
        <v>484</v>
      </c>
      <c r="DF115" s="1369">
        <v>39455</v>
      </c>
      <c r="DG115" s="1369">
        <v>39455</v>
      </c>
      <c r="DH115" s="1369">
        <v>39455</v>
      </c>
      <c r="DI115" s="1369">
        <v>0</v>
      </c>
      <c r="DJ115" s="1370">
        <f t="shared" si="103"/>
        <v>39.454999999999998</v>
      </c>
      <c r="DK115" s="1370">
        <f t="shared" si="104"/>
        <v>39.454999999999998</v>
      </c>
      <c r="DL115" s="1370">
        <f t="shared" si="105"/>
        <v>39.454999999999998</v>
      </c>
      <c r="DM115" s="1370">
        <f t="shared" si="106"/>
        <v>0</v>
      </c>
      <c r="DT115" s="1368" t="s">
        <v>484</v>
      </c>
      <c r="DU115" s="1369">
        <v>39455</v>
      </c>
      <c r="DV115" s="1369">
        <v>39455</v>
      </c>
      <c r="DW115" s="1369">
        <v>39455</v>
      </c>
      <c r="DX115" s="1369">
        <v>0</v>
      </c>
      <c r="DY115" s="1370">
        <f t="shared" si="108"/>
        <v>39.454999999999998</v>
      </c>
      <c r="DZ115" s="1370">
        <f t="shared" si="109"/>
        <v>39.454999999999998</v>
      </c>
      <c r="EA115" s="1370">
        <f t="shared" si="110"/>
        <v>39.454999999999998</v>
      </c>
      <c r="EB115" s="1370">
        <f t="shared" si="111"/>
        <v>0</v>
      </c>
      <c r="EI115" s="1371" t="s">
        <v>475</v>
      </c>
      <c r="EJ115" s="1370">
        <v>29029000</v>
      </c>
      <c r="EK115" s="1370">
        <v>29023296</v>
      </c>
      <c r="EL115" s="1370">
        <v>21856722</v>
      </c>
      <c r="EM115" s="1372">
        <f t="shared" si="113"/>
        <v>29029</v>
      </c>
      <c r="EN115" s="1372">
        <f t="shared" si="114"/>
        <v>29023.295999999998</v>
      </c>
      <c r="EO115" s="1372">
        <f t="shared" si="115"/>
        <v>21856.722000000002</v>
      </c>
      <c r="EW115" s="1368" t="s">
        <v>392</v>
      </c>
      <c r="EX115" s="1369">
        <v>0</v>
      </c>
      <c r="EY115" s="1369">
        <v>14014633</v>
      </c>
      <c r="EZ115" s="1369">
        <v>14014633</v>
      </c>
      <c r="FA115" s="1369">
        <v>14014633</v>
      </c>
      <c r="FB115" s="1369">
        <v>0</v>
      </c>
      <c r="FC115" s="1370">
        <f t="shared" si="135"/>
        <v>0</v>
      </c>
      <c r="FD115" s="1370">
        <f t="shared" si="136"/>
        <v>14014.633</v>
      </c>
      <c r="FE115" s="1370">
        <f t="shared" si="137"/>
        <v>14014.633</v>
      </c>
      <c r="FF115" s="1370">
        <f t="shared" si="138"/>
        <v>14014.633</v>
      </c>
      <c r="FG115" s="1370">
        <f t="shared" si="139"/>
        <v>0</v>
      </c>
      <c r="FJ115" s="1371" t="s">
        <v>476</v>
      </c>
      <c r="FK115" s="1370">
        <v>510600000</v>
      </c>
      <c r="FL115" s="1372">
        <f t="shared" si="122"/>
        <v>510600</v>
      </c>
      <c r="FN115" s="1613" t="s">
        <v>475</v>
      </c>
      <c r="FO115" s="1614">
        <v>29023296</v>
      </c>
      <c r="FP115" s="1614">
        <v>29023296</v>
      </c>
      <c r="FQ115" s="1614">
        <v>29023296</v>
      </c>
      <c r="FR115" s="1614">
        <f t="shared" si="123"/>
        <v>29023.295999999998</v>
      </c>
      <c r="FS115" s="1614">
        <f t="shared" si="124"/>
        <v>29023.295999999998</v>
      </c>
      <c r="FT115" s="1614">
        <f t="shared" si="125"/>
        <v>29023.295999999998</v>
      </c>
    </row>
    <row r="116" spans="1:176" ht="15" customHeight="1" x14ac:dyDescent="0.25">
      <c r="A116" s="1367" t="s">
        <v>953</v>
      </c>
      <c r="B116" s="1368" t="s">
        <v>396</v>
      </c>
      <c r="C116" s="1369">
        <v>0</v>
      </c>
      <c r="D116" s="1369">
        <v>70465090</v>
      </c>
      <c r="E116" s="1369">
        <v>37912000</v>
      </c>
      <c r="F116" s="1369">
        <v>32553090</v>
      </c>
      <c r="G116" s="1369">
        <v>952000</v>
      </c>
      <c r="H116" s="1370">
        <f t="shared" si="72"/>
        <v>70465.09</v>
      </c>
      <c r="I116" s="1370">
        <f t="shared" si="73"/>
        <v>37912</v>
      </c>
      <c r="J116" s="1370">
        <f t="shared" si="74"/>
        <v>32553.09</v>
      </c>
      <c r="K116" s="1370">
        <f t="shared" si="75"/>
        <v>952</v>
      </c>
      <c r="S116" s="1368" t="s">
        <v>395</v>
      </c>
      <c r="T116" s="1369">
        <v>433645570</v>
      </c>
      <c r="U116" s="1369">
        <v>2515680</v>
      </c>
      <c r="V116" s="1369">
        <v>35714080</v>
      </c>
      <c r="W116" s="1369">
        <v>397931490</v>
      </c>
      <c r="X116" s="1370">
        <f t="shared" si="77"/>
        <v>433645.57</v>
      </c>
      <c r="Y116" s="1370">
        <f t="shared" si="78"/>
        <v>2515.6799999999998</v>
      </c>
      <c r="Z116" s="1370">
        <f t="shared" si="79"/>
        <v>35714.080000000002</v>
      </c>
      <c r="AA116" s="1370">
        <f t="shared" si="80"/>
        <v>397931.49</v>
      </c>
      <c r="AG116" s="1368" t="s">
        <v>394</v>
      </c>
      <c r="AH116" s="1369">
        <v>49056000</v>
      </c>
      <c r="AI116" s="1369">
        <v>0</v>
      </c>
      <c r="AJ116" s="1369">
        <v>0</v>
      </c>
      <c r="AK116" s="1369">
        <v>49056000</v>
      </c>
      <c r="AL116" s="1369">
        <f t="shared" si="82"/>
        <v>49056</v>
      </c>
      <c r="AM116" s="1369">
        <f t="shared" si="83"/>
        <v>0</v>
      </c>
      <c r="AN116" s="1369">
        <f t="shared" si="84"/>
        <v>0</v>
      </c>
      <c r="AO116" s="1369">
        <f t="shared" si="85"/>
        <v>49056</v>
      </c>
      <c r="AV116" s="1368" t="s">
        <v>393</v>
      </c>
      <c r="AW116" s="1369">
        <v>307628149</v>
      </c>
      <c r="AX116" s="1369">
        <v>200987666</v>
      </c>
      <c r="AY116" s="1369">
        <v>247988645</v>
      </c>
      <c r="AZ116" s="1369">
        <v>59639504</v>
      </c>
      <c r="BA116" s="1370">
        <f t="shared" si="87"/>
        <v>307628.14899999998</v>
      </c>
      <c r="BB116" s="1370">
        <f t="shared" si="88"/>
        <v>200987.666</v>
      </c>
      <c r="BC116" s="1370">
        <f t="shared" si="89"/>
        <v>247988.64499999999</v>
      </c>
      <c r="BD116" s="1370">
        <f t="shared" si="90"/>
        <v>59639.504000000001</v>
      </c>
      <c r="BK116" s="1368" t="s">
        <v>576</v>
      </c>
      <c r="BL116" s="1369">
        <v>2383830886</v>
      </c>
      <c r="BM116" s="1369">
        <v>495947273</v>
      </c>
      <c r="BN116" s="1369">
        <v>877805779</v>
      </c>
      <c r="BO116" s="1369">
        <v>1506025107</v>
      </c>
      <c r="BP116" s="1369">
        <f t="shared" si="92"/>
        <v>2383830.8859999999</v>
      </c>
      <c r="BQ116" s="1369">
        <f t="shared" si="93"/>
        <v>495947.27299999999</v>
      </c>
      <c r="BR116" s="1369">
        <f t="shared" si="94"/>
        <v>877805.77899999998</v>
      </c>
      <c r="BS116" s="1369">
        <f t="shared" si="95"/>
        <v>1506025.1070000001</v>
      </c>
      <c r="BZ116" s="1368" t="s">
        <v>576</v>
      </c>
      <c r="CA116" s="1369">
        <v>2335232596</v>
      </c>
      <c r="CB116" s="1369">
        <v>655779478</v>
      </c>
      <c r="CC116" s="1369">
        <v>1119408287</v>
      </c>
      <c r="CD116" s="1369">
        <v>1215824309</v>
      </c>
      <c r="CE116" s="1369">
        <f t="shared" si="97"/>
        <v>2335232.5959999999</v>
      </c>
      <c r="CF116" s="1369">
        <f t="shared" si="98"/>
        <v>655779.478</v>
      </c>
      <c r="CG116" s="1369">
        <f t="shared" si="99"/>
        <v>1119408.287</v>
      </c>
      <c r="CH116" s="1369">
        <f t="shared" si="100"/>
        <v>1215824.3089999999</v>
      </c>
      <c r="CK116" s="1371" t="s">
        <v>403</v>
      </c>
      <c r="CL116" s="1370">
        <v>757827316</v>
      </c>
      <c r="CM116" s="1370">
        <f t="shared" si="101"/>
        <v>757827.31599999999</v>
      </c>
      <c r="CP116" s="1371" t="s">
        <v>393</v>
      </c>
      <c r="CQ116" s="1370">
        <v>1431477863</v>
      </c>
      <c r="CR116" s="1370">
        <v>464856892</v>
      </c>
      <c r="CS116" s="1370">
        <v>541196127</v>
      </c>
      <c r="CT116" s="1370">
        <v>890281736</v>
      </c>
      <c r="CU116" s="1370">
        <f t="shared" si="131"/>
        <v>1431477.8629999999</v>
      </c>
      <c r="CV116" s="1370">
        <f t="shared" si="132"/>
        <v>464856.89199999999</v>
      </c>
      <c r="CW116" s="1370">
        <f t="shared" si="133"/>
        <v>541196.12699999998</v>
      </c>
      <c r="CX116" s="1370">
        <f t="shared" si="134"/>
        <v>890281.73600000003</v>
      </c>
      <c r="DE116" s="1368" t="s">
        <v>576</v>
      </c>
      <c r="DF116" s="1369">
        <v>2123611696</v>
      </c>
      <c r="DG116" s="1369">
        <v>1014981312</v>
      </c>
      <c r="DH116" s="1369">
        <v>1308569786</v>
      </c>
      <c r="DI116" s="1369">
        <v>815041910</v>
      </c>
      <c r="DJ116" s="1370">
        <f t="shared" si="103"/>
        <v>2123611.696</v>
      </c>
      <c r="DK116" s="1370">
        <f t="shared" si="104"/>
        <v>1014981.312</v>
      </c>
      <c r="DL116" s="1370">
        <f t="shared" si="105"/>
        <v>1308569.7860000001</v>
      </c>
      <c r="DM116" s="1370">
        <f t="shared" si="106"/>
        <v>815041.91</v>
      </c>
      <c r="DT116" s="1368" t="s">
        <v>576</v>
      </c>
      <c r="DU116" s="1369">
        <v>1890382348</v>
      </c>
      <c r="DV116" s="1369">
        <v>1042362312</v>
      </c>
      <c r="DW116" s="1369">
        <v>1507774562</v>
      </c>
      <c r="DX116" s="1369">
        <v>382607786</v>
      </c>
      <c r="DY116" s="1370">
        <f t="shared" si="108"/>
        <v>1890382.348</v>
      </c>
      <c r="DZ116" s="1370">
        <f t="shared" si="109"/>
        <v>1042362.312</v>
      </c>
      <c r="EA116" s="1370">
        <f t="shared" si="110"/>
        <v>1507774.5619999999</v>
      </c>
      <c r="EB116" s="1370">
        <f t="shared" si="111"/>
        <v>382607.78600000002</v>
      </c>
      <c r="EI116" s="1371" t="s">
        <v>575</v>
      </c>
      <c r="EJ116" s="1370">
        <v>14652950</v>
      </c>
      <c r="EK116" s="1370">
        <v>14054088</v>
      </c>
      <c r="EL116" s="1370">
        <v>14054088</v>
      </c>
      <c r="EM116" s="1372">
        <f t="shared" si="113"/>
        <v>14652.95</v>
      </c>
      <c r="EN116" s="1372">
        <f t="shared" si="114"/>
        <v>14054.088</v>
      </c>
      <c r="EO116" s="1372">
        <f t="shared" si="115"/>
        <v>14054.088</v>
      </c>
      <c r="EW116" s="1368" t="s">
        <v>484</v>
      </c>
      <c r="EX116" s="1369">
        <v>0</v>
      </c>
      <c r="EY116" s="1369">
        <v>47596</v>
      </c>
      <c r="EZ116" s="1369">
        <v>47596</v>
      </c>
      <c r="FA116" s="1369">
        <v>47596</v>
      </c>
      <c r="FB116" s="1369">
        <v>0</v>
      </c>
      <c r="FC116" s="1370">
        <f t="shared" si="135"/>
        <v>0</v>
      </c>
      <c r="FD116" s="1370">
        <f t="shared" si="136"/>
        <v>47.595999999999997</v>
      </c>
      <c r="FE116" s="1370">
        <f t="shared" si="137"/>
        <v>47.595999999999997</v>
      </c>
      <c r="FF116" s="1370">
        <f t="shared" si="138"/>
        <v>47.595999999999997</v>
      </c>
      <c r="FG116" s="1370">
        <f t="shared" si="139"/>
        <v>0</v>
      </c>
      <c r="FJ116" s="1371" t="s">
        <v>988</v>
      </c>
      <c r="FK116" s="1370">
        <v>300000000</v>
      </c>
      <c r="FL116" s="1372">
        <f t="shared" si="122"/>
        <v>300000</v>
      </c>
      <c r="FN116" s="1613" t="s">
        <v>575</v>
      </c>
      <c r="FO116" s="1614">
        <v>14062229</v>
      </c>
      <c r="FP116" s="1614">
        <v>14062229</v>
      </c>
      <c r="FQ116" s="1614">
        <v>14062229</v>
      </c>
      <c r="FR116" s="1614">
        <f t="shared" si="123"/>
        <v>14062.228999999999</v>
      </c>
      <c r="FS116" s="1614">
        <f t="shared" si="124"/>
        <v>14062.228999999999</v>
      </c>
      <c r="FT116" s="1614">
        <f t="shared" si="125"/>
        <v>14062.228999999999</v>
      </c>
    </row>
    <row r="117" spans="1:176" ht="15" customHeight="1" x14ac:dyDescent="0.25">
      <c r="A117" s="1367" t="s">
        <v>952</v>
      </c>
      <c r="B117" s="1368" t="s">
        <v>577</v>
      </c>
      <c r="C117" s="1369">
        <v>0</v>
      </c>
      <c r="D117" s="1369">
        <v>8246488</v>
      </c>
      <c r="E117" s="1369">
        <v>198450</v>
      </c>
      <c r="F117" s="1369">
        <v>8048038</v>
      </c>
      <c r="G117" s="1369">
        <v>198450</v>
      </c>
      <c r="H117" s="1370">
        <f t="shared" si="72"/>
        <v>8246.4879999999994</v>
      </c>
      <c r="I117" s="1370">
        <f t="shared" si="73"/>
        <v>198.45</v>
      </c>
      <c r="J117" s="1370">
        <f t="shared" si="74"/>
        <v>8048.0379999999996</v>
      </c>
      <c r="K117" s="1370">
        <f t="shared" si="75"/>
        <v>198.45</v>
      </c>
      <c r="S117" s="1368" t="s">
        <v>396</v>
      </c>
      <c r="T117" s="1369">
        <v>96424000</v>
      </c>
      <c r="U117" s="1369">
        <v>23870910</v>
      </c>
      <c r="V117" s="1369">
        <v>49424000</v>
      </c>
      <c r="W117" s="1369">
        <v>47000000</v>
      </c>
      <c r="X117" s="1370">
        <f t="shared" si="77"/>
        <v>96424</v>
      </c>
      <c r="Y117" s="1370">
        <f t="shared" si="78"/>
        <v>23870.91</v>
      </c>
      <c r="Z117" s="1370">
        <f t="shared" si="79"/>
        <v>49424</v>
      </c>
      <c r="AA117" s="1370">
        <f t="shared" si="80"/>
        <v>47000</v>
      </c>
      <c r="AG117" s="1368" t="s">
        <v>395</v>
      </c>
      <c r="AH117" s="1369">
        <v>209997016</v>
      </c>
      <c r="AI117" s="1369">
        <v>8582026</v>
      </c>
      <c r="AJ117" s="1369">
        <v>173182080</v>
      </c>
      <c r="AK117" s="1369">
        <v>36814936</v>
      </c>
      <c r="AL117" s="1369">
        <f t="shared" si="82"/>
        <v>209997.016</v>
      </c>
      <c r="AM117" s="1369">
        <f t="shared" si="83"/>
        <v>8582.0259999999998</v>
      </c>
      <c r="AN117" s="1369">
        <f t="shared" si="84"/>
        <v>173182.07999999999</v>
      </c>
      <c r="AO117" s="1369">
        <f t="shared" si="85"/>
        <v>36814.936000000002</v>
      </c>
      <c r="AV117" s="1368" t="s">
        <v>394</v>
      </c>
      <c r="AW117" s="1369">
        <v>49056000</v>
      </c>
      <c r="AX117" s="1369">
        <v>0</v>
      </c>
      <c r="AY117" s="1369">
        <v>4500000</v>
      </c>
      <c r="AZ117" s="1369">
        <v>44556000</v>
      </c>
      <c r="BA117" s="1370">
        <f t="shared" si="87"/>
        <v>49056</v>
      </c>
      <c r="BB117" s="1370">
        <f t="shared" si="88"/>
        <v>0</v>
      </c>
      <c r="BC117" s="1370">
        <f t="shared" si="89"/>
        <v>4500</v>
      </c>
      <c r="BD117" s="1370">
        <f t="shared" si="90"/>
        <v>44556</v>
      </c>
      <c r="BK117" s="1368" t="s">
        <v>393</v>
      </c>
      <c r="BL117" s="1369">
        <v>1485442663</v>
      </c>
      <c r="BM117" s="1369">
        <v>258988013</v>
      </c>
      <c r="BN117" s="1369">
        <v>357553027</v>
      </c>
      <c r="BO117" s="1369">
        <v>1127889636</v>
      </c>
      <c r="BP117" s="1369">
        <f t="shared" si="92"/>
        <v>1485442.6629999999</v>
      </c>
      <c r="BQ117" s="1369">
        <f t="shared" si="93"/>
        <v>258988.01300000001</v>
      </c>
      <c r="BR117" s="1369">
        <f t="shared" si="94"/>
        <v>357553.027</v>
      </c>
      <c r="BS117" s="1369">
        <f t="shared" si="95"/>
        <v>1127889.6359999999</v>
      </c>
      <c r="BZ117" s="1368" t="s">
        <v>393</v>
      </c>
      <c r="CA117" s="1369">
        <v>1454936080</v>
      </c>
      <c r="CB117" s="1369">
        <v>414473872</v>
      </c>
      <c r="CC117" s="1369">
        <v>541196127</v>
      </c>
      <c r="CD117" s="1369">
        <v>913739953</v>
      </c>
      <c r="CE117" s="1369">
        <f t="shared" si="97"/>
        <v>1454936.08</v>
      </c>
      <c r="CF117" s="1369">
        <f t="shared" si="98"/>
        <v>414473.87199999997</v>
      </c>
      <c r="CG117" s="1369">
        <f t="shared" si="99"/>
        <v>541196.12699999998</v>
      </c>
      <c r="CH117" s="1369">
        <f t="shared" si="100"/>
        <v>913739.95299999998</v>
      </c>
      <c r="CK117" s="1371" t="s">
        <v>406</v>
      </c>
      <c r="CL117" s="1370">
        <v>757827316</v>
      </c>
      <c r="CM117" s="1370">
        <f t="shared" si="101"/>
        <v>757827.31599999999</v>
      </c>
      <c r="CP117" s="1371" t="s">
        <v>394</v>
      </c>
      <c r="CQ117" s="1370">
        <v>49562583</v>
      </c>
      <c r="CR117" s="1370">
        <v>1680000</v>
      </c>
      <c r="CS117" s="1370">
        <v>27959000</v>
      </c>
      <c r="CT117" s="1370">
        <v>21603583</v>
      </c>
      <c r="CU117" s="1370">
        <f t="shared" si="131"/>
        <v>49562.582999999999</v>
      </c>
      <c r="CV117" s="1370">
        <f t="shared" si="132"/>
        <v>1680</v>
      </c>
      <c r="CW117" s="1370">
        <f t="shared" si="133"/>
        <v>27959</v>
      </c>
      <c r="CX117" s="1370">
        <f t="shared" si="134"/>
        <v>21603.582999999999</v>
      </c>
      <c r="DE117" s="1368" t="s">
        <v>393</v>
      </c>
      <c r="DF117" s="1369">
        <v>1410709863</v>
      </c>
      <c r="DG117" s="1369">
        <v>611676881</v>
      </c>
      <c r="DH117" s="1369">
        <v>679196126</v>
      </c>
      <c r="DI117" s="1369">
        <v>731513737</v>
      </c>
      <c r="DJ117" s="1370">
        <f t="shared" si="103"/>
        <v>1410709.8629999999</v>
      </c>
      <c r="DK117" s="1370">
        <f t="shared" si="104"/>
        <v>611676.88100000005</v>
      </c>
      <c r="DL117" s="1370">
        <f t="shared" si="105"/>
        <v>679196.12600000005</v>
      </c>
      <c r="DM117" s="1370">
        <f t="shared" si="106"/>
        <v>731513.73699999996</v>
      </c>
      <c r="DT117" s="1368" t="s">
        <v>393</v>
      </c>
      <c r="DU117" s="1369">
        <v>995191186</v>
      </c>
      <c r="DV117" s="1369">
        <v>619161881</v>
      </c>
      <c r="DW117" s="1369">
        <v>679196126</v>
      </c>
      <c r="DX117" s="1369">
        <v>315995060</v>
      </c>
      <c r="DY117" s="1370">
        <f t="shared" si="108"/>
        <v>995191.18599999999</v>
      </c>
      <c r="DZ117" s="1370">
        <f t="shared" si="109"/>
        <v>619161.88100000005</v>
      </c>
      <c r="EA117" s="1370">
        <f t="shared" si="110"/>
        <v>679196.12600000005</v>
      </c>
      <c r="EB117" s="1370">
        <f t="shared" si="111"/>
        <v>315995.06</v>
      </c>
      <c r="EI117" s="1371" t="s">
        <v>392</v>
      </c>
      <c r="EJ117" s="1370">
        <v>14613495</v>
      </c>
      <c r="EK117" s="1370">
        <v>14014633</v>
      </c>
      <c r="EL117" s="1370">
        <v>14014633</v>
      </c>
      <c r="EM117" s="1372">
        <f t="shared" si="113"/>
        <v>14613.495000000001</v>
      </c>
      <c r="EN117" s="1372">
        <f t="shared" si="114"/>
        <v>14014.633</v>
      </c>
      <c r="EO117" s="1372">
        <f t="shared" si="115"/>
        <v>14014.633</v>
      </c>
      <c r="EW117" s="1368" t="s">
        <v>576</v>
      </c>
      <c r="EX117" s="1369">
        <v>0</v>
      </c>
      <c r="EY117" s="1369">
        <v>1926208320</v>
      </c>
      <c r="EZ117" s="1369">
        <v>1455000768</v>
      </c>
      <c r="FA117" s="1369">
        <v>1852482860</v>
      </c>
      <c r="FB117" s="1369">
        <v>73725460</v>
      </c>
      <c r="FC117" s="1370">
        <f t="shared" si="135"/>
        <v>0</v>
      </c>
      <c r="FD117" s="1370">
        <f t="shared" si="136"/>
        <v>1926208.32</v>
      </c>
      <c r="FE117" s="1370">
        <f t="shared" si="137"/>
        <v>1455000.7679999999</v>
      </c>
      <c r="FF117" s="1370">
        <f t="shared" si="138"/>
        <v>1852482.86</v>
      </c>
      <c r="FG117" s="1370">
        <f t="shared" si="139"/>
        <v>73725.460000000006</v>
      </c>
      <c r="FJ117" s="1371" t="s">
        <v>1049</v>
      </c>
      <c r="FK117" s="1370">
        <v>210600000</v>
      </c>
      <c r="FL117" s="1372">
        <f t="shared" si="122"/>
        <v>210600</v>
      </c>
      <c r="FN117" s="1613" t="s">
        <v>392</v>
      </c>
      <c r="FO117" s="1614">
        <v>14014633</v>
      </c>
      <c r="FP117" s="1614">
        <v>14014633</v>
      </c>
      <c r="FQ117" s="1614">
        <v>14014633</v>
      </c>
      <c r="FR117" s="1614">
        <f t="shared" si="123"/>
        <v>14014.633</v>
      </c>
      <c r="FS117" s="1614">
        <f t="shared" si="124"/>
        <v>14014.633</v>
      </c>
      <c r="FT117" s="1614">
        <f t="shared" si="125"/>
        <v>14014.633</v>
      </c>
    </row>
    <row r="118" spans="1:176" ht="15" customHeight="1" x14ac:dyDescent="0.25">
      <c r="A118" s="1367" t="s">
        <v>953</v>
      </c>
      <c r="B118" s="1368" t="s">
        <v>397</v>
      </c>
      <c r="C118" s="1369">
        <v>0</v>
      </c>
      <c r="D118" s="1369">
        <v>8158000</v>
      </c>
      <c r="E118" s="1369">
        <v>198450</v>
      </c>
      <c r="F118" s="1369">
        <v>7959550</v>
      </c>
      <c r="G118" s="1369">
        <v>198450</v>
      </c>
      <c r="H118" s="1370">
        <f t="shared" si="72"/>
        <v>8158</v>
      </c>
      <c r="I118" s="1370">
        <f t="shared" si="73"/>
        <v>198.45</v>
      </c>
      <c r="J118" s="1370">
        <f t="shared" si="74"/>
        <v>7959.55</v>
      </c>
      <c r="K118" s="1370">
        <f t="shared" si="75"/>
        <v>198.45</v>
      </c>
      <c r="S118" s="1368" t="s">
        <v>577</v>
      </c>
      <c r="T118" s="1369">
        <v>8178068</v>
      </c>
      <c r="U118" s="1369">
        <v>472145</v>
      </c>
      <c r="V118" s="1369">
        <v>472145</v>
      </c>
      <c r="W118" s="1369">
        <v>7705923</v>
      </c>
      <c r="X118" s="1370">
        <f t="shared" si="77"/>
        <v>8178.0680000000002</v>
      </c>
      <c r="Y118" s="1370">
        <f t="shared" si="78"/>
        <v>472.14499999999998</v>
      </c>
      <c r="Z118" s="1370">
        <f t="shared" si="79"/>
        <v>472.14499999999998</v>
      </c>
      <c r="AA118" s="1370">
        <f t="shared" si="80"/>
        <v>7705.9229999999998</v>
      </c>
      <c r="AG118" s="1368" t="s">
        <v>396</v>
      </c>
      <c r="AH118" s="1369">
        <v>96424000</v>
      </c>
      <c r="AI118" s="1369">
        <v>23870910</v>
      </c>
      <c r="AJ118" s="1369">
        <v>30656000</v>
      </c>
      <c r="AK118" s="1369">
        <v>65768000</v>
      </c>
      <c r="AL118" s="1369">
        <f t="shared" si="82"/>
        <v>96424</v>
      </c>
      <c r="AM118" s="1369">
        <f t="shared" si="83"/>
        <v>23870.91</v>
      </c>
      <c r="AN118" s="1369">
        <f t="shared" si="84"/>
        <v>30656</v>
      </c>
      <c r="AO118" s="1369">
        <f t="shared" si="85"/>
        <v>65768</v>
      </c>
      <c r="AV118" s="1368" t="s">
        <v>395</v>
      </c>
      <c r="AW118" s="1369">
        <v>209997016</v>
      </c>
      <c r="AX118" s="1369">
        <v>154559596</v>
      </c>
      <c r="AY118" s="1369">
        <v>185493304</v>
      </c>
      <c r="AZ118" s="1369">
        <v>24503712</v>
      </c>
      <c r="BA118" s="1370">
        <f t="shared" si="87"/>
        <v>209997.016</v>
      </c>
      <c r="BB118" s="1370">
        <f t="shared" si="88"/>
        <v>154559.59599999999</v>
      </c>
      <c r="BC118" s="1370">
        <f t="shared" si="89"/>
        <v>185493.304</v>
      </c>
      <c r="BD118" s="1370">
        <f t="shared" si="90"/>
        <v>24503.712</v>
      </c>
      <c r="BK118" s="1368" t="s">
        <v>394</v>
      </c>
      <c r="BL118" s="1369">
        <v>49056000</v>
      </c>
      <c r="BM118" s="1369">
        <v>0</v>
      </c>
      <c r="BN118" s="1369">
        <v>17481000</v>
      </c>
      <c r="BO118" s="1369">
        <v>31575000</v>
      </c>
      <c r="BP118" s="1369">
        <f t="shared" si="92"/>
        <v>49056</v>
      </c>
      <c r="BQ118" s="1369">
        <f t="shared" si="93"/>
        <v>0</v>
      </c>
      <c r="BR118" s="1369">
        <f t="shared" si="94"/>
        <v>17481</v>
      </c>
      <c r="BS118" s="1369">
        <f t="shared" si="95"/>
        <v>31575</v>
      </c>
      <c r="BZ118" s="1368" t="s">
        <v>394</v>
      </c>
      <c r="CA118" s="1369">
        <v>49562583</v>
      </c>
      <c r="CB118" s="1369">
        <v>1680000</v>
      </c>
      <c r="CC118" s="1369">
        <v>27670000</v>
      </c>
      <c r="CD118" s="1369">
        <v>21892583</v>
      </c>
      <c r="CE118" s="1369">
        <f t="shared" si="97"/>
        <v>49562.582999999999</v>
      </c>
      <c r="CF118" s="1369">
        <f t="shared" si="98"/>
        <v>1680</v>
      </c>
      <c r="CG118" s="1369">
        <f t="shared" si="99"/>
        <v>27670</v>
      </c>
      <c r="CH118" s="1369">
        <f t="shared" si="100"/>
        <v>21892.582999999999</v>
      </c>
      <c r="CK118" s="1371" t="s">
        <v>407</v>
      </c>
      <c r="CL118" s="1370">
        <v>757827316</v>
      </c>
      <c r="CM118" s="1370">
        <f t="shared" si="101"/>
        <v>757827.31599999999</v>
      </c>
      <c r="CP118" s="1371" t="s">
        <v>395</v>
      </c>
      <c r="CQ118" s="1370">
        <v>702857547</v>
      </c>
      <c r="CR118" s="1370">
        <v>309269858</v>
      </c>
      <c r="CS118" s="1370">
        <v>519886160</v>
      </c>
      <c r="CT118" s="1370">
        <v>182971387</v>
      </c>
      <c r="CU118" s="1370">
        <f t="shared" si="131"/>
        <v>702857.54700000002</v>
      </c>
      <c r="CV118" s="1370">
        <f t="shared" si="132"/>
        <v>309269.85800000001</v>
      </c>
      <c r="CW118" s="1370">
        <f t="shared" si="133"/>
        <v>519886.16</v>
      </c>
      <c r="CX118" s="1370">
        <f t="shared" si="134"/>
        <v>182971.38699999999</v>
      </c>
      <c r="DE118" s="1368" t="s">
        <v>394</v>
      </c>
      <c r="DF118" s="1369">
        <v>49562583</v>
      </c>
      <c r="DG118" s="1369">
        <v>3080000</v>
      </c>
      <c r="DH118" s="1369">
        <v>24259000</v>
      </c>
      <c r="DI118" s="1369">
        <v>25303583</v>
      </c>
      <c r="DJ118" s="1370">
        <f t="shared" si="103"/>
        <v>49562.582999999999</v>
      </c>
      <c r="DK118" s="1370">
        <f t="shared" si="104"/>
        <v>3080</v>
      </c>
      <c r="DL118" s="1370">
        <f t="shared" si="105"/>
        <v>24259</v>
      </c>
      <c r="DM118" s="1370">
        <f t="shared" si="106"/>
        <v>25303.582999999999</v>
      </c>
      <c r="DT118" s="1368" t="s">
        <v>394</v>
      </c>
      <c r="DU118" s="1369">
        <v>49562583</v>
      </c>
      <c r="DV118" s="1369">
        <v>4055000</v>
      </c>
      <c r="DW118" s="1369">
        <v>30405000</v>
      </c>
      <c r="DX118" s="1369">
        <v>19157583</v>
      </c>
      <c r="DY118" s="1370">
        <f t="shared" si="108"/>
        <v>49562.582999999999</v>
      </c>
      <c r="DZ118" s="1370">
        <f t="shared" si="109"/>
        <v>4055</v>
      </c>
      <c r="EA118" s="1370">
        <f t="shared" si="110"/>
        <v>30405</v>
      </c>
      <c r="EB118" s="1370">
        <f t="shared" si="111"/>
        <v>19157.582999999999</v>
      </c>
      <c r="EI118" s="1371" t="s">
        <v>484</v>
      </c>
      <c r="EJ118" s="1370">
        <v>39455</v>
      </c>
      <c r="EK118" s="1370">
        <v>39455</v>
      </c>
      <c r="EL118" s="1370">
        <v>39455</v>
      </c>
      <c r="EM118" s="1372">
        <f t="shared" si="113"/>
        <v>39.454999999999998</v>
      </c>
      <c r="EN118" s="1372">
        <f t="shared" si="114"/>
        <v>39.454999999999998</v>
      </c>
      <c r="EO118" s="1372">
        <f t="shared" si="115"/>
        <v>39.454999999999998</v>
      </c>
      <c r="EW118" s="1368" t="s">
        <v>393</v>
      </c>
      <c r="EX118" s="1369">
        <v>0</v>
      </c>
      <c r="EY118" s="1369">
        <v>1049240665</v>
      </c>
      <c r="EZ118" s="1369">
        <v>827196120</v>
      </c>
      <c r="FA118" s="1369">
        <v>1005496125</v>
      </c>
      <c r="FB118" s="1369">
        <v>43744540</v>
      </c>
      <c r="FC118" s="1370">
        <f t="shared" si="135"/>
        <v>0</v>
      </c>
      <c r="FD118" s="1370">
        <f t="shared" si="136"/>
        <v>1049240.665</v>
      </c>
      <c r="FE118" s="1370">
        <f t="shared" si="137"/>
        <v>827196.12</v>
      </c>
      <c r="FF118" s="1370">
        <f t="shared" si="138"/>
        <v>1005496.125</v>
      </c>
      <c r="FG118" s="1370">
        <f t="shared" si="139"/>
        <v>43744.54</v>
      </c>
      <c r="FJ118" s="1371" t="s">
        <v>603</v>
      </c>
      <c r="FK118" s="1370">
        <v>33357679</v>
      </c>
      <c r="FL118" s="1372">
        <f t="shared" si="122"/>
        <v>33357.678999999996</v>
      </c>
      <c r="FN118" s="1613" t="s">
        <v>484</v>
      </c>
      <c r="FO118" s="1614">
        <v>47596</v>
      </c>
      <c r="FP118" s="1614">
        <v>47596</v>
      </c>
      <c r="FQ118" s="1614">
        <v>47596</v>
      </c>
      <c r="FR118" s="1614">
        <f t="shared" si="123"/>
        <v>47.595999999999997</v>
      </c>
      <c r="FS118" s="1614">
        <f t="shared" si="124"/>
        <v>47.595999999999997</v>
      </c>
      <c r="FT118" s="1614">
        <f t="shared" si="125"/>
        <v>47.595999999999997</v>
      </c>
    </row>
    <row r="119" spans="1:176" ht="15" customHeight="1" x14ac:dyDescent="0.25">
      <c r="A119" s="1367" t="s">
        <v>953</v>
      </c>
      <c r="B119" s="1368" t="s">
        <v>398</v>
      </c>
      <c r="C119" s="1369">
        <v>0</v>
      </c>
      <c r="D119" s="1369">
        <v>88488</v>
      </c>
      <c r="E119" s="1369">
        <v>0</v>
      </c>
      <c r="F119" s="1369">
        <v>88488</v>
      </c>
      <c r="G119" s="1369">
        <v>0</v>
      </c>
      <c r="H119" s="1370">
        <f t="shared" si="72"/>
        <v>88.488</v>
      </c>
      <c r="I119" s="1370">
        <f t="shared" si="73"/>
        <v>0</v>
      </c>
      <c r="J119" s="1370">
        <f t="shared" si="74"/>
        <v>88.488</v>
      </c>
      <c r="K119" s="1370">
        <f t="shared" si="75"/>
        <v>0</v>
      </c>
      <c r="S119" s="1368" t="s">
        <v>397</v>
      </c>
      <c r="T119" s="1369">
        <v>8093580</v>
      </c>
      <c r="U119" s="1369">
        <v>472145</v>
      </c>
      <c r="V119" s="1369">
        <v>472145</v>
      </c>
      <c r="W119" s="1369">
        <v>7621435</v>
      </c>
      <c r="X119" s="1370">
        <f t="shared" si="77"/>
        <v>8093.58</v>
      </c>
      <c r="Y119" s="1370">
        <f t="shared" si="78"/>
        <v>472.14499999999998</v>
      </c>
      <c r="Z119" s="1370">
        <f t="shared" si="79"/>
        <v>472.14499999999998</v>
      </c>
      <c r="AA119" s="1370">
        <f t="shared" si="80"/>
        <v>7621.4350000000004</v>
      </c>
      <c r="AG119" s="1368" t="s">
        <v>577</v>
      </c>
      <c r="AH119" s="1369">
        <v>8100718</v>
      </c>
      <c r="AI119" s="1369">
        <v>1373796</v>
      </c>
      <c r="AJ119" s="1369">
        <v>1381701</v>
      </c>
      <c r="AK119" s="1369">
        <v>6719017</v>
      </c>
      <c r="AL119" s="1369">
        <f t="shared" si="82"/>
        <v>8100.7179999999998</v>
      </c>
      <c r="AM119" s="1369">
        <f t="shared" si="83"/>
        <v>1373.796</v>
      </c>
      <c r="AN119" s="1369">
        <f t="shared" si="84"/>
        <v>1381.701</v>
      </c>
      <c r="AO119" s="1369">
        <f t="shared" si="85"/>
        <v>6719.0169999999998</v>
      </c>
      <c r="AV119" s="1368" t="s">
        <v>396</v>
      </c>
      <c r="AW119" s="1369">
        <v>77424000</v>
      </c>
      <c r="AX119" s="1369">
        <v>28562910</v>
      </c>
      <c r="AY119" s="1369">
        <v>30656000</v>
      </c>
      <c r="AZ119" s="1369">
        <v>46768000</v>
      </c>
      <c r="BA119" s="1370">
        <f t="shared" si="87"/>
        <v>77424</v>
      </c>
      <c r="BB119" s="1370">
        <f t="shared" si="88"/>
        <v>28562.91</v>
      </c>
      <c r="BC119" s="1370">
        <f t="shared" si="89"/>
        <v>30656</v>
      </c>
      <c r="BD119" s="1370">
        <f t="shared" si="90"/>
        <v>46768</v>
      </c>
      <c r="BK119" s="1368" t="s">
        <v>395</v>
      </c>
      <c r="BL119" s="1369">
        <v>771676223</v>
      </c>
      <c r="BM119" s="1369">
        <v>208396350</v>
      </c>
      <c r="BN119" s="1369">
        <v>472115752</v>
      </c>
      <c r="BO119" s="1369">
        <v>299560471</v>
      </c>
      <c r="BP119" s="1369">
        <f t="shared" si="92"/>
        <v>771676.223</v>
      </c>
      <c r="BQ119" s="1369">
        <f t="shared" si="93"/>
        <v>208396.35</v>
      </c>
      <c r="BR119" s="1369">
        <f t="shared" si="94"/>
        <v>472115.75199999998</v>
      </c>
      <c r="BS119" s="1369">
        <f t="shared" si="95"/>
        <v>299560.47100000002</v>
      </c>
      <c r="BZ119" s="1368" t="s">
        <v>395</v>
      </c>
      <c r="CA119" s="1369">
        <v>753077933</v>
      </c>
      <c r="CB119" s="1369">
        <v>211062696</v>
      </c>
      <c r="CC119" s="1369">
        <v>519886160</v>
      </c>
      <c r="CD119" s="1369">
        <v>233191773</v>
      </c>
      <c r="CE119" s="1369">
        <f t="shared" si="97"/>
        <v>753077.93299999996</v>
      </c>
      <c r="CF119" s="1369">
        <f t="shared" si="98"/>
        <v>211062.696</v>
      </c>
      <c r="CG119" s="1369">
        <f t="shared" si="99"/>
        <v>519886.16</v>
      </c>
      <c r="CH119" s="1369">
        <f t="shared" si="100"/>
        <v>233191.77299999999</v>
      </c>
      <c r="CK119" s="1371" t="s">
        <v>588</v>
      </c>
      <c r="CL119" s="1370">
        <v>757827316</v>
      </c>
      <c r="CM119" s="1370">
        <f t="shared" si="101"/>
        <v>757827.31599999999</v>
      </c>
      <c r="CP119" s="1371" t="s">
        <v>396</v>
      </c>
      <c r="CQ119" s="1370">
        <v>77656000</v>
      </c>
      <c r="CR119" s="1370">
        <v>39119909</v>
      </c>
      <c r="CS119" s="1370">
        <v>49424000</v>
      </c>
      <c r="CT119" s="1370">
        <v>28232000</v>
      </c>
      <c r="CU119" s="1370">
        <f t="shared" si="131"/>
        <v>77656</v>
      </c>
      <c r="CV119" s="1370">
        <f t="shared" si="132"/>
        <v>39119.909</v>
      </c>
      <c r="CW119" s="1370">
        <f t="shared" si="133"/>
        <v>49424</v>
      </c>
      <c r="CX119" s="1370">
        <f t="shared" si="134"/>
        <v>28232</v>
      </c>
      <c r="DE119" s="1368" t="s">
        <v>395</v>
      </c>
      <c r="DF119" s="1369">
        <v>566810750</v>
      </c>
      <c r="DG119" s="1369">
        <v>358906932</v>
      </c>
      <c r="DH119" s="1369">
        <v>519886160</v>
      </c>
      <c r="DI119" s="1369">
        <v>46924590</v>
      </c>
      <c r="DJ119" s="1370">
        <f t="shared" si="103"/>
        <v>566810.75</v>
      </c>
      <c r="DK119" s="1370">
        <f t="shared" si="104"/>
        <v>358906.93199999997</v>
      </c>
      <c r="DL119" s="1370">
        <f t="shared" si="105"/>
        <v>519886.16</v>
      </c>
      <c r="DM119" s="1370">
        <f t="shared" si="106"/>
        <v>46924.59</v>
      </c>
      <c r="DT119" s="1368" t="s">
        <v>395</v>
      </c>
      <c r="DU119" s="1369">
        <v>749100079</v>
      </c>
      <c r="DV119" s="1369">
        <v>358906932</v>
      </c>
      <c r="DW119" s="1369">
        <v>712944936</v>
      </c>
      <c r="DX119" s="1369">
        <v>36155143</v>
      </c>
      <c r="DY119" s="1370">
        <f t="shared" si="108"/>
        <v>749100.07900000003</v>
      </c>
      <c r="DZ119" s="1370">
        <f t="shared" si="109"/>
        <v>358906.93199999997</v>
      </c>
      <c r="EA119" s="1370">
        <f t="shared" si="110"/>
        <v>712944.93599999999</v>
      </c>
      <c r="EB119" s="1370">
        <f t="shared" si="111"/>
        <v>36155.142999999996</v>
      </c>
      <c r="EI119" s="1371" t="s">
        <v>576</v>
      </c>
      <c r="EJ119" s="1370">
        <v>1947394102</v>
      </c>
      <c r="EK119" s="1370">
        <v>1585324562</v>
      </c>
      <c r="EL119" s="1370">
        <v>1175679469</v>
      </c>
      <c r="EM119" s="1372">
        <f t="shared" si="113"/>
        <v>1947394.102</v>
      </c>
      <c r="EN119" s="1372">
        <f t="shared" si="114"/>
        <v>1585324.5619999999</v>
      </c>
      <c r="EO119" s="1372">
        <f t="shared" si="115"/>
        <v>1175679.469</v>
      </c>
      <c r="EW119" s="1368" t="s">
        <v>394</v>
      </c>
      <c r="EX119" s="1369">
        <v>0</v>
      </c>
      <c r="EY119" s="1369">
        <v>49056000</v>
      </c>
      <c r="EZ119" s="1369">
        <v>21425000</v>
      </c>
      <c r="FA119" s="1369">
        <v>40390000</v>
      </c>
      <c r="FB119" s="1369">
        <v>8666000</v>
      </c>
      <c r="FC119" s="1370">
        <f t="shared" si="135"/>
        <v>0</v>
      </c>
      <c r="FD119" s="1370">
        <f t="shared" si="136"/>
        <v>49056</v>
      </c>
      <c r="FE119" s="1370">
        <f t="shared" si="137"/>
        <v>21425</v>
      </c>
      <c r="FF119" s="1370">
        <f t="shared" si="138"/>
        <v>40390</v>
      </c>
      <c r="FG119" s="1370">
        <f t="shared" si="139"/>
        <v>8666</v>
      </c>
      <c r="FJ119" s="1371" t="s">
        <v>604</v>
      </c>
      <c r="FK119" s="1370">
        <v>33357679</v>
      </c>
      <c r="FL119" s="1372">
        <f t="shared" si="122"/>
        <v>33357.678999999996</v>
      </c>
      <c r="FN119" s="1613" t="s">
        <v>576</v>
      </c>
      <c r="FO119" s="1614">
        <v>2050533185</v>
      </c>
      <c r="FP119" s="1614">
        <v>1871617185</v>
      </c>
      <c r="FQ119" s="1614">
        <v>1873867185</v>
      </c>
      <c r="FR119" s="1614">
        <f t="shared" si="123"/>
        <v>2050533.1850000001</v>
      </c>
      <c r="FS119" s="1614">
        <f t="shared" si="124"/>
        <v>1871617.1850000001</v>
      </c>
      <c r="FT119" s="1614">
        <f t="shared" si="125"/>
        <v>1873867.1850000001</v>
      </c>
    </row>
    <row r="120" spans="1:176" ht="15" customHeight="1" x14ac:dyDescent="0.25">
      <c r="A120" s="1367" t="s">
        <v>433</v>
      </c>
      <c r="B120" s="1368" t="s">
        <v>579</v>
      </c>
      <c r="C120" s="1369">
        <v>10000</v>
      </c>
      <c r="D120" s="1369">
        <v>10000</v>
      </c>
      <c r="E120" s="1369">
        <v>0</v>
      </c>
      <c r="F120" s="1369">
        <v>10000</v>
      </c>
      <c r="G120" s="1369">
        <v>0</v>
      </c>
      <c r="H120" s="1370">
        <f t="shared" si="72"/>
        <v>10</v>
      </c>
      <c r="I120" s="1370">
        <f t="shared" si="73"/>
        <v>0</v>
      </c>
      <c r="J120" s="1370">
        <f t="shared" si="74"/>
        <v>10</v>
      </c>
      <c r="K120" s="1370">
        <f t="shared" si="75"/>
        <v>0</v>
      </c>
      <c r="S120" s="1368" t="s">
        <v>398</v>
      </c>
      <c r="T120" s="1369">
        <v>84488</v>
      </c>
      <c r="U120" s="1369">
        <v>0</v>
      </c>
      <c r="V120" s="1369">
        <v>0</v>
      </c>
      <c r="W120" s="1369">
        <v>84488</v>
      </c>
      <c r="X120" s="1370">
        <f t="shared" si="77"/>
        <v>84.488</v>
      </c>
      <c r="Y120" s="1370">
        <f t="shared" si="78"/>
        <v>0</v>
      </c>
      <c r="Z120" s="1370">
        <f t="shared" si="79"/>
        <v>0</v>
      </c>
      <c r="AA120" s="1370">
        <f t="shared" si="80"/>
        <v>84.488</v>
      </c>
      <c r="AG120" s="1368" t="s">
        <v>397</v>
      </c>
      <c r="AH120" s="1369">
        <v>8016230</v>
      </c>
      <c r="AI120" s="1369">
        <v>1373796</v>
      </c>
      <c r="AJ120" s="1369">
        <v>1381701</v>
      </c>
      <c r="AK120" s="1369">
        <v>6634529</v>
      </c>
      <c r="AL120" s="1369">
        <f t="shared" si="82"/>
        <v>8016.23</v>
      </c>
      <c r="AM120" s="1369">
        <f t="shared" si="83"/>
        <v>1373.796</v>
      </c>
      <c r="AN120" s="1369">
        <f t="shared" si="84"/>
        <v>1381.701</v>
      </c>
      <c r="AO120" s="1369">
        <f t="shared" si="85"/>
        <v>6634.5290000000005</v>
      </c>
      <c r="AV120" s="1368" t="s">
        <v>577</v>
      </c>
      <c r="AW120" s="1369">
        <v>8018218</v>
      </c>
      <c r="AX120" s="1369">
        <v>2546103</v>
      </c>
      <c r="AY120" s="1369">
        <v>2638418</v>
      </c>
      <c r="AZ120" s="1369">
        <v>5379800</v>
      </c>
      <c r="BA120" s="1370">
        <f t="shared" si="87"/>
        <v>8018.2179999999998</v>
      </c>
      <c r="BB120" s="1370">
        <f t="shared" si="88"/>
        <v>2546.1030000000001</v>
      </c>
      <c r="BC120" s="1370">
        <f t="shared" si="89"/>
        <v>2638.4180000000001</v>
      </c>
      <c r="BD120" s="1370">
        <f t="shared" si="90"/>
        <v>5379.8</v>
      </c>
      <c r="BK120" s="1368" t="s">
        <v>396</v>
      </c>
      <c r="BL120" s="1369">
        <v>77656000</v>
      </c>
      <c r="BM120" s="1369">
        <v>28562910</v>
      </c>
      <c r="BN120" s="1369">
        <v>30656000</v>
      </c>
      <c r="BO120" s="1369">
        <v>47000000</v>
      </c>
      <c r="BP120" s="1369">
        <f t="shared" si="92"/>
        <v>77656</v>
      </c>
      <c r="BQ120" s="1369">
        <f t="shared" si="93"/>
        <v>28562.91</v>
      </c>
      <c r="BR120" s="1369">
        <f t="shared" si="94"/>
        <v>30656</v>
      </c>
      <c r="BS120" s="1369">
        <f t="shared" si="95"/>
        <v>47000</v>
      </c>
      <c r="BZ120" s="1368" t="s">
        <v>396</v>
      </c>
      <c r="CA120" s="1369">
        <v>77656000</v>
      </c>
      <c r="CB120" s="1369">
        <v>28562910</v>
      </c>
      <c r="CC120" s="1369">
        <v>30656000</v>
      </c>
      <c r="CD120" s="1369">
        <v>47000000</v>
      </c>
      <c r="CE120" s="1369">
        <f t="shared" si="97"/>
        <v>77656</v>
      </c>
      <c r="CF120" s="1369">
        <f t="shared" si="98"/>
        <v>28562.91</v>
      </c>
      <c r="CG120" s="1369">
        <f t="shared" si="99"/>
        <v>30656</v>
      </c>
      <c r="CH120" s="1369">
        <f t="shared" si="100"/>
        <v>47000</v>
      </c>
      <c r="CP120" s="1371" t="s">
        <v>577</v>
      </c>
      <c r="CQ120" s="1370">
        <v>8270140</v>
      </c>
      <c r="CR120" s="1370">
        <v>5273964</v>
      </c>
      <c r="CS120" s="1370">
        <v>5431869</v>
      </c>
      <c r="CT120" s="1370">
        <v>2838271</v>
      </c>
      <c r="CU120" s="1370">
        <f t="shared" si="131"/>
        <v>8270.14</v>
      </c>
      <c r="CV120" s="1370">
        <f t="shared" si="132"/>
        <v>5273.9639999999999</v>
      </c>
      <c r="CW120" s="1370">
        <f t="shared" si="133"/>
        <v>5431.8689999999997</v>
      </c>
      <c r="CX120" s="1370">
        <f t="shared" si="134"/>
        <v>2838.2710000000002</v>
      </c>
      <c r="DE120" s="1368" t="s">
        <v>396</v>
      </c>
      <c r="DF120" s="1369">
        <v>96528500</v>
      </c>
      <c r="DG120" s="1369">
        <v>41317499</v>
      </c>
      <c r="DH120" s="1369">
        <v>85228500</v>
      </c>
      <c r="DI120" s="1369">
        <v>11300000</v>
      </c>
      <c r="DJ120" s="1370">
        <f t="shared" si="103"/>
        <v>96528.5</v>
      </c>
      <c r="DK120" s="1370">
        <f t="shared" si="104"/>
        <v>41317.499000000003</v>
      </c>
      <c r="DL120" s="1370">
        <f t="shared" si="105"/>
        <v>85228.5</v>
      </c>
      <c r="DM120" s="1370">
        <f t="shared" si="106"/>
        <v>11300</v>
      </c>
      <c r="DT120" s="1368" t="s">
        <v>396</v>
      </c>
      <c r="DU120" s="1369">
        <v>96528500</v>
      </c>
      <c r="DV120" s="1369">
        <v>60238499</v>
      </c>
      <c r="DW120" s="1369">
        <v>85228500</v>
      </c>
      <c r="DX120" s="1369">
        <v>11300000</v>
      </c>
      <c r="DY120" s="1370">
        <f t="shared" si="108"/>
        <v>96528.5</v>
      </c>
      <c r="DZ120" s="1370">
        <f t="shared" si="109"/>
        <v>60238.499000000003</v>
      </c>
      <c r="EA120" s="1370">
        <f t="shared" si="110"/>
        <v>85228.5</v>
      </c>
      <c r="EB120" s="1370">
        <f t="shared" si="111"/>
        <v>11300</v>
      </c>
      <c r="EI120" s="1371" t="s">
        <v>393</v>
      </c>
      <c r="EJ120" s="1370">
        <v>1069780335</v>
      </c>
      <c r="EK120" s="1370">
        <v>754896126</v>
      </c>
      <c r="EL120" s="1370">
        <v>658538881</v>
      </c>
      <c r="EM120" s="1372">
        <f t="shared" si="113"/>
        <v>1069780.335</v>
      </c>
      <c r="EN120" s="1372">
        <f t="shared" si="114"/>
        <v>754896.12600000005</v>
      </c>
      <c r="EO120" s="1372">
        <f t="shared" si="115"/>
        <v>658538.88100000005</v>
      </c>
      <c r="EW120" s="1368" t="s">
        <v>395</v>
      </c>
      <c r="EX120" s="1369">
        <v>0</v>
      </c>
      <c r="EY120" s="1369">
        <v>739857336</v>
      </c>
      <c r="EZ120" s="1369">
        <v>520225329</v>
      </c>
      <c r="FA120" s="1369">
        <v>718857336</v>
      </c>
      <c r="FB120" s="1369">
        <v>21000000</v>
      </c>
      <c r="FC120" s="1370">
        <f t="shared" si="135"/>
        <v>0</v>
      </c>
      <c r="FD120" s="1370">
        <f t="shared" si="136"/>
        <v>739857.33600000001</v>
      </c>
      <c r="FE120" s="1370">
        <f t="shared" si="137"/>
        <v>520225.32900000003</v>
      </c>
      <c r="FF120" s="1370">
        <f t="shared" si="138"/>
        <v>718857.33600000001</v>
      </c>
      <c r="FG120" s="1370">
        <f t="shared" si="139"/>
        <v>21000</v>
      </c>
      <c r="FJ120" s="1371" t="s">
        <v>890</v>
      </c>
      <c r="FK120" s="1370">
        <v>33357679</v>
      </c>
      <c r="FL120" s="1372">
        <f t="shared" si="122"/>
        <v>33357.678999999996</v>
      </c>
      <c r="FN120" s="1613" t="s">
        <v>393</v>
      </c>
      <c r="FO120" s="1614">
        <v>1171096079</v>
      </c>
      <c r="FP120" s="1614">
        <v>1003096079</v>
      </c>
      <c r="FQ120" s="1614">
        <v>1003096079</v>
      </c>
      <c r="FR120" s="1614">
        <f t="shared" si="123"/>
        <v>1171096.0789999999</v>
      </c>
      <c r="FS120" s="1614">
        <f t="shared" si="124"/>
        <v>1003096.079</v>
      </c>
      <c r="FT120" s="1614">
        <f t="shared" si="125"/>
        <v>1003096.079</v>
      </c>
    </row>
    <row r="121" spans="1:176" ht="15" customHeight="1" x14ac:dyDescent="0.25">
      <c r="A121" s="1367" t="s">
        <v>952</v>
      </c>
      <c r="B121" s="1368" t="s">
        <v>580</v>
      </c>
      <c r="C121" s="1369">
        <v>10000</v>
      </c>
      <c r="D121" s="1369">
        <v>10000</v>
      </c>
      <c r="E121" s="1369">
        <v>0</v>
      </c>
      <c r="F121" s="1369">
        <v>10000</v>
      </c>
      <c r="G121" s="1369">
        <v>0</v>
      </c>
      <c r="H121" s="1370">
        <f t="shared" si="72"/>
        <v>10</v>
      </c>
      <c r="I121" s="1370">
        <f t="shared" si="73"/>
        <v>0</v>
      </c>
      <c r="J121" s="1370">
        <f t="shared" si="74"/>
        <v>10</v>
      </c>
      <c r="K121" s="1370">
        <f t="shared" si="75"/>
        <v>0</v>
      </c>
      <c r="S121" s="1368" t="s">
        <v>579</v>
      </c>
      <c r="T121" s="1369">
        <v>10000</v>
      </c>
      <c r="U121" s="1369">
        <v>0</v>
      </c>
      <c r="V121" s="1369">
        <v>0</v>
      </c>
      <c r="W121" s="1369">
        <v>10000</v>
      </c>
      <c r="X121" s="1370">
        <f t="shared" si="77"/>
        <v>10</v>
      </c>
      <c r="Y121" s="1370">
        <f t="shared" si="78"/>
        <v>0</v>
      </c>
      <c r="Z121" s="1370">
        <f t="shared" si="79"/>
        <v>0</v>
      </c>
      <c r="AA121" s="1370">
        <f t="shared" si="80"/>
        <v>10</v>
      </c>
      <c r="AG121" s="1368" t="s">
        <v>398</v>
      </c>
      <c r="AH121" s="1369">
        <v>84488</v>
      </c>
      <c r="AI121" s="1369">
        <v>0</v>
      </c>
      <c r="AJ121" s="1369">
        <v>0</v>
      </c>
      <c r="AK121" s="1369">
        <v>84488</v>
      </c>
      <c r="AL121" s="1369">
        <f t="shared" si="82"/>
        <v>84.488</v>
      </c>
      <c r="AM121" s="1369">
        <f t="shared" si="83"/>
        <v>0</v>
      </c>
      <c r="AN121" s="1369">
        <f t="shared" si="84"/>
        <v>0</v>
      </c>
      <c r="AO121" s="1369">
        <f t="shared" si="85"/>
        <v>84.488</v>
      </c>
      <c r="AV121" s="1368" t="s">
        <v>397</v>
      </c>
      <c r="AW121" s="1369">
        <v>7933730</v>
      </c>
      <c r="AX121" s="1369">
        <v>2546103</v>
      </c>
      <c r="AY121" s="1369">
        <v>2638418</v>
      </c>
      <c r="AZ121" s="1369">
        <v>5295312</v>
      </c>
      <c r="BA121" s="1370">
        <f t="shared" si="87"/>
        <v>7933.73</v>
      </c>
      <c r="BB121" s="1370">
        <f t="shared" si="88"/>
        <v>2546.1030000000001</v>
      </c>
      <c r="BC121" s="1370">
        <f t="shared" si="89"/>
        <v>2638.4180000000001</v>
      </c>
      <c r="BD121" s="1370">
        <f t="shared" si="90"/>
        <v>5295.3119999999999</v>
      </c>
      <c r="BK121" s="1368" t="s">
        <v>577</v>
      </c>
      <c r="BL121" s="1369">
        <v>8409600</v>
      </c>
      <c r="BM121" s="1369">
        <v>3345124</v>
      </c>
      <c r="BN121" s="1369">
        <v>3525699</v>
      </c>
      <c r="BO121" s="1369">
        <v>4883901</v>
      </c>
      <c r="BP121" s="1369">
        <f t="shared" si="92"/>
        <v>8409.6</v>
      </c>
      <c r="BQ121" s="1369">
        <f t="shared" si="93"/>
        <v>3345.1239999999998</v>
      </c>
      <c r="BR121" s="1369">
        <f t="shared" si="94"/>
        <v>3525.6990000000001</v>
      </c>
      <c r="BS121" s="1369">
        <f t="shared" si="95"/>
        <v>4883.9009999999998</v>
      </c>
      <c r="BZ121" s="1368" t="s">
        <v>577</v>
      </c>
      <c r="CA121" s="1369">
        <v>8196544</v>
      </c>
      <c r="CB121" s="1369">
        <v>4200659</v>
      </c>
      <c r="CC121" s="1369">
        <v>4436334</v>
      </c>
      <c r="CD121" s="1369">
        <v>3760210</v>
      </c>
      <c r="CE121" s="1369">
        <f t="shared" si="97"/>
        <v>8196.5439999999999</v>
      </c>
      <c r="CF121" s="1369">
        <f t="shared" si="98"/>
        <v>4200.6589999999997</v>
      </c>
      <c r="CG121" s="1369">
        <f t="shared" si="99"/>
        <v>4436.3339999999998</v>
      </c>
      <c r="CH121" s="1369">
        <f t="shared" si="100"/>
        <v>3760.21</v>
      </c>
      <c r="CP121" s="1371" t="s">
        <v>397</v>
      </c>
      <c r="CQ121" s="1370">
        <v>7984751</v>
      </c>
      <c r="CR121" s="1370">
        <v>5073063</v>
      </c>
      <c r="CS121" s="1370">
        <v>5230968</v>
      </c>
      <c r="CT121" s="1370">
        <v>2753783</v>
      </c>
      <c r="CU121" s="1370">
        <f t="shared" si="131"/>
        <v>7984.7510000000002</v>
      </c>
      <c r="CV121" s="1370">
        <f t="shared" si="132"/>
        <v>5073.0630000000001</v>
      </c>
      <c r="CW121" s="1370">
        <f t="shared" si="133"/>
        <v>5230.9679999999998</v>
      </c>
      <c r="CX121" s="1370">
        <f t="shared" si="134"/>
        <v>2753.7829999999999</v>
      </c>
      <c r="DE121" s="1368" t="s">
        <v>577</v>
      </c>
      <c r="DF121" s="1369">
        <v>9088640</v>
      </c>
      <c r="DG121" s="1369">
        <v>6568354</v>
      </c>
      <c r="DH121" s="1369">
        <v>6576259</v>
      </c>
      <c r="DI121" s="1369">
        <v>2512381</v>
      </c>
      <c r="DJ121" s="1370">
        <f t="shared" si="103"/>
        <v>9088.64</v>
      </c>
      <c r="DK121" s="1370">
        <f t="shared" si="104"/>
        <v>6568.3540000000003</v>
      </c>
      <c r="DL121" s="1370">
        <f t="shared" si="105"/>
        <v>6576.259</v>
      </c>
      <c r="DM121" s="1370">
        <f t="shared" si="106"/>
        <v>2512.3809999999999</v>
      </c>
      <c r="DT121" s="1368" t="s">
        <v>577</v>
      </c>
      <c r="DU121" s="1369">
        <v>9548395</v>
      </c>
      <c r="DV121" s="1369">
        <v>7482334</v>
      </c>
      <c r="DW121" s="1369">
        <v>7706369</v>
      </c>
      <c r="DX121" s="1369">
        <v>1842026</v>
      </c>
      <c r="DY121" s="1370">
        <f t="shared" si="108"/>
        <v>9548.3950000000004</v>
      </c>
      <c r="DZ121" s="1370">
        <f t="shared" si="109"/>
        <v>7482.3339999999998</v>
      </c>
      <c r="EA121" s="1370">
        <f t="shared" si="110"/>
        <v>7706.3689999999997</v>
      </c>
      <c r="EB121" s="1370">
        <f t="shared" si="111"/>
        <v>1842.0260000000001</v>
      </c>
      <c r="EI121" s="1371" t="s">
        <v>394</v>
      </c>
      <c r="EJ121" s="1370">
        <v>49062583</v>
      </c>
      <c r="EK121" s="1370">
        <v>32255000</v>
      </c>
      <c r="EL121" s="1370">
        <v>12325000</v>
      </c>
      <c r="EM121" s="1372">
        <f t="shared" si="113"/>
        <v>49062.582999999999</v>
      </c>
      <c r="EN121" s="1372">
        <f t="shared" si="114"/>
        <v>32255</v>
      </c>
      <c r="EO121" s="1372">
        <f t="shared" si="115"/>
        <v>12325</v>
      </c>
      <c r="EW121" s="1368" t="s">
        <v>396</v>
      </c>
      <c r="EX121" s="1369">
        <v>0</v>
      </c>
      <c r="EY121" s="1369">
        <v>88054319</v>
      </c>
      <c r="EZ121" s="1369">
        <v>86154319</v>
      </c>
      <c r="FA121" s="1369">
        <v>87739399</v>
      </c>
      <c r="FB121" s="1369">
        <v>314920</v>
      </c>
      <c r="FC121" s="1370">
        <f t="shared" si="135"/>
        <v>0</v>
      </c>
      <c r="FD121" s="1370">
        <f t="shared" si="136"/>
        <v>88054.319000000003</v>
      </c>
      <c r="FE121" s="1370">
        <f t="shared" si="137"/>
        <v>86154.319000000003</v>
      </c>
      <c r="FF121" s="1370">
        <f t="shared" si="138"/>
        <v>87739.399000000005</v>
      </c>
      <c r="FG121" s="1370">
        <f t="shared" si="139"/>
        <v>314.92</v>
      </c>
      <c r="FJ121" s="1371" t="s">
        <v>585</v>
      </c>
      <c r="FK121" s="1370">
        <v>45579020</v>
      </c>
      <c r="FL121" s="1372">
        <f t="shared" si="122"/>
        <v>45579.02</v>
      </c>
      <c r="FN121" s="1613" t="s">
        <v>394</v>
      </c>
      <c r="FO121" s="1614">
        <v>49056000</v>
      </c>
      <c r="FP121" s="1614">
        <v>38140000</v>
      </c>
      <c r="FQ121" s="1614">
        <v>40390000</v>
      </c>
      <c r="FR121" s="1614">
        <f t="shared" si="123"/>
        <v>49056</v>
      </c>
      <c r="FS121" s="1614">
        <f t="shared" si="124"/>
        <v>38140</v>
      </c>
      <c r="FT121" s="1614">
        <f t="shared" si="125"/>
        <v>40390</v>
      </c>
    </row>
    <row r="122" spans="1:176" ht="15" customHeight="1" x14ac:dyDescent="0.25">
      <c r="A122" s="1367" t="s">
        <v>953</v>
      </c>
      <c r="B122" s="1368" t="s">
        <v>581</v>
      </c>
      <c r="C122" s="1369">
        <v>0</v>
      </c>
      <c r="D122" s="1369">
        <v>10000</v>
      </c>
      <c r="E122" s="1369">
        <v>0</v>
      </c>
      <c r="F122" s="1369">
        <v>10000</v>
      </c>
      <c r="G122" s="1369">
        <v>0</v>
      </c>
      <c r="H122" s="1370">
        <f t="shared" si="72"/>
        <v>10</v>
      </c>
      <c r="I122" s="1370">
        <f t="shared" si="73"/>
        <v>0</v>
      </c>
      <c r="J122" s="1370">
        <f t="shared" si="74"/>
        <v>10</v>
      </c>
      <c r="K122" s="1370">
        <f t="shared" si="75"/>
        <v>0</v>
      </c>
      <c r="S122" s="1368" t="s">
        <v>580</v>
      </c>
      <c r="T122" s="1369">
        <v>10000</v>
      </c>
      <c r="U122" s="1369">
        <v>0</v>
      </c>
      <c r="V122" s="1369">
        <v>0</v>
      </c>
      <c r="W122" s="1369">
        <v>10000</v>
      </c>
      <c r="X122" s="1370">
        <f t="shared" si="77"/>
        <v>10</v>
      </c>
      <c r="Y122" s="1370">
        <f t="shared" si="78"/>
        <v>0</v>
      </c>
      <c r="Z122" s="1370">
        <f t="shared" si="79"/>
        <v>0</v>
      </c>
      <c r="AA122" s="1370">
        <f t="shared" si="80"/>
        <v>10</v>
      </c>
      <c r="AG122" s="1368" t="s">
        <v>579</v>
      </c>
      <c r="AH122" s="1369">
        <v>10000</v>
      </c>
      <c r="AI122" s="1369">
        <v>0</v>
      </c>
      <c r="AJ122" s="1369">
        <v>0</v>
      </c>
      <c r="AK122" s="1369">
        <v>10000</v>
      </c>
      <c r="AL122" s="1369">
        <f t="shared" si="82"/>
        <v>10</v>
      </c>
      <c r="AM122" s="1369">
        <f t="shared" si="83"/>
        <v>0</v>
      </c>
      <c r="AN122" s="1369">
        <f t="shared" si="84"/>
        <v>0</v>
      </c>
      <c r="AO122" s="1369">
        <f t="shared" si="85"/>
        <v>10</v>
      </c>
      <c r="AV122" s="1368" t="s">
        <v>398</v>
      </c>
      <c r="AW122" s="1369">
        <v>84488</v>
      </c>
      <c r="AX122" s="1369">
        <v>0</v>
      </c>
      <c r="AY122" s="1369">
        <v>0</v>
      </c>
      <c r="AZ122" s="1369">
        <v>84488</v>
      </c>
      <c r="BA122" s="1370">
        <f t="shared" si="87"/>
        <v>84.488</v>
      </c>
      <c r="BB122" s="1370">
        <f t="shared" si="88"/>
        <v>0</v>
      </c>
      <c r="BC122" s="1370">
        <f t="shared" si="89"/>
        <v>0</v>
      </c>
      <c r="BD122" s="1370">
        <f t="shared" si="90"/>
        <v>84.488</v>
      </c>
      <c r="BK122" s="1368" t="s">
        <v>397</v>
      </c>
      <c r="BL122" s="1369">
        <v>8124211</v>
      </c>
      <c r="BM122" s="1369">
        <v>3144223</v>
      </c>
      <c r="BN122" s="1369">
        <v>3324798</v>
      </c>
      <c r="BO122" s="1369">
        <v>4799413</v>
      </c>
      <c r="BP122" s="1369">
        <f t="shared" si="92"/>
        <v>8124.2110000000002</v>
      </c>
      <c r="BQ122" s="1369">
        <f t="shared" si="93"/>
        <v>3144.223</v>
      </c>
      <c r="BR122" s="1369">
        <f t="shared" si="94"/>
        <v>3324.7979999999998</v>
      </c>
      <c r="BS122" s="1369">
        <f t="shared" si="95"/>
        <v>4799.4129999999996</v>
      </c>
      <c r="BZ122" s="1368" t="s">
        <v>397</v>
      </c>
      <c r="CA122" s="1369">
        <v>7911155</v>
      </c>
      <c r="CB122" s="1369">
        <v>3999758</v>
      </c>
      <c r="CC122" s="1369">
        <v>4235433</v>
      </c>
      <c r="CD122" s="1369">
        <v>3675722</v>
      </c>
      <c r="CE122" s="1369">
        <f t="shared" si="97"/>
        <v>7911.1549999999997</v>
      </c>
      <c r="CF122" s="1369">
        <f t="shared" si="98"/>
        <v>3999.7579999999998</v>
      </c>
      <c r="CG122" s="1369">
        <f t="shared" si="99"/>
        <v>4235.433</v>
      </c>
      <c r="CH122" s="1369">
        <f t="shared" si="100"/>
        <v>3675.7220000000002</v>
      </c>
      <c r="CP122" s="1371" t="s">
        <v>398</v>
      </c>
      <c r="CQ122" s="1370">
        <v>285389</v>
      </c>
      <c r="CR122" s="1370">
        <v>200901</v>
      </c>
      <c r="CS122" s="1370">
        <v>200901</v>
      </c>
      <c r="CT122" s="1370">
        <v>84488</v>
      </c>
      <c r="CU122" s="1370">
        <f t="shared" si="131"/>
        <v>285.38900000000001</v>
      </c>
      <c r="CV122" s="1370">
        <f t="shared" si="132"/>
        <v>200.90100000000001</v>
      </c>
      <c r="CW122" s="1370">
        <f t="shared" si="133"/>
        <v>200.90100000000001</v>
      </c>
      <c r="CX122" s="1370">
        <f t="shared" si="134"/>
        <v>84.488</v>
      </c>
      <c r="DE122" s="1368" t="s">
        <v>397</v>
      </c>
      <c r="DF122" s="1369">
        <v>8803251</v>
      </c>
      <c r="DG122" s="1369">
        <v>6367453</v>
      </c>
      <c r="DH122" s="1369">
        <v>6375358</v>
      </c>
      <c r="DI122" s="1369">
        <v>2427893</v>
      </c>
      <c r="DJ122" s="1370">
        <f t="shared" si="103"/>
        <v>8803.2510000000002</v>
      </c>
      <c r="DK122" s="1370">
        <f t="shared" si="104"/>
        <v>6367.4530000000004</v>
      </c>
      <c r="DL122" s="1370">
        <f t="shared" si="105"/>
        <v>6375.3580000000002</v>
      </c>
      <c r="DM122" s="1370">
        <f t="shared" si="106"/>
        <v>2427.893</v>
      </c>
      <c r="DT122" s="1368" t="s">
        <v>397</v>
      </c>
      <c r="DU122" s="1369">
        <v>9263006</v>
      </c>
      <c r="DV122" s="1369">
        <v>7281433</v>
      </c>
      <c r="DW122" s="1369">
        <v>7505468</v>
      </c>
      <c r="DX122" s="1369">
        <v>1757538</v>
      </c>
      <c r="DY122" s="1370">
        <f t="shared" si="108"/>
        <v>9263.0059999999994</v>
      </c>
      <c r="DZ122" s="1370">
        <f t="shared" si="109"/>
        <v>7281.433</v>
      </c>
      <c r="EA122" s="1370">
        <f t="shared" si="110"/>
        <v>7505.4679999999998</v>
      </c>
      <c r="EB122" s="1370">
        <f t="shared" si="111"/>
        <v>1757.538</v>
      </c>
      <c r="EI122" s="1371" t="s">
        <v>395</v>
      </c>
      <c r="EJ122" s="1370">
        <v>736322684</v>
      </c>
      <c r="EK122" s="1370">
        <v>712944936</v>
      </c>
      <c r="EL122" s="1370">
        <v>419587089</v>
      </c>
      <c r="EM122" s="1372">
        <f t="shared" si="113"/>
        <v>736322.68400000001</v>
      </c>
      <c r="EN122" s="1372">
        <f t="shared" si="114"/>
        <v>712944.93599999999</v>
      </c>
      <c r="EO122" s="1372">
        <f t="shared" si="115"/>
        <v>419587.08899999998</v>
      </c>
      <c r="EW122" s="1368" t="s">
        <v>577</v>
      </c>
      <c r="EX122" s="1369">
        <v>0</v>
      </c>
      <c r="EY122" s="1369">
        <v>9778205</v>
      </c>
      <c r="EZ122" s="1369">
        <v>9697410</v>
      </c>
      <c r="FA122" s="1369">
        <v>9778205</v>
      </c>
      <c r="FB122" s="1369">
        <v>0</v>
      </c>
      <c r="FC122" s="1370">
        <f t="shared" si="135"/>
        <v>0</v>
      </c>
      <c r="FD122" s="1370">
        <f t="shared" si="136"/>
        <v>9778.2049999999999</v>
      </c>
      <c r="FE122" s="1370">
        <f t="shared" si="137"/>
        <v>9697.41</v>
      </c>
      <c r="FF122" s="1370">
        <f t="shared" si="138"/>
        <v>9778.2049999999999</v>
      </c>
      <c r="FG122" s="1370">
        <f t="shared" si="139"/>
        <v>0</v>
      </c>
      <c r="FJ122" s="1371" t="s">
        <v>402</v>
      </c>
      <c r="FK122" s="1370">
        <v>45579020</v>
      </c>
      <c r="FL122" s="1372">
        <f t="shared" si="122"/>
        <v>45579.02</v>
      </c>
      <c r="FN122" s="1613" t="s">
        <v>395</v>
      </c>
      <c r="FO122" s="1614">
        <v>736432759</v>
      </c>
      <c r="FP122" s="1614">
        <v>736432759</v>
      </c>
      <c r="FQ122" s="1614">
        <v>736432759</v>
      </c>
      <c r="FR122" s="1614">
        <f t="shared" si="123"/>
        <v>736432.75899999996</v>
      </c>
      <c r="FS122" s="1614">
        <f t="shared" si="124"/>
        <v>736432.75899999996</v>
      </c>
      <c r="FT122" s="1614">
        <f t="shared" si="125"/>
        <v>736432.75899999996</v>
      </c>
    </row>
    <row r="123" spans="1:176" ht="15" customHeight="1" x14ac:dyDescent="0.25">
      <c r="A123" s="1367" t="s">
        <v>433</v>
      </c>
      <c r="B123" s="1368" t="s">
        <v>399</v>
      </c>
      <c r="C123" s="1369">
        <v>112759000</v>
      </c>
      <c r="D123" s="1369">
        <v>112759000</v>
      </c>
      <c r="E123" s="1369">
        <v>64871798</v>
      </c>
      <c r="F123" s="1369">
        <v>47887202</v>
      </c>
      <c r="G123" s="1369">
        <v>4940179</v>
      </c>
      <c r="H123" s="1370">
        <f t="shared" si="72"/>
        <v>112759</v>
      </c>
      <c r="I123" s="1370">
        <f t="shared" si="73"/>
        <v>64871.798000000003</v>
      </c>
      <c r="J123" s="1370">
        <f t="shared" si="74"/>
        <v>47887.201999999997</v>
      </c>
      <c r="K123" s="1370">
        <f t="shared" si="75"/>
        <v>4940.1790000000001</v>
      </c>
      <c r="S123" s="1368" t="s">
        <v>581</v>
      </c>
      <c r="T123" s="1369">
        <v>10000</v>
      </c>
      <c r="U123" s="1369">
        <v>0</v>
      </c>
      <c r="V123" s="1369">
        <v>0</v>
      </c>
      <c r="W123" s="1369">
        <v>10000</v>
      </c>
      <c r="X123" s="1370">
        <f t="shared" si="77"/>
        <v>10</v>
      </c>
      <c r="Y123" s="1370">
        <f t="shared" si="78"/>
        <v>0</v>
      </c>
      <c r="Z123" s="1370">
        <f t="shared" si="79"/>
        <v>0</v>
      </c>
      <c r="AA123" s="1370">
        <f t="shared" si="80"/>
        <v>10</v>
      </c>
      <c r="AG123" s="1368" t="s">
        <v>580</v>
      </c>
      <c r="AH123" s="1369">
        <v>10000</v>
      </c>
      <c r="AI123" s="1369">
        <v>0</v>
      </c>
      <c r="AJ123" s="1369">
        <v>0</v>
      </c>
      <c r="AK123" s="1369">
        <v>10000</v>
      </c>
      <c r="AL123" s="1369">
        <f t="shared" si="82"/>
        <v>10</v>
      </c>
      <c r="AM123" s="1369">
        <f t="shared" si="83"/>
        <v>0</v>
      </c>
      <c r="AN123" s="1369">
        <f t="shared" si="84"/>
        <v>0</v>
      </c>
      <c r="AO123" s="1369">
        <f t="shared" si="85"/>
        <v>10</v>
      </c>
      <c r="AV123" s="1368" t="s">
        <v>579</v>
      </c>
      <c r="AW123" s="1369">
        <v>10000</v>
      </c>
      <c r="AX123" s="1369">
        <v>0</v>
      </c>
      <c r="AY123" s="1369">
        <v>0</v>
      </c>
      <c r="AZ123" s="1369">
        <v>10000</v>
      </c>
      <c r="BA123" s="1370">
        <f t="shared" si="87"/>
        <v>10</v>
      </c>
      <c r="BB123" s="1370">
        <f t="shared" si="88"/>
        <v>0</v>
      </c>
      <c r="BC123" s="1370">
        <f t="shared" si="89"/>
        <v>0</v>
      </c>
      <c r="BD123" s="1370">
        <f t="shared" si="90"/>
        <v>10</v>
      </c>
      <c r="BK123" s="1368" t="s">
        <v>398</v>
      </c>
      <c r="BL123" s="1369">
        <v>285389</v>
      </c>
      <c r="BM123" s="1369">
        <v>200901</v>
      </c>
      <c r="BN123" s="1369">
        <v>200901</v>
      </c>
      <c r="BO123" s="1369">
        <v>84488</v>
      </c>
      <c r="BP123" s="1369">
        <f t="shared" si="92"/>
        <v>285.38900000000001</v>
      </c>
      <c r="BQ123" s="1369">
        <f t="shared" si="93"/>
        <v>200.90100000000001</v>
      </c>
      <c r="BR123" s="1369">
        <f t="shared" si="94"/>
        <v>200.90100000000001</v>
      </c>
      <c r="BS123" s="1369">
        <f t="shared" si="95"/>
        <v>84.488</v>
      </c>
      <c r="BZ123" s="1368" t="s">
        <v>398</v>
      </c>
      <c r="CA123" s="1369">
        <v>285389</v>
      </c>
      <c r="CB123" s="1369">
        <v>200901</v>
      </c>
      <c r="CC123" s="1369">
        <v>200901</v>
      </c>
      <c r="CD123" s="1369">
        <v>84488</v>
      </c>
      <c r="CE123" s="1369">
        <f t="shared" si="97"/>
        <v>285.38900000000001</v>
      </c>
      <c r="CF123" s="1369">
        <f t="shared" si="98"/>
        <v>200.90100000000001</v>
      </c>
      <c r="CG123" s="1369">
        <f t="shared" si="99"/>
        <v>200.90100000000001</v>
      </c>
      <c r="CH123" s="1369">
        <f t="shared" si="100"/>
        <v>84.488</v>
      </c>
      <c r="CP123" s="1371" t="s">
        <v>579</v>
      </c>
      <c r="CQ123" s="1370">
        <v>204972000</v>
      </c>
      <c r="CR123" s="1370">
        <v>204961523</v>
      </c>
      <c r="CS123" s="1370">
        <v>204961523</v>
      </c>
      <c r="CT123" s="1370">
        <v>10477</v>
      </c>
      <c r="CU123" s="1370">
        <f t="shared" si="131"/>
        <v>204972</v>
      </c>
      <c r="CV123" s="1370">
        <f t="shared" si="132"/>
        <v>204961.52299999999</v>
      </c>
      <c r="CW123" s="1370">
        <f t="shared" si="133"/>
        <v>204961.52299999999</v>
      </c>
      <c r="CX123" s="1370">
        <f t="shared" si="134"/>
        <v>10.477</v>
      </c>
      <c r="DE123" s="1368" t="s">
        <v>398</v>
      </c>
      <c r="DF123" s="1369">
        <v>285389</v>
      </c>
      <c r="DG123" s="1369">
        <v>200901</v>
      </c>
      <c r="DH123" s="1369">
        <v>200901</v>
      </c>
      <c r="DI123" s="1369">
        <v>84488</v>
      </c>
      <c r="DJ123" s="1370">
        <f t="shared" si="103"/>
        <v>285.38900000000001</v>
      </c>
      <c r="DK123" s="1370">
        <f t="shared" si="104"/>
        <v>200.90100000000001</v>
      </c>
      <c r="DL123" s="1370">
        <f t="shared" si="105"/>
        <v>200.90100000000001</v>
      </c>
      <c r="DM123" s="1370">
        <f t="shared" si="106"/>
        <v>84.488</v>
      </c>
      <c r="DT123" s="1368" t="s">
        <v>398</v>
      </c>
      <c r="DU123" s="1369">
        <v>285389</v>
      </c>
      <c r="DV123" s="1369">
        <v>200901</v>
      </c>
      <c r="DW123" s="1369">
        <v>200901</v>
      </c>
      <c r="DX123" s="1369">
        <v>84488</v>
      </c>
      <c r="DY123" s="1370">
        <f t="shared" si="108"/>
        <v>285.38900000000001</v>
      </c>
      <c r="DZ123" s="1370">
        <f t="shared" si="109"/>
        <v>200.90100000000001</v>
      </c>
      <c r="EA123" s="1370">
        <f t="shared" si="110"/>
        <v>200.90100000000001</v>
      </c>
      <c r="EB123" s="1370">
        <f t="shared" si="111"/>
        <v>84.488</v>
      </c>
      <c r="EI123" s="1371" t="s">
        <v>396</v>
      </c>
      <c r="EJ123" s="1370">
        <v>92228500</v>
      </c>
      <c r="EK123" s="1370">
        <v>85228500</v>
      </c>
      <c r="EL123" s="1370">
        <v>85228499</v>
      </c>
      <c r="EM123" s="1372">
        <f t="shared" si="113"/>
        <v>92228.5</v>
      </c>
      <c r="EN123" s="1372">
        <f t="shared" si="114"/>
        <v>85228.5</v>
      </c>
      <c r="EO123" s="1372">
        <f t="shared" si="115"/>
        <v>85228.498999999996</v>
      </c>
      <c r="EW123" s="1368" t="s">
        <v>397</v>
      </c>
      <c r="EX123" s="1369">
        <v>0</v>
      </c>
      <c r="EY123" s="1369">
        <v>9577304</v>
      </c>
      <c r="EZ123" s="1369">
        <v>9496509</v>
      </c>
      <c r="FA123" s="1369">
        <v>9577304</v>
      </c>
      <c r="FB123" s="1369">
        <v>0</v>
      </c>
      <c r="FC123" s="1370">
        <f t="shared" si="135"/>
        <v>0</v>
      </c>
      <c r="FD123" s="1370">
        <f t="shared" si="136"/>
        <v>9577.3040000000001</v>
      </c>
      <c r="FE123" s="1370">
        <f t="shared" si="137"/>
        <v>9496.509</v>
      </c>
      <c r="FF123" s="1370">
        <f t="shared" si="138"/>
        <v>9577.3040000000001</v>
      </c>
      <c r="FG123" s="1370">
        <f t="shared" si="139"/>
        <v>0</v>
      </c>
      <c r="FJ123" s="1371" t="s">
        <v>587</v>
      </c>
      <c r="FK123" s="1370">
        <v>45579020</v>
      </c>
      <c r="FL123" s="1372">
        <f t="shared" si="122"/>
        <v>45579.02</v>
      </c>
      <c r="FN123" s="1613" t="s">
        <v>396</v>
      </c>
      <c r="FO123" s="1614">
        <v>93948347</v>
      </c>
      <c r="FP123" s="1614">
        <v>93948347</v>
      </c>
      <c r="FQ123" s="1614">
        <v>93948347</v>
      </c>
      <c r="FR123" s="1614">
        <f t="shared" si="123"/>
        <v>93948.346999999994</v>
      </c>
      <c r="FS123" s="1614">
        <f t="shared" si="124"/>
        <v>93948.346999999994</v>
      </c>
      <c r="FT123" s="1614">
        <f t="shared" si="125"/>
        <v>93948.346999999994</v>
      </c>
    </row>
    <row r="124" spans="1:176" ht="15" customHeight="1" x14ac:dyDescent="0.25">
      <c r="A124" s="1367" t="s">
        <v>952</v>
      </c>
      <c r="B124" s="1368" t="s">
        <v>400</v>
      </c>
      <c r="C124" s="1369">
        <v>112759000</v>
      </c>
      <c r="D124" s="1369">
        <v>112759000</v>
      </c>
      <c r="E124" s="1369">
        <v>64871798</v>
      </c>
      <c r="F124" s="1369">
        <v>47887202</v>
      </c>
      <c r="G124" s="1369">
        <v>4940179</v>
      </c>
      <c r="H124" s="1370">
        <f t="shared" si="72"/>
        <v>112759</v>
      </c>
      <c r="I124" s="1370">
        <f t="shared" si="73"/>
        <v>64871.798000000003</v>
      </c>
      <c r="J124" s="1370">
        <f t="shared" si="74"/>
        <v>47887.201999999997</v>
      </c>
      <c r="K124" s="1370">
        <f t="shared" si="75"/>
        <v>4940.1790000000001</v>
      </c>
      <c r="S124" s="1368" t="s">
        <v>399</v>
      </c>
      <c r="T124" s="1369">
        <v>112759000</v>
      </c>
      <c r="U124" s="1369">
        <v>8976712</v>
      </c>
      <c r="V124" s="1369">
        <v>64871798</v>
      </c>
      <c r="W124" s="1369">
        <v>47887202</v>
      </c>
      <c r="X124" s="1370">
        <f t="shared" si="77"/>
        <v>112759</v>
      </c>
      <c r="Y124" s="1370">
        <f t="shared" si="78"/>
        <v>8976.7119999999995</v>
      </c>
      <c r="Z124" s="1370">
        <f t="shared" si="79"/>
        <v>64871.798000000003</v>
      </c>
      <c r="AA124" s="1370">
        <f t="shared" si="80"/>
        <v>47887.201999999997</v>
      </c>
      <c r="AG124" s="1368" t="s">
        <v>581</v>
      </c>
      <c r="AH124" s="1369">
        <v>10000</v>
      </c>
      <c r="AI124" s="1369">
        <v>0</v>
      </c>
      <c r="AJ124" s="1369">
        <v>0</v>
      </c>
      <c r="AK124" s="1369">
        <v>10000</v>
      </c>
      <c r="AL124" s="1369">
        <f t="shared" si="82"/>
        <v>10</v>
      </c>
      <c r="AM124" s="1369">
        <f t="shared" si="83"/>
        <v>0</v>
      </c>
      <c r="AN124" s="1369">
        <f t="shared" si="84"/>
        <v>0</v>
      </c>
      <c r="AO124" s="1369">
        <f t="shared" si="85"/>
        <v>10</v>
      </c>
      <c r="AV124" s="1368" t="s">
        <v>580</v>
      </c>
      <c r="AW124" s="1369">
        <v>10000</v>
      </c>
      <c r="AX124" s="1369">
        <v>0</v>
      </c>
      <c r="AY124" s="1369">
        <v>0</v>
      </c>
      <c r="AZ124" s="1369">
        <v>10000</v>
      </c>
      <c r="BA124" s="1370">
        <f t="shared" si="87"/>
        <v>10</v>
      </c>
      <c r="BB124" s="1370">
        <f t="shared" si="88"/>
        <v>0</v>
      </c>
      <c r="BC124" s="1370">
        <f t="shared" si="89"/>
        <v>0</v>
      </c>
      <c r="BD124" s="1370">
        <f t="shared" si="90"/>
        <v>10</v>
      </c>
      <c r="BK124" s="1368" t="s">
        <v>579</v>
      </c>
      <c r="BL124" s="1369">
        <v>10000</v>
      </c>
      <c r="BM124" s="1369">
        <v>0</v>
      </c>
      <c r="BN124" s="1369">
        <v>0</v>
      </c>
      <c r="BO124" s="1369">
        <v>10000</v>
      </c>
      <c r="BP124" s="1369">
        <f t="shared" si="92"/>
        <v>10</v>
      </c>
      <c r="BQ124" s="1369">
        <f t="shared" si="93"/>
        <v>0</v>
      </c>
      <c r="BR124" s="1369">
        <f t="shared" si="94"/>
        <v>0</v>
      </c>
      <c r="BS124" s="1369">
        <f t="shared" si="95"/>
        <v>10</v>
      </c>
      <c r="BZ124" s="1368" t="s">
        <v>579</v>
      </c>
      <c r="CA124" s="1369">
        <v>10000</v>
      </c>
      <c r="CB124" s="1369">
        <v>0</v>
      </c>
      <c r="CC124" s="1369">
        <v>0</v>
      </c>
      <c r="CD124" s="1369">
        <v>10000</v>
      </c>
      <c r="CE124" s="1369">
        <f t="shared" si="97"/>
        <v>10</v>
      </c>
      <c r="CF124" s="1369">
        <f t="shared" si="98"/>
        <v>0</v>
      </c>
      <c r="CG124" s="1369">
        <f t="shared" si="99"/>
        <v>0</v>
      </c>
      <c r="CH124" s="1369">
        <f t="shared" si="100"/>
        <v>10</v>
      </c>
      <c r="CP124" s="1371" t="s">
        <v>580</v>
      </c>
      <c r="CQ124" s="1370">
        <v>204972000</v>
      </c>
      <c r="CR124" s="1370">
        <v>204961523</v>
      </c>
      <c r="CS124" s="1370">
        <v>204961523</v>
      </c>
      <c r="CT124" s="1370">
        <v>10477</v>
      </c>
      <c r="CU124" s="1370">
        <f t="shared" si="131"/>
        <v>204972</v>
      </c>
      <c r="CV124" s="1370">
        <f t="shared" si="132"/>
        <v>204961.52299999999</v>
      </c>
      <c r="CW124" s="1370">
        <f t="shared" si="133"/>
        <v>204961.52299999999</v>
      </c>
      <c r="CX124" s="1370">
        <f t="shared" si="134"/>
        <v>10.477</v>
      </c>
      <c r="DE124" s="1368" t="s">
        <v>579</v>
      </c>
      <c r="DF124" s="1369">
        <v>204972000</v>
      </c>
      <c r="DG124" s="1369">
        <v>204961523</v>
      </c>
      <c r="DH124" s="1369">
        <v>204961523</v>
      </c>
      <c r="DI124" s="1369">
        <v>10477</v>
      </c>
      <c r="DJ124" s="1370">
        <f t="shared" si="103"/>
        <v>204972</v>
      </c>
      <c r="DK124" s="1370">
        <f t="shared" si="104"/>
        <v>204961.52299999999</v>
      </c>
      <c r="DL124" s="1370">
        <f t="shared" si="105"/>
        <v>204961.52299999999</v>
      </c>
      <c r="DM124" s="1370">
        <f t="shared" si="106"/>
        <v>10.477</v>
      </c>
      <c r="DT124" s="1368" t="s">
        <v>579</v>
      </c>
      <c r="DU124" s="1369">
        <v>204972000</v>
      </c>
      <c r="DV124" s="1369">
        <v>204961523</v>
      </c>
      <c r="DW124" s="1369">
        <v>204961523</v>
      </c>
      <c r="DX124" s="1369">
        <v>10477</v>
      </c>
      <c r="DY124" s="1370">
        <f t="shared" si="108"/>
        <v>204972</v>
      </c>
      <c r="DZ124" s="1370">
        <f t="shared" si="109"/>
        <v>204961.52299999999</v>
      </c>
      <c r="EA124" s="1370">
        <f t="shared" si="110"/>
        <v>204961.52299999999</v>
      </c>
      <c r="EB124" s="1370">
        <f t="shared" si="111"/>
        <v>10.477</v>
      </c>
      <c r="EI124" s="1371" t="s">
        <v>577</v>
      </c>
      <c r="EJ124" s="1370">
        <v>10463245</v>
      </c>
      <c r="EK124" s="1370">
        <v>8638715</v>
      </c>
      <c r="EL124" s="1370">
        <v>8630810</v>
      </c>
      <c r="EM124" s="1372">
        <f t="shared" si="113"/>
        <v>10463.245000000001</v>
      </c>
      <c r="EN124" s="1372">
        <f t="shared" si="114"/>
        <v>8638.7150000000001</v>
      </c>
      <c r="EO124" s="1372">
        <f t="shared" si="115"/>
        <v>8630.81</v>
      </c>
      <c r="EW124" s="1368" t="s">
        <v>398</v>
      </c>
      <c r="EX124" s="1369">
        <v>0</v>
      </c>
      <c r="EY124" s="1369">
        <v>200901</v>
      </c>
      <c r="EZ124" s="1369">
        <v>200901</v>
      </c>
      <c r="FA124" s="1369">
        <v>200901</v>
      </c>
      <c r="FB124" s="1369">
        <v>0</v>
      </c>
      <c r="FC124" s="1370">
        <f t="shared" si="135"/>
        <v>0</v>
      </c>
      <c r="FD124" s="1370">
        <f t="shared" si="136"/>
        <v>200.90100000000001</v>
      </c>
      <c r="FE124" s="1370">
        <f t="shared" si="137"/>
        <v>200.90100000000001</v>
      </c>
      <c r="FF124" s="1370">
        <f t="shared" si="138"/>
        <v>200.90100000000001</v>
      </c>
      <c r="FG124" s="1370">
        <f t="shared" si="139"/>
        <v>0</v>
      </c>
      <c r="FJ124" s="1371" t="s">
        <v>944</v>
      </c>
      <c r="FK124" s="1370">
        <v>618892416</v>
      </c>
      <c r="FL124" s="1372">
        <f t="shared" si="122"/>
        <v>618892.41599999997</v>
      </c>
      <c r="FN124" s="1613" t="s">
        <v>577</v>
      </c>
      <c r="FO124" s="1614">
        <v>17690188</v>
      </c>
      <c r="FP124" s="1614">
        <v>17511632</v>
      </c>
      <c r="FQ124" s="1614">
        <v>17584522</v>
      </c>
      <c r="FR124" s="1614">
        <f t="shared" si="123"/>
        <v>17690.187999999998</v>
      </c>
      <c r="FS124" s="1614">
        <f t="shared" si="124"/>
        <v>17511.632000000001</v>
      </c>
      <c r="FT124" s="1614">
        <f t="shared" si="125"/>
        <v>17584.522000000001</v>
      </c>
    </row>
    <row r="125" spans="1:176" ht="15" customHeight="1" x14ac:dyDescent="0.25">
      <c r="A125" s="1367" t="s">
        <v>953</v>
      </c>
      <c r="B125" s="1368" t="s">
        <v>582</v>
      </c>
      <c r="C125" s="1369">
        <v>10000</v>
      </c>
      <c r="D125" s="1369">
        <v>10000</v>
      </c>
      <c r="E125" s="1369">
        <v>0</v>
      </c>
      <c r="F125" s="1369">
        <v>10000</v>
      </c>
      <c r="G125" s="1369">
        <v>0</v>
      </c>
      <c r="H125" s="1370">
        <f t="shared" si="72"/>
        <v>10</v>
      </c>
      <c r="I125" s="1370">
        <f t="shared" si="73"/>
        <v>0</v>
      </c>
      <c r="J125" s="1370">
        <f t="shared" si="74"/>
        <v>10</v>
      </c>
      <c r="K125" s="1370">
        <f t="shared" si="75"/>
        <v>0</v>
      </c>
      <c r="S125" s="1368" t="s">
        <v>400</v>
      </c>
      <c r="T125" s="1369">
        <v>112759000</v>
      </c>
      <c r="U125" s="1369">
        <v>8976712</v>
      </c>
      <c r="V125" s="1369">
        <v>64871798</v>
      </c>
      <c r="W125" s="1369">
        <v>47887202</v>
      </c>
      <c r="X125" s="1370">
        <f t="shared" si="77"/>
        <v>112759</v>
      </c>
      <c r="Y125" s="1370">
        <f t="shared" si="78"/>
        <v>8976.7119999999995</v>
      </c>
      <c r="Z125" s="1370">
        <f t="shared" si="79"/>
        <v>64871.798000000003</v>
      </c>
      <c r="AA125" s="1370">
        <f t="shared" si="80"/>
        <v>47887.201999999997</v>
      </c>
      <c r="AG125" s="1368" t="s">
        <v>399</v>
      </c>
      <c r="AH125" s="1369">
        <v>1554851000</v>
      </c>
      <c r="AI125" s="1369">
        <v>16735114</v>
      </c>
      <c r="AJ125" s="1369">
        <v>64871798</v>
      </c>
      <c r="AK125" s="1369">
        <v>1489979202</v>
      </c>
      <c r="AL125" s="1369">
        <f t="shared" si="82"/>
        <v>1554851</v>
      </c>
      <c r="AM125" s="1369">
        <f t="shared" si="83"/>
        <v>16735.114000000001</v>
      </c>
      <c r="AN125" s="1369">
        <f t="shared" si="84"/>
        <v>64871.798000000003</v>
      </c>
      <c r="AO125" s="1369">
        <f t="shared" si="85"/>
        <v>1489979.202</v>
      </c>
      <c r="AV125" s="1368" t="s">
        <v>581</v>
      </c>
      <c r="AW125" s="1369">
        <v>10000</v>
      </c>
      <c r="AX125" s="1369">
        <v>0</v>
      </c>
      <c r="AY125" s="1369">
        <v>0</v>
      </c>
      <c r="AZ125" s="1369">
        <v>10000</v>
      </c>
      <c r="BA125" s="1370">
        <f t="shared" si="87"/>
        <v>10</v>
      </c>
      <c r="BB125" s="1370">
        <f t="shared" si="88"/>
        <v>0</v>
      </c>
      <c r="BC125" s="1370">
        <f t="shared" si="89"/>
        <v>0</v>
      </c>
      <c r="BD125" s="1370">
        <f t="shared" si="90"/>
        <v>10</v>
      </c>
      <c r="BK125" s="1368" t="s">
        <v>580</v>
      </c>
      <c r="BL125" s="1369">
        <v>10000</v>
      </c>
      <c r="BM125" s="1369">
        <v>0</v>
      </c>
      <c r="BN125" s="1369">
        <v>0</v>
      </c>
      <c r="BO125" s="1369">
        <v>10000</v>
      </c>
      <c r="BP125" s="1369">
        <f t="shared" si="92"/>
        <v>10</v>
      </c>
      <c r="BQ125" s="1369">
        <f t="shared" si="93"/>
        <v>0</v>
      </c>
      <c r="BR125" s="1369">
        <f t="shared" si="94"/>
        <v>0</v>
      </c>
      <c r="BS125" s="1369">
        <f t="shared" si="95"/>
        <v>10</v>
      </c>
      <c r="BZ125" s="1368" t="s">
        <v>580</v>
      </c>
      <c r="CA125" s="1369">
        <v>10000</v>
      </c>
      <c r="CB125" s="1369">
        <v>0</v>
      </c>
      <c r="CC125" s="1369">
        <v>0</v>
      </c>
      <c r="CD125" s="1369">
        <v>10000</v>
      </c>
      <c r="CE125" s="1369">
        <f t="shared" si="97"/>
        <v>10</v>
      </c>
      <c r="CF125" s="1369">
        <f t="shared" si="98"/>
        <v>0</v>
      </c>
      <c r="CG125" s="1369">
        <f t="shared" si="99"/>
        <v>0</v>
      </c>
      <c r="CH125" s="1369">
        <f t="shared" si="100"/>
        <v>10</v>
      </c>
      <c r="CP125" s="1371" t="s">
        <v>581</v>
      </c>
      <c r="CQ125" s="1370">
        <v>204972000</v>
      </c>
      <c r="CR125" s="1370">
        <v>204961523</v>
      </c>
      <c r="CS125" s="1370">
        <v>204961523</v>
      </c>
      <c r="CT125" s="1370">
        <v>10477</v>
      </c>
      <c r="CU125" s="1370">
        <f t="shared" si="131"/>
        <v>204972</v>
      </c>
      <c r="CV125" s="1370">
        <f t="shared" si="132"/>
        <v>204961.52299999999</v>
      </c>
      <c r="CW125" s="1370">
        <f t="shared" si="133"/>
        <v>204961.52299999999</v>
      </c>
      <c r="CX125" s="1370">
        <f t="shared" si="134"/>
        <v>10.477</v>
      </c>
      <c r="DE125" s="1368" t="s">
        <v>580</v>
      </c>
      <c r="DF125" s="1369">
        <v>204972000</v>
      </c>
      <c r="DG125" s="1369">
        <v>204961523</v>
      </c>
      <c r="DH125" s="1369">
        <v>204961523</v>
      </c>
      <c r="DI125" s="1369">
        <v>10477</v>
      </c>
      <c r="DJ125" s="1370">
        <f t="shared" si="103"/>
        <v>204972</v>
      </c>
      <c r="DK125" s="1370">
        <f t="shared" si="104"/>
        <v>204961.52299999999</v>
      </c>
      <c r="DL125" s="1370">
        <f t="shared" si="105"/>
        <v>204961.52299999999</v>
      </c>
      <c r="DM125" s="1370">
        <f t="shared" si="106"/>
        <v>10.477</v>
      </c>
      <c r="DT125" s="1368" t="s">
        <v>580</v>
      </c>
      <c r="DU125" s="1369">
        <v>204972000</v>
      </c>
      <c r="DV125" s="1369">
        <v>204961523</v>
      </c>
      <c r="DW125" s="1369">
        <v>204961523</v>
      </c>
      <c r="DX125" s="1369">
        <v>10477</v>
      </c>
      <c r="DY125" s="1370">
        <f t="shared" si="108"/>
        <v>204972</v>
      </c>
      <c r="DZ125" s="1370">
        <f t="shared" si="109"/>
        <v>204961.52299999999</v>
      </c>
      <c r="EA125" s="1370">
        <f t="shared" si="110"/>
        <v>204961.52299999999</v>
      </c>
      <c r="EB125" s="1370">
        <f t="shared" si="111"/>
        <v>10.477</v>
      </c>
      <c r="EI125" s="1371" t="s">
        <v>397</v>
      </c>
      <c r="EJ125" s="1370">
        <v>10177856</v>
      </c>
      <c r="EK125" s="1370">
        <v>8437814</v>
      </c>
      <c r="EL125" s="1370">
        <v>8429909</v>
      </c>
      <c r="EM125" s="1372">
        <f t="shared" si="113"/>
        <v>10177.856</v>
      </c>
      <c r="EN125" s="1372">
        <f t="shared" si="114"/>
        <v>8437.8140000000003</v>
      </c>
      <c r="EO125" s="1372">
        <f t="shared" si="115"/>
        <v>8429.9089999999997</v>
      </c>
      <c r="EW125" s="1368" t="s">
        <v>579</v>
      </c>
      <c r="EX125" s="1369">
        <v>204972000</v>
      </c>
      <c r="EY125" s="1369">
        <v>204972000</v>
      </c>
      <c r="EZ125" s="1369">
        <v>204961523</v>
      </c>
      <c r="FA125" s="1369">
        <v>204961523</v>
      </c>
      <c r="FB125" s="1369">
        <v>10477</v>
      </c>
      <c r="FC125" s="1370">
        <f t="shared" si="135"/>
        <v>204972</v>
      </c>
      <c r="FD125" s="1370">
        <f t="shared" si="136"/>
        <v>204972</v>
      </c>
      <c r="FE125" s="1370">
        <f t="shared" si="137"/>
        <v>204961.52299999999</v>
      </c>
      <c r="FF125" s="1370">
        <f t="shared" si="138"/>
        <v>204961.52299999999</v>
      </c>
      <c r="FG125" s="1370">
        <f t="shared" si="139"/>
        <v>10.477</v>
      </c>
      <c r="FJ125" s="1371" t="s">
        <v>945</v>
      </c>
      <c r="FK125" s="1370">
        <v>618892416</v>
      </c>
      <c r="FL125" s="1372">
        <f t="shared" si="122"/>
        <v>618892.41599999997</v>
      </c>
      <c r="FN125" s="1613" t="s">
        <v>397</v>
      </c>
      <c r="FO125" s="1614">
        <v>12285536</v>
      </c>
      <c r="FP125" s="1614">
        <v>12212646</v>
      </c>
      <c r="FQ125" s="1614">
        <v>12285536</v>
      </c>
      <c r="FR125" s="1614">
        <f t="shared" si="123"/>
        <v>12285.536</v>
      </c>
      <c r="FS125" s="1614">
        <f t="shared" si="124"/>
        <v>12212.646000000001</v>
      </c>
      <c r="FT125" s="1614">
        <f t="shared" si="125"/>
        <v>12285.536</v>
      </c>
    </row>
    <row r="126" spans="1:176" ht="15" customHeight="1" x14ac:dyDescent="0.25">
      <c r="A126" s="1367" t="s">
        <v>953</v>
      </c>
      <c r="B126" s="1368" t="s">
        <v>506</v>
      </c>
      <c r="C126" s="1369">
        <v>112749000</v>
      </c>
      <c r="D126" s="1369">
        <v>112749000</v>
      </c>
      <c r="E126" s="1369">
        <v>64871798</v>
      </c>
      <c r="F126" s="1369">
        <v>47877202</v>
      </c>
      <c r="G126" s="1369">
        <v>4940179</v>
      </c>
      <c r="H126" s="1370">
        <f t="shared" si="72"/>
        <v>112749</v>
      </c>
      <c r="I126" s="1370">
        <f t="shared" si="73"/>
        <v>64871.798000000003</v>
      </c>
      <c r="J126" s="1370">
        <f t="shared" si="74"/>
        <v>47877.201999999997</v>
      </c>
      <c r="K126" s="1370">
        <f t="shared" si="75"/>
        <v>4940.1790000000001</v>
      </c>
      <c r="S126" s="1368" t="s">
        <v>582</v>
      </c>
      <c r="T126" s="1369">
        <v>10000</v>
      </c>
      <c r="U126" s="1369">
        <v>0</v>
      </c>
      <c r="V126" s="1369">
        <v>0</v>
      </c>
      <c r="W126" s="1369">
        <v>10000</v>
      </c>
      <c r="X126" s="1370">
        <f t="shared" si="77"/>
        <v>10</v>
      </c>
      <c r="Y126" s="1370">
        <f t="shared" si="78"/>
        <v>0</v>
      </c>
      <c r="Z126" s="1370">
        <f t="shared" si="79"/>
        <v>0</v>
      </c>
      <c r="AA126" s="1370">
        <f t="shared" si="80"/>
        <v>10</v>
      </c>
      <c r="AG126" s="1368" t="s">
        <v>400</v>
      </c>
      <c r="AH126" s="1369">
        <v>717759000</v>
      </c>
      <c r="AI126" s="1369">
        <v>16735114</v>
      </c>
      <c r="AJ126" s="1369">
        <v>64871798</v>
      </c>
      <c r="AK126" s="1369">
        <v>652887202</v>
      </c>
      <c r="AL126" s="1369">
        <f t="shared" si="82"/>
        <v>717759</v>
      </c>
      <c r="AM126" s="1369">
        <f t="shared" si="83"/>
        <v>16735.114000000001</v>
      </c>
      <c r="AN126" s="1369">
        <f t="shared" si="84"/>
        <v>64871.798000000003</v>
      </c>
      <c r="AO126" s="1369">
        <f t="shared" si="85"/>
        <v>652887.20200000005</v>
      </c>
      <c r="AV126" s="1368" t="s">
        <v>399</v>
      </c>
      <c r="AW126" s="1369">
        <v>1554851000</v>
      </c>
      <c r="AX126" s="1369">
        <v>23046545</v>
      </c>
      <c r="AY126" s="1369">
        <v>66227574</v>
      </c>
      <c r="AZ126" s="1369">
        <v>1488623426</v>
      </c>
      <c r="BA126" s="1370">
        <f t="shared" si="87"/>
        <v>1554851</v>
      </c>
      <c r="BB126" s="1370">
        <f t="shared" si="88"/>
        <v>23046.544999999998</v>
      </c>
      <c r="BC126" s="1370">
        <f t="shared" si="89"/>
        <v>66227.573999999993</v>
      </c>
      <c r="BD126" s="1370">
        <f t="shared" si="90"/>
        <v>1488623.426</v>
      </c>
      <c r="BK126" s="1368" t="s">
        <v>581</v>
      </c>
      <c r="BL126" s="1369">
        <v>10000</v>
      </c>
      <c r="BM126" s="1369">
        <v>0</v>
      </c>
      <c r="BN126" s="1369">
        <v>0</v>
      </c>
      <c r="BO126" s="1369">
        <v>10000</v>
      </c>
      <c r="BP126" s="1369">
        <f t="shared" si="92"/>
        <v>10</v>
      </c>
      <c r="BQ126" s="1369">
        <f t="shared" si="93"/>
        <v>0</v>
      </c>
      <c r="BR126" s="1369">
        <f t="shared" si="94"/>
        <v>0</v>
      </c>
      <c r="BS126" s="1369">
        <f t="shared" si="95"/>
        <v>10</v>
      </c>
      <c r="BZ126" s="1368" t="s">
        <v>581</v>
      </c>
      <c r="CA126" s="1369">
        <v>10000</v>
      </c>
      <c r="CB126" s="1369">
        <v>0</v>
      </c>
      <c r="CC126" s="1369">
        <v>0</v>
      </c>
      <c r="CD126" s="1369">
        <v>10000</v>
      </c>
      <c r="CE126" s="1369">
        <f t="shared" si="97"/>
        <v>10</v>
      </c>
      <c r="CF126" s="1369">
        <f t="shared" si="98"/>
        <v>0</v>
      </c>
      <c r="CG126" s="1369">
        <f t="shared" si="99"/>
        <v>0</v>
      </c>
      <c r="CH126" s="1369">
        <f t="shared" si="100"/>
        <v>10</v>
      </c>
      <c r="CP126" s="1371" t="s">
        <v>399</v>
      </c>
      <c r="CQ126" s="1370">
        <v>1554851000</v>
      </c>
      <c r="CR126" s="1370">
        <v>545781268</v>
      </c>
      <c r="CS126" s="1370">
        <v>570513562</v>
      </c>
      <c r="CT126" s="1370">
        <v>984337438</v>
      </c>
      <c r="CU126" s="1370">
        <f t="shared" si="131"/>
        <v>1554851</v>
      </c>
      <c r="CV126" s="1370">
        <f t="shared" si="132"/>
        <v>545781.26800000004</v>
      </c>
      <c r="CW126" s="1370">
        <f t="shared" si="133"/>
        <v>570513.56200000003</v>
      </c>
      <c r="CX126" s="1370">
        <f t="shared" si="134"/>
        <v>984337.43799999997</v>
      </c>
      <c r="DE126" s="1368" t="s">
        <v>581</v>
      </c>
      <c r="DF126" s="1369">
        <v>204972000</v>
      </c>
      <c r="DG126" s="1369">
        <v>204961523</v>
      </c>
      <c r="DH126" s="1369">
        <v>204961523</v>
      </c>
      <c r="DI126" s="1369">
        <v>10477</v>
      </c>
      <c r="DJ126" s="1370">
        <f t="shared" si="103"/>
        <v>204972</v>
      </c>
      <c r="DK126" s="1370">
        <f t="shared" si="104"/>
        <v>204961.52299999999</v>
      </c>
      <c r="DL126" s="1370">
        <f t="shared" si="105"/>
        <v>204961.52299999999</v>
      </c>
      <c r="DM126" s="1370">
        <f t="shared" si="106"/>
        <v>10.477</v>
      </c>
      <c r="DT126" s="1368" t="s">
        <v>581</v>
      </c>
      <c r="DU126" s="1369">
        <v>204972000</v>
      </c>
      <c r="DV126" s="1369">
        <v>204961523</v>
      </c>
      <c r="DW126" s="1369">
        <v>204961523</v>
      </c>
      <c r="DX126" s="1369">
        <v>10477</v>
      </c>
      <c r="DY126" s="1370">
        <f t="shared" si="108"/>
        <v>204972</v>
      </c>
      <c r="DZ126" s="1370">
        <f t="shared" si="109"/>
        <v>204961.52299999999</v>
      </c>
      <c r="EA126" s="1370">
        <f t="shared" si="110"/>
        <v>204961.52299999999</v>
      </c>
      <c r="EB126" s="1370">
        <f t="shared" si="111"/>
        <v>10.477</v>
      </c>
      <c r="EI126" s="1371" t="s">
        <v>398</v>
      </c>
      <c r="EJ126" s="1370">
        <v>285389</v>
      </c>
      <c r="EK126" s="1370">
        <v>200901</v>
      </c>
      <c r="EL126" s="1370">
        <v>200901</v>
      </c>
      <c r="EM126" s="1372">
        <f t="shared" si="113"/>
        <v>285.38900000000001</v>
      </c>
      <c r="EN126" s="1372">
        <f t="shared" si="114"/>
        <v>200.90100000000001</v>
      </c>
      <c r="EO126" s="1372">
        <f t="shared" si="115"/>
        <v>200.90100000000001</v>
      </c>
      <c r="EW126" s="1368" t="s">
        <v>580</v>
      </c>
      <c r="EX126" s="1369">
        <v>204972000</v>
      </c>
      <c r="EY126" s="1369">
        <v>204972000</v>
      </c>
      <c r="EZ126" s="1369">
        <v>204961523</v>
      </c>
      <c r="FA126" s="1369">
        <v>204961523</v>
      </c>
      <c r="FB126" s="1369">
        <v>10477</v>
      </c>
      <c r="FC126" s="1370">
        <f t="shared" si="135"/>
        <v>204972</v>
      </c>
      <c r="FD126" s="1370">
        <f t="shared" si="136"/>
        <v>204972</v>
      </c>
      <c r="FE126" s="1370">
        <f t="shared" si="137"/>
        <v>204961.52299999999</v>
      </c>
      <c r="FF126" s="1370">
        <f t="shared" si="138"/>
        <v>204961.52299999999</v>
      </c>
      <c r="FG126" s="1370">
        <f t="shared" si="139"/>
        <v>10.477</v>
      </c>
      <c r="FJ126" s="1371" t="s">
        <v>946</v>
      </c>
      <c r="FK126" s="1370">
        <v>618892416</v>
      </c>
      <c r="FL126" s="1372">
        <f t="shared" si="122"/>
        <v>618892.41599999997</v>
      </c>
      <c r="FN126" s="1613" t="s">
        <v>398</v>
      </c>
      <c r="FO126" s="1614">
        <v>5404652</v>
      </c>
      <c r="FP126" s="1614">
        <v>5298986</v>
      </c>
      <c r="FQ126" s="1614">
        <v>5298986</v>
      </c>
      <c r="FR126" s="1614">
        <f t="shared" si="123"/>
        <v>5404.652</v>
      </c>
      <c r="FS126" s="1614">
        <f t="shared" si="124"/>
        <v>5298.9859999999999</v>
      </c>
      <c r="FT126" s="1614">
        <f t="shared" si="125"/>
        <v>5298.9859999999999</v>
      </c>
    </row>
    <row r="127" spans="1:176" ht="15" customHeight="1" x14ac:dyDescent="0.25">
      <c r="A127" s="1367" t="s">
        <v>433</v>
      </c>
      <c r="B127" s="1368" t="s">
        <v>603</v>
      </c>
      <c r="C127" s="1369">
        <v>171178000</v>
      </c>
      <c r="D127" s="1369">
        <v>171178000</v>
      </c>
      <c r="E127" s="1369">
        <v>46361197</v>
      </c>
      <c r="F127" s="1369">
        <v>124816803</v>
      </c>
      <c r="G127" s="1369">
        <v>46361197</v>
      </c>
      <c r="H127" s="1370">
        <f t="shared" si="72"/>
        <v>171178</v>
      </c>
      <c r="I127" s="1370">
        <f t="shared" si="73"/>
        <v>46361.197</v>
      </c>
      <c r="J127" s="1370">
        <f t="shared" si="74"/>
        <v>124816.803</v>
      </c>
      <c r="K127" s="1370">
        <f t="shared" si="75"/>
        <v>46361.197</v>
      </c>
      <c r="S127" s="1368" t="s">
        <v>506</v>
      </c>
      <c r="T127" s="1369">
        <v>112749000</v>
      </c>
      <c r="U127" s="1369">
        <v>8976712</v>
      </c>
      <c r="V127" s="1369">
        <v>64871798</v>
      </c>
      <c r="W127" s="1369">
        <v>47877202</v>
      </c>
      <c r="X127" s="1370">
        <f t="shared" si="77"/>
        <v>112749</v>
      </c>
      <c r="Y127" s="1370">
        <f t="shared" si="78"/>
        <v>8976.7119999999995</v>
      </c>
      <c r="Z127" s="1370">
        <f t="shared" si="79"/>
        <v>64871.798000000003</v>
      </c>
      <c r="AA127" s="1370">
        <f t="shared" si="80"/>
        <v>47877.201999999997</v>
      </c>
      <c r="AG127" s="1368" t="s">
        <v>582</v>
      </c>
      <c r="AH127" s="1369">
        <v>10000</v>
      </c>
      <c r="AI127" s="1369">
        <v>0</v>
      </c>
      <c r="AJ127" s="1369">
        <v>0</v>
      </c>
      <c r="AK127" s="1369">
        <v>10000</v>
      </c>
      <c r="AL127" s="1369">
        <f t="shared" si="82"/>
        <v>10</v>
      </c>
      <c r="AM127" s="1369">
        <f t="shared" si="83"/>
        <v>0</v>
      </c>
      <c r="AN127" s="1369">
        <f t="shared" si="84"/>
        <v>0</v>
      </c>
      <c r="AO127" s="1369">
        <f t="shared" si="85"/>
        <v>10</v>
      </c>
      <c r="AV127" s="1368" t="s">
        <v>400</v>
      </c>
      <c r="AW127" s="1369">
        <v>717759000</v>
      </c>
      <c r="AX127" s="1369">
        <v>23046545</v>
      </c>
      <c r="AY127" s="1369">
        <v>66227574</v>
      </c>
      <c r="AZ127" s="1369">
        <v>651531426</v>
      </c>
      <c r="BA127" s="1370">
        <f t="shared" si="87"/>
        <v>717759</v>
      </c>
      <c r="BB127" s="1370">
        <f t="shared" si="88"/>
        <v>23046.544999999998</v>
      </c>
      <c r="BC127" s="1370">
        <f t="shared" si="89"/>
        <v>66227.573999999993</v>
      </c>
      <c r="BD127" s="1370">
        <f t="shared" si="90"/>
        <v>651531.42599999998</v>
      </c>
      <c r="BK127" s="1368" t="s">
        <v>399</v>
      </c>
      <c r="BL127" s="1369">
        <v>1554851000</v>
      </c>
      <c r="BM127" s="1369">
        <v>28393586</v>
      </c>
      <c r="BN127" s="1369">
        <v>66227574</v>
      </c>
      <c r="BO127" s="1369">
        <v>1488623426</v>
      </c>
      <c r="BP127" s="1369">
        <f t="shared" si="92"/>
        <v>1554851</v>
      </c>
      <c r="BQ127" s="1369">
        <f t="shared" si="93"/>
        <v>28393.585999999999</v>
      </c>
      <c r="BR127" s="1369">
        <f t="shared" si="94"/>
        <v>66227.573999999993</v>
      </c>
      <c r="BS127" s="1369">
        <f t="shared" si="95"/>
        <v>1488623.426</v>
      </c>
      <c r="BZ127" s="1368" t="s">
        <v>399</v>
      </c>
      <c r="CA127" s="1369">
        <v>1554851000</v>
      </c>
      <c r="CB127" s="1369">
        <v>294181869</v>
      </c>
      <c r="CC127" s="1369">
        <v>326227574</v>
      </c>
      <c r="CD127" s="1369">
        <v>1228623426</v>
      </c>
      <c r="CE127" s="1369">
        <f t="shared" si="97"/>
        <v>1554851</v>
      </c>
      <c r="CF127" s="1369">
        <f t="shared" si="98"/>
        <v>294181.86900000001</v>
      </c>
      <c r="CG127" s="1369">
        <f t="shared" si="99"/>
        <v>326227.57400000002</v>
      </c>
      <c r="CH127" s="1369">
        <f t="shared" si="100"/>
        <v>1228623.426</v>
      </c>
      <c r="CP127" s="1371" t="s">
        <v>400</v>
      </c>
      <c r="CQ127" s="1370">
        <v>717759000</v>
      </c>
      <c r="CR127" s="1370">
        <v>41495280</v>
      </c>
      <c r="CS127" s="1370">
        <v>66227574</v>
      </c>
      <c r="CT127" s="1370">
        <v>651531426</v>
      </c>
      <c r="CU127" s="1370">
        <f t="shared" si="131"/>
        <v>717759</v>
      </c>
      <c r="CV127" s="1370">
        <f t="shared" si="132"/>
        <v>41495.279999999999</v>
      </c>
      <c r="CW127" s="1370">
        <f t="shared" si="133"/>
        <v>66227.573999999993</v>
      </c>
      <c r="CX127" s="1370">
        <f t="shared" si="134"/>
        <v>651531.42599999998</v>
      </c>
      <c r="DE127" s="1368" t="s">
        <v>399</v>
      </c>
      <c r="DF127" s="1369">
        <v>1554851000</v>
      </c>
      <c r="DG127" s="1369">
        <v>952059609</v>
      </c>
      <c r="DH127" s="1369">
        <v>970513270</v>
      </c>
      <c r="DI127" s="1369">
        <v>584337730</v>
      </c>
      <c r="DJ127" s="1370">
        <f t="shared" si="103"/>
        <v>1554851</v>
      </c>
      <c r="DK127" s="1370">
        <f t="shared" si="104"/>
        <v>952059.60900000005</v>
      </c>
      <c r="DL127" s="1370">
        <f t="shared" si="105"/>
        <v>970513.27</v>
      </c>
      <c r="DM127" s="1370">
        <f t="shared" si="106"/>
        <v>584337.73</v>
      </c>
      <c r="DT127" s="1368" t="s">
        <v>399</v>
      </c>
      <c r="DU127" s="1369">
        <v>1774851000</v>
      </c>
      <c r="DV127" s="1369">
        <v>958291674</v>
      </c>
      <c r="DW127" s="1369">
        <v>992080603</v>
      </c>
      <c r="DX127" s="1369">
        <v>782770397</v>
      </c>
      <c r="DY127" s="1370">
        <f t="shared" si="108"/>
        <v>1774851</v>
      </c>
      <c r="DZ127" s="1370">
        <f t="shared" si="109"/>
        <v>958291.674</v>
      </c>
      <c r="EA127" s="1370">
        <f t="shared" si="110"/>
        <v>992080.603</v>
      </c>
      <c r="EB127" s="1370">
        <f t="shared" si="111"/>
        <v>782770.397</v>
      </c>
      <c r="EI127" s="1371" t="s">
        <v>579</v>
      </c>
      <c r="EJ127" s="1370">
        <v>204972000</v>
      </c>
      <c r="EK127" s="1370">
        <v>204961523</v>
      </c>
      <c r="EL127" s="1370">
        <v>204961523</v>
      </c>
      <c r="EM127" s="1372">
        <f t="shared" si="113"/>
        <v>204972</v>
      </c>
      <c r="EN127" s="1372">
        <f t="shared" si="114"/>
        <v>204961.52299999999</v>
      </c>
      <c r="EO127" s="1372">
        <f t="shared" si="115"/>
        <v>204961.52299999999</v>
      </c>
      <c r="EW127" s="1368" t="s">
        <v>581</v>
      </c>
      <c r="EX127" s="1369">
        <v>0</v>
      </c>
      <c r="EY127" s="1369">
        <v>204972000</v>
      </c>
      <c r="EZ127" s="1369">
        <v>204961523</v>
      </c>
      <c r="FA127" s="1369">
        <v>204961523</v>
      </c>
      <c r="FB127" s="1369">
        <v>10477</v>
      </c>
      <c r="FC127" s="1370">
        <f t="shared" si="135"/>
        <v>0</v>
      </c>
      <c r="FD127" s="1370">
        <f t="shared" si="136"/>
        <v>204972</v>
      </c>
      <c r="FE127" s="1370">
        <f t="shared" si="137"/>
        <v>204961.52299999999</v>
      </c>
      <c r="FF127" s="1370">
        <f t="shared" si="138"/>
        <v>204961.52299999999</v>
      </c>
      <c r="FG127" s="1370">
        <f t="shared" si="139"/>
        <v>10.477</v>
      </c>
      <c r="FK127" s="1370">
        <f>SUM(FK3:FK126)</f>
        <v>16773691789</v>
      </c>
      <c r="FN127" s="1613" t="s">
        <v>579</v>
      </c>
      <c r="FO127" s="1614">
        <v>585380000</v>
      </c>
      <c r="FP127" s="1614">
        <v>585116303</v>
      </c>
      <c r="FQ127" s="1614">
        <v>585370519</v>
      </c>
      <c r="FR127" s="1614">
        <f t="shared" si="123"/>
        <v>585380</v>
      </c>
      <c r="FS127" s="1614">
        <f t="shared" si="124"/>
        <v>585116.30299999996</v>
      </c>
      <c r="FT127" s="1614">
        <f t="shared" si="125"/>
        <v>585370.51899999997</v>
      </c>
    </row>
    <row r="128" spans="1:176" ht="15" customHeight="1" x14ac:dyDescent="0.25">
      <c r="A128" s="1367" t="s">
        <v>952</v>
      </c>
      <c r="B128" s="1368" t="s">
        <v>604</v>
      </c>
      <c r="C128" s="1369">
        <v>171178000</v>
      </c>
      <c r="D128" s="1369">
        <v>171178000</v>
      </c>
      <c r="E128" s="1369">
        <v>46361197</v>
      </c>
      <c r="F128" s="1369">
        <v>124816803</v>
      </c>
      <c r="G128" s="1369">
        <v>46361197</v>
      </c>
      <c r="H128" s="1370">
        <f t="shared" si="72"/>
        <v>171178</v>
      </c>
      <c r="I128" s="1370">
        <f t="shared" si="73"/>
        <v>46361.197</v>
      </c>
      <c r="J128" s="1370">
        <f t="shared" si="74"/>
        <v>124816.803</v>
      </c>
      <c r="K128" s="1370">
        <f t="shared" si="75"/>
        <v>46361.197</v>
      </c>
      <c r="S128" s="1368" t="s">
        <v>603</v>
      </c>
      <c r="T128" s="1369">
        <v>171178000</v>
      </c>
      <c r="U128" s="1369">
        <v>60578302</v>
      </c>
      <c r="V128" s="1369">
        <v>60578302</v>
      </c>
      <c r="W128" s="1369">
        <v>110599698</v>
      </c>
      <c r="X128" s="1370">
        <f t="shared" si="77"/>
        <v>171178</v>
      </c>
      <c r="Y128" s="1370">
        <f t="shared" si="78"/>
        <v>60578.302000000003</v>
      </c>
      <c r="Z128" s="1370">
        <f t="shared" si="79"/>
        <v>60578.302000000003</v>
      </c>
      <c r="AA128" s="1370">
        <f t="shared" si="80"/>
        <v>110599.698</v>
      </c>
      <c r="AG128" s="1368" t="s">
        <v>924</v>
      </c>
      <c r="AH128" s="1369">
        <v>150000000</v>
      </c>
      <c r="AI128" s="1369">
        <v>0</v>
      </c>
      <c r="AJ128" s="1369">
        <v>0</v>
      </c>
      <c r="AK128" s="1369">
        <v>150000000</v>
      </c>
      <c r="AL128" s="1369">
        <f t="shared" si="82"/>
        <v>150000</v>
      </c>
      <c r="AM128" s="1369">
        <f t="shared" si="83"/>
        <v>0</v>
      </c>
      <c r="AN128" s="1369">
        <f t="shared" si="84"/>
        <v>0</v>
      </c>
      <c r="AO128" s="1369">
        <f t="shared" si="85"/>
        <v>150000</v>
      </c>
      <c r="AV128" s="1368" t="s">
        <v>582</v>
      </c>
      <c r="AW128" s="1369">
        <v>10000</v>
      </c>
      <c r="AX128" s="1369">
        <v>0</v>
      </c>
      <c r="AY128" s="1369">
        <v>0</v>
      </c>
      <c r="AZ128" s="1369">
        <v>10000</v>
      </c>
      <c r="BA128" s="1370">
        <f t="shared" si="87"/>
        <v>10</v>
      </c>
      <c r="BB128" s="1370">
        <f t="shared" si="88"/>
        <v>0</v>
      </c>
      <c r="BC128" s="1370">
        <f t="shared" si="89"/>
        <v>0</v>
      </c>
      <c r="BD128" s="1370">
        <f t="shared" si="90"/>
        <v>10</v>
      </c>
      <c r="BK128" s="1368" t="s">
        <v>400</v>
      </c>
      <c r="BL128" s="1369">
        <v>717759000</v>
      </c>
      <c r="BM128" s="1369">
        <v>28393586</v>
      </c>
      <c r="BN128" s="1369">
        <v>66227574</v>
      </c>
      <c r="BO128" s="1369">
        <v>651531426</v>
      </c>
      <c r="BP128" s="1369">
        <f t="shared" si="92"/>
        <v>717759</v>
      </c>
      <c r="BQ128" s="1369">
        <f t="shared" si="93"/>
        <v>28393.585999999999</v>
      </c>
      <c r="BR128" s="1369">
        <f t="shared" si="94"/>
        <v>66227.573999999993</v>
      </c>
      <c r="BS128" s="1369">
        <f t="shared" si="95"/>
        <v>651531.42599999998</v>
      </c>
      <c r="BZ128" s="1368" t="s">
        <v>400</v>
      </c>
      <c r="CA128" s="1369">
        <v>717759000</v>
      </c>
      <c r="CB128" s="1369">
        <v>34181869</v>
      </c>
      <c r="CC128" s="1369">
        <v>66227574</v>
      </c>
      <c r="CD128" s="1369">
        <v>651531426</v>
      </c>
      <c r="CE128" s="1369">
        <f t="shared" si="97"/>
        <v>717759</v>
      </c>
      <c r="CF128" s="1369">
        <f t="shared" si="98"/>
        <v>34181.868999999999</v>
      </c>
      <c r="CG128" s="1369">
        <f t="shared" si="99"/>
        <v>66227.573999999993</v>
      </c>
      <c r="CH128" s="1369">
        <f t="shared" si="100"/>
        <v>651531.42599999998</v>
      </c>
      <c r="CP128" s="1371" t="s">
        <v>582</v>
      </c>
      <c r="CQ128" s="1370">
        <v>10000</v>
      </c>
      <c r="CR128" s="1370">
        <v>0</v>
      </c>
      <c r="CS128" s="1370">
        <v>0</v>
      </c>
      <c r="CT128" s="1370">
        <v>10000</v>
      </c>
      <c r="CU128" s="1370">
        <f t="shared" si="131"/>
        <v>10</v>
      </c>
      <c r="CV128" s="1370">
        <f t="shared" si="132"/>
        <v>0</v>
      </c>
      <c r="CW128" s="1370">
        <f t="shared" si="133"/>
        <v>0</v>
      </c>
      <c r="CX128" s="1370">
        <f t="shared" si="134"/>
        <v>10</v>
      </c>
      <c r="DE128" s="1368" t="s">
        <v>400</v>
      </c>
      <c r="DF128" s="1369">
        <v>717759000</v>
      </c>
      <c r="DG128" s="1369">
        <v>447773621</v>
      </c>
      <c r="DH128" s="1369">
        <v>466227282</v>
      </c>
      <c r="DI128" s="1369">
        <v>251531718</v>
      </c>
      <c r="DJ128" s="1370">
        <f t="shared" si="103"/>
        <v>717759</v>
      </c>
      <c r="DK128" s="1370">
        <f t="shared" si="104"/>
        <v>447773.62099999998</v>
      </c>
      <c r="DL128" s="1370">
        <f t="shared" si="105"/>
        <v>466227.28200000001</v>
      </c>
      <c r="DM128" s="1370">
        <f t="shared" si="106"/>
        <v>251531.71799999999</v>
      </c>
      <c r="DT128" s="1368" t="s">
        <v>400</v>
      </c>
      <c r="DU128" s="1369">
        <v>717759000</v>
      </c>
      <c r="DV128" s="1369">
        <v>454005686</v>
      </c>
      <c r="DW128" s="1369">
        <v>487794615</v>
      </c>
      <c r="DX128" s="1369">
        <v>229964385</v>
      </c>
      <c r="DY128" s="1370">
        <f t="shared" si="108"/>
        <v>717759</v>
      </c>
      <c r="DZ128" s="1370">
        <f t="shared" si="109"/>
        <v>454005.68599999999</v>
      </c>
      <c r="EA128" s="1370">
        <f t="shared" si="110"/>
        <v>487794.61499999999</v>
      </c>
      <c r="EB128" s="1370">
        <f t="shared" si="111"/>
        <v>229964.38500000001</v>
      </c>
      <c r="EI128" s="1371" t="s">
        <v>580</v>
      </c>
      <c r="EJ128" s="1370">
        <v>204972000</v>
      </c>
      <c r="EK128" s="1370">
        <v>204961523</v>
      </c>
      <c r="EL128" s="1370">
        <v>204961523</v>
      </c>
      <c r="EM128" s="1372">
        <f t="shared" si="113"/>
        <v>204972</v>
      </c>
      <c r="EN128" s="1372">
        <f t="shared" si="114"/>
        <v>204961.52299999999</v>
      </c>
      <c r="EO128" s="1372">
        <f t="shared" si="115"/>
        <v>204961.52299999999</v>
      </c>
      <c r="EW128" s="1368" t="s">
        <v>399</v>
      </c>
      <c r="EX128" s="1369">
        <v>1774851000</v>
      </c>
      <c r="EY128" s="1369">
        <v>1774851000</v>
      </c>
      <c r="EZ128" s="1369">
        <v>976081076</v>
      </c>
      <c r="FA128" s="1369">
        <v>1044813219</v>
      </c>
      <c r="FB128" s="1369">
        <v>730037781</v>
      </c>
      <c r="FC128" s="1370">
        <f t="shared" si="135"/>
        <v>1774851</v>
      </c>
      <c r="FD128" s="1370">
        <f t="shared" si="136"/>
        <v>1774851</v>
      </c>
      <c r="FE128" s="1370">
        <f t="shared" si="137"/>
        <v>976081.076</v>
      </c>
      <c r="FF128" s="1370">
        <f t="shared" si="138"/>
        <v>1044813.219</v>
      </c>
      <c r="FG128" s="1370">
        <f t="shared" si="139"/>
        <v>730037.78099999996</v>
      </c>
      <c r="FN128" s="1613" t="s">
        <v>580</v>
      </c>
      <c r="FO128" s="1614">
        <v>585380000</v>
      </c>
      <c r="FP128" s="1614">
        <v>585116303</v>
      </c>
      <c r="FQ128" s="1614">
        <v>585370519</v>
      </c>
      <c r="FR128" s="1614">
        <f t="shared" si="123"/>
        <v>585380</v>
      </c>
      <c r="FS128" s="1614">
        <f t="shared" si="124"/>
        <v>585116.30299999996</v>
      </c>
      <c r="FT128" s="1614">
        <f t="shared" si="125"/>
        <v>585370.51899999997</v>
      </c>
    </row>
    <row r="129" spans="1:176" ht="15" customHeight="1" x14ac:dyDescent="0.25">
      <c r="A129" s="1367" t="s">
        <v>953</v>
      </c>
      <c r="B129" s="1368" t="s">
        <v>890</v>
      </c>
      <c r="C129" s="1369">
        <v>0</v>
      </c>
      <c r="D129" s="1369">
        <v>71000000</v>
      </c>
      <c r="E129" s="1369">
        <v>46361197</v>
      </c>
      <c r="F129" s="1369">
        <v>24638803</v>
      </c>
      <c r="G129" s="1369">
        <v>46361197</v>
      </c>
      <c r="H129" s="1370">
        <f t="shared" si="72"/>
        <v>71000</v>
      </c>
      <c r="I129" s="1370">
        <f t="shared" si="73"/>
        <v>46361.197</v>
      </c>
      <c r="J129" s="1370">
        <f t="shared" si="74"/>
        <v>24638.803</v>
      </c>
      <c r="K129" s="1370">
        <f t="shared" si="75"/>
        <v>46361.197</v>
      </c>
      <c r="S129" s="1368" t="s">
        <v>604</v>
      </c>
      <c r="T129" s="1369">
        <v>171178000</v>
      </c>
      <c r="U129" s="1369">
        <v>60578302</v>
      </c>
      <c r="V129" s="1369">
        <v>60578302</v>
      </c>
      <c r="W129" s="1369">
        <v>110599698</v>
      </c>
      <c r="X129" s="1370">
        <f t="shared" si="77"/>
        <v>171178</v>
      </c>
      <c r="Y129" s="1370">
        <f t="shared" si="78"/>
        <v>60578.302000000003</v>
      </c>
      <c r="Z129" s="1370">
        <f t="shared" si="79"/>
        <v>60578.302000000003</v>
      </c>
      <c r="AA129" s="1370">
        <f t="shared" si="80"/>
        <v>110599.698</v>
      </c>
      <c r="AG129" s="1368" t="s">
        <v>986</v>
      </c>
      <c r="AH129" s="1369">
        <v>55000000</v>
      </c>
      <c r="AI129" s="1369">
        <v>0</v>
      </c>
      <c r="AJ129" s="1369">
        <v>0</v>
      </c>
      <c r="AK129" s="1369">
        <v>55000000</v>
      </c>
      <c r="AL129" s="1369">
        <f t="shared" si="82"/>
        <v>55000</v>
      </c>
      <c r="AM129" s="1369">
        <f t="shared" si="83"/>
        <v>0</v>
      </c>
      <c r="AN129" s="1369">
        <f t="shared" si="84"/>
        <v>0</v>
      </c>
      <c r="AO129" s="1369">
        <f t="shared" si="85"/>
        <v>55000</v>
      </c>
      <c r="AV129" s="1368" t="s">
        <v>924</v>
      </c>
      <c r="AW129" s="1369">
        <v>150000000</v>
      </c>
      <c r="AX129" s="1369">
        <v>0</v>
      </c>
      <c r="AY129" s="1369">
        <v>0</v>
      </c>
      <c r="AZ129" s="1369">
        <v>150000000</v>
      </c>
      <c r="BA129" s="1370">
        <f t="shared" si="87"/>
        <v>150000</v>
      </c>
      <c r="BB129" s="1370">
        <f t="shared" si="88"/>
        <v>0</v>
      </c>
      <c r="BC129" s="1370">
        <f t="shared" si="89"/>
        <v>0</v>
      </c>
      <c r="BD129" s="1370">
        <f t="shared" si="90"/>
        <v>150000</v>
      </c>
      <c r="BK129" s="1368" t="s">
        <v>582</v>
      </c>
      <c r="BL129" s="1369">
        <v>10000</v>
      </c>
      <c r="BM129" s="1369">
        <v>0</v>
      </c>
      <c r="BN129" s="1369">
        <v>0</v>
      </c>
      <c r="BO129" s="1369">
        <v>10000</v>
      </c>
      <c r="BP129" s="1369">
        <f t="shared" si="92"/>
        <v>10</v>
      </c>
      <c r="BQ129" s="1369">
        <f t="shared" si="93"/>
        <v>0</v>
      </c>
      <c r="BR129" s="1369">
        <f t="shared" si="94"/>
        <v>0</v>
      </c>
      <c r="BS129" s="1369">
        <f t="shared" si="95"/>
        <v>10</v>
      </c>
      <c r="BZ129" s="1368" t="s">
        <v>582</v>
      </c>
      <c r="CA129" s="1369">
        <v>10000</v>
      </c>
      <c r="CB129" s="1369">
        <v>0</v>
      </c>
      <c r="CC129" s="1369">
        <v>0</v>
      </c>
      <c r="CD129" s="1369">
        <v>10000</v>
      </c>
      <c r="CE129" s="1369">
        <f t="shared" si="97"/>
        <v>10</v>
      </c>
      <c r="CF129" s="1369">
        <f t="shared" si="98"/>
        <v>0</v>
      </c>
      <c r="CG129" s="1369">
        <f t="shared" si="99"/>
        <v>0</v>
      </c>
      <c r="CH129" s="1369">
        <f t="shared" si="100"/>
        <v>10</v>
      </c>
      <c r="CP129" s="1371" t="s">
        <v>924</v>
      </c>
      <c r="CQ129" s="1370">
        <v>150000000</v>
      </c>
      <c r="CR129" s="1370">
        <v>0</v>
      </c>
      <c r="CS129" s="1370">
        <v>0</v>
      </c>
      <c r="CT129" s="1370">
        <v>150000000</v>
      </c>
      <c r="CU129" s="1370">
        <f t="shared" si="131"/>
        <v>150000</v>
      </c>
      <c r="CV129" s="1370">
        <f t="shared" si="132"/>
        <v>0</v>
      </c>
      <c r="CW129" s="1370">
        <f t="shared" si="133"/>
        <v>0</v>
      </c>
      <c r="CX129" s="1370">
        <f t="shared" si="134"/>
        <v>150000</v>
      </c>
      <c r="DE129" s="1368" t="s">
        <v>582</v>
      </c>
      <c r="DF129" s="1369">
        <v>10000</v>
      </c>
      <c r="DG129" s="1369">
        <v>0</v>
      </c>
      <c r="DH129" s="1369">
        <v>0</v>
      </c>
      <c r="DI129" s="1369">
        <v>10000</v>
      </c>
      <c r="DJ129" s="1370">
        <f t="shared" si="103"/>
        <v>10</v>
      </c>
      <c r="DK129" s="1370">
        <f t="shared" si="104"/>
        <v>0</v>
      </c>
      <c r="DL129" s="1370">
        <f t="shared" si="105"/>
        <v>0</v>
      </c>
      <c r="DM129" s="1370">
        <f t="shared" si="106"/>
        <v>10</v>
      </c>
      <c r="DT129" s="1368" t="s">
        <v>582</v>
      </c>
      <c r="DU129" s="1369">
        <v>10000</v>
      </c>
      <c r="DV129" s="1369">
        <v>0</v>
      </c>
      <c r="DW129" s="1369">
        <v>0</v>
      </c>
      <c r="DX129" s="1369">
        <v>10000</v>
      </c>
      <c r="DY129" s="1370">
        <f t="shared" si="108"/>
        <v>10</v>
      </c>
      <c r="DZ129" s="1370">
        <f t="shared" si="109"/>
        <v>0</v>
      </c>
      <c r="EA129" s="1370">
        <f t="shared" si="110"/>
        <v>0</v>
      </c>
      <c r="EB129" s="1370">
        <f t="shared" si="111"/>
        <v>10</v>
      </c>
      <c r="EI129" s="1371" t="s">
        <v>581</v>
      </c>
      <c r="EJ129" s="1370">
        <v>204972000</v>
      </c>
      <c r="EK129" s="1370">
        <v>204961523</v>
      </c>
      <c r="EL129" s="1370">
        <v>204961523</v>
      </c>
      <c r="EM129" s="1372">
        <f t="shared" si="113"/>
        <v>204972</v>
      </c>
      <c r="EN129" s="1372">
        <f t="shared" si="114"/>
        <v>204961.52299999999</v>
      </c>
      <c r="EO129" s="1372">
        <f t="shared" si="115"/>
        <v>204961.52299999999</v>
      </c>
      <c r="EW129" s="1368" t="s">
        <v>400</v>
      </c>
      <c r="EX129" s="1369">
        <v>717759000</v>
      </c>
      <c r="EY129" s="1369">
        <v>717759000</v>
      </c>
      <c r="EZ129" s="1369">
        <v>471795088</v>
      </c>
      <c r="FA129" s="1369">
        <v>540527231</v>
      </c>
      <c r="FB129" s="1369">
        <v>177231769</v>
      </c>
      <c r="FC129" s="1370">
        <f t="shared" si="135"/>
        <v>717759</v>
      </c>
      <c r="FD129" s="1370">
        <f t="shared" si="136"/>
        <v>717759</v>
      </c>
      <c r="FE129" s="1370">
        <f t="shared" si="137"/>
        <v>471795.08799999999</v>
      </c>
      <c r="FF129" s="1370">
        <f t="shared" si="138"/>
        <v>540527.23100000003</v>
      </c>
      <c r="FG129" s="1370">
        <f t="shared" si="139"/>
        <v>177231.769</v>
      </c>
      <c r="FN129" s="1613" t="s">
        <v>581</v>
      </c>
      <c r="FO129" s="1614">
        <v>585380000</v>
      </c>
      <c r="FP129" s="1614">
        <v>585116303</v>
      </c>
      <c r="FQ129" s="1614">
        <v>585370519</v>
      </c>
      <c r="FR129" s="1614">
        <f t="shared" si="123"/>
        <v>585380</v>
      </c>
      <c r="FS129" s="1614">
        <f t="shared" si="124"/>
        <v>585116.30299999996</v>
      </c>
      <c r="FT129" s="1614">
        <f t="shared" si="125"/>
        <v>585370.51899999997</v>
      </c>
    </row>
    <row r="130" spans="1:176" ht="15" customHeight="1" x14ac:dyDescent="0.25">
      <c r="A130" s="1367" t="s">
        <v>953</v>
      </c>
      <c r="B130" s="1368" t="s">
        <v>896</v>
      </c>
      <c r="C130" s="1369">
        <v>0</v>
      </c>
      <c r="D130" s="1369">
        <v>100000</v>
      </c>
      <c r="E130" s="1369">
        <v>0</v>
      </c>
      <c r="F130" s="1369">
        <v>100000</v>
      </c>
      <c r="G130" s="1369">
        <v>0</v>
      </c>
      <c r="H130" s="1370">
        <f t="shared" si="72"/>
        <v>100</v>
      </c>
      <c r="I130" s="1370">
        <f t="shared" si="73"/>
        <v>0</v>
      </c>
      <c r="J130" s="1370">
        <f t="shared" si="74"/>
        <v>100</v>
      </c>
      <c r="K130" s="1370">
        <f t="shared" si="75"/>
        <v>0</v>
      </c>
      <c r="S130" s="1368" t="s">
        <v>890</v>
      </c>
      <c r="T130" s="1369">
        <v>71000000</v>
      </c>
      <c r="U130" s="1369">
        <v>60578302</v>
      </c>
      <c r="V130" s="1369">
        <v>60578302</v>
      </c>
      <c r="W130" s="1369">
        <v>10421698</v>
      </c>
      <c r="X130" s="1370">
        <f t="shared" si="77"/>
        <v>71000</v>
      </c>
      <c r="Y130" s="1370">
        <f t="shared" si="78"/>
        <v>60578.302000000003</v>
      </c>
      <c r="Z130" s="1370">
        <f t="shared" si="79"/>
        <v>60578.302000000003</v>
      </c>
      <c r="AA130" s="1370">
        <f t="shared" si="80"/>
        <v>10421.698</v>
      </c>
      <c r="AG130" s="1368" t="s">
        <v>987</v>
      </c>
      <c r="AH130" s="1369">
        <v>400000000</v>
      </c>
      <c r="AI130" s="1369">
        <v>0</v>
      </c>
      <c r="AJ130" s="1369">
        <v>0</v>
      </c>
      <c r="AK130" s="1369">
        <v>400000000</v>
      </c>
      <c r="AL130" s="1369">
        <f t="shared" si="82"/>
        <v>400000</v>
      </c>
      <c r="AM130" s="1369">
        <f t="shared" si="83"/>
        <v>0</v>
      </c>
      <c r="AN130" s="1369">
        <f t="shared" si="84"/>
        <v>0</v>
      </c>
      <c r="AO130" s="1369">
        <f t="shared" si="85"/>
        <v>400000</v>
      </c>
      <c r="AV130" s="1368" t="s">
        <v>986</v>
      </c>
      <c r="AW130" s="1369">
        <v>55000000</v>
      </c>
      <c r="AX130" s="1369">
        <v>0</v>
      </c>
      <c r="AY130" s="1369">
        <v>0</v>
      </c>
      <c r="AZ130" s="1369">
        <v>55000000</v>
      </c>
      <c r="BA130" s="1370">
        <f t="shared" si="87"/>
        <v>55000</v>
      </c>
      <c r="BB130" s="1370">
        <f t="shared" si="88"/>
        <v>0</v>
      </c>
      <c r="BC130" s="1370">
        <f t="shared" si="89"/>
        <v>0</v>
      </c>
      <c r="BD130" s="1370">
        <f t="shared" si="90"/>
        <v>55000</v>
      </c>
      <c r="BK130" s="1368" t="s">
        <v>924</v>
      </c>
      <c r="BL130" s="1369">
        <v>150000000</v>
      </c>
      <c r="BM130" s="1369">
        <v>0</v>
      </c>
      <c r="BN130" s="1369">
        <v>0</v>
      </c>
      <c r="BO130" s="1369">
        <v>150000000</v>
      </c>
      <c r="BP130" s="1369">
        <f t="shared" si="92"/>
        <v>150000</v>
      </c>
      <c r="BQ130" s="1369">
        <f t="shared" si="93"/>
        <v>0</v>
      </c>
      <c r="BR130" s="1369">
        <f t="shared" si="94"/>
        <v>0</v>
      </c>
      <c r="BS130" s="1369">
        <f t="shared" si="95"/>
        <v>150000</v>
      </c>
      <c r="BZ130" s="1368" t="s">
        <v>924</v>
      </c>
      <c r="CA130" s="1369">
        <v>150000000</v>
      </c>
      <c r="CB130" s="1369">
        <v>0</v>
      </c>
      <c r="CC130" s="1369">
        <v>0</v>
      </c>
      <c r="CD130" s="1369">
        <v>150000000</v>
      </c>
      <c r="CE130" s="1369">
        <f t="shared" si="97"/>
        <v>150000</v>
      </c>
      <c r="CF130" s="1369">
        <f t="shared" si="98"/>
        <v>0</v>
      </c>
      <c r="CG130" s="1369">
        <f t="shared" si="99"/>
        <v>0</v>
      </c>
      <c r="CH130" s="1369">
        <f t="shared" si="100"/>
        <v>150000</v>
      </c>
      <c r="CP130" s="1371" t="s">
        <v>986</v>
      </c>
      <c r="CQ130" s="1370">
        <v>55000000</v>
      </c>
      <c r="CR130" s="1370">
        <v>0</v>
      </c>
      <c r="CS130" s="1370">
        <v>0</v>
      </c>
      <c r="CT130" s="1370">
        <v>55000000</v>
      </c>
      <c r="CU130" s="1370">
        <f t="shared" si="131"/>
        <v>55000</v>
      </c>
      <c r="CV130" s="1370">
        <f t="shared" si="132"/>
        <v>0</v>
      </c>
      <c r="CW130" s="1370">
        <f t="shared" si="133"/>
        <v>0</v>
      </c>
      <c r="CX130" s="1370">
        <f t="shared" si="134"/>
        <v>55000</v>
      </c>
      <c r="DE130" s="1368" t="s">
        <v>924</v>
      </c>
      <c r="DF130" s="1369">
        <v>150000000</v>
      </c>
      <c r="DG130" s="1369">
        <v>0</v>
      </c>
      <c r="DH130" s="1369">
        <v>0</v>
      </c>
      <c r="DI130" s="1369">
        <v>150000000</v>
      </c>
      <c r="DJ130" s="1370">
        <f t="shared" si="103"/>
        <v>150000</v>
      </c>
      <c r="DK130" s="1370">
        <f t="shared" si="104"/>
        <v>0</v>
      </c>
      <c r="DL130" s="1370">
        <f t="shared" si="105"/>
        <v>0</v>
      </c>
      <c r="DM130" s="1370">
        <f t="shared" si="106"/>
        <v>150000</v>
      </c>
      <c r="DT130" s="1368" t="s">
        <v>924</v>
      </c>
      <c r="DU130" s="1369">
        <v>150000000</v>
      </c>
      <c r="DV130" s="1369">
        <v>0</v>
      </c>
      <c r="DW130" s="1369">
        <v>0</v>
      </c>
      <c r="DX130" s="1369">
        <v>150000000</v>
      </c>
      <c r="DY130" s="1370">
        <f t="shared" si="108"/>
        <v>150000</v>
      </c>
      <c r="DZ130" s="1370">
        <f t="shared" si="109"/>
        <v>0</v>
      </c>
      <c r="EA130" s="1370">
        <f t="shared" si="110"/>
        <v>0</v>
      </c>
      <c r="EB130" s="1370">
        <f t="shared" si="111"/>
        <v>150000</v>
      </c>
      <c r="EI130" s="1371" t="s">
        <v>399</v>
      </c>
      <c r="EJ130" s="1370">
        <v>1774851000</v>
      </c>
      <c r="EK130" s="1370">
        <v>988099619</v>
      </c>
      <c r="EL130" s="1370">
        <v>966515308</v>
      </c>
      <c r="EM130" s="1372">
        <f t="shared" si="113"/>
        <v>1774851</v>
      </c>
      <c r="EN130" s="1372">
        <f t="shared" si="114"/>
        <v>988099.61899999995</v>
      </c>
      <c r="EO130" s="1372">
        <f t="shared" si="115"/>
        <v>966515.30799999996</v>
      </c>
      <c r="EW130" s="1368" t="s">
        <v>582</v>
      </c>
      <c r="EX130" s="1369">
        <v>10000</v>
      </c>
      <c r="EY130" s="1369">
        <v>10000</v>
      </c>
      <c r="EZ130" s="1369">
        <v>0</v>
      </c>
      <c r="FA130" s="1369">
        <v>0</v>
      </c>
      <c r="FB130" s="1369">
        <v>10000</v>
      </c>
      <c r="FC130" s="1370">
        <f t="shared" si="135"/>
        <v>10</v>
      </c>
      <c r="FD130" s="1370">
        <f t="shared" si="136"/>
        <v>10</v>
      </c>
      <c r="FE130" s="1370">
        <f t="shared" si="137"/>
        <v>0</v>
      </c>
      <c r="FF130" s="1370">
        <f t="shared" si="138"/>
        <v>0</v>
      </c>
      <c r="FG130" s="1370">
        <f t="shared" si="139"/>
        <v>10</v>
      </c>
      <c r="FN130" s="1613" t="s">
        <v>399</v>
      </c>
      <c r="FO130" s="1614">
        <v>1775993000</v>
      </c>
      <c r="FP130" s="1614">
        <v>1704973244</v>
      </c>
      <c r="FQ130" s="1614">
        <v>1705409541</v>
      </c>
      <c r="FR130" s="1614">
        <f t="shared" si="123"/>
        <v>1775993</v>
      </c>
      <c r="FS130" s="1614">
        <f t="shared" si="124"/>
        <v>1704973.2439999999</v>
      </c>
      <c r="FT130" s="1614">
        <f t="shared" si="125"/>
        <v>1705409.541</v>
      </c>
    </row>
    <row r="131" spans="1:176" ht="15" customHeight="1" x14ac:dyDescent="0.25">
      <c r="A131" s="1367" t="s">
        <v>953</v>
      </c>
      <c r="B131" s="1368" t="s">
        <v>897</v>
      </c>
      <c r="C131" s="1369">
        <v>0</v>
      </c>
      <c r="D131" s="1369">
        <v>78000</v>
      </c>
      <c r="E131" s="1369">
        <v>0</v>
      </c>
      <c r="F131" s="1369">
        <v>78000</v>
      </c>
      <c r="G131" s="1369">
        <v>0</v>
      </c>
      <c r="H131" s="1370">
        <f t="shared" si="72"/>
        <v>78</v>
      </c>
      <c r="I131" s="1370">
        <f t="shared" si="73"/>
        <v>0</v>
      </c>
      <c r="J131" s="1370">
        <f t="shared" si="74"/>
        <v>78</v>
      </c>
      <c r="K131" s="1370">
        <f t="shared" si="75"/>
        <v>0</v>
      </c>
      <c r="S131" s="1368" t="s">
        <v>896</v>
      </c>
      <c r="T131" s="1369">
        <v>100000</v>
      </c>
      <c r="U131" s="1369">
        <v>0</v>
      </c>
      <c r="V131" s="1369">
        <v>0</v>
      </c>
      <c r="W131" s="1369">
        <v>100000</v>
      </c>
      <c r="X131" s="1370">
        <f t="shared" si="77"/>
        <v>100</v>
      </c>
      <c r="Y131" s="1370">
        <f t="shared" si="78"/>
        <v>0</v>
      </c>
      <c r="Z131" s="1370">
        <f t="shared" si="79"/>
        <v>0</v>
      </c>
      <c r="AA131" s="1370">
        <f t="shared" si="80"/>
        <v>100</v>
      </c>
      <c r="AG131" s="1368" t="s">
        <v>506</v>
      </c>
      <c r="AH131" s="1369">
        <v>112749000</v>
      </c>
      <c r="AI131" s="1369">
        <v>16735114</v>
      </c>
      <c r="AJ131" s="1369">
        <v>64871798</v>
      </c>
      <c r="AK131" s="1369">
        <v>47877202</v>
      </c>
      <c r="AL131" s="1369">
        <f t="shared" si="82"/>
        <v>112749</v>
      </c>
      <c r="AM131" s="1369">
        <f t="shared" si="83"/>
        <v>16735.114000000001</v>
      </c>
      <c r="AN131" s="1369">
        <f t="shared" si="84"/>
        <v>64871.798000000003</v>
      </c>
      <c r="AO131" s="1369">
        <f t="shared" si="85"/>
        <v>47877.201999999997</v>
      </c>
      <c r="AV131" s="1368" t="s">
        <v>987</v>
      </c>
      <c r="AW131" s="1369">
        <v>400000000</v>
      </c>
      <c r="AX131" s="1369">
        <v>0</v>
      </c>
      <c r="AY131" s="1369">
        <v>0</v>
      </c>
      <c r="AZ131" s="1369">
        <v>400000000</v>
      </c>
      <c r="BA131" s="1370">
        <f t="shared" si="87"/>
        <v>400000</v>
      </c>
      <c r="BB131" s="1370">
        <f t="shared" si="88"/>
        <v>0</v>
      </c>
      <c r="BC131" s="1370">
        <f t="shared" si="89"/>
        <v>0</v>
      </c>
      <c r="BD131" s="1370">
        <f t="shared" si="90"/>
        <v>400000</v>
      </c>
      <c r="BK131" s="1368" t="s">
        <v>986</v>
      </c>
      <c r="BL131" s="1369">
        <v>55000000</v>
      </c>
      <c r="BM131" s="1369">
        <v>0</v>
      </c>
      <c r="BN131" s="1369">
        <v>0</v>
      </c>
      <c r="BO131" s="1369">
        <v>55000000</v>
      </c>
      <c r="BP131" s="1369">
        <f t="shared" si="92"/>
        <v>55000</v>
      </c>
      <c r="BQ131" s="1369">
        <f t="shared" si="93"/>
        <v>0</v>
      </c>
      <c r="BR131" s="1369">
        <f t="shared" si="94"/>
        <v>0</v>
      </c>
      <c r="BS131" s="1369">
        <f t="shared" si="95"/>
        <v>55000</v>
      </c>
      <c r="BZ131" s="1368" t="s">
        <v>986</v>
      </c>
      <c r="CA131" s="1369">
        <v>55000000</v>
      </c>
      <c r="CB131" s="1369">
        <v>0</v>
      </c>
      <c r="CC131" s="1369">
        <v>0</v>
      </c>
      <c r="CD131" s="1369">
        <v>55000000</v>
      </c>
      <c r="CE131" s="1369">
        <f t="shared" si="97"/>
        <v>55000</v>
      </c>
      <c r="CF131" s="1369">
        <f t="shared" si="98"/>
        <v>0</v>
      </c>
      <c r="CG131" s="1369">
        <f t="shared" si="99"/>
        <v>0</v>
      </c>
      <c r="CH131" s="1369">
        <f t="shared" si="100"/>
        <v>55000</v>
      </c>
      <c r="CP131" s="1371" t="s">
        <v>987</v>
      </c>
      <c r="CQ131" s="1370">
        <v>400000000</v>
      </c>
      <c r="CR131" s="1370">
        <v>0</v>
      </c>
      <c r="CS131" s="1370">
        <v>0</v>
      </c>
      <c r="CT131" s="1370">
        <v>400000000</v>
      </c>
      <c r="CU131" s="1370">
        <f t="shared" ref="CU131:CU161" si="140">+CQ131/$CV$1*$CW$1</f>
        <v>400000</v>
      </c>
      <c r="CV131" s="1370">
        <f t="shared" ref="CV131:CV161" si="141">+CR131/$CV$1*$CW$1</f>
        <v>0</v>
      </c>
      <c r="CW131" s="1370">
        <f t="shared" ref="CW131:CW161" si="142">+CS131/$CV$1*$CW$1</f>
        <v>0</v>
      </c>
      <c r="CX131" s="1370">
        <f t="shared" ref="CX131:CX161" si="143">+CT131/$CV$1*$CW$1</f>
        <v>400000</v>
      </c>
      <c r="DE131" s="1368" t="s">
        <v>986</v>
      </c>
      <c r="DF131" s="1369">
        <v>55000000</v>
      </c>
      <c r="DG131" s="1369">
        <v>0</v>
      </c>
      <c r="DH131" s="1369">
        <v>0</v>
      </c>
      <c r="DI131" s="1369">
        <v>55000000</v>
      </c>
      <c r="DJ131" s="1370">
        <f t="shared" si="103"/>
        <v>55000</v>
      </c>
      <c r="DK131" s="1370">
        <f t="shared" si="104"/>
        <v>0</v>
      </c>
      <c r="DL131" s="1370">
        <f t="shared" si="105"/>
        <v>0</v>
      </c>
      <c r="DM131" s="1370">
        <f t="shared" si="106"/>
        <v>55000</v>
      </c>
      <c r="DT131" s="1368" t="s">
        <v>986</v>
      </c>
      <c r="DU131" s="1369">
        <v>55000000</v>
      </c>
      <c r="DV131" s="1369">
        <v>0</v>
      </c>
      <c r="DW131" s="1369">
        <v>0</v>
      </c>
      <c r="DX131" s="1369">
        <v>55000000</v>
      </c>
      <c r="DY131" s="1370">
        <f t="shared" si="108"/>
        <v>55000</v>
      </c>
      <c r="DZ131" s="1370">
        <f t="shared" si="109"/>
        <v>0</v>
      </c>
      <c r="EA131" s="1370">
        <f t="shared" si="110"/>
        <v>0</v>
      </c>
      <c r="EB131" s="1370">
        <f t="shared" si="111"/>
        <v>55000</v>
      </c>
      <c r="EI131" s="1371" t="s">
        <v>400</v>
      </c>
      <c r="EJ131" s="1370">
        <v>717759000</v>
      </c>
      <c r="EK131" s="1370">
        <v>483813631</v>
      </c>
      <c r="EL131" s="1370">
        <v>462229320</v>
      </c>
      <c r="EM131" s="1372">
        <f t="shared" si="113"/>
        <v>717759</v>
      </c>
      <c r="EN131" s="1372">
        <f t="shared" si="114"/>
        <v>483813.63099999999</v>
      </c>
      <c r="EO131" s="1372">
        <f t="shared" si="115"/>
        <v>462229.32</v>
      </c>
      <c r="EW131" s="1368" t="s">
        <v>924</v>
      </c>
      <c r="EX131" s="1369">
        <v>150000000</v>
      </c>
      <c r="EY131" s="1369">
        <v>150000000</v>
      </c>
      <c r="EZ131" s="1369">
        <v>0</v>
      </c>
      <c r="FA131" s="1369">
        <v>0</v>
      </c>
      <c r="FB131" s="1369">
        <v>150000000</v>
      </c>
      <c r="FC131" s="1370">
        <f t="shared" si="135"/>
        <v>150000</v>
      </c>
      <c r="FD131" s="1370">
        <f t="shared" si="136"/>
        <v>150000</v>
      </c>
      <c r="FE131" s="1370">
        <f t="shared" si="137"/>
        <v>0</v>
      </c>
      <c r="FF131" s="1370">
        <f t="shared" si="138"/>
        <v>0</v>
      </c>
      <c r="FG131" s="1370">
        <f t="shared" si="139"/>
        <v>150000</v>
      </c>
      <c r="FN131" s="1613" t="s">
        <v>400</v>
      </c>
      <c r="FO131" s="1614">
        <v>718901000</v>
      </c>
      <c r="FP131" s="1614">
        <v>690087256</v>
      </c>
      <c r="FQ131" s="1614">
        <v>690523553</v>
      </c>
      <c r="FR131" s="1614">
        <f t="shared" si="123"/>
        <v>718901</v>
      </c>
      <c r="FS131" s="1614">
        <f t="shared" si="124"/>
        <v>690087.25600000005</v>
      </c>
      <c r="FT131" s="1614">
        <f t="shared" si="125"/>
        <v>690523.55299999996</v>
      </c>
    </row>
    <row r="132" spans="1:176" ht="15" customHeight="1" x14ac:dyDescent="0.25">
      <c r="A132" s="1367" t="s">
        <v>953</v>
      </c>
      <c r="B132" s="1368" t="s">
        <v>898</v>
      </c>
      <c r="C132" s="1369">
        <v>0</v>
      </c>
      <c r="D132" s="1369">
        <v>100000000</v>
      </c>
      <c r="E132" s="1369">
        <v>0</v>
      </c>
      <c r="F132" s="1369">
        <v>100000000</v>
      </c>
      <c r="G132" s="1369">
        <v>0</v>
      </c>
      <c r="H132" s="1370">
        <f t="shared" ref="H132:H149" si="144">+D132/$I$1*$J$1</f>
        <v>100000</v>
      </c>
      <c r="I132" s="1370">
        <f t="shared" ref="I132:I149" si="145">+E132/$I$1*$J$1</f>
        <v>0</v>
      </c>
      <c r="J132" s="1370">
        <f t="shared" ref="J132:J149" si="146">+F132/$I$1*$J$1</f>
        <v>100000</v>
      </c>
      <c r="K132" s="1370">
        <f t="shared" ref="K132:K149" si="147">+G132/$I$1*$J$1</f>
        <v>0</v>
      </c>
      <c r="S132" s="1368" t="s">
        <v>897</v>
      </c>
      <c r="T132" s="1369">
        <v>78000</v>
      </c>
      <c r="U132" s="1369">
        <v>0</v>
      </c>
      <c r="V132" s="1369">
        <v>0</v>
      </c>
      <c r="W132" s="1369">
        <v>78000</v>
      </c>
      <c r="X132" s="1370">
        <f t="shared" ref="X132:X148" si="148">+T132/$Z$1*$AA$1</f>
        <v>78</v>
      </c>
      <c r="Y132" s="1370">
        <f t="shared" ref="Y132:Y148" si="149">+U132/$Z$1*$AA$1</f>
        <v>0</v>
      </c>
      <c r="Z132" s="1370">
        <f t="shared" ref="Z132:Z148" si="150">+V132/$Z$1*$AA$1</f>
        <v>0</v>
      </c>
      <c r="AA132" s="1370">
        <f t="shared" ref="AA132:AA148" si="151">+W132/$Z$1*$AA$1</f>
        <v>78</v>
      </c>
      <c r="AG132" s="1368" t="s">
        <v>476</v>
      </c>
      <c r="AH132" s="1369">
        <v>837092000</v>
      </c>
      <c r="AI132" s="1369">
        <v>0</v>
      </c>
      <c r="AJ132" s="1369">
        <v>0</v>
      </c>
      <c r="AK132" s="1369">
        <v>837092000</v>
      </c>
      <c r="AL132" s="1369">
        <f t="shared" ref="AL132:AL141" si="152">+AH132/$AN$1*$AO$1</f>
        <v>837092</v>
      </c>
      <c r="AM132" s="1369">
        <f t="shared" ref="AM132:AM141" si="153">+AI132/$AN$1*$AO$1</f>
        <v>0</v>
      </c>
      <c r="AN132" s="1369">
        <f t="shared" ref="AN132:AN141" si="154">+AJ132/$AN$1*$AO$1</f>
        <v>0</v>
      </c>
      <c r="AO132" s="1369">
        <f t="shared" ref="AO132:AO141" si="155">+AK132/$AN$1*$AO$1</f>
        <v>837092</v>
      </c>
      <c r="AV132" s="1368" t="s">
        <v>506</v>
      </c>
      <c r="AW132" s="1369">
        <v>112749000</v>
      </c>
      <c r="AX132" s="1369">
        <v>23046545</v>
      </c>
      <c r="AY132" s="1369">
        <v>66227574</v>
      </c>
      <c r="AZ132" s="1369">
        <v>46521426</v>
      </c>
      <c r="BA132" s="1370">
        <f t="shared" ref="BA132:BA159" si="156">+AW132/$BC$1*$BD$1</f>
        <v>112749</v>
      </c>
      <c r="BB132" s="1370">
        <f t="shared" ref="BB132:BB159" si="157">+AX132/$BC$1*$BD$1</f>
        <v>23046.544999999998</v>
      </c>
      <c r="BC132" s="1370">
        <f t="shared" ref="BC132:BC159" si="158">+AY132/$BC$1*$BD$1</f>
        <v>66227.573999999993</v>
      </c>
      <c r="BD132" s="1370">
        <f t="shared" ref="BD132:BD159" si="159">+AZ132/$BC$1*$BD$1</f>
        <v>46521.425999999999</v>
      </c>
      <c r="BK132" s="1368" t="s">
        <v>987</v>
      </c>
      <c r="BL132" s="1369">
        <v>400000000</v>
      </c>
      <c r="BM132" s="1369">
        <v>0</v>
      </c>
      <c r="BN132" s="1369">
        <v>0</v>
      </c>
      <c r="BO132" s="1369">
        <v>400000000</v>
      </c>
      <c r="BP132" s="1369">
        <f t="shared" ref="BP132:BP143" si="160">+BL132/$BR$1*$BS$1</f>
        <v>400000</v>
      </c>
      <c r="BQ132" s="1369">
        <f t="shared" ref="BQ132:BQ143" si="161">+BM132/$BR$1*$BS$1</f>
        <v>0</v>
      </c>
      <c r="BR132" s="1369">
        <f t="shared" ref="BR132:BR143" si="162">+BN132/$BR$1*$BS$1</f>
        <v>0</v>
      </c>
      <c r="BS132" s="1369">
        <f t="shared" ref="BS132:BS143" si="163">+BO132/$BR$1*$BS$1</f>
        <v>400000</v>
      </c>
      <c r="BZ132" s="1368" t="s">
        <v>987</v>
      </c>
      <c r="CA132" s="1369">
        <v>400000000</v>
      </c>
      <c r="CB132" s="1369">
        <v>0</v>
      </c>
      <c r="CC132" s="1369">
        <v>0</v>
      </c>
      <c r="CD132" s="1369">
        <v>400000000</v>
      </c>
      <c r="CE132" s="1369">
        <f t="shared" ref="CE132:CE142" si="164">+CA132/$CG$1*$CH$1</f>
        <v>400000</v>
      </c>
      <c r="CF132" s="1369">
        <f t="shared" ref="CF132:CF143" si="165">+CB132/$CG$1*$CH$1</f>
        <v>0</v>
      </c>
      <c r="CG132" s="1369">
        <f t="shared" ref="CG132:CG143" si="166">+CC132/$CG$1*$CH$1</f>
        <v>0</v>
      </c>
      <c r="CH132" s="1369">
        <f t="shared" ref="CH132:CH143" si="167">+CD132/$CG$1*$CH$1</f>
        <v>400000</v>
      </c>
      <c r="CP132" s="1371" t="s">
        <v>506</v>
      </c>
      <c r="CQ132" s="1370">
        <v>112749000</v>
      </c>
      <c r="CR132" s="1370">
        <v>41495280</v>
      </c>
      <c r="CS132" s="1370">
        <v>66227574</v>
      </c>
      <c r="CT132" s="1370">
        <v>46521426</v>
      </c>
      <c r="CU132" s="1370">
        <f t="shared" si="140"/>
        <v>112749</v>
      </c>
      <c r="CV132" s="1370">
        <f t="shared" si="141"/>
        <v>41495.279999999999</v>
      </c>
      <c r="CW132" s="1370">
        <f t="shared" si="142"/>
        <v>66227.573999999993</v>
      </c>
      <c r="CX132" s="1370">
        <f t="shared" si="143"/>
        <v>46521.425999999999</v>
      </c>
      <c r="DE132" s="1368" t="s">
        <v>987</v>
      </c>
      <c r="DF132" s="1369">
        <v>400000000</v>
      </c>
      <c r="DG132" s="1369">
        <v>400000000</v>
      </c>
      <c r="DH132" s="1369">
        <v>400000000</v>
      </c>
      <c r="DI132" s="1369">
        <v>0</v>
      </c>
      <c r="DJ132" s="1370">
        <f t="shared" ref="DJ132:DJ162" si="168">+DF132/$DL$1*$DM$1</f>
        <v>400000</v>
      </c>
      <c r="DK132" s="1370">
        <f t="shared" ref="DK132:DK162" si="169">+DG132/$DL$1*$DM$1</f>
        <v>400000</v>
      </c>
      <c r="DL132" s="1370">
        <f t="shared" ref="DL132:DL162" si="170">+DH132/$DL$1*$DM$1</f>
        <v>400000</v>
      </c>
      <c r="DM132" s="1370">
        <f t="shared" ref="DM132:DM162" si="171">+DI132/$DL$1*$DM$1</f>
        <v>0</v>
      </c>
      <c r="DT132" s="1368" t="s">
        <v>987</v>
      </c>
      <c r="DU132" s="1369">
        <v>400000000</v>
      </c>
      <c r="DV132" s="1369">
        <v>400000000</v>
      </c>
      <c r="DW132" s="1369">
        <v>400000000</v>
      </c>
      <c r="DX132" s="1369">
        <v>0</v>
      </c>
      <c r="DY132" s="1370">
        <f t="shared" ref="DY132:DY145" si="172">+DU132/$EA$1*$EB$1</f>
        <v>400000</v>
      </c>
      <c r="DZ132" s="1370">
        <f t="shared" ref="DZ132:DZ145" si="173">+DV132/$EA$1*$EB$1</f>
        <v>400000</v>
      </c>
      <c r="EA132" s="1370">
        <f t="shared" ref="EA132:EA145" si="174">+DW132/$EA$1*$EB$1</f>
        <v>400000</v>
      </c>
      <c r="EB132" s="1370">
        <f t="shared" ref="EB132:EB145" si="175">+DX132/$EA$1*$EB$1</f>
        <v>0</v>
      </c>
      <c r="EI132" s="1371" t="s">
        <v>582</v>
      </c>
      <c r="EJ132" s="1370">
        <v>10000</v>
      </c>
      <c r="EK132" s="1370">
        <v>0</v>
      </c>
      <c r="EL132" s="1370">
        <v>0</v>
      </c>
      <c r="EM132" s="1372">
        <f t="shared" ref="EM132:EM168" si="176">EJ132/$EN$1*$EO$1</f>
        <v>10</v>
      </c>
      <c r="EN132" s="1372">
        <f t="shared" ref="EN132:EN168" si="177">EK132/$EN$1*$EO$1</f>
        <v>0</v>
      </c>
      <c r="EO132" s="1372">
        <f t="shared" ref="EO132:EO168" si="178">EL132/$EN$1*$EO$1</f>
        <v>0</v>
      </c>
      <c r="EW132" s="1368" t="s">
        <v>986</v>
      </c>
      <c r="EX132" s="1369">
        <v>55000000</v>
      </c>
      <c r="EY132" s="1369">
        <v>55000000</v>
      </c>
      <c r="EZ132" s="1369">
        <v>0</v>
      </c>
      <c r="FA132" s="1369">
        <v>55000000</v>
      </c>
      <c r="FB132" s="1369">
        <v>0</v>
      </c>
      <c r="FC132" s="1370">
        <f t="shared" ref="FC132:FC195" si="179">+EX132/$FF$1*$FG$1</f>
        <v>55000</v>
      </c>
      <c r="FD132" s="1370">
        <f t="shared" ref="FD132:FD195" si="180">+EY132/$FF$1*$FG$1</f>
        <v>55000</v>
      </c>
      <c r="FE132" s="1370">
        <f t="shared" ref="FE132:FE195" si="181">+EZ132/$FF$1*$FG$1</f>
        <v>0</v>
      </c>
      <c r="FF132" s="1370">
        <f t="shared" ref="FF132:FF195" si="182">+FA132/$FF$1*$FG$1</f>
        <v>55000</v>
      </c>
      <c r="FG132" s="1370">
        <f t="shared" ref="FG132:FG195" si="183">+FB132/$FF$1*$FG$1</f>
        <v>0</v>
      </c>
      <c r="FN132" s="1613" t="s">
        <v>582</v>
      </c>
      <c r="FO132" s="1614">
        <v>10000</v>
      </c>
      <c r="FP132" s="1614">
        <v>0</v>
      </c>
      <c r="FQ132" s="1614">
        <v>0</v>
      </c>
      <c r="FR132" s="1614">
        <f t="shared" ref="FR132:FR167" si="184">+FO132/$FR$1*$FS$1</f>
        <v>10</v>
      </c>
      <c r="FS132" s="1614">
        <f t="shared" ref="FS132:FS167" si="185">+FP132/$FR$1*$FS$1</f>
        <v>0</v>
      </c>
      <c r="FT132" s="1614">
        <f t="shared" ref="FT132:FT167" si="186">+FQ132/$FR$1*$FS$1</f>
        <v>0</v>
      </c>
    </row>
    <row r="133" spans="1:176" ht="15" customHeight="1" x14ac:dyDescent="0.25">
      <c r="A133" s="1367" t="s">
        <v>433</v>
      </c>
      <c r="B133" s="1368" t="s">
        <v>852</v>
      </c>
      <c r="C133" s="1369">
        <v>0</v>
      </c>
      <c r="D133" s="1369">
        <v>0</v>
      </c>
      <c r="E133" s="1369">
        <v>0</v>
      </c>
      <c r="F133" s="1369">
        <v>0</v>
      </c>
      <c r="G133" s="1369">
        <v>0</v>
      </c>
      <c r="H133" s="1370">
        <f t="shared" si="144"/>
        <v>0</v>
      </c>
      <c r="I133" s="1370">
        <f t="shared" si="145"/>
        <v>0</v>
      </c>
      <c r="J133" s="1370">
        <f t="shared" si="146"/>
        <v>0</v>
      </c>
      <c r="K133" s="1370">
        <f t="shared" si="147"/>
        <v>0</v>
      </c>
      <c r="S133" s="1368" t="s">
        <v>898</v>
      </c>
      <c r="T133" s="1369">
        <v>100000000</v>
      </c>
      <c r="U133" s="1369">
        <v>0</v>
      </c>
      <c r="V133" s="1369">
        <v>0</v>
      </c>
      <c r="W133" s="1369">
        <v>100000000</v>
      </c>
      <c r="X133" s="1370">
        <f t="shared" si="148"/>
        <v>100000</v>
      </c>
      <c r="Y133" s="1370">
        <f t="shared" si="149"/>
        <v>0</v>
      </c>
      <c r="Z133" s="1370">
        <f t="shared" si="150"/>
        <v>0</v>
      </c>
      <c r="AA133" s="1370">
        <f t="shared" si="151"/>
        <v>100000</v>
      </c>
      <c r="AG133" s="1368" t="s">
        <v>988</v>
      </c>
      <c r="AH133" s="1369">
        <v>468334000</v>
      </c>
      <c r="AI133" s="1369">
        <v>0</v>
      </c>
      <c r="AJ133" s="1369">
        <v>0</v>
      </c>
      <c r="AK133" s="1369">
        <v>468334000</v>
      </c>
      <c r="AL133" s="1369">
        <f t="shared" si="152"/>
        <v>468334</v>
      </c>
      <c r="AM133" s="1369">
        <f t="shared" si="153"/>
        <v>0</v>
      </c>
      <c r="AN133" s="1369">
        <f t="shared" si="154"/>
        <v>0</v>
      </c>
      <c r="AO133" s="1369">
        <f t="shared" si="155"/>
        <v>468334</v>
      </c>
      <c r="AV133" s="1368" t="s">
        <v>476</v>
      </c>
      <c r="AW133" s="1369">
        <v>837092000</v>
      </c>
      <c r="AX133" s="1369">
        <v>0</v>
      </c>
      <c r="AY133" s="1369">
        <v>0</v>
      </c>
      <c r="AZ133" s="1369">
        <v>837092000</v>
      </c>
      <c r="BA133" s="1370">
        <f t="shared" si="156"/>
        <v>837092</v>
      </c>
      <c r="BB133" s="1370">
        <f t="shared" si="157"/>
        <v>0</v>
      </c>
      <c r="BC133" s="1370">
        <f t="shared" si="158"/>
        <v>0</v>
      </c>
      <c r="BD133" s="1370">
        <f t="shared" si="159"/>
        <v>837092</v>
      </c>
      <c r="BK133" s="1368" t="s">
        <v>506</v>
      </c>
      <c r="BL133" s="1369">
        <v>112749000</v>
      </c>
      <c r="BM133" s="1369">
        <v>28393586</v>
      </c>
      <c r="BN133" s="1369">
        <v>66227574</v>
      </c>
      <c r="BO133" s="1369">
        <v>46521426</v>
      </c>
      <c r="BP133" s="1369">
        <f t="shared" si="160"/>
        <v>112749</v>
      </c>
      <c r="BQ133" s="1369">
        <f t="shared" si="161"/>
        <v>28393.585999999999</v>
      </c>
      <c r="BR133" s="1369">
        <f t="shared" si="162"/>
        <v>66227.573999999993</v>
      </c>
      <c r="BS133" s="1369">
        <f t="shared" si="163"/>
        <v>46521.425999999999</v>
      </c>
      <c r="BZ133" s="1368" t="s">
        <v>506</v>
      </c>
      <c r="CA133" s="1369">
        <v>112749000</v>
      </c>
      <c r="CB133" s="1369">
        <v>34181869</v>
      </c>
      <c r="CC133" s="1369">
        <v>66227574</v>
      </c>
      <c r="CD133" s="1369">
        <v>46521426</v>
      </c>
      <c r="CE133" s="1369">
        <f t="shared" si="164"/>
        <v>112749</v>
      </c>
      <c r="CF133" s="1369">
        <f t="shared" si="165"/>
        <v>34181.868999999999</v>
      </c>
      <c r="CG133" s="1369">
        <f t="shared" si="166"/>
        <v>66227.573999999993</v>
      </c>
      <c r="CH133" s="1369">
        <f t="shared" si="167"/>
        <v>46521.425999999999</v>
      </c>
      <c r="CP133" s="1371" t="s">
        <v>476</v>
      </c>
      <c r="CQ133" s="1370">
        <v>837092000</v>
      </c>
      <c r="CR133" s="1370">
        <v>504285988</v>
      </c>
      <c r="CS133" s="1370">
        <v>504285988</v>
      </c>
      <c r="CT133" s="1370">
        <v>332806012</v>
      </c>
      <c r="CU133" s="1370">
        <f t="shared" si="140"/>
        <v>837092</v>
      </c>
      <c r="CV133" s="1370">
        <f t="shared" si="141"/>
        <v>504285.98800000001</v>
      </c>
      <c r="CW133" s="1370">
        <f t="shared" si="142"/>
        <v>504285.98800000001</v>
      </c>
      <c r="CX133" s="1370">
        <f t="shared" si="143"/>
        <v>332806.01199999999</v>
      </c>
      <c r="DE133" s="1368" t="s">
        <v>506</v>
      </c>
      <c r="DF133" s="1369">
        <v>112749000</v>
      </c>
      <c r="DG133" s="1369">
        <v>47773621</v>
      </c>
      <c r="DH133" s="1369">
        <v>66227282</v>
      </c>
      <c r="DI133" s="1369">
        <v>46521718</v>
      </c>
      <c r="DJ133" s="1370">
        <f t="shared" si="168"/>
        <v>112749</v>
      </c>
      <c r="DK133" s="1370">
        <f t="shared" si="169"/>
        <v>47773.620999999999</v>
      </c>
      <c r="DL133" s="1370">
        <f t="shared" si="170"/>
        <v>66227.282000000007</v>
      </c>
      <c r="DM133" s="1370">
        <f t="shared" si="171"/>
        <v>46521.718000000001</v>
      </c>
      <c r="DT133" s="1368" t="s">
        <v>506</v>
      </c>
      <c r="DU133" s="1369">
        <v>112749000</v>
      </c>
      <c r="DV133" s="1369">
        <v>54005686</v>
      </c>
      <c r="DW133" s="1369">
        <v>87794615</v>
      </c>
      <c r="DX133" s="1369">
        <v>24954385</v>
      </c>
      <c r="DY133" s="1370">
        <f t="shared" si="172"/>
        <v>112749</v>
      </c>
      <c r="DZ133" s="1370">
        <f t="shared" si="173"/>
        <v>54005.686000000002</v>
      </c>
      <c r="EA133" s="1370">
        <f t="shared" si="174"/>
        <v>87794.615000000005</v>
      </c>
      <c r="EB133" s="1370">
        <f t="shared" si="175"/>
        <v>24954.384999999998</v>
      </c>
      <c r="EI133" s="1371" t="s">
        <v>924</v>
      </c>
      <c r="EJ133" s="1370">
        <v>150000000</v>
      </c>
      <c r="EK133" s="1370">
        <v>0</v>
      </c>
      <c r="EL133" s="1370">
        <v>0</v>
      </c>
      <c r="EM133" s="1372">
        <f t="shared" si="176"/>
        <v>150000</v>
      </c>
      <c r="EN133" s="1372">
        <f t="shared" si="177"/>
        <v>0</v>
      </c>
      <c r="EO133" s="1372">
        <f t="shared" si="178"/>
        <v>0</v>
      </c>
      <c r="EW133" s="1368" t="s">
        <v>987</v>
      </c>
      <c r="EX133" s="1369">
        <v>400000000</v>
      </c>
      <c r="EY133" s="1369">
        <v>400000000</v>
      </c>
      <c r="EZ133" s="1369">
        <v>400000000</v>
      </c>
      <c r="FA133" s="1369">
        <v>400000000</v>
      </c>
      <c r="FB133" s="1369">
        <v>0</v>
      </c>
      <c r="FC133" s="1370">
        <f t="shared" si="179"/>
        <v>400000</v>
      </c>
      <c r="FD133" s="1370">
        <f t="shared" si="180"/>
        <v>400000</v>
      </c>
      <c r="FE133" s="1370">
        <f t="shared" si="181"/>
        <v>400000</v>
      </c>
      <c r="FF133" s="1370">
        <f t="shared" si="182"/>
        <v>400000</v>
      </c>
      <c r="FG133" s="1370">
        <f t="shared" si="183"/>
        <v>0</v>
      </c>
      <c r="FN133" s="1613" t="s">
        <v>924</v>
      </c>
      <c r="FO133" s="1614">
        <v>150000000</v>
      </c>
      <c r="FP133" s="1614">
        <v>150000000</v>
      </c>
      <c r="FQ133" s="1614">
        <v>150000000</v>
      </c>
      <c r="FR133" s="1614">
        <f t="shared" si="184"/>
        <v>150000</v>
      </c>
      <c r="FS133" s="1614">
        <f t="shared" si="185"/>
        <v>150000</v>
      </c>
      <c r="FT133" s="1614">
        <f t="shared" si="186"/>
        <v>150000</v>
      </c>
    </row>
    <row r="134" spans="1:176" ht="15" customHeight="1" x14ac:dyDescent="0.25">
      <c r="A134" s="1367" t="s">
        <v>952</v>
      </c>
      <c r="B134" s="1368" t="s">
        <v>853</v>
      </c>
      <c r="C134" s="1369">
        <v>0</v>
      </c>
      <c r="D134" s="1369">
        <v>0</v>
      </c>
      <c r="E134" s="1369">
        <v>0</v>
      </c>
      <c r="F134" s="1369">
        <v>0</v>
      </c>
      <c r="G134" s="1369">
        <v>0</v>
      </c>
      <c r="H134" s="1370">
        <f t="shared" si="144"/>
        <v>0</v>
      </c>
      <c r="I134" s="1370">
        <f t="shared" si="145"/>
        <v>0</v>
      </c>
      <c r="J134" s="1370">
        <f t="shared" si="146"/>
        <v>0</v>
      </c>
      <c r="K134" s="1370">
        <f t="shared" si="147"/>
        <v>0</v>
      </c>
      <c r="S134" s="1368" t="s">
        <v>585</v>
      </c>
      <c r="T134" s="1369">
        <v>262003000</v>
      </c>
      <c r="U134" s="1369">
        <v>34710474</v>
      </c>
      <c r="V134" s="1369">
        <v>43018224</v>
      </c>
      <c r="W134" s="1369">
        <v>218984776</v>
      </c>
      <c r="X134" s="1370">
        <f t="shared" si="148"/>
        <v>262003</v>
      </c>
      <c r="Y134" s="1370">
        <f t="shared" si="149"/>
        <v>34710.474000000002</v>
      </c>
      <c r="Z134" s="1370">
        <f t="shared" si="150"/>
        <v>43018.224000000002</v>
      </c>
      <c r="AA134" s="1370">
        <f t="shared" si="151"/>
        <v>218984.77600000001</v>
      </c>
      <c r="AG134" s="1368" t="s">
        <v>584</v>
      </c>
      <c r="AH134" s="1369">
        <v>108758000</v>
      </c>
      <c r="AI134" s="1369">
        <v>0</v>
      </c>
      <c r="AJ134" s="1369">
        <v>0</v>
      </c>
      <c r="AK134" s="1369">
        <v>108758000</v>
      </c>
      <c r="AL134" s="1369">
        <f t="shared" si="152"/>
        <v>108758</v>
      </c>
      <c r="AM134" s="1369">
        <f t="shared" si="153"/>
        <v>0</v>
      </c>
      <c r="AN134" s="1369">
        <f t="shared" si="154"/>
        <v>0</v>
      </c>
      <c r="AO134" s="1369">
        <f t="shared" si="155"/>
        <v>108758</v>
      </c>
      <c r="AV134" s="1368" t="s">
        <v>988</v>
      </c>
      <c r="AW134" s="1369">
        <v>468334000</v>
      </c>
      <c r="AX134" s="1369">
        <v>0</v>
      </c>
      <c r="AY134" s="1369">
        <v>0</v>
      </c>
      <c r="AZ134" s="1369">
        <v>468334000</v>
      </c>
      <c r="BA134" s="1370">
        <f t="shared" si="156"/>
        <v>468334</v>
      </c>
      <c r="BB134" s="1370">
        <f t="shared" si="157"/>
        <v>0</v>
      </c>
      <c r="BC134" s="1370">
        <f t="shared" si="158"/>
        <v>0</v>
      </c>
      <c r="BD134" s="1370">
        <f t="shared" si="159"/>
        <v>468334</v>
      </c>
      <c r="BK134" s="1368" t="s">
        <v>476</v>
      </c>
      <c r="BL134" s="1369">
        <v>837092000</v>
      </c>
      <c r="BM134" s="1369">
        <v>0</v>
      </c>
      <c r="BN134" s="1369">
        <v>0</v>
      </c>
      <c r="BO134" s="1369">
        <v>837092000</v>
      </c>
      <c r="BP134" s="1369">
        <f t="shared" si="160"/>
        <v>837092</v>
      </c>
      <c r="BQ134" s="1369">
        <f t="shared" si="161"/>
        <v>0</v>
      </c>
      <c r="BR134" s="1369">
        <f t="shared" si="162"/>
        <v>0</v>
      </c>
      <c r="BS134" s="1369">
        <f t="shared" si="163"/>
        <v>837092</v>
      </c>
      <c r="BZ134" s="1368" t="s">
        <v>476</v>
      </c>
      <c r="CA134" s="1369">
        <v>837092000</v>
      </c>
      <c r="CB134" s="1369">
        <v>260000000</v>
      </c>
      <c r="CC134" s="1369">
        <v>260000000</v>
      </c>
      <c r="CD134" s="1369">
        <v>577092000</v>
      </c>
      <c r="CE134" s="1369">
        <f t="shared" si="164"/>
        <v>837092</v>
      </c>
      <c r="CF134" s="1369">
        <f t="shared" si="165"/>
        <v>260000</v>
      </c>
      <c r="CG134" s="1369">
        <f t="shared" si="166"/>
        <v>260000</v>
      </c>
      <c r="CH134" s="1369">
        <f t="shared" si="167"/>
        <v>577092</v>
      </c>
      <c r="CP134" s="1371" t="s">
        <v>988</v>
      </c>
      <c r="CQ134" s="1370">
        <v>468334000</v>
      </c>
      <c r="CR134" s="1370">
        <v>135527988</v>
      </c>
      <c r="CS134" s="1370">
        <v>135527988</v>
      </c>
      <c r="CT134" s="1370">
        <v>332806012</v>
      </c>
      <c r="CU134" s="1370">
        <f t="shared" si="140"/>
        <v>468334</v>
      </c>
      <c r="CV134" s="1370">
        <f t="shared" si="141"/>
        <v>135527.98800000001</v>
      </c>
      <c r="CW134" s="1370">
        <f t="shared" si="142"/>
        <v>135527.98800000001</v>
      </c>
      <c r="CX134" s="1370">
        <f t="shared" si="143"/>
        <v>332806.01199999999</v>
      </c>
      <c r="DE134" s="1368" t="s">
        <v>476</v>
      </c>
      <c r="DF134" s="1369">
        <v>837092000</v>
      </c>
      <c r="DG134" s="1369">
        <v>504285988</v>
      </c>
      <c r="DH134" s="1369">
        <v>504285988</v>
      </c>
      <c r="DI134" s="1369">
        <v>332806012</v>
      </c>
      <c r="DJ134" s="1370">
        <f t="shared" si="168"/>
        <v>837092</v>
      </c>
      <c r="DK134" s="1370">
        <f t="shared" si="169"/>
        <v>504285.98800000001</v>
      </c>
      <c r="DL134" s="1370">
        <f t="shared" si="170"/>
        <v>504285.98800000001</v>
      </c>
      <c r="DM134" s="1370">
        <f t="shared" si="171"/>
        <v>332806.01199999999</v>
      </c>
      <c r="DT134" s="1368" t="s">
        <v>476</v>
      </c>
      <c r="DU134" s="1369">
        <v>1057092000</v>
      </c>
      <c r="DV134" s="1369">
        <v>504285988</v>
      </c>
      <c r="DW134" s="1369">
        <v>504285988</v>
      </c>
      <c r="DX134" s="1369">
        <v>552806012</v>
      </c>
      <c r="DY134" s="1370">
        <f t="shared" si="172"/>
        <v>1057092</v>
      </c>
      <c r="DZ134" s="1370">
        <f t="shared" si="173"/>
        <v>504285.98800000001</v>
      </c>
      <c r="EA134" s="1370">
        <f t="shared" si="174"/>
        <v>504285.98800000001</v>
      </c>
      <c r="EB134" s="1370">
        <f t="shared" si="175"/>
        <v>552806.01199999999</v>
      </c>
      <c r="EI134" s="1371" t="s">
        <v>986</v>
      </c>
      <c r="EJ134" s="1370">
        <v>55000000</v>
      </c>
      <c r="EK134" s="1370">
        <v>0</v>
      </c>
      <c r="EL134" s="1370">
        <v>0</v>
      </c>
      <c r="EM134" s="1372">
        <f t="shared" si="176"/>
        <v>55000</v>
      </c>
      <c r="EN134" s="1372">
        <f t="shared" si="177"/>
        <v>0</v>
      </c>
      <c r="EO134" s="1372">
        <f t="shared" si="178"/>
        <v>0</v>
      </c>
      <c r="EW134" s="1368" t="s">
        <v>506</v>
      </c>
      <c r="EX134" s="1369">
        <v>112749000</v>
      </c>
      <c r="EY134" s="1369">
        <v>112749000</v>
      </c>
      <c r="EZ134" s="1369">
        <v>71795088</v>
      </c>
      <c r="FA134" s="1369">
        <v>85527231</v>
      </c>
      <c r="FB134" s="1369">
        <v>27221769</v>
      </c>
      <c r="FC134" s="1370">
        <f t="shared" si="179"/>
        <v>112749</v>
      </c>
      <c r="FD134" s="1370">
        <f t="shared" si="180"/>
        <v>112749</v>
      </c>
      <c r="FE134" s="1370">
        <f t="shared" si="181"/>
        <v>71795.088000000003</v>
      </c>
      <c r="FF134" s="1370">
        <f t="shared" si="182"/>
        <v>85527.231</v>
      </c>
      <c r="FG134" s="1370">
        <f t="shared" si="183"/>
        <v>27221.769</v>
      </c>
      <c r="FN134" s="1613" t="s">
        <v>986</v>
      </c>
      <c r="FO134" s="1614">
        <v>55000000</v>
      </c>
      <c r="FP134" s="1614">
        <v>55000000</v>
      </c>
      <c r="FQ134" s="1614">
        <v>55000000</v>
      </c>
      <c r="FR134" s="1614">
        <f t="shared" si="184"/>
        <v>55000</v>
      </c>
      <c r="FS134" s="1614">
        <f t="shared" si="185"/>
        <v>55000</v>
      </c>
      <c r="FT134" s="1614">
        <f t="shared" si="186"/>
        <v>55000</v>
      </c>
    </row>
    <row r="135" spans="1:176" ht="15" customHeight="1" x14ac:dyDescent="0.25">
      <c r="A135" s="1367" t="s">
        <v>433</v>
      </c>
      <c r="B135" s="1368" t="s">
        <v>585</v>
      </c>
      <c r="C135" s="1369">
        <v>262003000</v>
      </c>
      <c r="D135" s="1369">
        <v>262003000</v>
      </c>
      <c r="E135" s="1369">
        <v>20561625</v>
      </c>
      <c r="F135" s="1369">
        <v>241441375</v>
      </c>
      <c r="G135" s="1369">
        <v>4153875</v>
      </c>
      <c r="H135" s="1370">
        <f t="shared" si="144"/>
        <v>262003</v>
      </c>
      <c r="I135" s="1370">
        <f t="shared" si="145"/>
        <v>20561.625</v>
      </c>
      <c r="J135" s="1370">
        <f t="shared" si="146"/>
        <v>241441.375</v>
      </c>
      <c r="K135" s="1370">
        <f t="shared" si="147"/>
        <v>4153.875</v>
      </c>
      <c r="S135" s="1368" t="s">
        <v>794</v>
      </c>
      <c r="T135" s="1369">
        <v>33120000</v>
      </c>
      <c r="U135" s="1369">
        <v>22456599</v>
      </c>
      <c r="V135" s="1369">
        <v>22456599</v>
      </c>
      <c r="W135" s="1369">
        <v>10663401</v>
      </c>
      <c r="X135" s="1370">
        <f t="shared" si="148"/>
        <v>33120</v>
      </c>
      <c r="Y135" s="1370">
        <f t="shared" si="149"/>
        <v>22456.598999999998</v>
      </c>
      <c r="Z135" s="1370">
        <f t="shared" si="150"/>
        <v>22456.598999999998</v>
      </c>
      <c r="AA135" s="1370">
        <f t="shared" si="151"/>
        <v>10663.401</v>
      </c>
      <c r="AG135" s="1368" t="s">
        <v>989</v>
      </c>
      <c r="AH135" s="1369">
        <v>260000000</v>
      </c>
      <c r="AI135" s="1369">
        <v>0</v>
      </c>
      <c r="AJ135" s="1369">
        <v>0</v>
      </c>
      <c r="AK135" s="1369">
        <v>260000000</v>
      </c>
      <c r="AL135" s="1369">
        <f t="shared" si="152"/>
        <v>260000</v>
      </c>
      <c r="AM135" s="1369">
        <f t="shared" si="153"/>
        <v>0</v>
      </c>
      <c r="AN135" s="1369">
        <f t="shared" si="154"/>
        <v>0</v>
      </c>
      <c r="AO135" s="1369">
        <f t="shared" si="155"/>
        <v>260000</v>
      </c>
      <c r="AV135" s="1368" t="s">
        <v>584</v>
      </c>
      <c r="AW135" s="1369">
        <v>108758000</v>
      </c>
      <c r="AX135" s="1369">
        <v>0</v>
      </c>
      <c r="AY135" s="1369">
        <v>0</v>
      </c>
      <c r="AZ135" s="1369">
        <v>108758000</v>
      </c>
      <c r="BA135" s="1370">
        <f t="shared" si="156"/>
        <v>108758</v>
      </c>
      <c r="BB135" s="1370">
        <f t="shared" si="157"/>
        <v>0</v>
      </c>
      <c r="BC135" s="1370">
        <f t="shared" si="158"/>
        <v>0</v>
      </c>
      <c r="BD135" s="1370">
        <f t="shared" si="159"/>
        <v>108758</v>
      </c>
      <c r="BK135" s="1368" t="s">
        <v>988</v>
      </c>
      <c r="BL135" s="1369">
        <v>468334000</v>
      </c>
      <c r="BM135" s="1369">
        <v>0</v>
      </c>
      <c r="BN135" s="1369">
        <v>0</v>
      </c>
      <c r="BO135" s="1369">
        <v>468334000</v>
      </c>
      <c r="BP135" s="1369">
        <f t="shared" si="160"/>
        <v>468334</v>
      </c>
      <c r="BQ135" s="1369">
        <f t="shared" si="161"/>
        <v>0</v>
      </c>
      <c r="BR135" s="1369">
        <f t="shared" si="162"/>
        <v>0</v>
      </c>
      <c r="BS135" s="1369">
        <f t="shared" si="163"/>
        <v>468334</v>
      </c>
      <c r="BZ135" s="1368" t="s">
        <v>988</v>
      </c>
      <c r="CA135" s="1369">
        <v>468334000</v>
      </c>
      <c r="CB135" s="1369">
        <v>0</v>
      </c>
      <c r="CC135" s="1369">
        <v>0</v>
      </c>
      <c r="CD135" s="1369">
        <v>468334000</v>
      </c>
      <c r="CE135" s="1369">
        <f t="shared" si="164"/>
        <v>468334</v>
      </c>
      <c r="CF135" s="1369">
        <f t="shared" si="165"/>
        <v>0</v>
      </c>
      <c r="CG135" s="1369">
        <f t="shared" si="166"/>
        <v>0</v>
      </c>
      <c r="CH135" s="1369">
        <f t="shared" si="167"/>
        <v>468334</v>
      </c>
      <c r="CP135" s="1371" t="s">
        <v>584</v>
      </c>
      <c r="CQ135" s="1370">
        <v>108758000</v>
      </c>
      <c r="CR135" s="1370">
        <v>108758000</v>
      </c>
      <c r="CS135" s="1370">
        <v>108758000</v>
      </c>
      <c r="CT135" s="1370">
        <v>0</v>
      </c>
      <c r="CU135" s="1370">
        <f t="shared" si="140"/>
        <v>108758</v>
      </c>
      <c r="CV135" s="1370">
        <f t="shared" si="141"/>
        <v>108758</v>
      </c>
      <c r="CW135" s="1370">
        <f t="shared" si="142"/>
        <v>108758</v>
      </c>
      <c r="CX135" s="1370">
        <f t="shared" si="143"/>
        <v>0</v>
      </c>
      <c r="DE135" s="1368" t="s">
        <v>988</v>
      </c>
      <c r="DF135" s="1369">
        <v>468334000</v>
      </c>
      <c r="DG135" s="1369">
        <v>135527988</v>
      </c>
      <c r="DH135" s="1369">
        <v>135527988</v>
      </c>
      <c r="DI135" s="1369">
        <v>332806012</v>
      </c>
      <c r="DJ135" s="1370">
        <f t="shared" si="168"/>
        <v>468334</v>
      </c>
      <c r="DK135" s="1370">
        <f t="shared" si="169"/>
        <v>135527.98800000001</v>
      </c>
      <c r="DL135" s="1370">
        <f t="shared" si="170"/>
        <v>135527.98800000001</v>
      </c>
      <c r="DM135" s="1370">
        <f t="shared" si="171"/>
        <v>332806.01199999999</v>
      </c>
      <c r="DT135" s="1368" t="s">
        <v>988</v>
      </c>
      <c r="DU135" s="1369">
        <v>468334000</v>
      </c>
      <c r="DV135" s="1369">
        <v>135527988</v>
      </c>
      <c r="DW135" s="1369">
        <v>135527988</v>
      </c>
      <c r="DX135" s="1369">
        <v>332806012</v>
      </c>
      <c r="DY135" s="1370">
        <f t="shared" si="172"/>
        <v>468334</v>
      </c>
      <c r="DZ135" s="1370">
        <f t="shared" si="173"/>
        <v>135527.98800000001</v>
      </c>
      <c r="EA135" s="1370">
        <f t="shared" si="174"/>
        <v>135527.98800000001</v>
      </c>
      <c r="EB135" s="1370">
        <f t="shared" si="175"/>
        <v>332806.01199999999</v>
      </c>
      <c r="EI135" s="1371" t="s">
        <v>987</v>
      </c>
      <c r="EJ135" s="1370">
        <v>400000000</v>
      </c>
      <c r="EK135" s="1370">
        <v>400000000</v>
      </c>
      <c r="EL135" s="1370">
        <v>400000000</v>
      </c>
      <c r="EM135" s="1372">
        <f t="shared" si="176"/>
        <v>400000</v>
      </c>
      <c r="EN135" s="1372">
        <f t="shared" si="177"/>
        <v>400000</v>
      </c>
      <c r="EO135" s="1372">
        <f t="shared" si="178"/>
        <v>400000</v>
      </c>
      <c r="EW135" s="1368" t="s">
        <v>476</v>
      </c>
      <c r="EX135" s="1369">
        <v>1057092000</v>
      </c>
      <c r="EY135" s="1369">
        <v>1057092000</v>
      </c>
      <c r="EZ135" s="1369">
        <v>504285988</v>
      </c>
      <c r="FA135" s="1369">
        <v>504285988</v>
      </c>
      <c r="FB135" s="1369">
        <v>552806012</v>
      </c>
      <c r="FC135" s="1370">
        <f t="shared" si="179"/>
        <v>1057092</v>
      </c>
      <c r="FD135" s="1370">
        <f t="shared" si="180"/>
        <v>1057092</v>
      </c>
      <c r="FE135" s="1370">
        <f t="shared" si="181"/>
        <v>504285.98800000001</v>
      </c>
      <c r="FF135" s="1370">
        <f t="shared" si="182"/>
        <v>504285.98800000001</v>
      </c>
      <c r="FG135" s="1370">
        <f t="shared" si="183"/>
        <v>552806.01199999999</v>
      </c>
      <c r="FN135" s="1613" t="s">
        <v>987</v>
      </c>
      <c r="FO135" s="1614">
        <v>400000000</v>
      </c>
      <c r="FP135" s="1614">
        <v>400000000</v>
      </c>
      <c r="FQ135" s="1614">
        <v>400000000</v>
      </c>
      <c r="FR135" s="1614">
        <f t="shared" si="184"/>
        <v>400000</v>
      </c>
      <c r="FS135" s="1614">
        <f t="shared" si="185"/>
        <v>400000</v>
      </c>
      <c r="FT135" s="1614">
        <f t="shared" si="186"/>
        <v>400000</v>
      </c>
    </row>
    <row r="136" spans="1:176" ht="15" customHeight="1" x14ac:dyDescent="0.25">
      <c r="A136" s="1367" t="s">
        <v>952</v>
      </c>
      <c r="B136" s="1368" t="s">
        <v>794</v>
      </c>
      <c r="C136" s="1369">
        <v>33120000</v>
      </c>
      <c r="D136" s="1369">
        <v>33120000</v>
      </c>
      <c r="E136" s="1369">
        <v>0</v>
      </c>
      <c r="F136" s="1369">
        <v>33120000</v>
      </c>
      <c r="G136" s="1369">
        <v>0</v>
      </c>
      <c r="H136" s="1370">
        <f t="shared" si="144"/>
        <v>33120</v>
      </c>
      <c r="I136" s="1370">
        <f t="shared" si="145"/>
        <v>0</v>
      </c>
      <c r="J136" s="1370">
        <f t="shared" si="146"/>
        <v>33120</v>
      </c>
      <c r="K136" s="1370">
        <f t="shared" si="147"/>
        <v>0</v>
      </c>
      <c r="S136" s="1368" t="s">
        <v>402</v>
      </c>
      <c r="T136" s="1369">
        <v>228883000</v>
      </c>
      <c r="U136" s="1369">
        <v>12253875</v>
      </c>
      <c r="V136" s="1369">
        <v>20561625</v>
      </c>
      <c r="W136" s="1369">
        <v>208321375</v>
      </c>
      <c r="X136" s="1370">
        <f t="shared" si="148"/>
        <v>228883</v>
      </c>
      <c r="Y136" s="1370">
        <f t="shared" si="149"/>
        <v>12253.875</v>
      </c>
      <c r="Z136" s="1370">
        <f t="shared" si="150"/>
        <v>20561.625</v>
      </c>
      <c r="AA136" s="1370">
        <f t="shared" si="151"/>
        <v>208321.375</v>
      </c>
      <c r="AG136" s="1368" t="s">
        <v>603</v>
      </c>
      <c r="AH136" s="1369">
        <v>171178000</v>
      </c>
      <c r="AI136" s="1369">
        <v>79116193</v>
      </c>
      <c r="AJ136" s="1369">
        <v>79213257</v>
      </c>
      <c r="AK136" s="1369">
        <v>91964743</v>
      </c>
      <c r="AL136" s="1369">
        <f t="shared" si="152"/>
        <v>171178</v>
      </c>
      <c r="AM136" s="1369">
        <f t="shared" si="153"/>
        <v>79116.192999999999</v>
      </c>
      <c r="AN136" s="1369">
        <f t="shared" si="154"/>
        <v>79213.256999999998</v>
      </c>
      <c r="AO136" s="1369">
        <f t="shared" si="155"/>
        <v>91964.743000000002</v>
      </c>
      <c r="AV136" s="1368" t="s">
        <v>989</v>
      </c>
      <c r="AW136" s="1369">
        <v>260000000</v>
      </c>
      <c r="AX136" s="1369">
        <v>0</v>
      </c>
      <c r="AY136" s="1369">
        <v>0</v>
      </c>
      <c r="AZ136" s="1369">
        <v>260000000</v>
      </c>
      <c r="BA136" s="1370">
        <f t="shared" si="156"/>
        <v>260000</v>
      </c>
      <c r="BB136" s="1370">
        <f t="shared" si="157"/>
        <v>0</v>
      </c>
      <c r="BC136" s="1370">
        <f t="shared" si="158"/>
        <v>0</v>
      </c>
      <c r="BD136" s="1370">
        <f t="shared" si="159"/>
        <v>260000</v>
      </c>
      <c r="BK136" s="1368" t="s">
        <v>584</v>
      </c>
      <c r="BL136" s="1369">
        <v>108758000</v>
      </c>
      <c r="BM136" s="1369">
        <v>0</v>
      </c>
      <c r="BN136" s="1369">
        <v>0</v>
      </c>
      <c r="BO136" s="1369">
        <v>108758000</v>
      </c>
      <c r="BP136" s="1369">
        <f t="shared" si="160"/>
        <v>108758</v>
      </c>
      <c r="BQ136" s="1369">
        <f t="shared" si="161"/>
        <v>0</v>
      </c>
      <c r="BR136" s="1369">
        <f t="shared" si="162"/>
        <v>0</v>
      </c>
      <c r="BS136" s="1369">
        <f t="shared" si="163"/>
        <v>108758</v>
      </c>
      <c r="BZ136" s="1368" t="s">
        <v>584</v>
      </c>
      <c r="CA136" s="1369">
        <v>108758000</v>
      </c>
      <c r="CB136" s="1369">
        <v>0</v>
      </c>
      <c r="CC136" s="1369">
        <v>0</v>
      </c>
      <c r="CD136" s="1369">
        <v>108758000</v>
      </c>
      <c r="CE136" s="1369">
        <f t="shared" si="164"/>
        <v>108758</v>
      </c>
      <c r="CF136" s="1369">
        <f t="shared" si="165"/>
        <v>0</v>
      </c>
      <c r="CG136" s="1369">
        <f t="shared" si="166"/>
        <v>0</v>
      </c>
      <c r="CH136" s="1369">
        <f t="shared" si="167"/>
        <v>108758</v>
      </c>
      <c r="CP136" s="1371" t="s">
        <v>989</v>
      </c>
      <c r="CQ136" s="1370">
        <v>260000000</v>
      </c>
      <c r="CR136" s="1370">
        <v>260000000</v>
      </c>
      <c r="CS136" s="1370">
        <v>260000000</v>
      </c>
      <c r="CT136" s="1370">
        <v>0</v>
      </c>
      <c r="CU136" s="1370">
        <f t="shared" si="140"/>
        <v>260000</v>
      </c>
      <c r="CV136" s="1370">
        <f t="shared" si="141"/>
        <v>260000</v>
      </c>
      <c r="CW136" s="1370">
        <f t="shared" si="142"/>
        <v>260000</v>
      </c>
      <c r="CX136" s="1370">
        <f t="shared" si="143"/>
        <v>0</v>
      </c>
      <c r="DE136" s="1368" t="s">
        <v>584</v>
      </c>
      <c r="DF136" s="1369">
        <v>108758000</v>
      </c>
      <c r="DG136" s="1369">
        <v>108758000</v>
      </c>
      <c r="DH136" s="1369">
        <v>108758000</v>
      </c>
      <c r="DI136" s="1369">
        <v>0</v>
      </c>
      <c r="DJ136" s="1370">
        <f t="shared" si="168"/>
        <v>108758</v>
      </c>
      <c r="DK136" s="1370">
        <f t="shared" si="169"/>
        <v>108758</v>
      </c>
      <c r="DL136" s="1370">
        <f t="shared" si="170"/>
        <v>108758</v>
      </c>
      <c r="DM136" s="1370">
        <f t="shared" si="171"/>
        <v>0</v>
      </c>
      <c r="DT136" s="1368" t="s">
        <v>584</v>
      </c>
      <c r="DU136" s="1369">
        <v>108758000</v>
      </c>
      <c r="DV136" s="1369">
        <v>108758000</v>
      </c>
      <c r="DW136" s="1369">
        <v>108758000</v>
      </c>
      <c r="DX136" s="1369">
        <v>0</v>
      </c>
      <c r="DY136" s="1370">
        <f t="shared" si="172"/>
        <v>108758</v>
      </c>
      <c r="DZ136" s="1370">
        <f t="shared" si="173"/>
        <v>108758</v>
      </c>
      <c r="EA136" s="1370">
        <f t="shared" si="174"/>
        <v>108758</v>
      </c>
      <c r="EB136" s="1370">
        <f t="shared" si="175"/>
        <v>0</v>
      </c>
      <c r="EI136" s="1371" t="s">
        <v>506</v>
      </c>
      <c r="EJ136" s="1370">
        <v>112749000</v>
      </c>
      <c r="EK136" s="1370">
        <v>83813631</v>
      </c>
      <c r="EL136" s="1370">
        <v>62229320</v>
      </c>
      <c r="EM136" s="1372">
        <f t="shared" si="176"/>
        <v>112749</v>
      </c>
      <c r="EN136" s="1372">
        <f t="shared" si="177"/>
        <v>83813.630999999994</v>
      </c>
      <c r="EO136" s="1372">
        <f t="shared" si="178"/>
        <v>62229.32</v>
      </c>
      <c r="EW136" s="1368" t="s">
        <v>988</v>
      </c>
      <c r="EX136" s="1369">
        <v>468334000</v>
      </c>
      <c r="EY136" s="1369">
        <v>468334000</v>
      </c>
      <c r="EZ136" s="1369">
        <v>135527988</v>
      </c>
      <c r="FA136" s="1369">
        <v>135527988</v>
      </c>
      <c r="FB136" s="1369">
        <v>332806012</v>
      </c>
      <c r="FC136" s="1370">
        <f t="shared" si="179"/>
        <v>468334</v>
      </c>
      <c r="FD136" s="1370">
        <f t="shared" si="180"/>
        <v>468334</v>
      </c>
      <c r="FE136" s="1370">
        <f t="shared" si="181"/>
        <v>135527.98800000001</v>
      </c>
      <c r="FF136" s="1370">
        <f t="shared" si="182"/>
        <v>135527.98800000001</v>
      </c>
      <c r="FG136" s="1370">
        <f t="shared" si="183"/>
        <v>332806.01199999999</v>
      </c>
      <c r="FN136" s="1613" t="s">
        <v>506</v>
      </c>
      <c r="FO136" s="1614">
        <v>113891000</v>
      </c>
      <c r="FP136" s="1614">
        <v>85087256</v>
      </c>
      <c r="FQ136" s="1614">
        <v>85523553</v>
      </c>
      <c r="FR136" s="1614">
        <f t="shared" si="184"/>
        <v>113891</v>
      </c>
      <c r="FS136" s="1614">
        <f t="shared" si="185"/>
        <v>85087.255999999994</v>
      </c>
      <c r="FT136" s="1614">
        <f t="shared" si="186"/>
        <v>85523.553</v>
      </c>
    </row>
    <row r="137" spans="1:176" ht="15" customHeight="1" x14ac:dyDescent="0.25">
      <c r="A137" s="1367" t="s">
        <v>952</v>
      </c>
      <c r="B137" s="1368" t="s">
        <v>402</v>
      </c>
      <c r="C137" s="1369">
        <v>228883000</v>
      </c>
      <c r="D137" s="1369">
        <v>228883000</v>
      </c>
      <c r="E137" s="1369">
        <v>20561625</v>
      </c>
      <c r="F137" s="1369">
        <v>208321375</v>
      </c>
      <c r="G137" s="1369">
        <v>4153875</v>
      </c>
      <c r="H137" s="1370">
        <f t="shared" si="144"/>
        <v>228883</v>
      </c>
      <c r="I137" s="1370">
        <f t="shared" si="145"/>
        <v>20561.625</v>
      </c>
      <c r="J137" s="1370">
        <f t="shared" si="146"/>
        <v>208321.375</v>
      </c>
      <c r="K137" s="1370">
        <f t="shared" si="147"/>
        <v>4153.875</v>
      </c>
      <c r="S137" s="1368" t="s">
        <v>587</v>
      </c>
      <c r="T137" s="1369">
        <v>139738375</v>
      </c>
      <c r="U137" s="1369">
        <v>8100000</v>
      </c>
      <c r="V137" s="1369">
        <v>8100000</v>
      </c>
      <c r="W137" s="1369">
        <v>131638375</v>
      </c>
      <c r="X137" s="1370">
        <f t="shared" si="148"/>
        <v>139738.375</v>
      </c>
      <c r="Y137" s="1370">
        <f t="shared" si="149"/>
        <v>8100</v>
      </c>
      <c r="Z137" s="1370">
        <f t="shared" si="150"/>
        <v>8100</v>
      </c>
      <c r="AA137" s="1370">
        <f t="shared" si="151"/>
        <v>131638.375</v>
      </c>
      <c r="AG137" s="1368" t="s">
        <v>604</v>
      </c>
      <c r="AH137" s="1369">
        <v>171178000</v>
      </c>
      <c r="AI137" s="1369">
        <v>79116193</v>
      </c>
      <c r="AJ137" s="1369">
        <v>79213257</v>
      </c>
      <c r="AK137" s="1369">
        <v>91964743</v>
      </c>
      <c r="AL137" s="1369">
        <f t="shared" si="152"/>
        <v>171178</v>
      </c>
      <c r="AM137" s="1369">
        <f t="shared" si="153"/>
        <v>79116.192999999999</v>
      </c>
      <c r="AN137" s="1369">
        <f t="shared" si="154"/>
        <v>79213.256999999998</v>
      </c>
      <c r="AO137" s="1369">
        <f t="shared" si="155"/>
        <v>91964.743000000002</v>
      </c>
      <c r="AV137" s="1368" t="s">
        <v>603</v>
      </c>
      <c r="AW137" s="1369">
        <v>171178000</v>
      </c>
      <c r="AX137" s="1369">
        <v>106505547</v>
      </c>
      <c r="AY137" s="1369">
        <v>106602611</v>
      </c>
      <c r="AZ137" s="1369">
        <v>64575389</v>
      </c>
      <c r="BA137" s="1370">
        <f t="shared" si="156"/>
        <v>171178</v>
      </c>
      <c r="BB137" s="1370">
        <f t="shared" si="157"/>
        <v>106505.54700000001</v>
      </c>
      <c r="BC137" s="1370">
        <f t="shared" si="158"/>
        <v>106602.611</v>
      </c>
      <c r="BD137" s="1370">
        <f t="shared" si="159"/>
        <v>64575.389000000003</v>
      </c>
      <c r="BK137" s="1368" t="s">
        <v>989</v>
      </c>
      <c r="BL137" s="1369">
        <v>260000000</v>
      </c>
      <c r="BM137" s="1369">
        <v>0</v>
      </c>
      <c r="BN137" s="1369">
        <v>0</v>
      </c>
      <c r="BO137" s="1369">
        <v>260000000</v>
      </c>
      <c r="BP137" s="1369">
        <f t="shared" si="160"/>
        <v>260000</v>
      </c>
      <c r="BQ137" s="1369">
        <f t="shared" si="161"/>
        <v>0</v>
      </c>
      <c r="BR137" s="1369">
        <f t="shared" si="162"/>
        <v>0</v>
      </c>
      <c r="BS137" s="1369">
        <f t="shared" si="163"/>
        <v>260000</v>
      </c>
      <c r="BZ137" s="1368" t="s">
        <v>989</v>
      </c>
      <c r="CA137" s="1369">
        <v>260000000</v>
      </c>
      <c r="CB137" s="1369">
        <v>260000000</v>
      </c>
      <c r="CC137" s="1369">
        <v>260000000</v>
      </c>
      <c r="CD137" s="1369">
        <v>0</v>
      </c>
      <c r="CE137" s="1369">
        <f t="shared" si="164"/>
        <v>260000</v>
      </c>
      <c r="CF137" s="1369">
        <f t="shared" si="165"/>
        <v>260000</v>
      </c>
      <c r="CG137" s="1369">
        <f t="shared" si="166"/>
        <v>260000</v>
      </c>
      <c r="CH137" s="1369">
        <f t="shared" si="167"/>
        <v>0</v>
      </c>
      <c r="CP137" s="1371" t="s">
        <v>603</v>
      </c>
      <c r="CQ137" s="1370">
        <v>171178000</v>
      </c>
      <c r="CR137" s="1370">
        <v>262275304</v>
      </c>
      <c r="CS137" s="1370">
        <v>262372368</v>
      </c>
      <c r="CT137" s="1370">
        <v>-91194368</v>
      </c>
      <c r="CU137" s="1370">
        <f t="shared" si="140"/>
        <v>171178</v>
      </c>
      <c r="CV137" s="1370">
        <f t="shared" si="141"/>
        <v>262275.304</v>
      </c>
      <c r="CW137" s="1370">
        <f t="shared" si="142"/>
        <v>262372.36800000002</v>
      </c>
      <c r="CX137" s="1370">
        <f t="shared" si="143"/>
        <v>-91194.368000000002</v>
      </c>
      <c r="DE137" s="1368" t="s">
        <v>989</v>
      </c>
      <c r="DF137" s="1369">
        <v>260000000</v>
      </c>
      <c r="DG137" s="1369">
        <v>260000000</v>
      </c>
      <c r="DH137" s="1369">
        <v>260000000</v>
      </c>
      <c r="DI137" s="1369">
        <v>0</v>
      </c>
      <c r="DJ137" s="1370">
        <f t="shared" si="168"/>
        <v>260000</v>
      </c>
      <c r="DK137" s="1370">
        <f t="shared" si="169"/>
        <v>260000</v>
      </c>
      <c r="DL137" s="1370">
        <f t="shared" si="170"/>
        <v>260000</v>
      </c>
      <c r="DM137" s="1370">
        <f t="shared" si="171"/>
        <v>0</v>
      </c>
      <c r="DT137" s="1368" t="s">
        <v>989</v>
      </c>
      <c r="DU137" s="1369">
        <v>260000000</v>
      </c>
      <c r="DV137" s="1369">
        <v>260000000</v>
      </c>
      <c r="DW137" s="1369">
        <v>260000000</v>
      </c>
      <c r="DX137" s="1369">
        <v>0</v>
      </c>
      <c r="DY137" s="1370">
        <f t="shared" si="172"/>
        <v>260000</v>
      </c>
      <c r="DZ137" s="1370">
        <f t="shared" si="173"/>
        <v>260000</v>
      </c>
      <c r="EA137" s="1370">
        <f t="shared" si="174"/>
        <v>260000</v>
      </c>
      <c r="EB137" s="1370">
        <f t="shared" si="175"/>
        <v>0</v>
      </c>
      <c r="EI137" s="1371" t="s">
        <v>476</v>
      </c>
      <c r="EJ137" s="1370">
        <v>1057092000</v>
      </c>
      <c r="EK137" s="1370">
        <v>504285988</v>
      </c>
      <c r="EL137" s="1370">
        <v>504285988</v>
      </c>
      <c r="EM137" s="1372">
        <f t="shared" si="176"/>
        <v>1057092</v>
      </c>
      <c r="EN137" s="1372">
        <f t="shared" si="177"/>
        <v>504285.98800000001</v>
      </c>
      <c r="EO137" s="1372">
        <f t="shared" si="178"/>
        <v>504285.98800000001</v>
      </c>
      <c r="EW137" s="1368" t="s">
        <v>584</v>
      </c>
      <c r="EX137" s="1369">
        <v>108758000</v>
      </c>
      <c r="EY137" s="1369">
        <v>108758000</v>
      </c>
      <c r="EZ137" s="1369">
        <v>108758000</v>
      </c>
      <c r="FA137" s="1369">
        <v>108758000</v>
      </c>
      <c r="FB137" s="1369">
        <v>0</v>
      </c>
      <c r="FC137" s="1370">
        <f t="shared" si="179"/>
        <v>108758</v>
      </c>
      <c r="FD137" s="1370">
        <f t="shared" si="180"/>
        <v>108758</v>
      </c>
      <c r="FE137" s="1370">
        <f t="shared" si="181"/>
        <v>108758</v>
      </c>
      <c r="FF137" s="1370">
        <f t="shared" si="182"/>
        <v>108758</v>
      </c>
      <c r="FG137" s="1370">
        <f t="shared" si="183"/>
        <v>0</v>
      </c>
      <c r="FN137" s="1613" t="s">
        <v>476</v>
      </c>
      <c r="FO137" s="1614">
        <v>1057092000</v>
      </c>
      <c r="FP137" s="1614">
        <v>1014885988</v>
      </c>
      <c r="FQ137" s="1614">
        <v>1014885988</v>
      </c>
      <c r="FR137" s="1614">
        <f t="shared" si="184"/>
        <v>1057092</v>
      </c>
      <c r="FS137" s="1614">
        <f t="shared" si="185"/>
        <v>1014885.988</v>
      </c>
      <c r="FT137" s="1614">
        <f t="shared" si="186"/>
        <v>1014885.988</v>
      </c>
    </row>
    <row r="138" spans="1:176" ht="15" customHeight="1" x14ac:dyDescent="0.25">
      <c r="A138" s="1367" t="s">
        <v>953</v>
      </c>
      <c r="B138" s="1368" t="s">
        <v>587</v>
      </c>
      <c r="C138" s="1369">
        <v>0</v>
      </c>
      <c r="D138" s="1369">
        <v>139738375</v>
      </c>
      <c r="E138" s="1369">
        <v>8100000</v>
      </c>
      <c r="F138" s="1369">
        <v>131638375</v>
      </c>
      <c r="G138" s="1369">
        <v>0</v>
      </c>
      <c r="H138" s="1370">
        <f t="shared" si="144"/>
        <v>139738.375</v>
      </c>
      <c r="I138" s="1370">
        <f t="shared" si="145"/>
        <v>8100</v>
      </c>
      <c r="J138" s="1370">
        <f t="shared" si="146"/>
        <v>131638.375</v>
      </c>
      <c r="K138" s="1370">
        <f t="shared" si="147"/>
        <v>0</v>
      </c>
      <c r="S138" s="1368" t="s">
        <v>786</v>
      </c>
      <c r="T138" s="1369">
        <v>89144625</v>
      </c>
      <c r="U138" s="1369">
        <v>4153875</v>
      </c>
      <c r="V138" s="1369">
        <v>12461625</v>
      </c>
      <c r="W138" s="1369">
        <v>76683000</v>
      </c>
      <c r="X138" s="1370">
        <f t="shared" si="148"/>
        <v>89144.625</v>
      </c>
      <c r="Y138" s="1370">
        <f t="shared" si="149"/>
        <v>4153.875</v>
      </c>
      <c r="Z138" s="1370">
        <f t="shared" si="150"/>
        <v>12461.625</v>
      </c>
      <c r="AA138" s="1370">
        <f t="shared" si="151"/>
        <v>76683</v>
      </c>
      <c r="AG138" s="1368" t="s">
        <v>890</v>
      </c>
      <c r="AH138" s="1369">
        <v>71000000</v>
      </c>
      <c r="AI138" s="1369">
        <v>79116193</v>
      </c>
      <c r="AJ138" s="1369">
        <v>79116193</v>
      </c>
      <c r="AK138" s="1369">
        <v>-8116193</v>
      </c>
      <c r="AL138" s="1369">
        <f t="shared" si="152"/>
        <v>71000</v>
      </c>
      <c r="AM138" s="1369">
        <f t="shared" si="153"/>
        <v>79116.192999999999</v>
      </c>
      <c r="AN138" s="1369">
        <f t="shared" si="154"/>
        <v>79116.192999999999</v>
      </c>
      <c r="AO138" s="1369">
        <f t="shared" si="155"/>
        <v>-8116.1930000000002</v>
      </c>
      <c r="AV138" s="1368" t="s">
        <v>604</v>
      </c>
      <c r="AW138" s="1369">
        <v>171178000</v>
      </c>
      <c r="AX138" s="1369">
        <v>106505547</v>
      </c>
      <c r="AY138" s="1369">
        <v>106602611</v>
      </c>
      <c r="AZ138" s="1369">
        <v>64575389</v>
      </c>
      <c r="BA138" s="1370">
        <f t="shared" si="156"/>
        <v>171178</v>
      </c>
      <c r="BB138" s="1370">
        <f t="shared" si="157"/>
        <v>106505.54700000001</v>
      </c>
      <c r="BC138" s="1370">
        <f t="shared" si="158"/>
        <v>106602.611</v>
      </c>
      <c r="BD138" s="1370">
        <f t="shared" si="159"/>
        <v>64575.389000000003</v>
      </c>
      <c r="BK138" s="1368" t="s">
        <v>603</v>
      </c>
      <c r="BL138" s="1369">
        <v>171178000</v>
      </c>
      <c r="BM138" s="1369">
        <v>212985743</v>
      </c>
      <c r="BN138" s="1369">
        <v>213082807</v>
      </c>
      <c r="BO138" s="1369">
        <v>-41904807</v>
      </c>
      <c r="BP138" s="1369">
        <f t="shared" si="160"/>
        <v>171178</v>
      </c>
      <c r="BQ138" s="1369">
        <f t="shared" si="161"/>
        <v>212985.74299999999</v>
      </c>
      <c r="BR138" s="1369">
        <f t="shared" si="162"/>
        <v>213082.807</v>
      </c>
      <c r="BS138" s="1369">
        <f t="shared" si="163"/>
        <v>-41904.807000000001</v>
      </c>
      <c r="BZ138" s="1368" t="s">
        <v>603</v>
      </c>
      <c r="CA138" s="1369">
        <v>171178000</v>
      </c>
      <c r="CB138" s="1369">
        <v>240948039</v>
      </c>
      <c r="CC138" s="1369">
        <v>241045103</v>
      </c>
      <c r="CD138" s="1369">
        <v>-69867103</v>
      </c>
      <c r="CE138" s="1369">
        <f t="shared" si="164"/>
        <v>171178</v>
      </c>
      <c r="CF138" s="1369">
        <f t="shared" si="165"/>
        <v>240948.03899999999</v>
      </c>
      <c r="CG138" s="1369">
        <f t="shared" si="166"/>
        <v>241045.103</v>
      </c>
      <c r="CH138" s="1369">
        <f t="shared" si="167"/>
        <v>-69867.103000000003</v>
      </c>
      <c r="CP138" s="1371" t="s">
        <v>604</v>
      </c>
      <c r="CQ138" s="1370">
        <v>171178000</v>
      </c>
      <c r="CR138" s="1370">
        <v>262275304</v>
      </c>
      <c r="CS138" s="1370">
        <v>262372368</v>
      </c>
      <c r="CT138" s="1370">
        <v>-91194368</v>
      </c>
      <c r="CU138" s="1370">
        <f t="shared" si="140"/>
        <v>171178</v>
      </c>
      <c r="CV138" s="1370">
        <f t="shared" si="141"/>
        <v>262275.304</v>
      </c>
      <c r="CW138" s="1370">
        <f t="shared" si="142"/>
        <v>262372.36800000002</v>
      </c>
      <c r="CX138" s="1370">
        <f t="shared" si="143"/>
        <v>-91194.368000000002</v>
      </c>
      <c r="DE138" s="1368" t="s">
        <v>603</v>
      </c>
      <c r="DF138" s="1369">
        <v>171178000</v>
      </c>
      <c r="DG138" s="1369">
        <v>319483919</v>
      </c>
      <c r="DH138" s="1369">
        <v>319580983</v>
      </c>
      <c r="DI138" s="1369">
        <v>-148402983</v>
      </c>
      <c r="DJ138" s="1370">
        <f t="shared" si="168"/>
        <v>171178</v>
      </c>
      <c r="DK138" s="1370">
        <f t="shared" si="169"/>
        <v>319483.91899999999</v>
      </c>
      <c r="DL138" s="1370">
        <f t="shared" si="170"/>
        <v>319580.98300000001</v>
      </c>
      <c r="DM138" s="1370">
        <f t="shared" si="171"/>
        <v>-148402.98300000001</v>
      </c>
      <c r="DT138" s="1368" t="s">
        <v>1049</v>
      </c>
      <c r="DU138" s="1369">
        <v>220000000</v>
      </c>
      <c r="DV138" s="1369">
        <v>0</v>
      </c>
      <c r="DW138" s="1369">
        <v>0</v>
      </c>
      <c r="DX138" s="1369">
        <v>220000000</v>
      </c>
      <c r="DY138" s="1370">
        <f t="shared" si="172"/>
        <v>220000</v>
      </c>
      <c r="DZ138" s="1370">
        <f t="shared" si="173"/>
        <v>0</v>
      </c>
      <c r="EA138" s="1370">
        <f t="shared" si="174"/>
        <v>0</v>
      </c>
      <c r="EB138" s="1370">
        <f t="shared" si="175"/>
        <v>220000</v>
      </c>
      <c r="EI138" s="1371" t="s">
        <v>988</v>
      </c>
      <c r="EJ138" s="1370">
        <v>468334000</v>
      </c>
      <c r="EK138" s="1370">
        <v>135527988</v>
      </c>
      <c r="EL138" s="1370">
        <v>135527988</v>
      </c>
      <c r="EM138" s="1372">
        <f t="shared" si="176"/>
        <v>468334</v>
      </c>
      <c r="EN138" s="1372">
        <f t="shared" si="177"/>
        <v>135527.98800000001</v>
      </c>
      <c r="EO138" s="1372">
        <f t="shared" si="178"/>
        <v>135527.98800000001</v>
      </c>
      <c r="EW138" s="1368" t="s">
        <v>989</v>
      </c>
      <c r="EX138" s="1369">
        <v>260000000</v>
      </c>
      <c r="EY138" s="1369">
        <v>260000000</v>
      </c>
      <c r="EZ138" s="1369">
        <v>260000000</v>
      </c>
      <c r="FA138" s="1369">
        <v>260000000</v>
      </c>
      <c r="FB138" s="1369">
        <v>0</v>
      </c>
      <c r="FC138" s="1370">
        <f t="shared" si="179"/>
        <v>260000</v>
      </c>
      <c r="FD138" s="1370">
        <f t="shared" si="180"/>
        <v>260000</v>
      </c>
      <c r="FE138" s="1370">
        <f t="shared" si="181"/>
        <v>260000</v>
      </c>
      <c r="FF138" s="1370">
        <f t="shared" si="182"/>
        <v>260000</v>
      </c>
      <c r="FG138" s="1370">
        <f t="shared" si="183"/>
        <v>0</v>
      </c>
      <c r="FN138" s="1613" t="s">
        <v>988</v>
      </c>
      <c r="FO138" s="1614">
        <v>468334000</v>
      </c>
      <c r="FP138" s="1614">
        <v>435527988</v>
      </c>
      <c r="FQ138" s="1614">
        <v>435527988</v>
      </c>
      <c r="FR138" s="1614">
        <f t="shared" si="184"/>
        <v>468334</v>
      </c>
      <c r="FS138" s="1614">
        <f t="shared" si="185"/>
        <v>435527.98800000001</v>
      </c>
      <c r="FT138" s="1614">
        <f t="shared" si="186"/>
        <v>435527.98800000001</v>
      </c>
    </row>
    <row r="139" spans="1:176" ht="15" customHeight="1" x14ac:dyDescent="0.25">
      <c r="A139" s="1367" t="s">
        <v>953</v>
      </c>
      <c r="B139" s="1368" t="s">
        <v>786</v>
      </c>
      <c r="C139" s="1369">
        <v>0</v>
      </c>
      <c r="D139" s="1369">
        <v>89144625</v>
      </c>
      <c r="E139" s="1369">
        <v>12461625</v>
      </c>
      <c r="F139" s="1369">
        <v>76683000</v>
      </c>
      <c r="G139" s="1369">
        <v>4153875</v>
      </c>
      <c r="H139" s="1370">
        <f t="shared" si="144"/>
        <v>89144.625</v>
      </c>
      <c r="I139" s="1370">
        <f t="shared" si="145"/>
        <v>12461.625</v>
      </c>
      <c r="J139" s="1370">
        <f t="shared" si="146"/>
        <v>76683</v>
      </c>
      <c r="K139" s="1370">
        <f t="shared" si="147"/>
        <v>4153.875</v>
      </c>
      <c r="S139" s="1368" t="s">
        <v>944</v>
      </c>
      <c r="T139" s="1369">
        <v>192052970000</v>
      </c>
      <c r="U139" s="1369">
        <v>210102000</v>
      </c>
      <c r="V139" s="1369">
        <v>1080957000</v>
      </c>
      <c r="W139" s="1369">
        <v>190972013000</v>
      </c>
      <c r="X139" s="1370">
        <f t="shared" si="148"/>
        <v>192052970</v>
      </c>
      <c r="Y139" s="1370">
        <f t="shared" si="149"/>
        <v>210102</v>
      </c>
      <c r="Z139" s="1370">
        <f t="shared" si="150"/>
        <v>1080957</v>
      </c>
      <c r="AA139" s="1370">
        <f t="shared" si="151"/>
        <v>190972013</v>
      </c>
      <c r="AG139" s="1368" t="s">
        <v>896</v>
      </c>
      <c r="AH139" s="1369">
        <v>100000</v>
      </c>
      <c r="AI139" s="1369">
        <v>0</v>
      </c>
      <c r="AJ139" s="1369">
        <v>0</v>
      </c>
      <c r="AK139" s="1369">
        <v>100000</v>
      </c>
      <c r="AL139" s="1369">
        <f t="shared" si="152"/>
        <v>100</v>
      </c>
      <c r="AM139" s="1369">
        <f t="shared" si="153"/>
        <v>0</v>
      </c>
      <c r="AN139" s="1369">
        <f t="shared" si="154"/>
        <v>0</v>
      </c>
      <c r="AO139" s="1369">
        <f t="shared" si="155"/>
        <v>100</v>
      </c>
      <c r="AV139" s="1368" t="s">
        <v>890</v>
      </c>
      <c r="AW139" s="1369">
        <v>71000000</v>
      </c>
      <c r="AX139" s="1369">
        <v>106505547</v>
      </c>
      <c r="AY139" s="1369">
        <v>106505547</v>
      </c>
      <c r="AZ139" s="1369">
        <v>-35505547</v>
      </c>
      <c r="BA139" s="1370">
        <f t="shared" si="156"/>
        <v>71000</v>
      </c>
      <c r="BB139" s="1370">
        <f t="shared" si="157"/>
        <v>106505.54700000001</v>
      </c>
      <c r="BC139" s="1370">
        <f t="shared" si="158"/>
        <v>106505.54700000001</v>
      </c>
      <c r="BD139" s="1370">
        <f t="shared" si="159"/>
        <v>-35505.546999999999</v>
      </c>
      <c r="BK139" s="1368" t="s">
        <v>604</v>
      </c>
      <c r="BL139" s="1369">
        <v>171178000</v>
      </c>
      <c r="BM139" s="1369">
        <v>212985743</v>
      </c>
      <c r="BN139" s="1369">
        <v>213082807</v>
      </c>
      <c r="BO139" s="1369">
        <v>-41904807</v>
      </c>
      <c r="BP139" s="1369">
        <f t="shared" si="160"/>
        <v>171178</v>
      </c>
      <c r="BQ139" s="1369">
        <f t="shared" si="161"/>
        <v>212985.74299999999</v>
      </c>
      <c r="BR139" s="1369">
        <f t="shared" si="162"/>
        <v>213082.807</v>
      </c>
      <c r="BS139" s="1369">
        <f t="shared" si="163"/>
        <v>-41904.807000000001</v>
      </c>
      <c r="BZ139" s="1368" t="s">
        <v>604</v>
      </c>
      <c r="CA139" s="1369">
        <v>171178000</v>
      </c>
      <c r="CB139" s="1369">
        <v>240948039</v>
      </c>
      <c r="CC139" s="1369">
        <v>241045103</v>
      </c>
      <c r="CD139" s="1369">
        <v>-69867103</v>
      </c>
      <c r="CE139" s="1369">
        <f t="shared" si="164"/>
        <v>171178</v>
      </c>
      <c r="CF139" s="1369">
        <f t="shared" si="165"/>
        <v>240948.03899999999</v>
      </c>
      <c r="CG139" s="1369">
        <f t="shared" si="166"/>
        <v>241045.103</v>
      </c>
      <c r="CH139" s="1369">
        <f t="shared" si="167"/>
        <v>-69867.103000000003</v>
      </c>
      <c r="CP139" s="1371" t="s">
        <v>890</v>
      </c>
      <c r="CQ139" s="1370">
        <v>71000000</v>
      </c>
      <c r="CR139" s="1370">
        <v>262275304</v>
      </c>
      <c r="CS139" s="1370">
        <v>262275304</v>
      </c>
      <c r="CT139" s="1370">
        <v>-191275304</v>
      </c>
      <c r="CU139" s="1370">
        <f t="shared" si="140"/>
        <v>71000</v>
      </c>
      <c r="CV139" s="1370">
        <f t="shared" si="141"/>
        <v>262275.304</v>
      </c>
      <c r="CW139" s="1370">
        <f t="shared" si="142"/>
        <v>262275.304</v>
      </c>
      <c r="CX139" s="1370">
        <f t="shared" si="143"/>
        <v>-191275.304</v>
      </c>
      <c r="DE139" s="1368" t="s">
        <v>604</v>
      </c>
      <c r="DF139" s="1369">
        <v>171178000</v>
      </c>
      <c r="DG139" s="1369">
        <v>319483919</v>
      </c>
      <c r="DH139" s="1369">
        <v>319580983</v>
      </c>
      <c r="DI139" s="1369">
        <v>-148402983</v>
      </c>
      <c r="DJ139" s="1370">
        <f t="shared" si="168"/>
        <v>171178</v>
      </c>
      <c r="DK139" s="1370">
        <f t="shared" si="169"/>
        <v>319483.91899999999</v>
      </c>
      <c r="DL139" s="1370">
        <f t="shared" si="170"/>
        <v>319580.98300000001</v>
      </c>
      <c r="DM139" s="1370">
        <f t="shared" si="171"/>
        <v>-148402.98300000001</v>
      </c>
      <c r="DT139" s="1368" t="s">
        <v>603</v>
      </c>
      <c r="DU139" s="1369">
        <v>171178000</v>
      </c>
      <c r="DV139" s="1369">
        <v>376229488</v>
      </c>
      <c r="DW139" s="1369">
        <v>376326552</v>
      </c>
      <c r="DX139" s="1369">
        <v>-205148552</v>
      </c>
      <c r="DY139" s="1370">
        <f t="shared" si="172"/>
        <v>171178</v>
      </c>
      <c r="DZ139" s="1370">
        <f t="shared" si="173"/>
        <v>376229.48800000001</v>
      </c>
      <c r="EA139" s="1370">
        <f t="shared" si="174"/>
        <v>376326.55200000003</v>
      </c>
      <c r="EB139" s="1370">
        <f t="shared" si="175"/>
        <v>-205148.552</v>
      </c>
      <c r="EI139" s="1371" t="s">
        <v>584</v>
      </c>
      <c r="EJ139" s="1370">
        <v>108758000</v>
      </c>
      <c r="EK139" s="1370">
        <v>108758000</v>
      </c>
      <c r="EL139" s="1370">
        <v>108758000</v>
      </c>
      <c r="EM139" s="1372">
        <f t="shared" si="176"/>
        <v>108758</v>
      </c>
      <c r="EN139" s="1372">
        <f t="shared" si="177"/>
        <v>108758</v>
      </c>
      <c r="EO139" s="1372">
        <f t="shared" si="178"/>
        <v>108758</v>
      </c>
      <c r="EW139" s="1368" t="s">
        <v>1049</v>
      </c>
      <c r="EX139" s="1369">
        <v>220000000</v>
      </c>
      <c r="EY139" s="1369">
        <v>220000000</v>
      </c>
      <c r="EZ139" s="1369">
        <v>0</v>
      </c>
      <c r="FA139" s="1369">
        <v>0</v>
      </c>
      <c r="FB139" s="1369">
        <v>220000000</v>
      </c>
      <c r="FC139" s="1370">
        <f t="shared" si="179"/>
        <v>220000</v>
      </c>
      <c r="FD139" s="1370">
        <f t="shared" si="180"/>
        <v>220000</v>
      </c>
      <c r="FE139" s="1370">
        <f t="shared" si="181"/>
        <v>0</v>
      </c>
      <c r="FF139" s="1370">
        <f t="shared" si="182"/>
        <v>0</v>
      </c>
      <c r="FG139" s="1370">
        <f t="shared" si="183"/>
        <v>220000</v>
      </c>
      <c r="FN139" s="1613" t="s">
        <v>584</v>
      </c>
      <c r="FO139" s="1614">
        <v>108758000</v>
      </c>
      <c r="FP139" s="1614">
        <v>108758000</v>
      </c>
      <c r="FQ139" s="1614">
        <v>108758000</v>
      </c>
      <c r="FR139" s="1614">
        <f t="shared" si="184"/>
        <v>108758</v>
      </c>
      <c r="FS139" s="1614">
        <f t="shared" si="185"/>
        <v>108758</v>
      </c>
      <c r="FT139" s="1614">
        <f t="shared" si="186"/>
        <v>108758</v>
      </c>
    </row>
    <row r="140" spans="1:176" ht="15" customHeight="1" x14ac:dyDescent="0.25">
      <c r="A140" s="1367" t="s">
        <v>433</v>
      </c>
      <c r="B140" s="1368" t="s">
        <v>944</v>
      </c>
      <c r="C140" s="1369">
        <v>192052970000</v>
      </c>
      <c r="D140" s="1369">
        <v>0</v>
      </c>
      <c r="E140" s="1369">
        <v>0</v>
      </c>
      <c r="F140" s="1369">
        <v>0</v>
      </c>
      <c r="G140" s="1369">
        <v>0</v>
      </c>
      <c r="H140" s="1370">
        <f t="shared" si="144"/>
        <v>0</v>
      </c>
      <c r="I140" s="1370">
        <f t="shared" si="145"/>
        <v>0</v>
      </c>
      <c r="J140" s="1370">
        <f t="shared" si="146"/>
        <v>0</v>
      </c>
      <c r="K140" s="1370">
        <f t="shared" si="147"/>
        <v>0</v>
      </c>
      <c r="L140" s="1370">
        <f>+C140/$I$1*$J$1</f>
        <v>192052970</v>
      </c>
      <c r="S140" s="1368" t="s">
        <v>945</v>
      </c>
      <c r="T140" s="1369">
        <v>192052970000</v>
      </c>
      <c r="U140" s="1369">
        <v>210102000</v>
      </c>
      <c r="V140" s="1369">
        <v>1080957000</v>
      </c>
      <c r="W140" s="1369">
        <v>190972013000</v>
      </c>
      <c r="X140" s="1370">
        <f t="shared" si="148"/>
        <v>192052970</v>
      </c>
      <c r="Y140" s="1370">
        <f t="shared" si="149"/>
        <v>210102</v>
      </c>
      <c r="Z140" s="1370">
        <f t="shared" si="150"/>
        <v>1080957</v>
      </c>
      <c r="AA140" s="1370">
        <f t="shared" si="151"/>
        <v>190972013</v>
      </c>
      <c r="AG140" s="1368" t="s">
        <v>897</v>
      </c>
      <c r="AH140" s="1369">
        <v>78000</v>
      </c>
      <c r="AI140" s="1369">
        <v>0</v>
      </c>
      <c r="AJ140" s="1369">
        <v>0</v>
      </c>
      <c r="AK140" s="1369">
        <v>78000</v>
      </c>
      <c r="AL140" s="1369">
        <f t="shared" si="152"/>
        <v>78</v>
      </c>
      <c r="AM140" s="1369">
        <f t="shared" si="153"/>
        <v>0</v>
      </c>
      <c r="AN140" s="1369">
        <f t="shared" si="154"/>
        <v>0</v>
      </c>
      <c r="AO140" s="1369">
        <f t="shared" si="155"/>
        <v>78</v>
      </c>
      <c r="AV140" s="1368" t="s">
        <v>896</v>
      </c>
      <c r="AW140" s="1369">
        <v>100000</v>
      </c>
      <c r="AX140" s="1369">
        <v>0</v>
      </c>
      <c r="AY140" s="1369">
        <v>0</v>
      </c>
      <c r="AZ140" s="1369">
        <v>100000</v>
      </c>
      <c r="BA140" s="1370">
        <f t="shared" si="156"/>
        <v>100</v>
      </c>
      <c r="BB140" s="1370">
        <f t="shared" si="157"/>
        <v>0</v>
      </c>
      <c r="BC140" s="1370">
        <f t="shared" si="158"/>
        <v>0</v>
      </c>
      <c r="BD140" s="1370">
        <f t="shared" si="159"/>
        <v>100</v>
      </c>
      <c r="BK140" s="1368" t="s">
        <v>890</v>
      </c>
      <c r="BL140" s="1369">
        <v>71000000</v>
      </c>
      <c r="BM140" s="1369">
        <v>212985743</v>
      </c>
      <c r="BN140" s="1369">
        <v>212985743</v>
      </c>
      <c r="BO140" s="1369">
        <v>-141985743</v>
      </c>
      <c r="BP140" s="1369">
        <f t="shared" si="160"/>
        <v>71000</v>
      </c>
      <c r="BQ140" s="1369">
        <f t="shared" si="161"/>
        <v>212985.74299999999</v>
      </c>
      <c r="BR140" s="1369">
        <f t="shared" si="162"/>
        <v>212985.74299999999</v>
      </c>
      <c r="BS140" s="1369">
        <f t="shared" si="163"/>
        <v>-141985.74299999999</v>
      </c>
      <c r="BZ140" s="1368" t="s">
        <v>890</v>
      </c>
      <c r="CA140" s="1369">
        <v>71000000</v>
      </c>
      <c r="CB140" s="1369">
        <v>240948039</v>
      </c>
      <c r="CC140" s="1369">
        <v>240948039</v>
      </c>
      <c r="CD140" s="1369">
        <v>-169948039</v>
      </c>
      <c r="CE140" s="1369">
        <f t="shared" si="164"/>
        <v>71000</v>
      </c>
      <c r="CF140" s="1369">
        <f t="shared" si="165"/>
        <v>240948.03899999999</v>
      </c>
      <c r="CG140" s="1369">
        <f t="shared" si="166"/>
        <v>240948.03899999999</v>
      </c>
      <c r="CH140" s="1369">
        <f t="shared" si="167"/>
        <v>-169948.03899999999</v>
      </c>
      <c r="CP140" s="1371" t="s">
        <v>896</v>
      </c>
      <c r="CQ140" s="1370">
        <v>100000</v>
      </c>
      <c r="CR140" s="1370">
        <v>0</v>
      </c>
      <c r="CS140" s="1370">
        <v>0</v>
      </c>
      <c r="CT140" s="1370">
        <v>100000</v>
      </c>
      <c r="CU140" s="1370">
        <f t="shared" si="140"/>
        <v>100</v>
      </c>
      <c r="CV140" s="1370">
        <f t="shared" si="141"/>
        <v>0</v>
      </c>
      <c r="CW140" s="1370">
        <f t="shared" si="142"/>
        <v>0</v>
      </c>
      <c r="CX140" s="1370">
        <f t="shared" si="143"/>
        <v>100</v>
      </c>
      <c r="DE140" s="1368" t="s">
        <v>890</v>
      </c>
      <c r="DF140" s="1369">
        <v>71000000</v>
      </c>
      <c r="DG140" s="1369">
        <v>319483919</v>
      </c>
      <c r="DH140" s="1369">
        <v>319483919</v>
      </c>
      <c r="DI140" s="1369">
        <v>-248483919</v>
      </c>
      <c r="DJ140" s="1370">
        <f t="shared" si="168"/>
        <v>71000</v>
      </c>
      <c r="DK140" s="1370">
        <f t="shared" si="169"/>
        <v>319483.91899999999</v>
      </c>
      <c r="DL140" s="1370">
        <f t="shared" si="170"/>
        <v>319483.91899999999</v>
      </c>
      <c r="DM140" s="1370">
        <f t="shared" si="171"/>
        <v>-248483.91899999999</v>
      </c>
      <c r="DT140" s="1368" t="s">
        <v>604</v>
      </c>
      <c r="DU140" s="1369">
        <v>171178000</v>
      </c>
      <c r="DV140" s="1369">
        <v>376229488</v>
      </c>
      <c r="DW140" s="1369">
        <v>376326552</v>
      </c>
      <c r="DX140" s="1369">
        <v>-205148552</v>
      </c>
      <c r="DY140" s="1370">
        <f t="shared" si="172"/>
        <v>171178</v>
      </c>
      <c r="DZ140" s="1370">
        <f t="shared" si="173"/>
        <v>376229.48800000001</v>
      </c>
      <c r="EA140" s="1370">
        <f t="shared" si="174"/>
        <v>376326.55200000003</v>
      </c>
      <c r="EB140" s="1370">
        <f t="shared" si="175"/>
        <v>-205148.552</v>
      </c>
      <c r="EI140" s="1371" t="s">
        <v>989</v>
      </c>
      <c r="EJ140" s="1370">
        <v>260000000</v>
      </c>
      <c r="EK140" s="1370">
        <v>260000000</v>
      </c>
      <c r="EL140" s="1370">
        <v>260000000</v>
      </c>
      <c r="EM140" s="1372">
        <f t="shared" si="176"/>
        <v>260000</v>
      </c>
      <c r="EN140" s="1372">
        <f t="shared" si="177"/>
        <v>260000</v>
      </c>
      <c r="EO140" s="1372">
        <f t="shared" si="178"/>
        <v>260000</v>
      </c>
      <c r="EW140" s="1368" t="s">
        <v>603</v>
      </c>
      <c r="EX140" s="1369">
        <v>171178000</v>
      </c>
      <c r="EY140" s="1369">
        <v>171178000</v>
      </c>
      <c r="EZ140" s="1369">
        <v>488060017</v>
      </c>
      <c r="FA140" s="1369">
        <v>488157081</v>
      </c>
      <c r="FB140" s="1369">
        <v>-316979081</v>
      </c>
      <c r="FC140" s="1370">
        <f t="shared" si="179"/>
        <v>171178</v>
      </c>
      <c r="FD140" s="1370">
        <f t="shared" si="180"/>
        <v>171178</v>
      </c>
      <c r="FE140" s="1370">
        <f t="shared" si="181"/>
        <v>488060.01699999999</v>
      </c>
      <c r="FF140" s="1370">
        <f t="shared" si="182"/>
        <v>488157.08100000001</v>
      </c>
      <c r="FG140" s="1370">
        <f t="shared" si="183"/>
        <v>-316979.08100000001</v>
      </c>
      <c r="FN140" s="1613" t="s">
        <v>989</v>
      </c>
      <c r="FO140" s="1614">
        <v>260000000</v>
      </c>
      <c r="FP140" s="1614">
        <v>260000000</v>
      </c>
      <c r="FQ140" s="1614">
        <v>260000000</v>
      </c>
      <c r="FR140" s="1614">
        <f t="shared" si="184"/>
        <v>260000</v>
      </c>
      <c r="FS140" s="1614">
        <f t="shared" si="185"/>
        <v>260000</v>
      </c>
      <c r="FT140" s="1614">
        <f t="shared" si="186"/>
        <v>260000</v>
      </c>
    </row>
    <row r="141" spans="1:176" ht="15" customHeight="1" x14ac:dyDescent="0.25">
      <c r="A141" s="1367" t="s">
        <v>952</v>
      </c>
      <c r="B141" s="1368" t="s">
        <v>945</v>
      </c>
      <c r="C141" s="1369">
        <v>192052970000</v>
      </c>
      <c r="D141" s="1369">
        <v>0</v>
      </c>
      <c r="E141" s="1369">
        <v>0</v>
      </c>
      <c r="F141" s="1369">
        <v>0</v>
      </c>
      <c r="G141" s="1369">
        <v>0</v>
      </c>
      <c r="H141" s="1370">
        <f t="shared" si="144"/>
        <v>0</v>
      </c>
      <c r="I141" s="1370">
        <f t="shared" si="145"/>
        <v>0</v>
      </c>
      <c r="J141" s="1370">
        <f t="shared" si="146"/>
        <v>0</v>
      </c>
      <c r="K141" s="1370">
        <f t="shared" si="147"/>
        <v>0</v>
      </c>
      <c r="L141" s="1370">
        <f>+C141/$I$1*$J$1</f>
        <v>192052970</v>
      </c>
      <c r="S141" s="1368" t="s">
        <v>946</v>
      </c>
      <c r="T141" s="1369">
        <v>192052970000</v>
      </c>
      <c r="U141" s="1369">
        <v>210102000</v>
      </c>
      <c r="V141" s="1369">
        <v>1080957000</v>
      </c>
      <c r="W141" s="1369">
        <v>190972013000</v>
      </c>
      <c r="X141" s="1370">
        <f t="shared" si="148"/>
        <v>192052970</v>
      </c>
      <c r="Y141" s="1370">
        <f t="shared" si="149"/>
        <v>210102</v>
      </c>
      <c r="Z141" s="1370">
        <f t="shared" si="150"/>
        <v>1080957</v>
      </c>
      <c r="AA141" s="1370">
        <f t="shared" si="151"/>
        <v>190972013</v>
      </c>
      <c r="AG141" s="1368" t="s">
        <v>898</v>
      </c>
      <c r="AH141" s="1369">
        <v>100000000</v>
      </c>
      <c r="AI141" s="1369">
        <v>0</v>
      </c>
      <c r="AJ141" s="1369">
        <v>97064</v>
      </c>
      <c r="AK141" s="1369">
        <v>99902936</v>
      </c>
      <c r="AL141" s="1369">
        <f t="shared" si="152"/>
        <v>100000</v>
      </c>
      <c r="AM141" s="1369">
        <f t="shared" si="153"/>
        <v>0</v>
      </c>
      <c r="AN141" s="1369">
        <f t="shared" si="154"/>
        <v>97.063999999999993</v>
      </c>
      <c r="AO141" s="1369">
        <f t="shared" si="155"/>
        <v>99902.936000000002</v>
      </c>
      <c r="AV141" s="1368" t="s">
        <v>897</v>
      </c>
      <c r="AW141" s="1369">
        <v>78000</v>
      </c>
      <c r="AX141" s="1369">
        <v>0</v>
      </c>
      <c r="AY141" s="1369">
        <v>0</v>
      </c>
      <c r="AZ141" s="1369">
        <v>78000</v>
      </c>
      <c r="BA141" s="1370">
        <f t="shared" si="156"/>
        <v>78</v>
      </c>
      <c r="BB141" s="1370">
        <f t="shared" si="157"/>
        <v>0</v>
      </c>
      <c r="BC141" s="1370">
        <f t="shared" si="158"/>
        <v>0</v>
      </c>
      <c r="BD141" s="1370">
        <f t="shared" si="159"/>
        <v>78</v>
      </c>
      <c r="BK141" s="1368" t="s">
        <v>896</v>
      </c>
      <c r="BL141" s="1369">
        <v>100000</v>
      </c>
      <c r="BM141" s="1369">
        <v>0</v>
      </c>
      <c r="BN141" s="1369">
        <v>0</v>
      </c>
      <c r="BO141" s="1369">
        <v>100000</v>
      </c>
      <c r="BP141" s="1369">
        <f t="shared" si="160"/>
        <v>100</v>
      </c>
      <c r="BQ141" s="1369">
        <f t="shared" si="161"/>
        <v>0</v>
      </c>
      <c r="BR141" s="1369">
        <f t="shared" si="162"/>
        <v>0</v>
      </c>
      <c r="BS141" s="1369">
        <f t="shared" si="163"/>
        <v>100</v>
      </c>
      <c r="BZ141" s="1368" t="s">
        <v>896</v>
      </c>
      <c r="CA141" s="1369">
        <v>100000</v>
      </c>
      <c r="CB141" s="1369">
        <v>0</v>
      </c>
      <c r="CC141" s="1369">
        <v>0</v>
      </c>
      <c r="CD141" s="1369">
        <v>100000</v>
      </c>
      <c r="CE141" s="1369">
        <f t="shared" si="164"/>
        <v>100</v>
      </c>
      <c r="CF141" s="1369">
        <f t="shared" si="165"/>
        <v>0</v>
      </c>
      <c r="CG141" s="1369">
        <f t="shared" si="166"/>
        <v>0</v>
      </c>
      <c r="CH141" s="1369">
        <f t="shared" si="167"/>
        <v>100</v>
      </c>
      <c r="CP141" s="1371" t="s">
        <v>897</v>
      </c>
      <c r="CQ141" s="1370">
        <v>78000</v>
      </c>
      <c r="CR141" s="1370">
        <v>0</v>
      </c>
      <c r="CS141" s="1370">
        <v>0</v>
      </c>
      <c r="CT141" s="1370">
        <v>78000</v>
      </c>
      <c r="CU141" s="1370">
        <f t="shared" si="140"/>
        <v>78</v>
      </c>
      <c r="CV141" s="1370">
        <f t="shared" si="141"/>
        <v>0</v>
      </c>
      <c r="CW141" s="1370">
        <f t="shared" si="142"/>
        <v>0</v>
      </c>
      <c r="CX141" s="1370">
        <f t="shared" si="143"/>
        <v>78</v>
      </c>
      <c r="DE141" s="1368" t="s">
        <v>896</v>
      </c>
      <c r="DF141" s="1369">
        <v>100000</v>
      </c>
      <c r="DG141" s="1369">
        <v>0</v>
      </c>
      <c r="DH141" s="1369">
        <v>0</v>
      </c>
      <c r="DI141" s="1369">
        <v>100000</v>
      </c>
      <c r="DJ141" s="1370">
        <f t="shared" si="168"/>
        <v>100</v>
      </c>
      <c r="DK141" s="1370">
        <f t="shared" si="169"/>
        <v>0</v>
      </c>
      <c r="DL141" s="1370">
        <f t="shared" si="170"/>
        <v>0</v>
      </c>
      <c r="DM141" s="1370">
        <f t="shared" si="171"/>
        <v>100</v>
      </c>
      <c r="DT141" s="1368" t="s">
        <v>890</v>
      </c>
      <c r="DU141" s="1369">
        <v>71000000</v>
      </c>
      <c r="DV141" s="1369">
        <v>376229488</v>
      </c>
      <c r="DW141" s="1369">
        <v>376229488</v>
      </c>
      <c r="DX141" s="1369">
        <v>-305229488</v>
      </c>
      <c r="DY141" s="1370">
        <f t="shared" si="172"/>
        <v>71000</v>
      </c>
      <c r="DZ141" s="1370">
        <f t="shared" si="173"/>
        <v>376229.48800000001</v>
      </c>
      <c r="EA141" s="1370">
        <f t="shared" si="174"/>
        <v>376229.48800000001</v>
      </c>
      <c r="EB141" s="1370">
        <f t="shared" si="175"/>
        <v>-305229.48800000001</v>
      </c>
      <c r="EI141" s="1371" t="s">
        <v>1049</v>
      </c>
      <c r="EJ141" s="1370">
        <v>220000000</v>
      </c>
      <c r="EK141" s="1370">
        <v>0</v>
      </c>
      <c r="EL141" s="1370">
        <v>0</v>
      </c>
      <c r="EM141" s="1372">
        <f t="shared" si="176"/>
        <v>220000</v>
      </c>
      <c r="EN141" s="1372">
        <f t="shared" si="177"/>
        <v>0</v>
      </c>
      <c r="EO141" s="1372">
        <f t="shared" si="178"/>
        <v>0</v>
      </c>
      <c r="EW141" s="1368" t="s">
        <v>604</v>
      </c>
      <c r="EX141" s="1369">
        <v>171178000</v>
      </c>
      <c r="EY141" s="1369">
        <v>171178000</v>
      </c>
      <c r="EZ141" s="1369">
        <v>488060017</v>
      </c>
      <c r="FA141" s="1369">
        <v>488157081</v>
      </c>
      <c r="FB141" s="1369">
        <v>-316979081</v>
      </c>
      <c r="FC141" s="1370">
        <f t="shared" si="179"/>
        <v>171178</v>
      </c>
      <c r="FD141" s="1370">
        <f t="shared" si="180"/>
        <v>171178</v>
      </c>
      <c r="FE141" s="1370">
        <f t="shared" si="181"/>
        <v>488060.01699999999</v>
      </c>
      <c r="FF141" s="1370">
        <f t="shared" si="182"/>
        <v>488157.08100000001</v>
      </c>
      <c r="FG141" s="1370">
        <f t="shared" si="183"/>
        <v>-316979.08100000001</v>
      </c>
      <c r="FN141" s="1613" t="s">
        <v>1049</v>
      </c>
      <c r="FO141" s="1614">
        <v>220000000</v>
      </c>
      <c r="FP141" s="1614">
        <v>210600000</v>
      </c>
      <c r="FQ141" s="1614">
        <v>210600000</v>
      </c>
      <c r="FR141" s="1614">
        <f t="shared" si="184"/>
        <v>220000</v>
      </c>
      <c r="FS141" s="1614">
        <f t="shared" si="185"/>
        <v>210600</v>
      </c>
      <c r="FT141" s="1614">
        <f t="shared" si="186"/>
        <v>210600</v>
      </c>
    </row>
    <row r="142" spans="1:176" ht="15" customHeight="1" x14ac:dyDescent="0.25">
      <c r="A142" s="1367" t="s">
        <v>953</v>
      </c>
      <c r="B142" s="1368" t="s">
        <v>946</v>
      </c>
      <c r="C142" s="1369">
        <v>192052970000</v>
      </c>
      <c r="D142" s="1369">
        <v>0</v>
      </c>
      <c r="E142" s="1369">
        <v>0</v>
      </c>
      <c r="F142" s="1369">
        <v>0</v>
      </c>
      <c r="G142" s="1369">
        <v>0</v>
      </c>
      <c r="H142" s="1370">
        <f t="shared" si="144"/>
        <v>0</v>
      </c>
      <c r="I142" s="1370">
        <f t="shared" si="145"/>
        <v>0</v>
      </c>
      <c r="J142" s="1370">
        <f t="shared" si="146"/>
        <v>0</v>
      </c>
      <c r="K142" s="1370">
        <f t="shared" si="147"/>
        <v>0</v>
      </c>
      <c r="L142" s="1370">
        <f>+C142/$I$1*$J$1</f>
        <v>192052970</v>
      </c>
      <c r="S142" s="1368" t="s">
        <v>403</v>
      </c>
      <c r="T142" s="1369">
        <v>15249044100</v>
      </c>
      <c r="U142" s="1369">
        <v>2063242961</v>
      </c>
      <c r="V142" s="1369">
        <v>2063242961</v>
      </c>
      <c r="W142" s="1369">
        <v>13185801139</v>
      </c>
      <c r="X142" s="1370">
        <f t="shared" si="148"/>
        <v>15249044.1</v>
      </c>
      <c r="Y142" s="1370">
        <f t="shared" si="149"/>
        <v>2063242.9609999999</v>
      </c>
      <c r="Z142" s="1370">
        <f t="shared" si="150"/>
        <v>2063242.9609999999</v>
      </c>
      <c r="AA142" s="1370">
        <f t="shared" si="151"/>
        <v>13185801.139</v>
      </c>
      <c r="AG142" s="1368" t="s">
        <v>585</v>
      </c>
      <c r="AH142" s="1369">
        <v>262003000</v>
      </c>
      <c r="AI142" s="1369">
        <v>34710474</v>
      </c>
      <c r="AJ142" s="1369">
        <v>43399024</v>
      </c>
      <c r="AK142" s="1369">
        <v>218603976</v>
      </c>
      <c r="AL142" s="1369">
        <f t="shared" ref="AL142:AL156" si="187">+AH142/$AN$1*$AO$1</f>
        <v>262003</v>
      </c>
      <c r="AM142" s="1369">
        <f t="shared" ref="AM142:AM156" si="188">+AI142/$AN$1*$AO$1</f>
        <v>34710.474000000002</v>
      </c>
      <c r="AN142" s="1369">
        <f t="shared" ref="AN142:AN156" si="189">+AJ142/$AN$1*$AO$1</f>
        <v>43399.023999999998</v>
      </c>
      <c r="AO142" s="1369">
        <f t="shared" ref="AO142:AO156" si="190">+AK142/$AN$1*$AO$1</f>
        <v>218603.976</v>
      </c>
      <c r="AV142" s="1368" t="s">
        <v>898</v>
      </c>
      <c r="AW142" s="1369">
        <v>100000000</v>
      </c>
      <c r="AX142" s="1369">
        <v>0</v>
      </c>
      <c r="AY142" s="1369">
        <v>97064</v>
      </c>
      <c r="AZ142" s="1369">
        <v>99902936</v>
      </c>
      <c r="BA142" s="1370">
        <f t="shared" si="156"/>
        <v>100000</v>
      </c>
      <c r="BB142" s="1370">
        <f t="shared" si="157"/>
        <v>0</v>
      </c>
      <c r="BC142" s="1370">
        <f t="shared" si="158"/>
        <v>97.063999999999993</v>
      </c>
      <c r="BD142" s="1370">
        <f t="shared" si="159"/>
        <v>99902.936000000002</v>
      </c>
      <c r="BK142" s="1368" t="s">
        <v>897</v>
      </c>
      <c r="BL142" s="1369">
        <v>78000</v>
      </c>
      <c r="BM142" s="1369">
        <v>0</v>
      </c>
      <c r="BN142" s="1369">
        <v>0</v>
      </c>
      <c r="BO142" s="1369">
        <v>78000</v>
      </c>
      <c r="BP142" s="1369">
        <f t="shared" si="160"/>
        <v>78</v>
      </c>
      <c r="BQ142" s="1369">
        <f t="shared" si="161"/>
        <v>0</v>
      </c>
      <c r="BR142" s="1369">
        <f t="shared" si="162"/>
        <v>0</v>
      </c>
      <c r="BS142" s="1369">
        <f t="shared" si="163"/>
        <v>78</v>
      </c>
      <c r="BZ142" s="1368" t="s">
        <v>897</v>
      </c>
      <c r="CA142" s="1369">
        <v>78000</v>
      </c>
      <c r="CB142" s="1369">
        <v>0</v>
      </c>
      <c r="CC142" s="1369">
        <v>0</v>
      </c>
      <c r="CD142" s="1369">
        <v>78000</v>
      </c>
      <c r="CE142" s="1369">
        <f t="shared" si="164"/>
        <v>78</v>
      </c>
      <c r="CF142" s="1369">
        <f t="shared" si="165"/>
        <v>0</v>
      </c>
      <c r="CG142" s="1369">
        <f t="shared" si="166"/>
        <v>0</v>
      </c>
      <c r="CH142" s="1369">
        <f t="shared" si="167"/>
        <v>78</v>
      </c>
      <c r="CP142" s="1371" t="s">
        <v>898</v>
      </c>
      <c r="CQ142" s="1370">
        <v>100000000</v>
      </c>
      <c r="CR142" s="1370">
        <v>0</v>
      </c>
      <c r="CS142" s="1370">
        <v>97064</v>
      </c>
      <c r="CT142" s="1370">
        <v>99902936</v>
      </c>
      <c r="CU142" s="1370">
        <f t="shared" si="140"/>
        <v>100000</v>
      </c>
      <c r="CV142" s="1370">
        <f t="shared" si="141"/>
        <v>0</v>
      </c>
      <c r="CW142" s="1370">
        <f t="shared" si="142"/>
        <v>97.063999999999993</v>
      </c>
      <c r="CX142" s="1370">
        <f t="shared" si="143"/>
        <v>99902.936000000002</v>
      </c>
      <c r="DE142" s="1368" t="s">
        <v>897</v>
      </c>
      <c r="DF142" s="1369">
        <v>78000</v>
      </c>
      <c r="DG142" s="1369">
        <v>0</v>
      </c>
      <c r="DH142" s="1369">
        <v>0</v>
      </c>
      <c r="DI142" s="1369">
        <v>78000</v>
      </c>
      <c r="DJ142" s="1370">
        <f t="shared" si="168"/>
        <v>78</v>
      </c>
      <c r="DK142" s="1370">
        <f t="shared" si="169"/>
        <v>0</v>
      </c>
      <c r="DL142" s="1370">
        <f t="shared" si="170"/>
        <v>0</v>
      </c>
      <c r="DM142" s="1370">
        <f t="shared" si="171"/>
        <v>78</v>
      </c>
      <c r="DT142" s="1368" t="s">
        <v>896</v>
      </c>
      <c r="DU142" s="1369">
        <v>100000</v>
      </c>
      <c r="DV142" s="1369">
        <v>0</v>
      </c>
      <c r="DW142" s="1369">
        <v>0</v>
      </c>
      <c r="DX142" s="1369">
        <v>100000</v>
      </c>
      <c r="DY142" s="1370">
        <f t="shared" si="172"/>
        <v>100</v>
      </c>
      <c r="DZ142" s="1370">
        <f t="shared" si="173"/>
        <v>0</v>
      </c>
      <c r="EA142" s="1370">
        <f t="shared" si="174"/>
        <v>0</v>
      </c>
      <c r="EB142" s="1370">
        <f t="shared" si="175"/>
        <v>100</v>
      </c>
      <c r="EI142" s="1371" t="s">
        <v>603</v>
      </c>
      <c r="EJ142" s="1370">
        <v>171178000</v>
      </c>
      <c r="EK142" s="1370">
        <v>417820728</v>
      </c>
      <c r="EL142" s="1370">
        <v>417723664</v>
      </c>
      <c r="EM142" s="1372">
        <f t="shared" si="176"/>
        <v>171178</v>
      </c>
      <c r="EN142" s="1372">
        <f t="shared" si="177"/>
        <v>417820.728</v>
      </c>
      <c r="EO142" s="1372">
        <f t="shared" si="178"/>
        <v>417723.66399999999</v>
      </c>
      <c r="EW142" s="1368" t="s">
        <v>890</v>
      </c>
      <c r="EX142" s="1369">
        <v>0</v>
      </c>
      <c r="EY142" s="1369">
        <v>71000000</v>
      </c>
      <c r="EZ142" s="1369">
        <v>452614992</v>
      </c>
      <c r="FA142" s="1369">
        <v>452614992</v>
      </c>
      <c r="FB142" s="1369">
        <v>-381614992</v>
      </c>
      <c r="FC142" s="1370">
        <f t="shared" si="179"/>
        <v>0</v>
      </c>
      <c r="FD142" s="1370">
        <f t="shared" si="180"/>
        <v>71000</v>
      </c>
      <c r="FE142" s="1370">
        <f t="shared" si="181"/>
        <v>452614.99200000003</v>
      </c>
      <c r="FF142" s="1370">
        <f t="shared" si="182"/>
        <v>452614.99200000003</v>
      </c>
      <c r="FG142" s="1370">
        <f t="shared" si="183"/>
        <v>-381614.99200000003</v>
      </c>
      <c r="FN142" s="1613" t="s">
        <v>603</v>
      </c>
      <c r="FO142" s="1614">
        <v>171178000</v>
      </c>
      <c r="FP142" s="1614">
        <v>521417696</v>
      </c>
      <c r="FQ142" s="1614">
        <v>521417696</v>
      </c>
      <c r="FR142" s="1614">
        <f t="shared" si="184"/>
        <v>171178</v>
      </c>
      <c r="FS142" s="1614">
        <f t="shared" si="185"/>
        <v>521417.696</v>
      </c>
      <c r="FT142" s="1614">
        <f t="shared" si="186"/>
        <v>521417.696</v>
      </c>
    </row>
    <row r="143" spans="1:176" ht="15" customHeight="1" x14ac:dyDescent="0.25">
      <c r="A143" s="1367" t="s">
        <v>433</v>
      </c>
      <c r="B143" s="1368" t="s">
        <v>403</v>
      </c>
      <c r="C143" s="1369">
        <v>15249044100</v>
      </c>
      <c r="D143" s="1369">
        <v>15249044100</v>
      </c>
      <c r="E143" s="1369">
        <v>2063242961</v>
      </c>
      <c r="F143" s="1369">
        <v>13185801139</v>
      </c>
      <c r="G143" s="1369">
        <v>2063242961</v>
      </c>
      <c r="H143" s="1370">
        <f t="shared" si="144"/>
        <v>15249044.1</v>
      </c>
      <c r="I143" s="1370">
        <f t="shared" si="145"/>
        <v>2063242.9609999999</v>
      </c>
      <c r="J143" s="1370">
        <f t="shared" si="146"/>
        <v>13185801.139</v>
      </c>
      <c r="K143" s="1370">
        <f t="shared" si="147"/>
        <v>2063242.9609999999</v>
      </c>
      <c r="S143" s="1368" t="s">
        <v>404</v>
      </c>
      <c r="T143" s="1369">
        <v>12687731000</v>
      </c>
      <c r="U143" s="1369">
        <v>0</v>
      </c>
      <c r="V143" s="1369">
        <v>0</v>
      </c>
      <c r="W143" s="1369">
        <v>12687731000</v>
      </c>
      <c r="X143" s="1370">
        <f t="shared" si="148"/>
        <v>12687731</v>
      </c>
      <c r="Y143" s="1370">
        <f t="shared" si="149"/>
        <v>0</v>
      </c>
      <c r="Z143" s="1370">
        <f t="shared" si="150"/>
        <v>0</v>
      </c>
      <c r="AA143" s="1370">
        <f t="shared" si="151"/>
        <v>12687731</v>
      </c>
      <c r="AG143" s="1368" t="s">
        <v>794</v>
      </c>
      <c r="AH143" s="1369">
        <v>33120000</v>
      </c>
      <c r="AI143" s="1369">
        <v>22456599</v>
      </c>
      <c r="AJ143" s="1369">
        <v>22456599</v>
      </c>
      <c r="AK143" s="1369">
        <v>10663401</v>
      </c>
      <c r="AL143" s="1369">
        <f t="shared" si="187"/>
        <v>33120</v>
      </c>
      <c r="AM143" s="1369">
        <f t="shared" si="188"/>
        <v>22456.598999999998</v>
      </c>
      <c r="AN143" s="1369">
        <f t="shared" si="189"/>
        <v>22456.598999999998</v>
      </c>
      <c r="AO143" s="1369">
        <f t="shared" si="190"/>
        <v>10663.401</v>
      </c>
      <c r="AV143" s="1368" t="s">
        <v>852</v>
      </c>
      <c r="AW143" s="1369">
        <v>0</v>
      </c>
      <c r="AX143" s="1369">
        <v>0</v>
      </c>
      <c r="AY143" s="1369">
        <v>0</v>
      </c>
      <c r="AZ143" s="1369">
        <v>0</v>
      </c>
      <c r="BA143" s="1370">
        <f t="shared" si="156"/>
        <v>0</v>
      </c>
      <c r="BB143" s="1370">
        <f t="shared" si="157"/>
        <v>0</v>
      </c>
      <c r="BC143" s="1370">
        <f t="shared" si="158"/>
        <v>0</v>
      </c>
      <c r="BD143" s="1370">
        <f t="shared" si="159"/>
        <v>0</v>
      </c>
      <c r="BK143" s="1368" t="s">
        <v>898</v>
      </c>
      <c r="BL143" s="1369">
        <v>100000000</v>
      </c>
      <c r="BM143" s="1369">
        <v>0</v>
      </c>
      <c r="BN143" s="1369">
        <v>97064</v>
      </c>
      <c r="BO143" s="1369">
        <v>99902936</v>
      </c>
      <c r="BP143" s="1369">
        <f t="shared" si="160"/>
        <v>100000</v>
      </c>
      <c r="BQ143" s="1369">
        <f t="shared" si="161"/>
        <v>0</v>
      </c>
      <c r="BR143" s="1369">
        <f t="shared" si="162"/>
        <v>97.063999999999993</v>
      </c>
      <c r="BS143" s="1369">
        <f t="shared" si="163"/>
        <v>99902.936000000002</v>
      </c>
      <c r="BZ143" s="1368" t="s">
        <v>898</v>
      </c>
      <c r="CA143" s="1369">
        <v>100000000</v>
      </c>
      <c r="CB143" s="1369">
        <v>0</v>
      </c>
      <c r="CC143" s="1369">
        <v>97064</v>
      </c>
      <c r="CD143" s="1369">
        <v>99902936</v>
      </c>
      <c r="CE143" s="1369">
        <f t="shared" ref="CE143:CE162" si="191">+CA143/$CG$1*$CH$1</f>
        <v>100000</v>
      </c>
      <c r="CF143" s="1369">
        <f t="shared" si="165"/>
        <v>0</v>
      </c>
      <c r="CG143" s="1369">
        <f t="shared" si="166"/>
        <v>97.063999999999993</v>
      </c>
      <c r="CH143" s="1369">
        <f t="shared" si="167"/>
        <v>99902.936000000002</v>
      </c>
      <c r="CP143" s="1371" t="s">
        <v>585</v>
      </c>
      <c r="CQ143" s="1370">
        <v>306345000</v>
      </c>
      <c r="CR143" s="1370">
        <v>48213749</v>
      </c>
      <c r="CS143" s="1370">
        <v>115018169</v>
      </c>
      <c r="CT143" s="1370">
        <v>191326831</v>
      </c>
      <c r="CU143" s="1370">
        <f t="shared" si="140"/>
        <v>306345</v>
      </c>
      <c r="CV143" s="1370">
        <f t="shared" si="141"/>
        <v>48213.749000000003</v>
      </c>
      <c r="CW143" s="1370">
        <f t="shared" si="142"/>
        <v>115018.16899999999</v>
      </c>
      <c r="CX143" s="1370">
        <f t="shared" si="143"/>
        <v>191326.83100000001</v>
      </c>
      <c r="DE143" s="1368" t="s">
        <v>898</v>
      </c>
      <c r="DF143" s="1369">
        <v>100000000</v>
      </c>
      <c r="DG143" s="1369">
        <v>0</v>
      </c>
      <c r="DH143" s="1369">
        <v>97064</v>
      </c>
      <c r="DI143" s="1369">
        <v>99902936</v>
      </c>
      <c r="DJ143" s="1370">
        <f t="shared" si="168"/>
        <v>100000</v>
      </c>
      <c r="DK143" s="1370">
        <f t="shared" si="169"/>
        <v>0</v>
      </c>
      <c r="DL143" s="1370">
        <f t="shared" si="170"/>
        <v>97.063999999999993</v>
      </c>
      <c r="DM143" s="1370">
        <f t="shared" si="171"/>
        <v>99902.936000000002</v>
      </c>
      <c r="DT143" s="1368" t="s">
        <v>897</v>
      </c>
      <c r="DU143" s="1369">
        <v>78000</v>
      </c>
      <c r="DV143" s="1369">
        <v>0</v>
      </c>
      <c r="DW143" s="1369">
        <v>0</v>
      </c>
      <c r="DX143" s="1369">
        <v>78000</v>
      </c>
      <c r="DY143" s="1370">
        <f t="shared" si="172"/>
        <v>78</v>
      </c>
      <c r="DZ143" s="1370">
        <f t="shared" si="173"/>
        <v>0</v>
      </c>
      <c r="EA143" s="1370">
        <f t="shared" si="174"/>
        <v>0</v>
      </c>
      <c r="EB143" s="1370">
        <f t="shared" si="175"/>
        <v>78</v>
      </c>
      <c r="EI143" s="1371" t="s">
        <v>604</v>
      </c>
      <c r="EJ143" s="1370">
        <v>171178000</v>
      </c>
      <c r="EK143" s="1370">
        <v>417820728</v>
      </c>
      <c r="EL143" s="1370">
        <v>417723664</v>
      </c>
      <c r="EM143" s="1372">
        <f t="shared" si="176"/>
        <v>171178</v>
      </c>
      <c r="EN143" s="1372">
        <f t="shared" si="177"/>
        <v>417820.728</v>
      </c>
      <c r="EO143" s="1372">
        <f t="shared" si="178"/>
        <v>417723.66399999999</v>
      </c>
      <c r="EW143" s="1368" t="s">
        <v>1067</v>
      </c>
      <c r="EX143" s="1369">
        <v>0</v>
      </c>
      <c r="EY143" s="1369">
        <v>32805004</v>
      </c>
      <c r="EZ143" s="1369">
        <v>32805004</v>
      </c>
      <c r="FA143" s="1369">
        <v>32805004</v>
      </c>
      <c r="FB143" s="1369">
        <v>0</v>
      </c>
      <c r="FC143" s="1370">
        <f t="shared" si="179"/>
        <v>0</v>
      </c>
      <c r="FD143" s="1370">
        <f t="shared" si="180"/>
        <v>32805.004000000001</v>
      </c>
      <c r="FE143" s="1370">
        <f t="shared" si="181"/>
        <v>32805.004000000001</v>
      </c>
      <c r="FF143" s="1370">
        <f t="shared" si="182"/>
        <v>32805.004000000001</v>
      </c>
      <c r="FG143" s="1370">
        <f t="shared" si="183"/>
        <v>0</v>
      </c>
      <c r="FN143" s="1613" t="s">
        <v>604</v>
      </c>
      <c r="FO143" s="1614">
        <v>171178000</v>
      </c>
      <c r="FP143" s="1614">
        <v>521417696</v>
      </c>
      <c r="FQ143" s="1614">
        <v>521417696</v>
      </c>
      <c r="FR143" s="1614">
        <f t="shared" si="184"/>
        <v>171178</v>
      </c>
      <c r="FS143" s="1614">
        <f t="shared" si="185"/>
        <v>521417.696</v>
      </c>
      <c r="FT143" s="1614">
        <f t="shared" si="186"/>
        <v>521417.696</v>
      </c>
    </row>
    <row r="144" spans="1:176" ht="15" customHeight="1" x14ac:dyDescent="0.25">
      <c r="A144" s="1367" t="s">
        <v>952</v>
      </c>
      <c r="B144" s="1368" t="s">
        <v>404</v>
      </c>
      <c r="C144" s="1369">
        <v>12687731000</v>
      </c>
      <c r="D144" s="1369">
        <v>12687731000</v>
      </c>
      <c r="E144" s="1369">
        <v>0</v>
      </c>
      <c r="F144" s="1369">
        <v>12687731000</v>
      </c>
      <c r="G144" s="1369">
        <v>0</v>
      </c>
      <c r="H144" s="1370">
        <f t="shared" si="144"/>
        <v>12687731</v>
      </c>
      <c r="I144" s="1370">
        <f t="shared" si="145"/>
        <v>0</v>
      </c>
      <c r="J144" s="1370">
        <f t="shared" si="146"/>
        <v>12687731</v>
      </c>
      <c r="K144" s="1370">
        <f t="shared" si="147"/>
        <v>0</v>
      </c>
      <c r="S144" s="1368" t="s">
        <v>405</v>
      </c>
      <c r="T144" s="1369">
        <v>12687731000</v>
      </c>
      <c r="U144" s="1369">
        <v>0</v>
      </c>
      <c r="V144" s="1369">
        <v>0</v>
      </c>
      <c r="W144" s="1369">
        <v>12687731000</v>
      </c>
      <c r="X144" s="1370">
        <f t="shared" si="148"/>
        <v>12687731</v>
      </c>
      <c r="Y144" s="1370">
        <f t="shared" si="149"/>
        <v>0</v>
      </c>
      <c r="Z144" s="1370">
        <f t="shared" si="150"/>
        <v>0</v>
      </c>
      <c r="AA144" s="1370">
        <f t="shared" si="151"/>
        <v>12687731</v>
      </c>
      <c r="AG144" s="1368" t="s">
        <v>402</v>
      </c>
      <c r="AH144" s="1369">
        <v>228883000</v>
      </c>
      <c r="AI144" s="1369">
        <v>12253875</v>
      </c>
      <c r="AJ144" s="1369">
        <v>20942425</v>
      </c>
      <c r="AK144" s="1369">
        <v>207940575</v>
      </c>
      <c r="AL144" s="1369">
        <f t="shared" si="187"/>
        <v>228883</v>
      </c>
      <c r="AM144" s="1369">
        <f t="shared" si="188"/>
        <v>12253.875</v>
      </c>
      <c r="AN144" s="1369">
        <f t="shared" si="189"/>
        <v>20942.424999999999</v>
      </c>
      <c r="AO144" s="1369">
        <f t="shared" si="190"/>
        <v>207940.57500000001</v>
      </c>
      <c r="AV144" s="1368" t="s">
        <v>853</v>
      </c>
      <c r="AW144" s="1369">
        <v>0</v>
      </c>
      <c r="AX144" s="1369">
        <v>0</v>
      </c>
      <c r="AY144" s="1369">
        <v>0</v>
      </c>
      <c r="AZ144" s="1369">
        <v>0</v>
      </c>
      <c r="BA144" s="1370">
        <f t="shared" si="156"/>
        <v>0</v>
      </c>
      <c r="BB144" s="1370">
        <f t="shared" si="157"/>
        <v>0</v>
      </c>
      <c r="BC144" s="1370">
        <f t="shared" si="158"/>
        <v>0</v>
      </c>
      <c r="BD144" s="1370">
        <f t="shared" si="159"/>
        <v>0</v>
      </c>
      <c r="BK144" s="1368" t="s">
        <v>585</v>
      </c>
      <c r="BL144" s="1369">
        <v>306345000</v>
      </c>
      <c r="BM144" s="1369">
        <v>40906699</v>
      </c>
      <c r="BN144" s="1369">
        <v>97802514</v>
      </c>
      <c r="BO144" s="1369">
        <v>208542486</v>
      </c>
      <c r="BP144" s="1369">
        <f t="shared" ref="BP144:BP162" si="192">+BL144/$BR$1*$BS$1</f>
        <v>306345</v>
      </c>
      <c r="BQ144" s="1369">
        <f t="shared" ref="BQ144:BQ162" si="193">+BM144/$BR$1*$BS$1</f>
        <v>40906.699000000001</v>
      </c>
      <c r="BR144" s="1369">
        <f t="shared" ref="BR144:BR162" si="194">+BN144/$BR$1*$BS$1</f>
        <v>97802.513999999996</v>
      </c>
      <c r="BS144" s="1369">
        <f t="shared" ref="BS144:BS162" si="195">+BO144/$BR$1*$BS$1</f>
        <v>208542.486</v>
      </c>
      <c r="BZ144" s="1368" t="s">
        <v>585</v>
      </c>
      <c r="CA144" s="1369">
        <v>306345000</v>
      </c>
      <c r="CB144" s="1369">
        <v>43399024</v>
      </c>
      <c r="CC144" s="1369">
        <v>113177239</v>
      </c>
      <c r="CD144" s="1369">
        <v>193167761</v>
      </c>
      <c r="CE144" s="1369">
        <f t="shared" si="191"/>
        <v>306345</v>
      </c>
      <c r="CF144" s="1369">
        <f t="shared" ref="CF144:CF162" si="196">+CB144/$CG$1*$CH$1</f>
        <v>43399.023999999998</v>
      </c>
      <c r="CG144" s="1369">
        <f t="shared" ref="CG144:CG162" si="197">+CC144/$CG$1*$CH$1</f>
        <v>113177.239</v>
      </c>
      <c r="CH144" s="1369">
        <f t="shared" ref="CH144:CH162" si="198">+CD144/$CG$1*$CH$1</f>
        <v>193167.761</v>
      </c>
      <c r="CP144" s="1371" t="s">
        <v>794</v>
      </c>
      <c r="CQ144" s="1370">
        <v>22500000</v>
      </c>
      <c r="CR144" s="1370">
        <v>22456599</v>
      </c>
      <c r="CS144" s="1370">
        <v>22456599</v>
      </c>
      <c r="CT144" s="1370">
        <v>43401</v>
      </c>
      <c r="CU144" s="1370">
        <f t="shared" si="140"/>
        <v>22500</v>
      </c>
      <c r="CV144" s="1370">
        <f t="shared" si="141"/>
        <v>22456.598999999998</v>
      </c>
      <c r="CW144" s="1370">
        <f t="shared" si="142"/>
        <v>22456.598999999998</v>
      </c>
      <c r="CX144" s="1370">
        <f t="shared" si="143"/>
        <v>43.401000000000003</v>
      </c>
      <c r="DE144" s="1368" t="s">
        <v>585</v>
      </c>
      <c r="DF144" s="1369">
        <v>306345000</v>
      </c>
      <c r="DG144" s="1369">
        <v>104458169</v>
      </c>
      <c r="DH144" s="1369">
        <v>115019169</v>
      </c>
      <c r="DI144" s="1369">
        <v>191325831</v>
      </c>
      <c r="DJ144" s="1370">
        <f t="shared" si="168"/>
        <v>306345</v>
      </c>
      <c r="DK144" s="1370">
        <f t="shared" si="169"/>
        <v>104458.16899999999</v>
      </c>
      <c r="DL144" s="1370">
        <f t="shared" si="170"/>
        <v>115019.16899999999</v>
      </c>
      <c r="DM144" s="1370">
        <f t="shared" si="171"/>
        <v>191325.83100000001</v>
      </c>
      <c r="DT144" s="1368" t="s">
        <v>898</v>
      </c>
      <c r="DU144" s="1369">
        <v>100000000</v>
      </c>
      <c r="DV144" s="1369">
        <v>0</v>
      </c>
      <c r="DW144" s="1369">
        <v>97064</v>
      </c>
      <c r="DX144" s="1369">
        <v>99902936</v>
      </c>
      <c r="DY144" s="1370">
        <f t="shared" si="172"/>
        <v>100000</v>
      </c>
      <c r="DZ144" s="1370">
        <f t="shared" si="173"/>
        <v>0</v>
      </c>
      <c r="EA144" s="1370">
        <f t="shared" si="174"/>
        <v>97.063999999999993</v>
      </c>
      <c r="EB144" s="1370">
        <f t="shared" si="175"/>
        <v>99902.936000000002</v>
      </c>
      <c r="EI144" s="1371" t="s">
        <v>890</v>
      </c>
      <c r="EJ144" s="1370">
        <v>71000000</v>
      </c>
      <c r="EK144" s="1370">
        <v>416256037</v>
      </c>
      <c r="EL144" s="1370">
        <v>416256037</v>
      </c>
      <c r="EM144" s="1372">
        <f t="shared" si="176"/>
        <v>71000</v>
      </c>
      <c r="EN144" s="1372">
        <f t="shared" si="177"/>
        <v>416256.03700000001</v>
      </c>
      <c r="EO144" s="1372">
        <f t="shared" si="178"/>
        <v>416256.03700000001</v>
      </c>
      <c r="EW144" s="1368" t="s">
        <v>896</v>
      </c>
      <c r="EX144" s="1369">
        <v>0</v>
      </c>
      <c r="EY144" s="1369">
        <v>2640021</v>
      </c>
      <c r="EZ144" s="1369">
        <v>2640021</v>
      </c>
      <c r="FA144" s="1369">
        <v>2640021</v>
      </c>
      <c r="FB144" s="1369">
        <v>0</v>
      </c>
      <c r="FC144" s="1370">
        <f t="shared" si="179"/>
        <v>0</v>
      </c>
      <c r="FD144" s="1370">
        <f t="shared" si="180"/>
        <v>2640.0210000000002</v>
      </c>
      <c r="FE144" s="1370">
        <f t="shared" si="181"/>
        <v>2640.0210000000002</v>
      </c>
      <c r="FF144" s="1370">
        <f t="shared" si="182"/>
        <v>2640.0210000000002</v>
      </c>
      <c r="FG144" s="1370">
        <f t="shared" si="183"/>
        <v>0</v>
      </c>
      <c r="FN144" s="1613" t="s">
        <v>890</v>
      </c>
      <c r="FO144" s="1614">
        <v>71000000</v>
      </c>
      <c r="FP144" s="1614">
        <v>485972671</v>
      </c>
      <c r="FQ144" s="1614">
        <v>485972671</v>
      </c>
      <c r="FR144" s="1614">
        <f t="shared" si="184"/>
        <v>71000</v>
      </c>
      <c r="FS144" s="1614">
        <f t="shared" si="185"/>
        <v>485972.67099999997</v>
      </c>
      <c r="FT144" s="1614">
        <f t="shared" si="186"/>
        <v>485972.67099999997</v>
      </c>
    </row>
    <row r="145" spans="1:176" ht="15" customHeight="1" x14ac:dyDescent="0.25">
      <c r="A145" s="1367" t="s">
        <v>953</v>
      </c>
      <c r="B145" s="1368" t="s">
        <v>405</v>
      </c>
      <c r="C145" s="1369">
        <v>0</v>
      </c>
      <c r="D145" s="1369">
        <v>12687731000</v>
      </c>
      <c r="E145" s="1369">
        <v>0</v>
      </c>
      <c r="F145" s="1369">
        <v>12687731000</v>
      </c>
      <c r="G145" s="1369">
        <v>0</v>
      </c>
      <c r="H145" s="1370">
        <f t="shared" si="144"/>
        <v>12687731</v>
      </c>
      <c r="I145" s="1370">
        <f t="shared" si="145"/>
        <v>0</v>
      </c>
      <c r="J145" s="1370">
        <f t="shared" si="146"/>
        <v>12687731</v>
      </c>
      <c r="K145" s="1370">
        <f t="shared" si="147"/>
        <v>0</v>
      </c>
      <c r="S145" s="1368" t="s">
        <v>406</v>
      </c>
      <c r="T145" s="1369">
        <v>2561303000</v>
      </c>
      <c r="U145" s="1369">
        <v>977650647</v>
      </c>
      <c r="V145" s="1369">
        <v>977650647</v>
      </c>
      <c r="W145" s="1369">
        <v>1583652353</v>
      </c>
      <c r="X145" s="1370">
        <f t="shared" si="148"/>
        <v>2561303</v>
      </c>
      <c r="Y145" s="1370">
        <f t="shared" si="149"/>
        <v>977650.647</v>
      </c>
      <c r="Z145" s="1370">
        <f t="shared" si="150"/>
        <v>977650.647</v>
      </c>
      <c r="AA145" s="1370">
        <f t="shared" si="151"/>
        <v>1583652.3529999999</v>
      </c>
      <c r="AG145" s="1368" t="s">
        <v>587</v>
      </c>
      <c r="AH145" s="1369">
        <v>139738375</v>
      </c>
      <c r="AI145" s="1369">
        <v>8100000</v>
      </c>
      <c r="AJ145" s="1369">
        <v>8480800</v>
      </c>
      <c r="AK145" s="1369">
        <v>131257575</v>
      </c>
      <c r="AL145" s="1369">
        <f t="shared" si="187"/>
        <v>139738.375</v>
      </c>
      <c r="AM145" s="1369">
        <f t="shared" si="188"/>
        <v>8100</v>
      </c>
      <c r="AN145" s="1369">
        <f t="shared" si="189"/>
        <v>8480.7999999999993</v>
      </c>
      <c r="AO145" s="1369">
        <f t="shared" si="190"/>
        <v>131257.57500000001</v>
      </c>
      <c r="AV145" s="1368" t="s">
        <v>585</v>
      </c>
      <c r="AW145" s="1369">
        <v>262003000</v>
      </c>
      <c r="AX145" s="1369">
        <v>40906699</v>
      </c>
      <c r="AY145" s="1369">
        <v>47811524</v>
      </c>
      <c r="AZ145" s="1369">
        <v>214191476</v>
      </c>
      <c r="BA145" s="1370">
        <f t="shared" si="156"/>
        <v>262003</v>
      </c>
      <c r="BB145" s="1370">
        <f t="shared" si="157"/>
        <v>40906.699000000001</v>
      </c>
      <c r="BC145" s="1370">
        <f t="shared" si="158"/>
        <v>47811.523999999998</v>
      </c>
      <c r="BD145" s="1370">
        <f t="shared" si="159"/>
        <v>214191.476</v>
      </c>
      <c r="BF145" s="1374"/>
      <c r="BK145" s="1368" t="s">
        <v>794</v>
      </c>
      <c r="BL145" s="1369">
        <v>22500000</v>
      </c>
      <c r="BM145" s="1369">
        <v>22456599</v>
      </c>
      <c r="BN145" s="1369">
        <v>22456599</v>
      </c>
      <c r="BO145" s="1369">
        <v>43401</v>
      </c>
      <c r="BP145" s="1369">
        <f t="shared" si="192"/>
        <v>22500</v>
      </c>
      <c r="BQ145" s="1369">
        <f t="shared" si="193"/>
        <v>22456.598999999998</v>
      </c>
      <c r="BR145" s="1369">
        <f t="shared" si="194"/>
        <v>22456.598999999998</v>
      </c>
      <c r="BS145" s="1369">
        <f t="shared" si="195"/>
        <v>43.401000000000003</v>
      </c>
      <c r="BZ145" s="1368" t="s">
        <v>794</v>
      </c>
      <c r="CA145" s="1369">
        <v>22500000</v>
      </c>
      <c r="CB145" s="1369">
        <v>22456599</v>
      </c>
      <c r="CC145" s="1369">
        <v>22456599</v>
      </c>
      <c r="CD145" s="1369">
        <v>43401</v>
      </c>
      <c r="CE145" s="1369">
        <f t="shared" si="191"/>
        <v>22500</v>
      </c>
      <c r="CF145" s="1369">
        <f t="shared" si="196"/>
        <v>22456.598999999998</v>
      </c>
      <c r="CG145" s="1369">
        <f t="shared" si="197"/>
        <v>22456.598999999998</v>
      </c>
      <c r="CH145" s="1369">
        <f t="shared" si="198"/>
        <v>43.401000000000003</v>
      </c>
      <c r="CP145" s="1371" t="s">
        <v>854</v>
      </c>
      <c r="CQ145" s="1370">
        <v>21000000</v>
      </c>
      <c r="CR145" s="1370">
        <v>226100</v>
      </c>
      <c r="CS145" s="1370">
        <v>2067030</v>
      </c>
      <c r="CT145" s="1370">
        <v>18932970</v>
      </c>
      <c r="CU145" s="1370">
        <f t="shared" si="140"/>
        <v>21000</v>
      </c>
      <c r="CV145" s="1370">
        <f t="shared" si="141"/>
        <v>226.1</v>
      </c>
      <c r="CW145" s="1370">
        <f t="shared" si="142"/>
        <v>2067.0300000000002</v>
      </c>
      <c r="CX145" s="1370">
        <f t="shared" si="143"/>
        <v>18932.97</v>
      </c>
      <c r="DE145" s="1368" t="s">
        <v>794</v>
      </c>
      <c r="DF145" s="1369">
        <v>22500000</v>
      </c>
      <c r="DG145" s="1369">
        <v>22456599</v>
      </c>
      <c r="DH145" s="1369">
        <v>22456599</v>
      </c>
      <c r="DI145" s="1369">
        <v>43401</v>
      </c>
      <c r="DJ145" s="1370">
        <f t="shared" si="168"/>
        <v>22500</v>
      </c>
      <c r="DK145" s="1370">
        <f t="shared" si="169"/>
        <v>22456.598999999998</v>
      </c>
      <c r="DL145" s="1370">
        <f t="shared" si="170"/>
        <v>22456.598999999998</v>
      </c>
      <c r="DM145" s="1370">
        <f t="shared" si="171"/>
        <v>43.401000000000003</v>
      </c>
      <c r="DT145" s="1368" t="s">
        <v>585</v>
      </c>
      <c r="DU145" s="1369">
        <v>306345000</v>
      </c>
      <c r="DV145" s="1369">
        <v>104458169</v>
      </c>
      <c r="DW145" s="1369">
        <v>115840267</v>
      </c>
      <c r="DX145" s="1369">
        <v>190504733</v>
      </c>
      <c r="DY145" s="1370">
        <f t="shared" si="172"/>
        <v>306345</v>
      </c>
      <c r="DZ145" s="1370">
        <f t="shared" si="173"/>
        <v>104458.16899999999</v>
      </c>
      <c r="EA145" s="1370">
        <f t="shared" si="174"/>
        <v>115840.26700000001</v>
      </c>
      <c r="EB145" s="1370">
        <f t="shared" si="175"/>
        <v>190504.73300000001</v>
      </c>
      <c r="EI145" s="1371" t="s">
        <v>896</v>
      </c>
      <c r="EJ145" s="1370">
        <v>1600000</v>
      </c>
      <c r="EK145" s="1370">
        <v>1467627</v>
      </c>
      <c r="EL145" s="1370">
        <v>1467627</v>
      </c>
      <c r="EM145" s="1372">
        <f t="shared" si="176"/>
        <v>1600</v>
      </c>
      <c r="EN145" s="1372">
        <f t="shared" si="177"/>
        <v>1467.627</v>
      </c>
      <c r="EO145" s="1372">
        <f t="shared" si="178"/>
        <v>1467.627</v>
      </c>
      <c r="EW145" s="1368" t="s">
        <v>897</v>
      </c>
      <c r="EX145" s="1369">
        <v>0</v>
      </c>
      <c r="EY145" s="1369">
        <v>78000</v>
      </c>
      <c r="EZ145" s="1369">
        <v>0</v>
      </c>
      <c r="FA145" s="1369">
        <v>0</v>
      </c>
      <c r="FB145" s="1369">
        <v>78000</v>
      </c>
      <c r="FC145" s="1370">
        <f t="shared" si="179"/>
        <v>0</v>
      </c>
      <c r="FD145" s="1370">
        <f t="shared" si="180"/>
        <v>78</v>
      </c>
      <c r="FE145" s="1370">
        <f t="shared" si="181"/>
        <v>0</v>
      </c>
      <c r="FF145" s="1370">
        <f t="shared" si="182"/>
        <v>0</v>
      </c>
      <c r="FG145" s="1370">
        <f t="shared" si="183"/>
        <v>78</v>
      </c>
      <c r="FN145" s="1613" t="s">
        <v>1067</v>
      </c>
      <c r="FO145" s="1614">
        <v>32805004</v>
      </c>
      <c r="FP145" s="1614">
        <v>32805004</v>
      </c>
      <c r="FQ145" s="1614">
        <v>32805004</v>
      </c>
      <c r="FR145" s="1614">
        <f t="shared" si="184"/>
        <v>32805.004000000001</v>
      </c>
      <c r="FS145" s="1614">
        <f t="shared" si="185"/>
        <v>32805.004000000001</v>
      </c>
      <c r="FT145" s="1614">
        <f t="shared" si="186"/>
        <v>32805.004000000001</v>
      </c>
    </row>
    <row r="146" spans="1:176" ht="15" customHeight="1" x14ac:dyDescent="0.25">
      <c r="A146" s="1367" t="s">
        <v>952</v>
      </c>
      <c r="B146" s="1368" t="s">
        <v>406</v>
      </c>
      <c r="C146" s="1369">
        <v>2561303000</v>
      </c>
      <c r="D146" s="1369">
        <v>2561303000</v>
      </c>
      <c r="E146" s="1369">
        <v>977650647</v>
      </c>
      <c r="F146" s="1369">
        <v>1583652353</v>
      </c>
      <c r="G146" s="1369">
        <v>977650647</v>
      </c>
      <c r="H146" s="1370">
        <f t="shared" si="144"/>
        <v>2561303</v>
      </c>
      <c r="I146" s="1370">
        <f t="shared" si="145"/>
        <v>977650.647</v>
      </c>
      <c r="J146" s="1370">
        <f t="shared" si="146"/>
        <v>1583652.3529999999</v>
      </c>
      <c r="K146" s="1370">
        <f t="shared" si="147"/>
        <v>977650.647</v>
      </c>
      <c r="S146" s="1368" t="s">
        <v>407</v>
      </c>
      <c r="T146" s="1369">
        <v>2561303000</v>
      </c>
      <c r="U146" s="1369">
        <v>977650647</v>
      </c>
      <c r="V146" s="1369">
        <v>977650647</v>
      </c>
      <c r="W146" s="1369">
        <v>1583652353</v>
      </c>
      <c r="X146" s="1370">
        <f t="shared" si="148"/>
        <v>2561303</v>
      </c>
      <c r="Y146" s="1370">
        <f t="shared" si="149"/>
        <v>977650.647</v>
      </c>
      <c r="Z146" s="1370">
        <f t="shared" si="150"/>
        <v>977650.647</v>
      </c>
      <c r="AA146" s="1370">
        <f t="shared" si="151"/>
        <v>1583652.3529999999</v>
      </c>
      <c r="AG146" s="1368" t="s">
        <v>786</v>
      </c>
      <c r="AH146" s="1369">
        <v>89144625</v>
      </c>
      <c r="AI146" s="1369">
        <v>4153875</v>
      </c>
      <c r="AJ146" s="1369">
        <v>12461625</v>
      </c>
      <c r="AK146" s="1369">
        <v>76683000</v>
      </c>
      <c r="AL146" s="1369">
        <f t="shared" si="187"/>
        <v>89144.625</v>
      </c>
      <c r="AM146" s="1369">
        <f t="shared" si="188"/>
        <v>4153.875</v>
      </c>
      <c r="AN146" s="1369">
        <f t="shared" si="189"/>
        <v>12461.625</v>
      </c>
      <c r="AO146" s="1369">
        <f t="shared" si="190"/>
        <v>76683</v>
      </c>
      <c r="AV146" s="1368" t="s">
        <v>794</v>
      </c>
      <c r="AW146" s="1369">
        <v>33120000</v>
      </c>
      <c r="AX146" s="1369">
        <v>22456599</v>
      </c>
      <c r="AY146" s="1369">
        <v>22456599</v>
      </c>
      <c r="AZ146" s="1369">
        <v>10663401</v>
      </c>
      <c r="BA146" s="1370">
        <f t="shared" si="156"/>
        <v>33120</v>
      </c>
      <c r="BB146" s="1370">
        <f t="shared" si="157"/>
        <v>22456.598999999998</v>
      </c>
      <c r="BC146" s="1370">
        <f t="shared" si="158"/>
        <v>22456.598999999998</v>
      </c>
      <c r="BD146" s="1370">
        <f t="shared" si="159"/>
        <v>10663.401</v>
      </c>
      <c r="BF146" s="1374"/>
      <c r="BK146" s="1368" t="s">
        <v>854</v>
      </c>
      <c r="BL146" s="1369">
        <v>21000000</v>
      </c>
      <c r="BM146" s="1369">
        <v>0</v>
      </c>
      <c r="BN146" s="1369">
        <v>0</v>
      </c>
      <c r="BO146" s="1369">
        <v>21000000</v>
      </c>
      <c r="BP146" s="1369">
        <f t="shared" si="192"/>
        <v>21000</v>
      </c>
      <c r="BQ146" s="1369">
        <f t="shared" si="193"/>
        <v>0</v>
      </c>
      <c r="BR146" s="1369">
        <f t="shared" si="194"/>
        <v>0</v>
      </c>
      <c r="BS146" s="1369">
        <f t="shared" si="195"/>
        <v>21000</v>
      </c>
      <c r="BZ146" s="1368" t="s">
        <v>854</v>
      </c>
      <c r="CA146" s="1369">
        <v>21000000</v>
      </c>
      <c r="CB146" s="1369">
        <v>0</v>
      </c>
      <c r="CC146" s="1369">
        <v>226100</v>
      </c>
      <c r="CD146" s="1369">
        <v>20773900</v>
      </c>
      <c r="CE146" s="1369">
        <f t="shared" si="191"/>
        <v>21000</v>
      </c>
      <c r="CF146" s="1369">
        <f t="shared" si="196"/>
        <v>0</v>
      </c>
      <c r="CG146" s="1369">
        <f t="shared" si="197"/>
        <v>226.1</v>
      </c>
      <c r="CH146" s="1369">
        <f t="shared" si="198"/>
        <v>20773.900000000001</v>
      </c>
      <c r="CP146" s="1371" t="s">
        <v>401</v>
      </c>
      <c r="CQ146" s="1370">
        <v>41500000</v>
      </c>
      <c r="CR146" s="1370">
        <v>1948625</v>
      </c>
      <c r="CS146" s="1370">
        <v>37448625</v>
      </c>
      <c r="CT146" s="1370">
        <v>4051375</v>
      </c>
      <c r="CU146" s="1370">
        <f t="shared" si="140"/>
        <v>41500</v>
      </c>
      <c r="CV146" s="1370">
        <f t="shared" si="141"/>
        <v>1948.625</v>
      </c>
      <c r="CW146" s="1370">
        <f t="shared" si="142"/>
        <v>37448.625</v>
      </c>
      <c r="CX146" s="1370">
        <f t="shared" si="143"/>
        <v>4051.375</v>
      </c>
      <c r="DE146" s="1368" t="s">
        <v>854</v>
      </c>
      <c r="DF146" s="1369">
        <v>21000000</v>
      </c>
      <c r="DG146" s="1369">
        <v>2067030</v>
      </c>
      <c r="DH146" s="1369">
        <v>2067030</v>
      </c>
      <c r="DI146" s="1369">
        <v>18932970</v>
      </c>
      <c r="DJ146" s="1370">
        <f t="shared" si="168"/>
        <v>21000</v>
      </c>
      <c r="DK146" s="1370">
        <f t="shared" si="169"/>
        <v>2067.0300000000002</v>
      </c>
      <c r="DL146" s="1370">
        <f t="shared" si="170"/>
        <v>2067.0300000000002</v>
      </c>
      <c r="DM146" s="1370">
        <f t="shared" si="171"/>
        <v>18932.97</v>
      </c>
      <c r="DT146" s="1368" t="s">
        <v>794</v>
      </c>
      <c r="DU146" s="1369">
        <v>22500000</v>
      </c>
      <c r="DV146" s="1369">
        <v>22456599</v>
      </c>
      <c r="DW146" s="1369">
        <v>22456599</v>
      </c>
      <c r="DX146" s="1369">
        <v>43401</v>
      </c>
      <c r="DY146" s="1370">
        <f t="shared" ref="DY146:DY164" si="199">+DU146/$EA$1*$EB$1</f>
        <v>22500</v>
      </c>
      <c r="DZ146" s="1370">
        <f t="shared" ref="DZ146:DZ164" si="200">+DV146/$EA$1*$EB$1</f>
        <v>22456.598999999998</v>
      </c>
      <c r="EA146" s="1370">
        <f t="shared" ref="EA146:EA164" si="201">+DW146/$EA$1*$EB$1</f>
        <v>22456.598999999998</v>
      </c>
      <c r="EB146" s="1370">
        <f t="shared" ref="EB146:EB164" si="202">+DX146/$EA$1*$EB$1</f>
        <v>43.401000000000003</v>
      </c>
      <c r="EI146" s="1371" t="s">
        <v>897</v>
      </c>
      <c r="EJ146" s="1370">
        <v>78000</v>
      </c>
      <c r="EK146" s="1370">
        <v>0</v>
      </c>
      <c r="EL146" s="1370">
        <v>0</v>
      </c>
      <c r="EM146" s="1372">
        <f t="shared" si="176"/>
        <v>78</v>
      </c>
      <c r="EN146" s="1372">
        <f t="shared" si="177"/>
        <v>0</v>
      </c>
      <c r="EO146" s="1372">
        <f t="shared" si="178"/>
        <v>0</v>
      </c>
      <c r="EW146" s="1368" t="s">
        <v>898</v>
      </c>
      <c r="EX146" s="1369">
        <v>0</v>
      </c>
      <c r="EY146" s="1369">
        <v>64654975</v>
      </c>
      <c r="EZ146" s="1369">
        <v>0</v>
      </c>
      <c r="FA146" s="1369">
        <v>97064</v>
      </c>
      <c r="FB146" s="1369">
        <v>64557911</v>
      </c>
      <c r="FC146" s="1370">
        <f t="shared" si="179"/>
        <v>0</v>
      </c>
      <c r="FD146" s="1370">
        <f t="shared" si="180"/>
        <v>64654.974999999999</v>
      </c>
      <c r="FE146" s="1370">
        <f t="shared" si="181"/>
        <v>0</v>
      </c>
      <c r="FF146" s="1370">
        <f t="shared" si="182"/>
        <v>97.063999999999993</v>
      </c>
      <c r="FG146" s="1370">
        <f t="shared" si="183"/>
        <v>64557.911</v>
      </c>
      <c r="FN146" s="1613" t="s">
        <v>896</v>
      </c>
      <c r="FO146" s="1614">
        <v>2640021</v>
      </c>
      <c r="FP146" s="1614">
        <v>2640021</v>
      </c>
      <c r="FQ146" s="1614">
        <v>2640021</v>
      </c>
      <c r="FR146" s="1614">
        <f t="shared" si="184"/>
        <v>2640.0210000000002</v>
      </c>
      <c r="FS146" s="1614">
        <f t="shared" si="185"/>
        <v>2640.0210000000002</v>
      </c>
      <c r="FT146" s="1614">
        <f t="shared" si="186"/>
        <v>2640.0210000000002</v>
      </c>
    </row>
    <row r="147" spans="1:176" ht="15" customHeight="1" x14ac:dyDescent="0.25">
      <c r="A147" s="1367" t="s">
        <v>953</v>
      </c>
      <c r="B147" s="1368" t="s">
        <v>407</v>
      </c>
      <c r="C147" s="1369">
        <v>0</v>
      </c>
      <c r="D147" s="1369">
        <v>2561303000</v>
      </c>
      <c r="E147" s="1369">
        <v>977650647</v>
      </c>
      <c r="F147" s="1369">
        <v>1583652353</v>
      </c>
      <c r="G147" s="1369">
        <v>977650647</v>
      </c>
      <c r="H147" s="1370">
        <f t="shared" si="144"/>
        <v>2561303</v>
      </c>
      <c r="I147" s="1370">
        <f t="shared" si="145"/>
        <v>977650.647</v>
      </c>
      <c r="J147" s="1370">
        <f t="shared" si="146"/>
        <v>1583652.3529999999</v>
      </c>
      <c r="K147" s="1370">
        <f t="shared" si="147"/>
        <v>977650.647</v>
      </c>
      <c r="S147" s="1368" t="s">
        <v>588</v>
      </c>
      <c r="T147" s="1369">
        <v>2561303000</v>
      </c>
      <c r="U147" s="1369">
        <v>977650647</v>
      </c>
      <c r="V147" s="1369">
        <v>977650647</v>
      </c>
      <c r="W147" s="1369">
        <v>1583652353</v>
      </c>
      <c r="X147" s="1370">
        <f t="shared" si="148"/>
        <v>2561303</v>
      </c>
      <c r="Y147" s="1370">
        <f t="shared" si="149"/>
        <v>977650.647</v>
      </c>
      <c r="Z147" s="1370">
        <f t="shared" si="150"/>
        <v>977650.647</v>
      </c>
      <c r="AA147" s="1370">
        <f t="shared" si="151"/>
        <v>1583652.3529999999</v>
      </c>
      <c r="AG147" s="1368" t="s">
        <v>944</v>
      </c>
      <c r="AH147" s="1369">
        <v>192052970000</v>
      </c>
      <c r="AI147" s="1369">
        <v>1003570000</v>
      </c>
      <c r="AJ147" s="1369">
        <v>1080957000</v>
      </c>
      <c r="AK147" s="1369">
        <v>190972013000</v>
      </c>
      <c r="AL147" s="1369">
        <f t="shared" si="187"/>
        <v>192052970</v>
      </c>
      <c r="AM147" s="1369">
        <f t="shared" si="188"/>
        <v>1003570</v>
      </c>
      <c r="AN147" s="1369">
        <f t="shared" si="189"/>
        <v>1080957</v>
      </c>
      <c r="AO147" s="1369">
        <f t="shared" si="190"/>
        <v>190972013</v>
      </c>
      <c r="AV147" s="1368" t="s">
        <v>402</v>
      </c>
      <c r="AW147" s="1369">
        <v>228883000</v>
      </c>
      <c r="AX147" s="1369">
        <v>18450100</v>
      </c>
      <c r="AY147" s="1369">
        <v>25354925</v>
      </c>
      <c r="AZ147" s="1369">
        <v>203528075</v>
      </c>
      <c r="BA147" s="1370">
        <f t="shared" si="156"/>
        <v>228883</v>
      </c>
      <c r="BB147" s="1370">
        <f t="shared" si="157"/>
        <v>18450.099999999999</v>
      </c>
      <c r="BC147" s="1370">
        <f t="shared" si="158"/>
        <v>25354.924999999999</v>
      </c>
      <c r="BD147" s="1370">
        <f t="shared" si="159"/>
        <v>203528.07500000001</v>
      </c>
      <c r="BK147" s="1368" t="s">
        <v>401</v>
      </c>
      <c r="BL147" s="1369">
        <v>41500000</v>
      </c>
      <c r="BM147" s="1369">
        <v>0</v>
      </c>
      <c r="BN147" s="1369">
        <v>35500000</v>
      </c>
      <c r="BO147" s="1369">
        <v>6000000</v>
      </c>
      <c r="BP147" s="1369">
        <f t="shared" si="192"/>
        <v>41500</v>
      </c>
      <c r="BQ147" s="1369">
        <f t="shared" si="193"/>
        <v>0</v>
      </c>
      <c r="BR147" s="1369">
        <f t="shared" si="194"/>
        <v>35500</v>
      </c>
      <c r="BS147" s="1369">
        <f t="shared" si="195"/>
        <v>6000</v>
      </c>
      <c r="BZ147" s="1368" t="s">
        <v>401</v>
      </c>
      <c r="CA147" s="1369">
        <v>41500000</v>
      </c>
      <c r="CB147" s="1369">
        <v>0</v>
      </c>
      <c r="CC147" s="1369">
        <v>37448625</v>
      </c>
      <c r="CD147" s="1369">
        <v>4051375</v>
      </c>
      <c r="CE147" s="1369">
        <f t="shared" si="191"/>
        <v>41500</v>
      </c>
      <c r="CF147" s="1369">
        <f t="shared" si="196"/>
        <v>0</v>
      </c>
      <c r="CG147" s="1369">
        <f t="shared" si="197"/>
        <v>37448.625</v>
      </c>
      <c r="CH147" s="1369">
        <f t="shared" si="198"/>
        <v>4051.375</v>
      </c>
      <c r="CP147" s="1371" t="s">
        <v>586</v>
      </c>
      <c r="CQ147" s="1370">
        <v>2000000</v>
      </c>
      <c r="CR147" s="1370">
        <v>1948625</v>
      </c>
      <c r="CS147" s="1370">
        <v>1948625</v>
      </c>
      <c r="CT147" s="1370">
        <v>51375</v>
      </c>
      <c r="CU147" s="1370">
        <f t="shared" si="140"/>
        <v>2000</v>
      </c>
      <c r="CV147" s="1370">
        <f t="shared" si="141"/>
        <v>1948.625</v>
      </c>
      <c r="CW147" s="1370">
        <f t="shared" si="142"/>
        <v>1948.625</v>
      </c>
      <c r="CX147" s="1370">
        <f t="shared" si="143"/>
        <v>51.375</v>
      </c>
      <c r="DE147" s="1368" t="s">
        <v>401</v>
      </c>
      <c r="DF147" s="1369">
        <v>41500000</v>
      </c>
      <c r="DG147" s="1369">
        <v>37448624</v>
      </c>
      <c r="DH147" s="1369">
        <v>37448625</v>
      </c>
      <c r="DI147" s="1369">
        <v>4051375</v>
      </c>
      <c r="DJ147" s="1370">
        <f t="shared" si="168"/>
        <v>41500</v>
      </c>
      <c r="DK147" s="1370">
        <f t="shared" si="169"/>
        <v>37448.624000000003</v>
      </c>
      <c r="DL147" s="1370">
        <f t="shared" si="170"/>
        <v>37448.625</v>
      </c>
      <c r="DM147" s="1370">
        <f t="shared" si="171"/>
        <v>4051.375</v>
      </c>
      <c r="DT147" s="1368" t="s">
        <v>854</v>
      </c>
      <c r="DU147" s="1369">
        <v>21000000</v>
      </c>
      <c r="DV147" s="1369">
        <v>2067030</v>
      </c>
      <c r="DW147" s="1369">
        <v>2067030</v>
      </c>
      <c r="DX147" s="1369">
        <v>18932970</v>
      </c>
      <c r="DY147" s="1370">
        <f t="shared" si="199"/>
        <v>21000</v>
      </c>
      <c r="DZ147" s="1370">
        <f t="shared" si="200"/>
        <v>2067.0300000000002</v>
      </c>
      <c r="EA147" s="1370">
        <f t="shared" si="201"/>
        <v>2067.0300000000002</v>
      </c>
      <c r="EB147" s="1370">
        <f t="shared" si="202"/>
        <v>18932.97</v>
      </c>
      <c r="EI147" s="1371" t="s">
        <v>898</v>
      </c>
      <c r="EJ147" s="1370">
        <v>98500000</v>
      </c>
      <c r="EK147" s="1370">
        <v>97064</v>
      </c>
      <c r="EL147" s="1370">
        <v>0</v>
      </c>
      <c r="EM147" s="1372">
        <f t="shared" si="176"/>
        <v>98500</v>
      </c>
      <c r="EN147" s="1372">
        <f t="shared" si="177"/>
        <v>97.063999999999993</v>
      </c>
      <c r="EO147" s="1372">
        <f t="shared" si="178"/>
        <v>0</v>
      </c>
      <c r="EW147" s="1368" t="s">
        <v>585</v>
      </c>
      <c r="EX147" s="1369">
        <v>261711000</v>
      </c>
      <c r="EY147" s="1369">
        <v>275925887</v>
      </c>
      <c r="EZ147" s="1369">
        <v>215830007</v>
      </c>
      <c r="FA147" s="1369">
        <v>226390007</v>
      </c>
      <c r="FB147" s="1369">
        <v>49535880</v>
      </c>
      <c r="FC147" s="1370">
        <f t="shared" si="179"/>
        <v>261711</v>
      </c>
      <c r="FD147" s="1370">
        <f t="shared" si="180"/>
        <v>275925.88699999999</v>
      </c>
      <c r="FE147" s="1370">
        <f t="shared" si="181"/>
        <v>215830.00700000001</v>
      </c>
      <c r="FF147" s="1370">
        <f t="shared" si="182"/>
        <v>226390.00700000001</v>
      </c>
      <c r="FG147" s="1370">
        <f t="shared" si="183"/>
        <v>49535.88</v>
      </c>
      <c r="FN147" s="1613" t="s">
        <v>897</v>
      </c>
      <c r="FO147" s="1614">
        <v>78000</v>
      </c>
      <c r="FP147" s="1614">
        <v>0</v>
      </c>
      <c r="FQ147" s="1614">
        <v>0</v>
      </c>
      <c r="FR147" s="1614">
        <f t="shared" si="184"/>
        <v>78</v>
      </c>
      <c r="FS147" s="1614">
        <f t="shared" si="185"/>
        <v>0</v>
      </c>
      <c r="FT147" s="1614">
        <f t="shared" si="186"/>
        <v>0</v>
      </c>
    </row>
    <row r="148" spans="1:176" ht="15" customHeight="1" x14ac:dyDescent="0.25">
      <c r="A148" s="1367" t="s">
        <v>954</v>
      </c>
      <c r="B148" s="1368" t="s">
        <v>588</v>
      </c>
      <c r="C148" s="1369">
        <v>0</v>
      </c>
      <c r="D148" s="1369">
        <v>2561303000</v>
      </c>
      <c r="E148" s="1369">
        <v>977650647</v>
      </c>
      <c r="F148" s="1369">
        <v>1583652353</v>
      </c>
      <c r="G148" s="1369">
        <v>977650647</v>
      </c>
      <c r="H148" s="1370">
        <f t="shared" si="144"/>
        <v>2561303</v>
      </c>
      <c r="I148" s="1370">
        <f t="shared" si="145"/>
        <v>977650.647</v>
      </c>
      <c r="J148" s="1370">
        <f t="shared" si="146"/>
        <v>1583652.3529999999</v>
      </c>
      <c r="K148" s="1370">
        <f t="shared" si="147"/>
        <v>977650.647</v>
      </c>
      <c r="S148" s="1368" t="s">
        <v>408</v>
      </c>
      <c r="T148" s="1369">
        <v>10100</v>
      </c>
      <c r="U148" s="1369">
        <v>1085592314</v>
      </c>
      <c r="V148" s="1369">
        <v>1085592314</v>
      </c>
      <c r="W148" s="1369">
        <v>-1085582214</v>
      </c>
      <c r="X148" s="1370">
        <f t="shared" si="148"/>
        <v>10.1</v>
      </c>
      <c r="Y148" s="1370">
        <f t="shared" si="149"/>
        <v>1085592.314</v>
      </c>
      <c r="Z148" s="1370">
        <f t="shared" si="150"/>
        <v>1085592.314</v>
      </c>
      <c r="AA148" s="1370">
        <f t="shared" si="151"/>
        <v>-1085582.2139999999</v>
      </c>
      <c r="AG148" s="1368" t="s">
        <v>945</v>
      </c>
      <c r="AH148" s="1369">
        <v>192052970000</v>
      </c>
      <c r="AI148" s="1369">
        <v>1003570000</v>
      </c>
      <c r="AJ148" s="1369">
        <v>1080957000</v>
      </c>
      <c r="AK148" s="1369">
        <v>190972013000</v>
      </c>
      <c r="AL148" s="1369">
        <f t="shared" si="187"/>
        <v>192052970</v>
      </c>
      <c r="AM148" s="1369">
        <f t="shared" si="188"/>
        <v>1003570</v>
      </c>
      <c r="AN148" s="1369">
        <f t="shared" si="189"/>
        <v>1080957</v>
      </c>
      <c r="AO148" s="1369">
        <f t="shared" si="190"/>
        <v>190972013</v>
      </c>
      <c r="AV148" s="1368" t="s">
        <v>587</v>
      </c>
      <c r="AW148" s="1369">
        <v>139738375</v>
      </c>
      <c r="AX148" s="1369">
        <v>8480800</v>
      </c>
      <c r="AY148" s="1369">
        <v>12893300</v>
      </c>
      <c r="AZ148" s="1369">
        <v>126845075</v>
      </c>
      <c r="BA148" s="1370">
        <f t="shared" si="156"/>
        <v>139738.375</v>
      </c>
      <c r="BB148" s="1370">
        <f t="shared" si="157"/>
        <v>8480.7999999999993</v>
      </c>
      <c r="BC148" s="1370">
        <f t="shared" si="158"/>
        <v>12893.3</v>
      </c>
      <c r="BD148" s="1370">
        <f t="shared" si="159"/>
        <v>126845.075</v>
      </c>
      <c r="BK148" s="1368" t="s">
        <v>586</v>
      </c>
      <c r="BL148" s="1369">
        <v>2000000</v>
      </c>
      <c r="BM148" s="1369">
        <v>0</v>
      </c>
      <c r="BN148" s="1369">
        <v>0</v>
      </c>
      <c r="BO148" s="1369">
        <v>2000000</v>
      </c>
      <c r="BP148" s="1369">
        <f t="shared" si="192"/>
        <v>2000</v>
      </c>
      <c r="BQ148" s="1369">
        <f t="shared" si="193"/>
        <v>0</v>
      </c>
      <c r="BR148" s="1369">
        <f t="shared" si="194"/>
        <v>0</v>
      </c>
      <c r="BS148" s="1369">
        <f t="shared" si="195"/>
        <v>2000</v>
      </c>
      <c r="BZ148" s="1368" t="s">
        <v>586</v>
      </c>
      <c r="CA148" s="1369">
        <v>2000000</v>
      </c>
      <c r="CB148" s="1369">
        <v>0</v>
      </c>
      <c r="CC148" s="1369">
        <v>1948625</v>
      </c>
      <c r="CD148" s="1369">
        <v>51375</v>
      </c>
      <c r="CE148" s="1369">
        <f t="shared" si="191"/>
        <v>2000</v>
      </c>
      <c r="CF148" s="1369">
        <f t="shared" si="196"/>
        <v>0</v>
      </c>
      <c r="CG148" s="1369">
        <f t="shared" si="197"/>
        <v>1948.625</v>
      </c>
      <c r="CH148" s="1369">
        <f t="shared" si="198"/>
        <v>51.375</v>
      </c>
      <c r="CP148" s="1371" t="s">
        <v>1012</v>
      </c>
      <c r="CQ148" s="1370">
        <v>39500000</v>
      </c>
      <c r="CR148" s="1370">
        <v>0</v>
      </c>
      <c r="CS148" s="1370">
        <v>35500000</v>
      </c>
      <c r="CT148" s="1370">
        <v>4000000</v>
      </c>
      <c r="CU148" s="1370">
        <f t="shared" si="140"/>
        <v>39500</v>
      </c>
      <c r="CV148" s="1370">
        <f t="shared" si="141"/>
        <v>0</v>
      </c>
      <c r="CW148" s="1370">
        <f t="shared" si="142"/>
        <v>35500</v>
      </c>
      <c r="CX148" s="1370">
        <f t="shared" si="143"/>
        <v>4000</v>
      </c>
      <c r="DE148" s="1368" t="s">
        <v>586</v>
      </c>
      <c r="DF148" s="1369">
        <v>2948625</v>
      </c>
      <c r="DG148" s="1369">
        <v>1948625</v>
      </c>
      <c r="DH148" s="1369">
        <v>1948625</v>
      </c>
      <c r="DI148" s="1369">
        <v>1000000</v>
      </c>
      <c r="DJ148" s="1370">
        <f t="shared" si="168"/>
        <v>2948.625</v>
      </c>
      <c r="DK148" s="1370">
        <f t="shared" si="169"/>
        <v>1948.625</v>
      </c>
      <c r="DL148" s="1370">
        <f t="shared" si="170"/>
        <v>1948.625</v>
      </c>
      <c r="DM148" s="1370">
        <f t="shared" si="171"/>
        <v>1000</v>
      </c>
      <c r="DT148" s="1368" t="s">
        <v>401</v>
      </c>
      <c r="DU148" s="1369">
        <v>41500000</v>
      </c>
      <c r="DV148" s="1369">
        <v>37448624</v>
      </c>
      <c r="DW148" s="1369">
        <v>38269723</v>
      </c>
      <c r="DX148" s="1369">
        <v>3230277</v>
      </c>
      <c r="DY148" s="1370">
        <f t="shared" si="199"/>
        <v>41500</v>
      </c>
      <c r="DZ148" s="1370">
        <f t="shared" si="200"/>
        <v>37448.624000000003</v>
      </c>
      <c r="EA148" s="1370">
        <f t="shared" si="201"/>
        <v>38269.722999999998</v>
      </c>
      <c r="EB148" s="1370">
        <f t="shared" si="202"/>
        <v>3230.277</v>
      </c>
      <c r="EI148" s="1371" t="s">
        <v>852</v>
      </c>
      <c r="EJ148" s="1370">
        <v>0</v>
      </c>
      <c r="EK148" s="1370">
        <v>0</v>
      </c>
      <c r="EL148" s="1370">
        <v>0</v>
      </c>
      <c r="EM148" s="1372">
        <f t="shared" si="176"/>
        <v>0</v>
      </c>
      <c r="EN148" s="1372">
        <f t="shared" si="177"/>
        <v>0</v>
      </c>
      <c r="EO148" s="1372">
        <f t="shared" si="178"/>
        <v>0</v>
      </c>
      <c r="EW148" s="1368" t="s">
        <v>794</v>
      </c>
      <c r="EX148" s="1369">
        <v>22457000</v>
      </c>
      <c r="EY148" s="1369">
        <v>22457000</v>
      </c>
      <c r="EZ148" s="1369">
        <v>22456599</v>
      </c>
      <c r="FA148" s="1369">
        <v>22456599</v>
      </c>
      <c r="FB148" s="1369">
        <v>401</v>
      </c>
      <c r="FC148" s="1370">
        <f t="shared" si="179"/>
        <v>22457</v>
      </c>
      <c r="FD148" s="1370">
        <f t="shared" si="180"/>
        <v>22457</v>
      </c>
      <c r="FE148" s="1370">
        <f t="shared" si="181"/>
        <v>22456.598999999998</v>
      </c>
      <c r="FF148" s="1370">
        <f t="shared" si="182"/>
        <v>22456.598999999998</v>
      </c>
      <c r="FG148" s="1370">
        <f t="shared" si="183"/>
        <v>0.40100000000000002</v>
      </c>
      <c r="FN148" s="1613" t="s">
        <v>898</v>
      </c>
      <c r="FO148" s="1614">
        <v>64654975</v>
      </c>
      <c r="FP148" s="1614">
        <v>0</v>
      </c>
      <c r="FQ148" s="1614">
        <v>0</v>
      </c>
      <c r="FR148" s="1614">
        <f t="shared" si="184"/>
        <v>64654.974999999999</v>
      </c>
      <c r="FS148" s="1614">
        <f t="shared" si="185"/>
        <v>0</v>
      </c>
      <c r="FT148" s="1614">
        <f t="shared" si="186"/>
        <v>0</v>
      </c>
    </row>
    <row r="149" spans="1:176" ht="15" customHeight="1" x14ac:dyDescent="0.25">
      <c r="A149" s="1367" t="s">
        <v>952</v>
      </c>
      <c r="B149" s="1368" t="s">
        <v>408</v>
      </c>
      <c r="C149" s="1369">
        <v>10100</v>
      </c>
      <c r="D149" s="1369">
        <v>10100</v>
      </c>
      <c r="E149" s="1369">
        <v>1085592314</v>
      </c>
      <c r="F149" s="1369">
        <v>-1085582214</v>
      </c>
      <c r="G149" s="1369">
        <v>1085592314</v>
      </c>
      <c r="H149" s="1370">
        <f t="shared" si="144"/>
        <v>10.1</v>
      </c>
      <c r="I149" s="1370">
        <f t="shared" si="145"/>
        <v>1085592.314</v>
      </c>
      <c r="J149" s="1370">
        <f t="shared" si="146"/>
        <v>-1085582.2139999999</v>
      </c>
      <c r="K149" s="1370">
        <f t="shared" si="147"/>
        <v>1085592.314</v>
      </c>
      <c r="T149" s="1368"/>
      <c r="V149" s="1369"/>
      <c r="W149" s="1369"/>
      <c r="AG149" s="1368" t="s">
        <v>946</v>
      </c>
      <c r="AH149" s="1369">
        <v>192052970000</v>
      </c>
      <c r="AI149" s="1369">
        <v>1003570000</v>
      </c>
      <c r="AJ149" s="1369">
        <v>1080957000</v>
      </c>
      <c r="AK149" s="1369">
        <v>190972013000</v>
      </c>
      <c r="AL149" s="1369">
        <f t="shared" si="187"/>
        <v>192052970</v>
      </c>
      <c r="AM149" s="1369">
        <f t="shared" si="188"/>
        <v>1003570</v>
      </c>
      <c r="AN149" s="1369">
        <f t="shared" si="189"/>
        <v>1080957</v>
      </c>
      <c r="AO149" s="1369">
        <f t="shared" si="190"/>
        <v>190972013</v>
      </c>
      <c r="AV149" s="1368" t="s">
        <v>786</v>
      </c>
      <c r="AW149" s="1369">
        <v>89144625</v>
      </c>
      <c r="AX149" s="1369">
        <v>9969300</v>
      </c>
      <c r="AY149" s="1369">
        <v>12461625</v>
      </c>
      <c r="AZ149" s="1369">
        <v>76683000</v>
      </c>
      <c r="BA149" s="1370">
        <f t="shared" si="156"/>
        <v>89144.625</v>
      </c>
      <c r="BB149" s="1370">
        <f t="shared" si="157"/>
        <v>9969.2999999999993</v>
      </c>
      <c r="BC149" s="1370">
        <f t="shared" si="158"/>
        <v>12461.625</v>
      </c>
      <c r="BD149" s="1370">
        <f t="shared" si="159"/>
        <v>76683</v>
      </c>
      <c r="BK149" s="1368" t="s">
        <v>1012</v>
      </c>
      <c r="BL149" s="1369">
        <v>39500000</v>
      </c>
      <c r="BM149" s="1369">
        <v>0</v>
      </c>
      <c r="BN149" s="1369">
        <v>35500000</v>
      </c>
      <c r="BO149" s="1369">
        <v>4000000</v>
      </c>
      <c r="BP149" s="1369">
        <f t="shared" si="192"/>
        <v>39500</v>
      </c>
      <c r="BQ149" s="1369">
        <f t="shared" si="193"/>
        <v>0</v>
      </c>
      <c r="BR149" s="1369">
        <f t="shared" si="194"/>
        <v>35500</v>
      </c>
      <c r="BS149" s="1369">
        <f t="shared" si="195"/>
        <v>4000</v>
      </c>
      <c r="BZ149" s="1368" t="s">
        <v>1012</v>
      </c>
      <c r="CA149" s="1369">
        <v>39500000</v>
      </c>
      <c r="CB149" s="1369">
        <v>0</v>
      </c>
      <c r="CC149" s="1369">
        <v>35500000</v>
      </c>
      <c r="CD149" s="1369">
        <v>4000000</v>
      </c>
      <c r="CE149" s="1369">
        <f t="shared" si="191"/>
        <v>39500</v>
      </c>
      <c r="CF149" s="1369">
        <f t="shared" si="196"/>
        <v>0</v>
      </c>
      <c r="CG149" s="1369">
        <f t="shared" si="197"/>
        <v>35500</v>
      </c>
      <c r="CH149" s="1369">
        <f t="shared" si="198"/>
        <v>4000</v>
      </c>
      <c r="CP149" s="1371" t="s">
        <v>402</v>
      </c>
      <c r="CQ149" s="1370">
        <v>221345000</v>
      </c>
      <c r="CR149" s="1370">
        <v>23582425</v>
      </c>
      <c r="CS149" s="1370">
        <v>53045915</v>
      </c>
      <c r="CT149" s="1370">
        <v>168299085</v>
      </c>
      <c r="CU149" s="1370">
        <f t="shared" si="140"/>
        <v>221345</v>
      </c>
      <c r="CV149" s="1370">
        <f t="shared" si="141"/>
        <v>23582.424999999999</v>
      </c>
      <c r="CW149" s="1370">
        <f t="shared" si="142"/>
        <v>53045.915000000001</v>
      </c>
      <c r="CX149" s="1370">
        <f t="shared" si="143"/>
        <v>168299.08499999999</v>
      </c>
      <c r="DE149" s="1368" t="s">
        <v>1012</v>
      </c>
      <c r="DF149" s="1369">
        <v>38551375</v>
      </c>
      <c r="DG149" s="1369">
        <v>35499999</v>
      </c>
      <c r="DH149" s="1369">
        <v>35500000</v>
      </c>
      <c r="DI149" s="1369">
        <v>3051375</v>
      </c>
      <c r="DJ149" s="1370">
        <f t="shared" si="168"/>
        <v>38551.375</v>
      </c>
      <c r="DK149" s="1370">
        <f t="shared" si="169"/>
        <v>35499.999000000003</v>
      </c>
      <c r="DL149" s="1370">
        <f t="shared" si="170"/>
        <v>35500</v>
      </c>
      <c r="DM149" s="1370">
        <f t="shared" si="171"/>
        <v>3051.375</v>
      </c>
      <c r="DT149" s="1368" t="s">
        <v>586</v>
      </c>
      <c r="DU149" s="1369">
        <v>2948625</v>
      </c>
      <c r="DV149" s="1369">
        <v>1948625</v>
      </c>
      <c r="DW149" s="1369">
        <v>2769723</v>
      </c>
      <c r="DX149" s="1369">
        <v>178902</v>
      </c>
      <c r="DY149" s="1370">
        <f t="shared" si="199"/>
        <v>2948.625</v>
      </c>
      <c r="DZ149" s="1370">
        <f t="shared" si="200"/>
        <v>1948.625</v>
      </c>
      <c r="EA149" s="1370">
        <f t="shared" si="201"/>
        <v>2769.723</v>
      </c>
      <c r="EB149" s="1370">
        <f t="shared" si="202"/>
        <v>178.90199999999999</v>
      </c>
      <c r="EI149" s="1371" t="s">
        <v>853</v>
      </c>
      <c r="EJ149" s="1370">
        <v>0</v>
      </c>
      <c r="EK149" s="1370">
        <v>0</v>
      </c>
      <c r="EL149" s="1370">
        <v>0</v>
      </c>
      <c r="EM149" s="1372">
        <f t="shared" si="176"/>
        <v>0</v>
      </c>
      <c r="EN149" s="1372">
        <f t="shared" si="177"/>
        <v>0</v>
      </c>
      <c r="EO149" s="1372">
        <f t="shared" si="178"/>
        <v>0</v>
      </c>
      <c r="EW149" s="1368" t="s">
        <v>854</v>
      </c>
      <c r="EX149" s="1369">
        <v>3067000</v>
      </c>
      <c r="EY149" s="1369">
        <v>16461165</v>
      </c>
      <c r="EZ149" s="1369">
        <v>16461165</v>
      </c>
      <c r="FA149" s="1369">
        <v>16461165</v>
      </c>
      <c r="FB149" s="1369">
        <v>0</v>
      </c>
      <c r="FC149" s="1370">
        <f t="shared" si="179"/>
        <v>3067</v>
      </c>
      <c r="FD149" s="1370">
        <f t="shared" si="180"/>
        <v>16461.165000000001</v>
      </c>
      <c r="FE149" s="1370">
        <f t="shared" si="181"/>
        <v>16461.165000000001</v>
      </c>
      <c r="FF149" s="1370">
        <f t="shared" si="182"/>
        <v>16461.165000000001</v>
      </c>
      <c r="FG149" s="1370">
        <f t="shared" si="183"/>
        <v>0</v>
      </c>
      <c r="FN149" s="1613" t="s">
        <v>585</v>
      </c>
      <c r="FO149" s="1614">
        <v>275928000</v>
      </c>
      <c r="FP149" s="1614">
        <v>261409027</v>
      </c>
      <c r="FQ149" s="1614">
        <v>268009027</v>
      </c>
      <c r="FR149" s="1614">
        <f t="shared" si="184"/>
        <v>275928</v>
      </c>
      <c r="FS149" s="1614">
        <f t="shared" si="185"/>
        <v>261409.027</v>
      </c>
      <c r="FT149" s="1614">
        <f t="shared" si="186"/>
        <v>268009.027</v>
      </c>
    </row>
    <row r="150" spans="1:176" ht="15" customHeight="1" x14ac:dyDescent="0.25">
      <c r="T150" s="1368"/>
      <c r="V150" s="1369"/>
      <c r="W150" s="1369"/>
      <c r="AG150" s="1368" t="s">
        <v>403</v>
      </c>
      <c r="AH150" s="1369">
        <v>15249044100</v>
      </c>
      <c r="AI150" s="1369">
        <v>10011097898</v>
      </c>
      <c r="AJ150" s="1369">
        <v>10011097898</v>
      </c>
      <c r="AK150" s="1369">
        <v>5237946202</v>
      </c>
      <c r="AL150" s="1369">
        <f t="shared" si="187"/>
        <v>15249044.1</v>
      </c>
      <c r="AM150" s="1369">
        <f t="shared" si="188"/>
        <v>10011097.898</v>
      </c>
      <c r="AN150" s="1369">
        <f t="shared" si="189"/>
        <v>10011097.898</v>
      </c>
      <c r="AO150" s="1369">
        <f t="shared" si="190"/>
        <v>5237946.2019999996</v>
      </c>
      <c r="AV150" s="1368" t="s">
        <v>944</v>
      </c>
      <c r="AW150" s="1369">
        <v>192052970000</v>
      </c>
      <c r="AX150" s="1369">
        <v>1003570000</v>
      </c>
      <c r="AY150" s="1369">
        <v>1080957000</v>
      </c>
      <c r="AZ150" s="1369">
        <v>190972013000</v>
      </c>
      <c r="BA150" s="1370">
        <f t="shared" si="156"/>
        <v>192052970</v>
      </c>
      <c r="BB150" s="1370">
        <f t="shared" si="157"/>
        <v>1003570</v>
      </c>
      <c r="BC150" s="1370">
        <f t="shared" si="158"/>
        <v>1080957</v>
      </c>
      <c r="BD150" s="1370">
        <f t="shared" si="159"/>
        <v>190972013</v>
      </c>
      <c r="BK150" s="1368" t="s">
        <v>402</v>
      </c>
      <c r="BL150" s="1369">
        <v>221345000</v>
      </c>
      <c r="BM150" s="1369">
        <v>18450100</v>
      </c>
      <c r="BN150" s="1369">
        <v>39845915</v>
      </c>
      <c r="BO150" s="1369">
        <v>181499085</v>
      </c>
      <c r="BP150" s="1369">
        <f t="shared" si="192"/>
        <v>221345</v>
      </c>
      <c r="BQ150" s="1369">
        <f t="shared" si="193"/>
        <v>18450.099999999999</v>
      </c>
      <c r="BR150" s="1369">
        <f t="shared" si="194"/>
        <v>39845.915000000001</v>
      </c>
      <c r="BS150" s="1369">
        <f t="shared" si="195"/>
        <v>181499.08499999999</v>
      </c>
      <c r="BZ150" s="1368" t="s">
        <v>402</v>
      </c>
      <c r="CA150" s="1369">
        <v>221345000</v>
      </c>
      <c r="CB150" s="1369">
        <v>20942425</v>
      </c>
      <c r="CC150" s="1369">
        <v>53045915</v>
      </c>
      <c r="CD150" s="1369">
        <v>168299085</v>
      </c>
      <c r="CE150" s="1369">
        <f t="shared" si="191"/>
        <v>221345</v>
      </c>
      <c r="CF150" s="1369">
        <f t="shared" si="196"/>
        <v>20942.424999999999</v>
      </c>
      <c r="CG150" s="1369">
        <f t="shared" si="197"/>
        <v>53045.915000000001</v>
      </c>
      <c r="CH150" s="1369">
        <f t="shared" si="198"/>
        <v>168299.08499999999</v>
      </c>
      <c r="CP150" s="1371" t="s">
        <v>587</v>
      </c>
      <c r="CQ150" s="1370">
        <v>132200375</v>
      </c>
      <c r="CR150" s="1370">
        <v>11120800</v>
      </c>
      <c r="CS150" s="1370">
        <v>40584290</v>
      </c>
      <c r="CT150" s="1370">
        <v>91616085</v>
      </c>
      <c r="CU150" s="1370">
        <f t="shared" si="140"/>
        <v>132200.375</v>
      </c>
      <c r="CV150" s="1370">
        <f t="shared" si="141"/>
        <v>11120.8</v>
      </c>
      <c r="CW150" s="1370">
        <f t="shared" si="142"/>
        <v>40584.29</v>
      </c>
      <c r="CX150" s="1370">
        <f t="shared" si="143"/>
        <v>91616.085000000006</v>
      </c>
      <c r="DE150" s="1368" t="s">
        <v>402</v>
      </c>
      <c r="DF150" s="1369">
        <v>221345000</v>
      </c>
      <c r="DG150" s="1369">
        <v>42485916</v>
      </c>
      <c r="DH150" s="1369">
        <v>53046915</v>
      </c>
      <c r="DI150" s="1369">
        <v>168298085</v>
      </c>
      <c r="DJ150" s="1370">
        <f t="shared" si="168"/>
        <v>221345</v>
      </c>
      <c r="DK150" s="1370">
        <f t="shared" si="169"/>
        <v>42485.915999999997</v>
      </c>
      <c r="DL150" s="1370">
        <f t="shared" si="170"/>
        <v>53046.915000000001</v>
      </c>
      <c r="DM150" s="1370">
        <f t="shared" si="171"/>
        <v>168298.08499999999</v>
      </c>
      <c r="DT150" s="1368" t="s">
        <v>1012</v>
      </c>
      <c r="DU150" s="1369">
        <v>38551375</v>
      </c>
      <c r="DV150" s="1369">
        <v>35499999</v>
      </c>
      <c r="DW150" s="1369">
        <v>35500000</v>
      </c>
      <c r="DX150" s="1369">
        <v>3051375</v>
      </c>
      <c r="DY150" s="1370">
        <f t="shared" si="199"/>
        <v>38551.375</v>
      </c>
      <c r="DZ150" s="1370">
        <f t="shared" si="200"/>
        <v>35499.999000000003</v>
      </c>
      <c r="EA150" s="1370">
        <f t="shared" si="201"/>
        <v>35500</v>
      </c>
      <c r="EB150" s="1370">
        <f t="shared" si="202"/>
        <v>3051.375</v>
      </c>
      <c r="EI150" s="1371" t="s">
        <v>585</v>
      </c>
      <c r="EJ150" s="1370">
        <v>306345000</v>
      </c>
      <c r="EK150" s="1370">
        <v>138205022</v>
      </c>
      <c r="EL150" s="1370">
        <v>112476387</v>
      </c>
      <c r="EM150" s="1372">
        <f t="shared" si="176"/>
        <v>306345</v>
      </c>
      <c r="EN150" s="1372">
        <f t="shared" si="177"/>
        <v>138205.022</v>
      </c>
      <c r="EO150" s="1372">
        <f t="shared" si="178"/>
        <v>112476.387</v>
      </c>
      <c r="EW150" s="1368" t="s">
        <v>401</v>
      </c>
      <c r="EX150" s="1369">
        <v>37449000</v>
      </c>
      <c r="EY150" s="1369">
        <v>38269722</v>
      </c>
      <c r="EZ150" s="1369">
        <v>38269722</v>
      </c>
      <c r="FA150" s="1369">
        <v>38269722</v>
      </c>
      <c r="FB150" s="1369">
        <v>0</v>
      </c>
      <c r="FC150" s="1370">
        <f t="shared" si="179"/>
        <v>37449</v>
      </c>
      <c r="FD150" s="1370">
        <f t="shared" si="180"/>
        <v>38269.722000000002</v>
      </c>
      <c r="FE150" s="1370">
        <f t="shared" si="181"/>
        <v>38269.722000000002</v>
      </c>
      <c r="FF150" s="1370">
        <f t="shared" si="182"/>
        <v>38269.722000000002</v>
      </c>
      <c r="FG150" s="1370">
        <f t="shared" si="183"/>
        <v>0</v>
      </c>
      <c r="FN150" s="1613" t="s">
        <v>794</v>
      </c>
      <c r="FO150" s="1614">
        <v>22457000</v>
      </c>
      <c r="FP150" s="1614">
        <v>22456599</v>
      </c>
      <c r="FQ150" s="1614">
        <v>22456599</v>
      </c>
      <c r="FR150" s="1614">
        <f t="shared" si="184"/>
        <v>22457</v>
      </c>
      <c r="FS150" s="1614">
        <f t="shared" si="185"/>
        <v>22456.598999999998</v>
      </c>
      <c r="FT150" s="1614">
        <f t="shared" si="186"/>
        <v>22456.598999999998</v>
      </c>
    </row>
    <row r="151" spans="1:176" ht="15" customHeight="1" x14ac:dyDescent="0.25">
      <c r="T151" s="1368"/>
      <c r="V151" s="1369"/>
      <c r="W151" s="1369"/>
      <c r="AG151" s="1368" t="s">
        <v>404</v>
      </c>
      <c r="AH151" s="1369">
        <v>12687731000</v>
      </c>
      <c r="AI151" s="1369">
        <v>7143800375</v>
      </c>
      <c r="AJ151" s="1369">
        <v>7143800375</v>
      </c>
      <c r="AK151" s="1369">
        <v>5543930625</v>
      </c>
      <c r="AL151" s="1369">
        <f t="shared" si="187"/>
        <v>12687731</v>
      </c>
      <c r="AM151" s="1369">
        <f t="shared" si="188"/>
        <v>7143800.375</v>
      </c>
      <c r="AN151" s="1369">
        <f t="shared" si="189"/>
        <v>7143800.375</v>
      </c>
      <c r="AO151" s="1369">
        <f t="shared" si="190"/>
        <v>5543930.625</v>
      </c>
      <c r="AV151" s="1368" t="s">
        <v>945</v>
      </c>
      <c r="AW151" s="1369">
        <v>192052970000</v>
      </c>
      <c r="AX151" s="1369">
        <v>1003570000</v>
      </c>
      <c r="AY151" s="1369">
        <v>1080957000</v>
      </c>
      <c r="AZ151" s="1369">
        <v>190972013000</v>
      </c>
      <c r="BA151" s="1370">
        <f t="shared" si="156"/>
        <v>192052970</v>
      </c>
      <c r="BB151" s="1370">
        <f t="shared" si="157"/>
        <v>1003570</v>
      </c>
      <c r="BC151" s="1370">
        <f t="shared" si="158"/>
        <v>1080957</v>
      </c>
      <c r="BD151" s="1370">
        <f t="shared" si="159"/>
        <v>190972013</v>
      </c>
      <c r="BK151" s="1368" t="s">
        <v>587</v>
      </c>
      <c r="BL151" s="1369">
        <v>132200375</v>
      </c>
      <c r="BM151" s="1369">
        <v>8480800</v>
      </c>
      <c r="BN151" s="1369">
        <v>27384290</v>
      </c>
      <c r="BO151" s="1369">
        <v>104816085</v>
      </c>
      <c r="BP151" s="1369">
        <f t="shared" si="192"/>
        <v>132200.375</v>
      </c>
      <c r="BQ151" s="1369">
        <f t="shared" si="193"/>
        <v>8480.7999999999993</v>
      </c>
      <c r="BR151" s="1369">
        <f t="shared" si="194"/>
        <v>27384.29</v>
      </c>
      <c r="BS151" s="1369">
        <f t="shared" si="195"/>
        <v>104816.08500000001</v>
      </c>
      <c r="BZ151" s="1368" t="s">
        <v>587</v>
      </c>
      <c r="CA151" s="1369">
        <v>132200375</v>
      </c>
      <c r="CB151" s="1369">
        <v>8480800</v>
      </c>
      <c r="CC151" s="1369">
        <v>40584290</v>
      </c>
      <c r="CD151" s="1369">
        <v>91616085</v>
      </c>
      <c r="CE151" s="1369">
        <f t="shared" si="191"/>
        <v>132200.375</v>
      </c>
      <c r="CF151" s="1369">
        <f t="shared" si="196"/>
        <v>8480.7999999999993</v>
      </c>
      <c r="CG151" s="1369">
        <f t="shared" si="197"/>
        <v>40584.29</v>
      </c>
      <c r="CH151" s="1369">
        <f t="shared" si="198"/>
        <v>91616.085000000006</v>
      </c>
      <c r="CP151" s="1371" t="s">
        <v>786</v>
      </c>
      <c r="CQ151" s="1370">
        <v>89144625</v>
      </c>
      <c r="CR151" s="1370">
        <v>12461625</v>
      </c>
      <c r="CS151" s="1370">
        <v>12461625</v>
      </c>
      <c r="CT151" s="1370">
        <v>76683000</v>
      </c>
      <c r="CU151" s="1370">
        <f t="shared" si="140"/>
        <v>89144.625</v>
      </c>
      <c r="CV151" s="1370">
        <f t="shared" si="141"/>
        <v>12461.625</v>
      </c>
      <c r="CW151" s="1370">
        <f t="shared" si="142"/>
        <v>12461.625</v>
      </c>
      <c r="CX151" s="1370">
        <f t="shared" si="143"/>
        <v>76683</v>
      </c>
      <c r="DE151" s="1368" t="s">
        <v>587</v>
      </c>
      <c r="DF151" s="1369">
        <v>162200375</v>
      </c>
      <c r="DG151" s="1369">
        <v>30024291</v>
      </c>
      <c r="DH151" s="1369">
        <v>40585290</v>
      </c>
      <c r="DI151" s="1369">
        <v>121615085</v>
      </c>
      <c r="DJ151" s="1370">
        <f t="shared" si="168"/>
        <v>162200.375</v>
      </c>
      <c r="DK151" s="1370">
        <f t="shared" si="169"/>
        <v>30024.291000000001</v>
      </c>
      <c r="DL151" s="1370">
        <f t="shared" si="170"/>
        <v>40585.29</v>
      </c>
      <c r="DM151" s="1370">
        <f t="shared" si="171"/>
        <v>121615.08500000001</v>
      </c>
      <c r="DT151" s="1368" t="s">
        <v>402</v>
      </c>
      <c r="DU151" s="1369">
        <v>221345000</v>
      </c>
      <c r="DV151" s="1369">
        <v>42485916</v>
      </c>
      <c r="DW151" s="1369">
        <v>53046915</v>
      </c>
      <c r="DX151" s="1369">
        <v>168298085</v>
      </c>
      <c r="DY151" s="1370">
        <f t="shared" si="199"/>
        <v>221345</v>
      </c>
      <c r="DZ151" s="1370">
        <f t="shared" si="200"/>
        <v>42485.915999999997</v>
      </c>
      <c r="EA151" s="1370">
        <f t="shared" si="201"/>
        <v>53046.915000000001</v>
      </c>
      <c r="EB151" s="1370">
        <f t="shared" si="202"/>
        <v>168298.08499999999</v>
      </c>
      <c r="EI151" s="1371" t="s">
        <v>794</v>
      </c>
      <c r="EJ151" s="1370">
        <v>22500000</v>
      </c>
      <c r="EK151" s="1370">
        <v>22456599</v>
      </c>
      <c r="EL151" s="1370">
        <v>22456599</v>
      </c>
      <c r="EM151" s="1372">
        <f t="shared" si="176"/>
        <v>22500</v>
      </c>
      <c r="EN151" s="1372">
        <f t="shared" si="177"/>
        <v>22456.598999999998</v>
      </c>
      <c r="EO151" s="1372">
        <f t="shared" si="178"/>
        <v>22456.598999999998</v>
      </c>
      <c r="EW151" s="1368" t="s">
        <v>586</v>
      </c>
      <c r="EX151" s="1369">
        <v>0</v>
      </c>
      <c r="EY151" s="1369">
        <v>2769723</v>
      </c>
      <c r="EZ151" s="1369">
        <v>2769723</v>
      </c>
      <c r="FA151" s="1369">
        <v>2769723</v>
      </c>
      <c r="FB151" s="1369">
        <v>0</v>
      </c>
      <c r="FC151" s="1370">
        <f t="shared" si="179"/>
        <v>0</v>
      </c>
      <c r="FD151" s="1370">
        <f t="shared" si="180"/>
        <v>2769.723</v>
      </c>
      <c r="FE151" s="1370">
        <f t="shared" si="181"/>
        <v>2769.723</v>
      </c>
      <c r="FF151" s="1370">
        <f t="shared" si="182"/>
        <v>2769.723</v>
      </c>
      <c r="FG151" s="1370">
        <f t="shared" si="183"/>
        <v>0</v>
      </c>
      <c r="FN151" s="1613" t="s">
        <v>854</v>
      </c>
      <c r="FO151" s="1614">
        <v>16462000</v>
      </c>
      <c r="FP151" s="1614">
        <v>16461165</v>
      </c>
      <c r="FQ151" s="1614">
        <v>16461165</v>
      </c>
      <c r="FR151" s="1614">
        <f t="shared" si="184"/>
        <v>16462</v>
      </c>
      <c r="FS151" s="1614">
        <f t="shared" si="185"/>
        <v>16461.165000000001</v>
      </c>
      <c r="FT151" s="1614">
        <f t="shared" si="186"/>
        <v>16461.165000000001</v>
      </c>
    </row>
    <row r="152" spans="1:176" ht="15" customHeight="1" x14ac:dyDescent="0.25">
      <c r="T152" s="1368"/>
      <c r="V152" s="1369"/>
      <c r="W152" s="1369"/>
      <c r="AG152" s="1368" t="s">
        <v>405</v>
      </c>
      <c r="AH152" s="1369">
        <v>12687731000</v>
      </c>
      <c r="AI152" s="1369">
        <v>7143800375</v>
      </c>
      <c r="AJ152" s="1369">
        <v>7143800375</v>
      </c>
      <c r="AK152" s="1369">
        <v>5543930625</v>
      </c>
      <c r="AL152" s="1369">
        <f t="shared" si="187"/>
        <v>12687731</v>
      </c>
      <c r="AM152" s="1369">
        <f t="shared" si="188"/>
        <v>7143800.375</v>
      </c>
      <c r="AN152" s="1369">
        <f t="shared" si="189"/>
        <v>7143800.375</v>
      </c>
      <c r="AO152" s="1369">
        <f t="shared" si="190"/>
        <v>5543930.625</v>
      </c>
      <c r="AV152" s="1368" t="s">
        <v>946</v>
      </c>
      <c r="AW152" s="1369">
        <v>192052970000</v>
      </c>
      <c r="AX152" s="1369">
        <v>1003570000</v>
      </c>
      <c r="AY152" s="1369">
        <v>1080957000</v>
      </c>
      <c r="AZ152" s="1369">
        <v>190972013000</v>
      </c>
      <c r="BA152" s="1370">
        <f t="shared" si="156"/>
        <v>192052970</v>
      </c>
      <c r="BB152" s="1370">
        <f t="shared" si="157"/>
        <v>1003570</v>
      </c>
      <c r="BC152" s="1370">
        <f t="shared" si="158"/>
        <v>1080957</v>
      </c>
      <c r="BD152" s="1370">
        <f t="shared" si="159"/>
        <v>190972013</v>
      </c>
      <c r="BK152" s="1368" t="s">
        <v>786</v>
      </c>
      <c r="BL152" s="1369">
        <v>89144625</v>
      </c>
      <c r="BM152" s="1369">
        <v>9969300</v>
      </c>
      <c r="BN152" s="1369">
        <v>12461625</v>
      </c>
      <c r="BO152" s="1369">
        <v>76683000</v>
      </c>
      <c r="BP152" s="1369">
        <f t="shared" si="192"/>
        <v>89144.625</v>
      </c>
      <c r="BQ152" s="1369">
        <f t="shared" si="193"/>
        <v>9969.2999999999993</v>
      </c>
      <c r="BR152" s="1369">
        <f t="shared" si="194"/>
        <v>12461.625</v>
      </c>
      <c r="BS152" s="1369">
        <f t="shared" si="195"/>
        <v>76683</v>
      </c>
      <c r="BZ152" s="1368" t="s">
        <v>786</v>
      </c>
      <c r="CA152" s="1369">
        <v>89144625</v>
      </c>
      <c r="CB152" s="1369">
        <v>12461625</v>
      </c>
      <c r="CC152" s="1369">
        <v>12461625</v>
      </c>
      <c r="CD152" s="1369">
        <v>76683000</v>
      </c>
      <c r="CE152" s="1369">
        <f t="shared" si="191"/>
        <v>89144.625</v>
      </c>
      <c r="CF152" s="1369">
        <f t="shared" si="196"/>
        <v>12461.625</v>
      </c>
      <c r="CG152" s="1369">
        <f t="shared" si="197"/>
        <v>12461.625</v>
      </c>
      <c r="CH152" s="1369">
        <f t="shared" si="198"/>
        <v>76683</v>
      </c>
      <c r="CP152" s="1371" t="s">
        <v>944</v>
      </c>
      <c r="CQ152" s="1370">
        <v>192052970000</v>
      </c>
      <c r="CR152" s="1370">
        <v>1003570000</v>
      </c>
      <c r="CS152" s="1370">
        <v>1080957000</v>
      </c>
      <c r="CT152" s="1370">
        <v>190972013000</v>
      </c>
      <c r="CU152" s="1370">
        <f t="shared" si="140"/>
        <v>192052970</v>
      </c>
      <c r="CV152" s="1370">
        <f t="shared" si="141"/>
        <v>1003570</v>
      </c>
      <c r="CW152" s="1370">
        <f t="shared" si="142"/>
        <v>1080957</v>
      </c>
      <c r="CX152" s="1370">
        <f t="shared" si="143"/>
        <v>190972013</v>
      </c>
      <c r="DE152" s="1368" t="s">
        <v>786</v>
      </c>
      <c r="DF152" s="1369">
        <v>59144625</v>
      </c>
      <c r="DG152" s="1369">
        <v>12461625</v>
      </c>
      <c r="DH152" s="1369">
        <v>12461625</v>
      </c>
      <c r="DI152" s="1369">
        <v>46683000</v>
      </c>
      <c r="DJ152" s="1370">
        <f t="shared" si="168"/>
        <v>59144.625</v>
      </c>
      <c r="DK152" s="1370">
        <f t="shared" si="169"/>
        <v>12461.625</v>
      </c>
      <c r="DL152" s="1370">
        <f t="shared" si="170"/>
        <v>12461.625</v>
      </c>
      <c r="DM152" s="1370">
        <f t="shared" si="171"/>
        <v>46683</v>
      </c>
      <c r="DT152" s="1368" t="s">
        <v>587</v>
      </c>
      <c r="DU152" s="1369">
        <v>162200375</v>
      </c>
      <c r="DV152" s="1369">
        <v>30024291</v>
      </c>
      <c r="DW152" s="1369">
        <v>40585290</v>
      </c>
      <c r="DX152" s="1369">
        <v>121615085</v>
      </c>
      <c r="DY152" s="1370">
        <f t="shared" si="199"/>
        <v>162200.375</v>
      </c>
      <c r="DZ152" s="1370">
        <f t="shared" si="200"/>
        <v>30024.291000000001</v>
      </c>
      <c r="EA152" s="1370">
        <f t="shared" si="201"/>
        <v>40585.29</v>
      </c>
      <c r="EB152" s="1370">
        <f t="shared" si="202"/>
        <v>121615.08500000001</v>
      </c>
      <c r="EI152" s="1371" t="s">
        <v>854</v>
      </c>
      <c r="EJ152" s="1370">
        <v>21000000</v>
      </c>
      <c r="EK152" s="1370">
        <v>16461165</v>
      </c>
      <c r="EL152" s="1370">
        <v>2067030</v>
      </c>
      <c r="EM152" s="1372">
        <f t="shared" si="176"/>
        <v>21000</v>
      </c>
      <c r="EN152" s="1372">
        <f t="shared" si="177"/>
        <v>16461.165000000001</v>
      </c>
      <c r="EO152" s="1372">
        <f t="shared" si="178"/>
        <v>2067.0300000000002</v>
      </c>
      <c r="EW152" s="1368" t="s">
        <v>1012</v>
      </c>
      <c r="EX152" s="1369">
        <v>0</v>
      </c>
      <c r="EY152" s="1369">
        <v>35499999</v>
      </c>
      <c r="EZ152" s="1369">
        <v>35499999</v>
      </c>
      <c r="FA152" s="1369">
        <v>35499999</v>
      </c>
      <c r="FB152" s="1369">
        <v>0</v>
      </c>
      <c r="FC152" s="1370">
        <f t="shared" si="179"/>
        <v>0</v>
      </c>
      <c r="FD152" s="1370">
        <f t="shared" si="180"/>
        <v>35499.999000000003</v>
      </c>
      <c r="FE152" s="1370">
        <f t="shared" si="181"/>
        <v>35499.999000000003</v>
      </c>
      <c r="FF152" s="1370">
        <f t="shared" si="182"/>
        <v>35499.999000000003</v>
      </c>
      <c r="FG152" s="1370">
        <f t="shared" si="183"/>
        <v>0</v>
      </c>
      <c r="FN152" s="1613" t="s">
        <v>401</v>
      </c>
      <c r="FO152" s="1614">
        <v>38271000</v>
      </c>
      <c r="FP152" s="1614">
        <v>38269722</v>
      </c>
      <c r="FQ152" s="1614">
        <v>38269722</v>
      </c>
      <c r="FR152" s="1614">
        <f t="shared" si="184"/>
        <v>38271</v>
      </c>
      <c r="FS152" s="1614">
        <f t="shared" si="185"/>
        <v>38269.722000000002</v>
      </c>
      <c r="FT152" s="1614">
        <f t="shared" si="186"/>
        <v>38269.722000000002</v>
      </c>
    </row>
    <row r="153" spans="1:176" ht="15" customHeight="1" x14ac:dyDescent="0.25">
      <c r="T153" s="1368"/>
      <c r="V153" s="1369"/>
      <c r="W153" s="1369"/>
      <c r="AG153" s="1368" t="s">
        <v>406</v>
      </c>
      <c r="AH153" s="1369">
        <v>2561303000</v>
      </c>
      <c r="AI153" s="1369">
        <v>1781802273</v>
      </c>
      <c r="AJ153" s="1369">
        <v>1781802273</v>
      </c>
      <c r="AK153" s="1369">
        <v>779500727</v>
      </c>
      <c r="AL153" s="1369">
        <f t="shared" si="187"/>
        <v>2561303</v>
      </c>
      <c r="AM153" s="1369">
        <f t="shared" si="188"/>
        <v>1781802.273</v>
      </c>
      <c r="AN153" s="1369">
        <f t="shared" si="189"/>
        <v>1781802.273</v>
      </c>
      <c r="AO153" s="1369">
        <f t="shared" si="190"/>
        <v>779500.72699999996</v>
      </c>
      <c r="AV153" s="1368" t="s">
        <v>403</v>
      </c>
      <c r="AW153" s="1369">
        <f>15249044100+AW159-10000</f>
        <v>16334626200</v>
      </c>
      <c r="AX153" s="1369">
        <f>10011097898+AX159</f>
        <v>11096593148</v>
      </c>
      <c r="AY153" s="1369">
        <v>10011097898</v>
      </c>
      <c r="AZ153" s="1369">
        <f>+AW153-AY153</f>
        <v>6323528302</v>
      </c>
      <c r="BA153" s="1370">
        <f t="shared" si="156"/>
        <v>16334626.199999999</v>
      </c>
      <c r="BB153" s="1370">
        <f t="shared" si="157"/>
        <v>11096593.148</v>
      </c>
      <c r="BC153" s="1370">
        <f t="shared" si="158"/>
        <v>10011097.898</v>
      </c>
      <c r="BD153" s="1370">
        <f t="shared" si="159"/>
        <v>6323528.3020000001</v>
      </c>
      <c r="BK153" s="1368" t="s">
        <v>944</v>
      </c>
      <c r="BL153" s="1369">
        <v>192052970000</v>
      </c>
      <c r="BM153" s="1369">
        <v>1003570000</v>
      </c>
      <c r="BN153" s="1369">
        <v>1080957000</v>
      </c>
      <c r="BO153" s="1369">
        <v>190972013000</v>
      </c>
      <c r="BP153" s="1369">
        <f t="shared" si="192"/>
        <v>192052970</v>
      </c>
      <c r="BQ153" s="1369">
        <f t="shared" si="193"/>
        <v>1003570</v>
      </c>
      <c r="BR153" s="1369">
        <f t="shared" si="194"/>
        <v>1080957</v>
      </c>
      <c r="BS153" s="1369">
        <f t="shared" si="195"/>
        <v>190972013</v>
      </c>
      <c r="BZ153" s="1368" t="s">
        <v>944</v>
      </c>
      <c r="CA153" s="1369">
        <v>192052970000</v>
      </c>
      <c r="CB153" s="1369">
        <v>1003570000</v>
      </c>
      <c r="CC153" s="1369">
        <v>1080957000</v>
      </c>
      <c r="CD153" s="1369">
        <v>190972013000</v>
      </c>
      <c r="CE153" s="1369">
        <f t="shared" si="191"/>
        <v>192052970</v>
      </c>
      <c r="CF153" s="1369">
        <f t="shared" si="196"/>
        <v>1003570</v>
      </c>
      <c r="CG153" s="1369">
        <f t="shared" si="197"/>
        <v>1080957</v>
      </c>
      <c r="CH153" s="1369">
        <f t="shared" si="198"/>
        <v>190972013</v>
      </c>
      <c r="CP153" s="1371" t="s">
        <v>945</v>
      </c>
      <c r="CQ153" s="1370">
        <v>192052970000</v>
      </c>
      <c r="CR153" s="1370">
        <v>1003570000</v>
      </c>
      <c r="CS153" s="1370">
        <v>1080957000</v>
      </c>
      <c r="CT153" s="1370">
        <v>190972013000</v>
      </c>
      <c r="CU153" s="1370">
        <f t="shared" si="140"/>
        <v>192052970</v>
      </c>
      <c r="CV153" s="1370">
        <f t="shared" si="141"/>
        <v>1003570</v>
      </c>
      <c r="CW153" s="1370">
        <f t="shared" si="142"/>
        <v>1080957</v>
      </c>
      <c r="CX153" s="1370">
        <f t="shared" si="143"/>
        <v>190972013</v>
      </c>
      <c r="DE153" s="1368" t="s">
        <v>944</v>
      </c>
      <c r="DF153" s="1369">
        <v>192052970000</v>
      </c>
      <c r="DG153" s="1369">
        <v>1003570000</v>
      </c>
      <c r="DH153" s="1369">
        <v>1080957000</v>
      </c>
      <c r="DI153" s="1369">
        <v>190972013000</v>
      </c>
      <c r="DJ153" s="1370">
        <f t="shared" si="168"/>
        <v>192052970</v>
      </c>
      <c r="DK153" s="1370">
        <f t="shared" si="169"/>
        <v>1003570</v>
      </c>
      <c r="DL153" s="1370">
        <f t="shared" si="170"/>
        <v>1080957</v>
      </c>
      <c r="DM153" s="1370">
        <f t="shared" si="171"/>
        <v>190972013</v>
      </c>
      <c r="DT153" s="1368" t="s">
        <v>786</v>
      </c>
      <c r="DU153" s="1369">
        <v>59144625</v>
      </c>
      <c r="DV153" s="1369">
        <v>12461625</v>
      </c>
      <c r="DW153" s="1369">
        <v>12461625</v>
      </c>
      <c r="DX153" s="1369">
        <v>46683000</v>
      </c>
      <c r="DY153" s="1370">
        <f t="shared" si="199"/>
        <v>59144.625</v>
      </c>
      <c r="DZ153" s="1370">
        <f t="shared" si="200"/>
        <v>12461.625</v>
      </c>
      <c r="EA153" s="1370">
        <f t="shared" si="201"/>
        <v>12461.625</v>
      </c>
      <c r="EB153" s="1370">
        <f t="shared" si="202"/>
        <v>46683</v>
      </c>
      <c r="EI153" s="1371" t="s">
        <v>401</v>
      </c>
      <c r="EJ153" s="1370">
        <v>41500000</v>
      </c>
      <c r="EK153" s="1370">
        <v>38269723</v>
      </c>
      <c r="EL153" s="1370">
        <v>38269722</v>
      </c>
      <c r="EM153" s="1372">
        <f t="shared" si="176"/>
        <v>41500</v>
      </c>
      <c r="EN153" s="1372">
        <f t="shared" si="177"/>
        <v>38269.722999999998</v>
      </c>
      <c r="EO153" s="1372">
        <f t="shared" si="178"/>
        <v>38269.722000000002</v>
      </c>
      <c r="EW153" s="1368" t="s">
        <v>402</v>
      </c>
      <c r="EX153" s="1369">
        <v>198738000</v>
      </c>
      <c r="EY153" s="1369">
        <v>198738000</v>
      </c>
      <c r="EZ153" s="1369">
        <v>138642521</v>
      </c>
      <c r="FA153" s="1369">
        <v>149202521</v>
      </c>
      <c r="FB153" s="1369">
        <v>49535479</v>
      </c>
      <c r="FC153" s="1370">
        <f t="shared" si="179"/>
        <v>198738</v>
      </c>
      <c r="FD153" s="1370">
        <f t="shared" si="180"/>
        <v>198738</v>
      </c>
      <c r="FE153" s="1370">
        <f t="shared" si="181"/>
        <v>138642.52100000001</v>
      </c>
      <c r="FF153" s="1370">
        <f t="shared" si="182"/>
        <v>149202.52100000001</v>
      </c>
      <c r="FG153" s="1370">
        <f t="shared" si="183"/>
        <v>49535.478999999999</v>
      </c>
      <c r="FN153" s="1613" t="s">
        <v>586</v>
      </c>
      <c r="FO153" s="1614">
        <v>2771001</v>
      </c>
      <c r="FP153" s="1614">
        <v>2769723</v>
      </c>
      <c r="FQ153" s="1614">
        <v>2769723</v>
      </c>
      <c r="FR153" s="1614">
        <f t="shared" si="184"/>
        <v>2771.0010000000002</v>
      </c>
      <c r="FS153" s="1614">
        <f t="shared" si="185"/>
        <v>2769.723</v>
      </c>
      <c r="FT153" s="1614">
        <f t="shared" si="186"/>
        <v>2769.723</v>
      </c>
    </row>
    <row r="154" spans="1:176" ht="15" customHeight="1" x14ac:dyDescent="0.25">
      <c r="T154" s="1368"/>
      <c r="V154" s="1369"/>
      <c r="W154" s="1369"/>
      <c r="AG154" s="1368" t="s">
        <v>407</v>
      </c>
      <c r="AH154" s="1369">
        <v>2561303000</v>
      </c>
      <c r="AI154" s="1369">
        <v>1781802273</v>
      </c>
      <c r="AJ154" s="1369">
        <v>1781802273</v>
      </c>
      <c r="AK154" s="1369">
        <v>779500727</v>
      </c>
      <c r="AL154" s="1369">
        <f t="shared" si="187"/>
        <v>2561303</v>
      </c>
      <c r="AM154" s="1369">
        <f t="shared" si="188"/>
        <v>1781802.273</v>
      </c>
      <c r="AN154" s="1369">
        <f t="shared" si="189"/>
        <v>1781802.273</v>
      </c>
      <c r="AO154" s="1369">
        <f t="shared" si="190"/>
        <v>779500.72699999996</v>
      </c>
      <c r="AV154" s="1368" t="s">
        <v>404</v>
      </c>
      <c r="AW154" s="1369">
        <v>12687731000</v>
      </c>
      <c r="AX154" s="1369">
        <v>7143800375</v>
      </c>
      <c r="AY154" s="1369">
        <v>7143800375</v>
      </c>
      <c r="AZ154" s="1369">
        <v>5543930625</v>
      </c>
      <c r="BA154" s="1370">
        <f t="shared" si="156"/>
        <v>12687731</v>
      </c>
      <c r="BB154" s="1370">
        <f t="shared" si="157"/>
        <v>7143800.375</v>
      </c>
      <c r="BC154" s="1370">
        <f t="shared" si="158"/>
        <v>7143800.375</v>
      </c>
      <c r="BD154" s="1370">
        <f t="shared" si="159"/>
        <v>5543930.625</v>
      </c>
      <c r="BK154" s="1368" t="s">
        <v>945</v>
      </c>
      <c r="BL154" s="1369">
        <v>192052970000</v>
      </c>
      <c r="BM154" s="1369">
        <v>1003570000</v>
      </c>
      <c r="BN154" s="1369">
        <v>1080957000</v>
      </c>
      <c r="BO154" s="1369">
        <v>190972013000</v>
      </c>
      <c r="BP154" s="1369">
        <f t="shared" si="192"/>
        <v>192052970</v>
      </c>
      <c r="BQ154" s="1369">
        <f t="shared" si="193"/>
        <v>1003570</v>
      </c>
      <c r="BR154" s="1369">
        <f t="shared" si="194"/>
        <v>1080957</v>
      </c>
      <c r="BS154" s="1369">
        <f t="shared" si="195"/>
        <v>190972013</v>
      </c>
      <c r="BZ154" s="1368" t="s">
        <v>945</v>
      </c>
      <c r="CA154" s="1369">
        <v>192052970000</v>
      </c>
      <c r="CB154" s="1369">
        <v>1003570000</v>
      </c>
      <c r="CC154" s="1369">
        <v>1080957000</v>
      </c>
      <c r="CD154" s="1369">
        <v>190972013000</v>
      </c>
      <c r="CE154" s="1369">
        <f t="shared" si="191"/>
        <v>192052970</v>
      </c>
      <c r="CF154" s="1369">
        <f t="shared" si="196"/>
        <v>1003570</v>
      </c>
      <c r="CG154" s="1369">
        <f t="shared" si="197"/>
        <v>1080957</v>
      </c>
      <c r="CH154" s="1369">
        <f t="shared" si="198"/>
        <v>190972013</v>
      </c>
      <c r="CP154" s="1371" t="s">
        <v>946</v>
      </c>
      <c r="CQ154" s="1370">
        <v>192052970000</v>
      </c>
      <c r="CR154" s="1370">
        <v>1003570000</v>
      </c>
      <c r="CS154" s="1370">
        <v>1080957000</v>
      </c>
      <c r="CT154" s="1370">
        <v>190972013000</v>
      </c>
      <c r="CU154" s="1370">
        <f t="shared" si="140"/>
        <v>192052970</v>
      </c>
      <c r="CV154" s="1370">
        <f t="shared" si="141"/>
        <v>1003570</v>
      </c>
      <c r="CW154" s="1370">
        <f t="shared" si="142"/>
        <v>1080957</v>
      </c>
      <c r="CX154" s="1370">
        <f t="shared" si="143"/>
        <v>190972013</v>
      </c>
      <c r="DE154" s="1368" t="s">
        <v>945</v>
      </c>
      <c r="DF154" s="1369">
        <v>192052970000</v>
      </c>
      <c r="DG154" s="1369">
        <v>1003570000</v>
      </c>
      <c r="DH154" s="1369">
        <v>1080957000</v>
      </c>
      <c r="DI154" s="1369">
        <v>190972013000</v>
      </c>
      <c r="DJ154" s="1370">
        <f t="shared" si="168"/>
        <v>192052970</v>
      </c>
      <c r="DK154" s="1370">
        <f t="shared" si="169"/>
        <v>1003570</v>
      </c>
      <c r="DL154" s="1370">
        <f t="shared" si="170"/>
        <v>1080957</v>
      </c>
      <c r="DM154" s="1370">
        <f t="shared" si="171"/>
        <v>190972013</v>
      </c>
      <c r="DT154" s="1368" t="s">
        <v>944</v>
      </c>
      <c r="DU154" s="1369">
        <v>192052970000</v>
      </c>
      <c r="DV154" s="1369">
        <v>2721273457</v>
      </c>
      <c r="DW154" s="1369">
        <v>2798660457</v>
      </c>
      <c r="DX154" s="1369">
        <v>189254309543</v>
      </c>
      <c r="DY154" s="1370">
        <f t="shared" si="199"/>
        <v>192052970</v>
      </c>
      <c r="DZ154" s="1370">
        <f t="shared" si="200"/>
        <v>2721273.4569999999</v>
      </c>
      <c r="EA154" s="1370">
        <f t="shared" si="201"/>
        <v>2798660.4569999999</v>
      </c>
      <c r="EB154" s="1370">
        <f t="shared" si="202"/>
        <v>189254309.54300001</v>
      </c>
      <c r="EI154" s="1371" t="s">
        <v>586</v>
      </c>
      <c r="EJ154" s="1370">
        <v>2948625</v>
      </c>
      <c r="EK154" s="1370">
        <v>2769723</v>
      </c>
      <c r="EL154" s="1370">
        <v>2769723</v>
      </c>
      <c r="EM154" s="1372">
        <f t="shared" si="176"/>
        <v>2948.625</v>
      </c>
      <c r="EN154" s="1372">
        <f t="shared" si="177"/>
        <v>2769.723</v>
      </c>
      <c r="EO154" s="1372">
        <f t="shared" si="178"/>
        <v>2769.723</v>
      </c>
      <c r="EW154" s="1368" t="s">
        <v>587</v>
      </c>
      <c r="EX154" s="1369">
        <v>0</v>
      </c>
      <c r="EY154" s="1369">
        <v>186276375</v>
      </c>
      <c r="EZ154" s="1369">
        <v>126180896</v>
      </c>
      <c r="FA154" s="1369">
        <v>136740896</v>
      </c>
      <c r="FB154" s="1369">
        <v>49535479</v>
      </c>
      <c r="FC154" s="1370">
        <f t="shared" si="179"/>
        <v>0</v>
      </c>
      <c r="FD154" s="1370">
        <f t="shared" si="180"/>
        <v>186276.375</v>
      </c>
      <c r="FE154" s="1370">
        <f t="shared" si="181"/>
        <v>126180.89599999999</v>
      </c>
      <c r="FF154" s="1370">
        <f t="shared" si="182"/>
        <v>136740.89600000001</v>
      </c>
      <c r="FG154" s="1370">
        <f t="shared" si="183"/>
        <v>49535.478999999999</v>
      </c>
      <c r="FN154" s="1613" t="s">
        <v>1012</v>
      </c>
      <c r="FO154" s="1614">
        <v>35499999</v>
      </c>
      <c r="FP154" s="1614">
        <v>35499999</v>
      </c>
      <c r="FQ154" s="1614">
        <v>35499999</v>
      </c>
      <c r="FR154" s="1614">
        <f t="shared" si="184"/>
        <v>35499.999000000003</v>
      </c>
      <c r="FS154" s="1614">
        <f t="shared" si="185"/>
        <v>35499.999000000003</v>
      </c>
      <c r="FT154" s="1614">
        <f t="shared" si="186"/>
        <v>35499.999000000003</v>
      </c>
    </row>
    <row r="155" spans="1:176" ht="15" customHeight="1" x14ac:dyDescent="0.25">
      <c r="T155" s="1368"/>
      <c r="V155" s="1369"/>
      <c r="W155" s="1369"/>
      <c r="AG155" s="1368" t="s">
        <v>588</v>
      </c>
      <c r="AH155" s="1369">
        <v>2561303000</v>
      </c>
      <c r="AI155" s="1369">
        <v>1781802273</v>
      </c>
      <c r="AJ155" s="1369">
        <v>1781802273</v>
      </c>
      <c r="AK155" s="1369">
        <v>779500727</v>
      </c>
      <c r="AL155" s="1369">
        <f t="shared" si="187"/>
        <v>2561303</v>
      </c>
      <c r="AM155" s="1369">
        <f t="shared" si="188"/>
        <v>1781802.273</v>
      </c>
      <c r="AN155" s="1369">
        <f t="shared" si="189"/>
        <v>1781802.273</v>
      </c>
      <c r="AO155" s="1369">
        <f t="shared" si="190"/>
        <v>779500.72699999996</v>
      </c>
      <c r="AV155" s="1368" t="s">
        <v>405</v>
      </c>
      <c r="AW155" s="1369">
        <v>12687731000</v>
      </c>
      <c r="AX155" s="1369">
        <v>7143800375</v>
      </c>
      <c r="AY155" s="1369">
        <v>7143800375</v>
      </c>
      <c r="AZ155" s="1369">
        <v>5543930625</v>
      </c>
      <c r="BA155" s="1370">
        <f t="shared" si="156"/>
        <v>12687731</v>
      </c>
      <c r="BB155" s="1370">
        <f t="shared" si="157"/>
        <v>7143800.375</v>
      </c>
      <c r="BC155" s="1370">
        <f t="shared" si="158"/>
        <v>7143800.375</v>
      </c>
      <c r="BD155" s="1370">
        <f t="shared" si="159"/>
        <v>5543930.625</v>
      </c>
      <c r="BK155" s="1368" t="s">
        <v>946</v>
      </c>
      <c r="BL155" s="1369">
        <v>192052970000</v>
      </c>
      <c r="BM155" s="1369">
        <v>1003570000</v>
      </c>
      <c r="BN155" s="1369">
        <v>1080957000</v>
      </c>
      <c r="BO155" s="1369">
        <v>190972013000</v>
      </c>
      <c r="BP155" s="1369">
        <f t="shared" si="192"/>
        <v>192052970</v>
      </c>
      <c r="BQ155" s="1369">
        <f t="shared" si="193"/>
        <v>1003570</v>
      </c>
      <c r="BR155" s="1369">
        <f t="shared" si="194"/>
        <v>1080957</v>
      </c>
      <c r="BS155" s="1369">
        <f t="shared" si="195"/>
        <v>190972013</v>
      </c>
      <c r="BZ155" s="1368" t="s">
        <v>946</v>
      </c>
      <c r="CA155" s="1369">
        <v>192052970000</v>
      </c>
      <c r="CB155" s="1369">
        <v>1003570000</v>
      </c>
      <c r="CC155" s="1369">
        <v>1080957000</v>
      </c>
      <c r="CD155" s="1369">
        <v>190972013000</v>
      </c>
      <c r="CE155" s="1369">
        <f t="shared" si="191"/>
        <v>192052970</v>
      </c>
      <c r="CF155" s="1369">
        <f t="shared" si="196"/>
        <v>1003570</v>
      </c>
      <c r="CG155" s="1369">
        <f t="shared" si="197"/>
        <v>1080957</v>
      </c>
      <c r="CH155" s="1369">
        <f t="shared" si="198"/>
        <v>190972013</v>
      </c>
      <c r="CP155" s="1371" t="s">
        <v>403</v>
      </c>
      <c r="CQ155" s="1370">
        <v>16334626100</v>
      </c>
      <c r="CR155" s="1370">
        <v>10912796774</v>
      </c>
      <c r="CS155" s="1370">
        <v>10912796774</v>
      </c>
      <c r="CT155" s="1370">
        <v>5421829326</v>
      </c>
      <c r="CU155" s="1370">
        <f t="shared" si="140"/>
        <v>16334626.1</v>
      </c>
      <c r="CV155" s="1370">
        <f t="shared" si="141"/>
        <v>10912796.774</v>
      </c>
      <c r="CW155" s="1370">
        <f t="shared" si="142"/>
        <v>10912796.774</v>
      </c>
      <c r="CX155" s="1370">
        <f t="shared" si="143"/>
        <v>5421829.3260000004</v>
      </c>
      <c r="DE155" s="1368" t="s">
        <v>946</v>
      </c>
      <c r="DF155" s="1369">
        <v>192052970000</v>
      </c>
      <c r="DG155" s="1369">
        <v>1003570000</v>
      </c>
      <c r="DH155" s="1369">
        <v>1080957000</v>
      </c>
      <c r="DI155" s="1369">
        <v>190972013000</v>
      </c>
      <c r="DJ155" s="1370">
        <f t="shared" si="168"/>
        <v>192052970</v>
      </c>
      <c r="DK155" s="1370">
        <f t="shared" si="169"/>
        <v>1003570</v>
      </c>
      <c r="DL155" s="1370">
        <f t="shared" si="170"/>
        <v>1080957</v>
      </c>
      <c r="DM155" s="1370">
        <f t="shared" si="171"/>
        <v>190972013</v>
      </c>
      <c r="DT155" s="1368" t="s">
        <v>945</v>
      </c>
      <c r="DU155" s="1369">
        <v>192052970000</v>
      </c>
      <c r="DV155" s="1369">
        <v>2721273457</v>
      </c>
      <c r="DW155" s="1369">
        <v>2798660457</v>
      </c>
      <c r="DX155" s="1369">
        <v>189254309543</v>
      </c>
      <c r="DY155" s="1370">
        <f t="shared" si="199"/>
        <v>192052970</v>
      </c>
      <c r="DZ155" s="1370">
        <f t="shared" si="200"/>
        <v>2721273.4569999999</v>
      </c>
      <c r="EA155" s="1370">
        <f t="shared" si="201"/>
        <v>2798660.4569999999</v>
      </c>
      <c r="EB155" s="1370">
        <f t="shared" si="202"/>
        <v>189254309.54300001</v>
      </c>
      <c r="EI155" s="1371" t="s">
        <v>1012</v>
      </c>
      <c r="EJ155" s="1370">
        <v>38551375</v>
      </c>
      <c r="EK155" s="1370">
        <v>35500000</v>
      </c>
      <c r="EL155" s="1370">
        <v>35499999</v>
      </c>
      <c r="EM155" s="1372">
        <f t="shared" si="176"/>
        <v>38551.375</v>
      </c>
      <c r="EN155" s="1372">
        <f t="shared" si="177"/>
        <v>35500</v>
      </c>
      <c r="EO155" s="1372">
        <f t="shared" si="178"/>
        <v>35499.999000000003</v>
      </c>
      <c r="EW155" s="1368" t="s">
        <v>786</v>
      </c>
      <c r="EX155" s="1369">
        <v>0</v>
      </c>
      <c r="EY155" s="1369">
        <v>12461625</v>
      </c>
      <c r="EZ155" s="1369">
        <v>12461625</v>
      </c>
      <c r="FA155" s="1369">
        <v>12461625</v>
      </c>
      <c r="FB155" s="1369">
        <v>0</v>
      </c>
      <c r="FC155" s="1370">
        <f t="shared" si="179"/>
        <v>0</v>
      </c>
      <c r="FD155" s="1370">
        <f t="shared" si="180"/>
        <v>12461.625</v>
      </c>
      <c r="FE155" s="1370">
        <f t="shared" si="181"/>
        <v>12461.625</v>
      </c>
      <c r="FF155" s="1370">
        <f t="shared" si="182"/>
        <v>12461.625</v>
      </c>
      <c r="FG155" s="1370">
        <f t="shared" si="183"/>
        <v>0</v>
      </c>
      <c r="FN155" s="1613" t="s">
        <v>402</v>
      </c>
      <c r="FO155" s="1614">
        <v>198738000</v>
      </c>
      <c r="FP155" s="1614">
        <v>184221541</v>
      </c>
      <c r="FQ155" s="1614">
        <v>190821541</v>
      </c>
      <c r="FR155" s="1614">
        <f t="shared" si="184"/>
        <v>198738</v>
      </c>
      <c r="FS155" s="1614">
        <f t="shared" si="185"/>
        <v>184221.541</v>
      </c>
      <c r="FT155" s="1614">
        <f t="shared" si="186"/>
        <v>190821.541</v>
      </c>
    </row>
    <row r="156" spans="1:176" ht="15" customHeight="1" x14ac:dyDescent="0.25">
      <c r="T156" s="1368"/>
      <c r="V156" s="1369"/>
      <c r="W156" s="1369"/>
      <c r="AG156" s="1368" t="s">
        <v>408</v>
      </c>
      <c r="AH156" s="1369">
        <v>10100</v>
      </c>
      <c r="AI156" s="1369">
        <v>1085495250</v>
      </c>
      <c r="AJ156" s="1369">
        <v>1085495250</v>
      </c>
      <c r="AK156" s="1369">
        <v>-1085485150</v>
      </c>
      <c r="AL156" s="1369">
        <f t="shared" si="187"/>
        <v>10.1</v>
      </c>
      <c r="AM156" s="1369">
        <f t="shared" si="188"/>
        <v>1085495.25</v>
      </c>
      <c r="AN156" s="1369">
        <f t="shared" si="189"/>
        <v>1085495.25</v>
      </c>
      <c r="AO156" s="1369">
        <f t="shared" si="190"/>
        <v>-1085485.1499999999</v>
      </c>
      <c r="AV156" s="1368" t="s">
        <v>406</v>
      </c>
      <c r="AW156" s="1369">
        <v>2561303000</v>
      </c>
      <c r="AX156" s="1369">
        <v>1781802273</v>
      </c>
      <c r="AY156" s="1369">
        <v>1781802273</v>
      </c>
      <c r="AZ156" s="1369">
        <v>779500727</v>
      </c>
      <c r="BA156" s="1370">
        <f t="shared" si="156"/>
        <v>2561303</v>
      </c>
      <c r="BB156" s="1370">
        <f t="shared" si="157"/>
        <v>1781802.273</v>
      </c>
      <c r="BC156" s="1370">
        <f t="shared" si="158"/>
        <v>1781802.273</v>
      </c>
      <c r="BD156" s="1370">
        <f t="shared" si="159"/>
        <v>779500.72699999996</v>
      </c>
      <c r="BK156" s="1368" t="s">
        <v>403</v>
      </c>
      <c r="BL156" s="1369">
        <v>16334626100</v>
      </c>
      <c r="BM156" s="1369">
        <v>10011097898</v>
      </c>
      <c r="BN156" s="1369">
        <v>10011097898</v>
      </c>
      <c r="BO156" s="1369">
        <v>6323528202</v>
      </c>
      <c r="BP156" s="1369">
        <f t="shared" si="192"/>
        <v>16334626.1</v>
      </c>
      <c r="BQ156" s="1369">
        <f t="shared" si="193"/>
        <v>10011097.898</v>
      </c>
      <c r="BR156" s="1369">
        <f t="shared" si="194"/>
        <v>10011097.898</v>
      </c>
      <c r="BS156" s="1369">
        <f t="shared" si="195"/>
        <v>6323528.2019999996</v>
      </c>
      <c r="BZ156" s="1368" t="s">
        <v>403</v>
      </c>
      <c r="CA156" s="1369">
        <v>16334626100</v>
      </c>
      <c r="CB156" s="1369">
        <v>10154969458</v>
      </c>
      <c r="CC156" s="1369">
        <v>10154969458</v>
      </c>
      <c r="CD156" s="1369">
        <v>6179656642</v>
      </c>
      <c r="CE156" s="1369">
        <f t="shared" si="191"/>
        <v>16334626.1</v>
      </c>
      <c r="CF156" s="1369">
        <f t="shared" si="196"/>
        <v>10154969.458000001</v>
      </c>
      <c r="CG156" s="1369">
        <f t="shared" si="197"/>
        <v>10154969.458000001</v>
      </c>
      <c r="CH156" s="1369">
        <f t="shared" si="198"/>
        <v>6179656.642</v>
      </c>
      <c r="CP156" s="1371" t="s">
        <v>404</v>
      </c>
      <c r="CQ156" s="1370">
        <v>12687731000</v>
      </c>
      <c r="CR156" s="1370">
        <v>7265998524</v>
      </c>
      <c r="CS156" s="1370">
        <v>7265998524</v>
      </c>
      <c r="CT156" s="1370">
        <v>5421732476</v>
      </c>
      <c r="CU156" s="1370">
        <f t="shared" si="140"/>
        <v>12687731</v>
      </c>
      <c r="CV156" s="1370">
        <f t="shared" si="141"/>
        <v>7265998.5240000002</v>
      </c>
      <c r="CW156" s="1370">
        <f t="shared" si="142"/>
        <v>7265998.5240000002</v>
      </c>
      <c r="CX156" s="1370">
        <f t="shared" si="143"/>
        <v>5421732.4759999998</v>
      </c>
      <c r="DE156" s="1368" t="s">
        <v>403</v>
      </c>
      <c r="DF156" s="1369">
        <v>16334626100</v>
      </c>
      <c r="DG156" s="1369">
        <v>10912796774</v>
      </c>
      <c r="DH156" s="1369">
        <v>10912796774</v>
      </c>
      <c r="DI156" s="1369">
        <v>5421829326</v>
      </c>
      <c r="DJ156" s="1370">
        <f t="shared" si="168"/>
        <v>16334626.1</v>
      </c>
      <c r="DK156" s="1370">
        <f t="shared" si="169"/>
        <v>10912796.774</v>
      </c>
      <c r="DL156" s="1370">
        <f t="shared" si="170"/>
        <v>10912796.774</v>
      </c>
      <c r="DM156" s="1370">
        <f t="shared" si="171"/>
        <v>5421829.3260000004</v>
      </c>
      <c r="DT156" s="1368" t="s">
        <v>946</v>
      </c>
      <c r="DU156" s="1369">
        <v>192052970000</v>
      </c>
      <c r="DV156" s="1369">
        <v>2721273457</v>
      </c>
      <c r="DW156" s="1369">
        <v>2798660457</v>
      </c>
      <c r="DX156" s="1369">
        <v>189254309543</v>
      </c>
      <c r="DY156" s="1370">
        <f t="shared" si="199"/>
        <v>192052970</v>
      </c>
      <c r="DZ156" s="1370">
        <f t="shared" si="200"/>
        <v>2721273.4569999999</v>
      </c>
      <c r="EA156" s="1370">
        <f t="shared" si="201"/>
        <v>2798660.4569999999</v>
      </c>
      <c r="EB156" s="1370">
        <f t="shared" si="202"/>
        <v>189254309.54300001</v>
      </c>
      <c r="EI156" s="1371" t="s">
        <v>402</v>
      </c>
      <c r="EJ156" s="1370">
        <v>221345000</v>
      </c>
      <c r="EK156" s="1370">
        <v>61017535</v>
      </c>
      <c r="EL156" s="1370">
        <v>49683036</v>
      </c>
      <c r="EM156" s="1372">
        <f t="shared" si="176"/>
        <v>221345</v>
      </c>
      <c r="EN156" s="1372">
        <f t="shared" si="177"/>
        <v>61017.535000000003</v>
      </c>
      <c r="EO156" s="1372">
        <f t="shared" si="178"/>
        <v>49683.036</v>
      </c>
      <c r="EW156" s="1368" t="s">
        <v>944</v>
      </c>
      <c r="EX156" s="1369">
        <v>189551138000</v>
      </c>
      <c r="EY156" s="1369">
        <v>7526940000</v>
      </c>
      <c r="EZ156" s="1369">
        <v>6830660584</v>
      </c>
      <c r="FA156" s="1369">
        <v>7526940000</v>
      </c>
      <c r="FB156" s="1369">
        <v>0</v>
      </c>
      <c r="FC156" s="1370">
        <f t="shared" si="179"/>
        <v>189551138</v>
      </c>
      <c r="FD156" s="1370">
        <f t="shared" si="180"/>
        <v>7526940</v>
      </c>
      <c r="FE156" s="1370">
        <f t="shared" si="181"/>
        <v>6830660.5839999998</v>
      </c>
      <c r="FF156" s="1370">
        <f t="shared" si="182"/>
        <v>7526940</v>
      </c>
      <c r="FG156" s="1370">
        <f t="shared" si="183"/>
        <v>0</v>
      </c>
      <c r="FN156" s="1613" t="s">
        <v>587</v>
      </c>
      <c r="FO156" s="1614">
        <v>186276375</v>
      </c>
      <c r="FP156" s="1614">
        <v>171759916</v>
      </c>
      <c r="FQ156" s="1614">
        <v>178359916</v>
      </c>
      <c r="FR156" s="1614">
        <f t="shared" si="184"/>
        <v>186276.375</v>
      </c>
      <c r="FS156" s="1614">
        <f t="shared" si="185"/>
        <v>171759.916</v>
      </c>
      <c r="FT156" s="1614">
        <f t="shared" si="186"/>
        <v>178359.916</v>
      </c>
    </row>
    <row r="157" spans="1:176" ht="15" customHeight="1" x14ac:dyDescent="0.25">
      <c r="AV157" s="1368" t="s">
        <v>407</v>
      </c>
      <c r="AW157" s="1369">
        <v>2561303000</v>
      </c>
      <c r="AX157" s="1369">
        <v>1781802273</v>
      </c>
      <c r="AY157" s="1369">
        <v>1781802273</v>
      </c>
      <c r="AZ157" s="1369">
        <v>779500727</v>
      </c>
      <c r="BA157" s="1370">
        <f t="shared" si="156"/>
        <v>2561303</v>
      </c>
      <c r="BB157" s="1370">
        <f t="shared" si="157"/>
        <v>1781802.273</v>
      </c>
      <c r="BC157" s="1370">
        <f t="shared" si="158"/>
        <v>1781802.273</v>
      </c>
      <c r="BD157" s="1370">
        <f t="shared" si="159"/>
        <v>779500.72699999996</v>
      </c>
      <c r="BK157" s="1368" t="s">
        <v>404</v>
      </c>
      <c r="BL157" s="1369">
        <v>12687731000</v>
      </c>
      <c r="BM157" s="1369">
        <v>7143800375</v>
      </c>
      <c r="BN157" s="1369">
        <v>7143800375</v>
      </c>
      <c r="BO157" s="1369">
        <v>5543930625</v>
      </c>
      <c r="BP157" s="1369">
        <f t="shared" si="192"/>
        <v>12687731</v>
      </c>
      <c r="BQ157" s="1369">
        <f t="shared" si="193"/>
        <v>7143800.375</v>
      </c>
      <c r="BR157" s="1369">
        <f t="shared" si="194"/>
        <v>7143800.375</v>
      </c>
      <c r="BS157" s="1369">
        <f t="shared" si="195"/>
        <v>5543930.625</v>
      </c>
      <c r="BZ157" s="1368" t="s">
        <v>404</v>
      </c>
      <c r="CA157" s="1369">
        <v>12687731000</v>
      </c>
      <c r="CB157" s="1369">
        <v>7265998524</v>
      </c>
      <c r="CC157" s="1369">
        <v>7265998524</v>
      </c>
      <c r="CD157" s="1369">
        <v>5421732476</v>
      </c>
      <c r="CE157" s="1369">
        <f t="shared" si="191"/>
        <v>12687731</v>
      </c>
      <c r="CF157" s="1369">
        <f t="shared" si="196"/>
        <v>7265998.5240000002</v>
      </c>
      <c r="CG157" s="1369">
        <f t="shared" si="197"/>
        <v>7265998.5240000002</v>
      </c>
      <c r="CH157" s="1369">
        <f t="shared" si="198"/>
        <v>5421732.4759999998</v>
      </c>
      <c r="CP157" s="1371" t="s">
        <v>405</v>
      </c>
      <c r="CQ157" s="1370">
        <v>12687731000</v>
      </c>
      <c r="CR157" s="1370">
        <v>7265998524</v>
      </c>
      <c r="CS157" s="1370">
        <v>7265998524</v>
      </c>
      <c r="CT157" s="1370">
        <v>5421732476</v>
      </c>
      <c r="CU157" s="1370">
        <f t="shared" si="140"/>
        <v>12687731</v>
      </c>
      <c r="CV157" s="1370">
        <f t="shared" si="141"/>
        <v>7265998.5240000002</v>
      </c>
      <c r="CW157" s="1370">
        <f t="shared" si="142"/>
        <v>7265998.5240000002</v>
      </c>
      <c r="CX157" s="1370">
        <f t="shared" si="143"/>
        <v>5421732.4759999998</v>
      </c>
      <c r="DE157" s="1368" t="s">
        <v>404</v>
      </c>
      <c r="DF157" s="1369">
        <v>12687731000</v>
      </c>
      <c r="DG157" s="1369">
        <v>7265998524</v>
      </c>
      <c r="DH157" s="1369">
        <v>7265998524</v>
      </c>
      <c r="DI157" s="1369">
        <v>5421732476</v>
      </c>
      <c r="DJ157" s="1370">
        <f t="shared" si="168"/>
        <v>12687731</v>
      </c>
      <c r="DK157" s="1370">
        <f t="shared" si="169"/>
        <v>7265998.5240000002</v>
      </c>
      <c r="DL157" s="1370">
        <f t="shared" si="170"/>
        <v>7265998.5240000002</v>
      </c>
      <c r="DM157" s="1370">
        <f t="shared" si="171"/>
        <v>5421732.4759999998</v>
      </c>
      <c r="DT157" s="1368" t="s">
        <v>403</v>
      </c>
      <c r="DU157" s="1369">
        <v>16334626100</v>
      </c>
      <c r="DV157" s="1369">
        <v>16334529250</v>
      </c>
      <c r="DW157" s="1369">
        <v>16334529250</v>
      </c>
      <c r="DX157" s="1369">
        <v>96850</v>
      </c>
      <c r="DY157" s="1370">
        <f t="shared" si="199"/>
        <v>16334626.1</v>
      </c>
      <c r="DZ157" s="1370">
        <f t="shared" si="200"/>
        <v>16334529.25</v>
      </c>
      <c r="EA157" s="1370">
        <f t="shared" si="201"/>
        <v>16334529.25</v>
      </c>
      <c r="EB157" s="1370">
        <f t="shared" si="202"/>
        <v>96.85</v>
      </c>
      <c r="EI157" s="1371" t="s">
        <v>587</v>
      </c>
      <c r="EJ157" s="1370">
        <v>208883375</v>
      </c>
      <c r="EK157" s="1370">
        <v>48555910</v>
      </c>
      <c r="EL157" s="1370">
        <v>37221411</v>
      </c>
      <c r="EM157" s="1372">
        <f t="shared" si="176"/>
        <v>208883.375</v>
      </c>
      <c r="EN157" s="1372">
        <f t="shared" si="177"/>
        <v>48555.91</v>
      </c>
      <c r="EO157" s="1372">
        <f t="shared" si="178"/>
        <v>37221.411</v>
      </c>
      <c r="EW157" s="1368" t="s">
        <v>945</v>
      </c>
      <c r="EX157" s="1369">
        <v>189551138000</v>
      </c>
      <c r="EY157" s="1369">
        <v>7526940000</v>
      </c>
      <c r="EZ157" s="1369">
        <v>6830660584</v>
      </c>
      <c r="FA157" s="1369">
        <v>7526940000</v>
      </c>
      <c r="FB157" s="1369">
        <v>0</v>
      </c>
      <c r="FC157" s="1370">
        <f t="shared" si="179"/>
        <v>189551138</v>
      </c>
      <c r="FD157" s="1370">
        <f t="shared" si="180"/>
        <v>7526940</v>
      </c>
      <c r="FE157" s="1370">
        <f t="shared" si="181"/>
        <v>6830660.5839999998</v>
      </c>
      <c r="FF157" s="1370">
        <f t="shared" si="182"/>
        <v>7526940</v>
      </c>
      <c r="FG157" s="1370">
        <f t="shared" si="183"/>
        <v>0</v>
      </c>
      <c r="FN157" s="1613" t="s">
        <v>786</v>
      </c>
      <c r="FO157" s="1614">
        <v>12461625</v>
      </c>
      <c r="FP157" s="1614">
        <v>12461625</v>
      </c>
      <c r="FQ157" s="1614">
        <v>12461625</v>
      </c>
      <c r="FR157" s="1614">
        <f t="shared" si="184"/>
        <v>12461.625</v>
      </c>
      <c r="FS157" s="1614">
        <f t="shared" si="185"/>
        <v>12461.625</v>
      </c>
      <c r="FT157" s="1614">
        <f t="shared" si="186"/>
        <v>12461.625</v>
      </c>
    </row>
    <row r="158" spans="1:176" ht="15" customHeight="1" x14ac:dyDescent="0.25">
      <c r="AV158" s="1368" t="s">
        <v>588</v>
      </c>
      <c r="AW158" s="1369">
        <v>2561303000</v>
      </c>
      <c r="AX158" s="1369">
        <v>1781802273</v>
      </c>
      <c r="AY158" s="1369">
        <v>1781802273</v>
      </c>
      <c r="AZ158" s="1369">
        <v>779500727</v>
      </c>
      <c r="BA158" s="1370">
        <f t="shared" si="156"/>
        <v>2561303</v>
      </c>
      <c r="BB158" s="1370">
        <f t="shared" si="157"/>
        <v>1781802.273</v>
      </c>
      <c r="BC158" s="1370">
        <f t="shared" si="158"/>
        <v>1781802.273</v>
      </c>
      <c r="BD158" s="1370">
        <f t="shared" si="159"/>
        <v>779500.72699999996</v>
      </c>
      <c r="BK158" s="1368" t="s">
        <v>405</v>
      </c>
      <c r="BL158" s="1369">
        <v>12687731000</v>
      </c>
      <c r="BM158" s="1369">
        <v>7143800375</v>
      </c>
      <c r="BN158" s="1369">
        <v>7143800375</v>
      </c>
      <c r="BO158" s="1369">
        <v>5543930625</v>
      </c>
      <c r="BP158" s="1369">
        <f t="shared" si="192"/>
        <v>12687731</v>
      </c>
      <c r="BQ158" s="1369">
        <f t="shared" si="193"/>
        <v>7143800.375</v>
      </c>
      <c r="BR158" s="1369">
        <f t="shared" si="194"/>
        <v>7143800.375</v>
      </c>
      <c r="BS158" s="1369">
        <f t="shared" si="195"/>
        <v>5543930.625</v>
      </c>
      <c r="BZ158" s="1368" t="s">
        <v>405</v>
      </c>
      <c r="CA158" s="1369">
        <v>12687731000</v>
      </c>
      <c r="CB158" s="1369">
        <v>7265998524</v>
      </c>
      <c r="CC158" s="1369">
        <v>7265998524</v>
      </c>
      <c r="CD158" s="1369">
        <v>5421732476</v>
      </c>
      <c r="CE158" s="1369">
        <f t="shared" si="191"/>
        <v>12687731</v>
      </c>
      <c r="CF158" s="1369">
        <f t="shared" si="196"/>
        <v>7265998.5240000002</v>
      </c>
      <c r="CG158" s="1369">
        <f t="shared" si="197"/>
        <v>7265998.5240000002</v>
      </c>
      <c r="CH158" s="1369">
        <f t="shared" si="198"/>
        <v>5421732.4759999998</v>
      </c>
      <c r="CP158" s="1371" t="s">
        <v>406</v>
      </c>
      <c r="CQ158" s="1370">
        <v>2561303000</v>
      </c>
      <c r="CR158" s="1370">
        <v>2561303000</v>
      </c>
      <c r="CS158" s="1370">
        <v>2561303000</v>
      </c>
      <c r="CT158" s="1370">
        <v>0</v>
      </c>
      <c r="CU158" s="1370">
        <f t="shared" si="140"/>
        <v>2561303</v>
      </c>
      <c r="CV158" s="1370">
        <f t="shared" si="141"/>
        <v>2561303</v>
      </c>
      <c r="CW158" s="1370">
        <f t="shared" si="142"/>
        <v>2561303</v>
      </c>
      <c r="CX158" s="1370">
        <f t="shared" si="143"/>
        <v>0</v>
      </c>
      <c r="DE158" s="1368" t="s">
        <v>405</v>
      </c>
      <c r="DF158" s="1369">
        <v>12687731000</v>
      </c>
      <c r="DG158" s="1369">
        <v>7265998524</v>
      </c>
      <c r="DH158" s="1369">
        <v>7265998524</v>
      </c>
      <c r="DI158" s="1369">
        <v>5421732476</v>
      </c>
      <c r="DJ158" s="1370">
        <f t="shared" si="168"/>
        <v>12687731</v>
      </c>
      <c r="DK158" s="1370">
        <f t="shared" si="169"/>
        <v>7265998.5240000002</v>
      </c>
      <c r="DL158" s="1370">
        <f t="shared" si="170"/>
        <v>7265998.5240000002</v>
      </c>
      <c r="DM158" s="1370">
        <f t="shared" si="171"/>
        <v>5421732.4759999998</v>
      </c>
      <c r="DT158" s="1368" t="s">
        <v>404</v>
      </c>
      <c r="DU158" s="1369">
        <v>12687731000</v>
      </c>
      <c r="DV158" s="1369">
        <v>12687731000</v>
      </c>
      <c r="DW158" s="1369">
        <v>12687731000</v>
      </c>
      <c r="DX158" s="1369">
        <v>0</v>
      </c>
      <c r="DY158" s="1370">
        <f t="shared" si="199"/>
        <v>12687731</v>
      </c>
      <c r="DZ158" s="1370">
        <f t="shared" si="200"/>
        <v>12687731</v>
      </c>
      <c r="EA158" s="1370">
        <f t="shared" si="201"/>
        <v>12687731</v>
      </c>
      <c r="EB158" s="1370">
        <f t="shared" si="202"/>
        <v>0</v>
      </c>
      <c r="EI158" s="1371" t="s">
        <v>786</v>
      </c>
      <c r="EJ158" s="1370">
        <v>12461625</v>
      </c>
      <c r="EK158" s="1370">
        <v>12461625</v>
      </c>
      <c r="EL158" s="1370">
        <v>12461625</v>
      </c>
      <c r="EM158" s="1372">
        <f t="shared" si="176"/>
        <v>12461.625</v>
      </c>
      <c r="EN158" s="1372">
        <f t="shared" si="177"/>
        <v>12461.625</v>
      </c>
      <c r="EO158" s="1372">
        <f t="shared" si="178"/>
        <v>12461.625</v>
      </c>
      <c r="EW158" s="1368" t="s">
        <v>946</v>
      </c>
      <c r="EX158" s="1369">
        <v>189551138000</v>
      </c>
      <c r="EY158" s="1369">
        <v>7526940000</v>
      </c>
      <c r="EZ158" s="1369">
        <v>6830660584</v>
      </c>
      <c r="FA158" s="1369">
        <v>7526940000</v>
      </c>
      <c r="FB158" s="1369">
        <v>0</v>
      </c>
      <c r="FC158" s="1370">
        <f t="shared" si="179"/>
        <v>189551138</v>
      </c>
      <c r="FD158" s="1370">
        <f t="shared" si="180"/>
        <v>7526940</v>
      </c>
      <c r="FE158" s="1370">
        <f t="shared" si="181"/>
        <v>6830660.5839999998</v>
      </c>
      <c r="FF158" s="1370">
        <f t="shared" si="182"/>
        <v>7526940</v>
      </c>
      <c r="FG158" s="1370">
        <f t="shared" si="183"/>
        <v>0</v>
      </c>
      <c r="FN158" s="1613" t="s">
        <v>944</v>
      </c>
      <c r="FO158" s="1614">
        <v>7449553000</v>
      </c>
      <c r="FP158" s="1614">
        <v>7449553000</v>
      </c>
      <c r="FQ158" s="1614">
        <v>7449553000</v>
      </c>
      <c r="FR158" s="1614">
        <f t="shared" si="184"/>
        <v>7449553</v>
      </c>
      <c r="FS158" s="1614">
        <f t="shared" si="185"/>
        <v>7449553</v>
      </c>
      <c r="FT158" s="1614">
        <f t="shared" si="186"/>
        <v>7449553</v>
      </c>
    </row>
    <row r="159" spans="1:176" ht="15" customHeight="1" x14ac:dyDescent="0.25">
      <c r="AK159" s="1369"/>
      <c r="AL159" s="1369"/>
      <c r="AM159" s="1369"/>
      <c r="AN159" s="1369"/>
      <c r="AO159" s="1369"/>
      <c r="AV159" s="1368" t="s">
        <v>408</v>
      </c>
      <c r="AW159" s="1369">
        <f>10100+1085582000</f>
        <v>1085592100</v>
      </c>
      <c r="AX159" s="1369">
        <v>1085495250</v>
      </c>
      <c r="AY159" s="1369">
        <v>1085495250</v>
      </c>
      <c r="AZ159" s="1369">
        <f>+AW159-AY159</f>
        <v>96850</v>
      </c>
      <c r="BA159" s="1370">
        <f t="shared" si="156"/>
        <v>1085592.1000000001</v>
      </c>
      <c r="BB159" s="1370">
        <f t="shared" si="157"/>
        <v>1085495.25</v>
      </c>
      <c r="BC159" s="1370">
        <f t="shared" si="158"/>
        <v>1085495.25</v>
      </c>
      <c r="BD159" s="1370">
        <f t="shared" si="159"/>
        <v>96.85</v>
      </c>
      <c r="BK159" s="1368" t="s">
        <v>406</v>
      </c>
      <c r="BL159" s="1369">
        <v>2561303000</v>
      </c>
      <c r="BM159" s="1369">
        <v>1781802273</v>
      </c>
      <c r="BN159" s="1369">
        <v>1781802273</v>
      </c>
      <c r="BO159" s="1369">
        <v>779500727</v>
      </c>
      <c r="BP159" s="1369">
        <f t="shared" si="192"/>
        <v>2561303</v>
      </c>
      <c r="BQ159" s="1369">
        <f t="shared" si="193"/>
        <v>1781802.273</v>
      </c>
      <c r="BR159" s="1369">
        <f t="shared" si="194"/>
        <v>1781802.273</v>
      </c>
      <c r="BS159" s="1369">
        <f t="shared" si="195"/>
        <v>779500.72699999996</v>
      </c>
      <c r="BZ159" s="1368" t="s">
        <v>406</v>
      </c>
      <c r="CA159" s="1369">
        <v>2561303000</v>
      </c>
      <c r="CB159" s="1369">
        <v>1803475684</v>
      </c>
      <c r="CC159" s="1369">
        <v>1803475684</v>
      </c>
      <c r="CD159" s="1369">
        <v>757827316</v>
      </c>
      <c r="CE159" s="1369">
        <f t="shared" si="191"/>
        <v>2561303</v>
      </c>
      <c r="CF159" s="1369">
        <f t="shared" si="196"/>
        <v>1803475.6839999999</v>
      </c>
      <c r="CG159" s="1369">
        <f t="shared" si="197"/>
        <v>1803475.6839999999</v>
      </c>
      <c r="CH159" s="1369">
        <f t="shared" si="198"/>
        <v>757827.31599999999</v>
      </c>
      <c r="CP159" s="1371" t="s">
        <v>407</v>
      </c>
      <c r="CQ159" s="1370">
        <v>2561303000</v>
      </c>
      <c r="CR159" s="1370">
        <v>2561303000</v>
      </c>
      <c r="CS159" s="1370">
        <v>2561303000</v>
      </c>
      <c r="CT159" s="1370">
        <v>0</v>
      </c>
      <c r="CU159" s="1370">
        <f t="shared" si="140"/>
        <v>2561303</v>
      </c>
      <c r="CV159" s="1370">
        <f t="shared" si="141"/>
        <v>2561303</v>
      </c>
      <c r="CW159" s="1370">
        <f t="shared" si="142"/>
        <v>2561303</v>
      </c>
      <c r="CX159" s="1370">
        <f t="shared" si="143"/>
        <v>0</v>
      </c>
      <c r="DE159" s="1368" t="s">
        <v>406</v>
      </c>
      <c r="DF159" s="1369">
        <v>2561303000</v>
      </c>
      <c r="DG159" s="1369">
        <v>2561303000</v>
      </c>
      <c r="DH159" s="1369">
        <v>2561303000</v>
      </c>
      <c r="DI159" s="1369">
        <v>0</v>
      </c>
      <c r="DJ159" s="1370">
        <f t="shared" si="168"/>
        <v>2561303</v>
      </c>
      <c r="DK159" s="1370">
        <f t="shared" si="169"/>
        <v>2561303</v>
      </c>
      <c r="DL159" s="1370">
        <f t="shared" si="170"/>
        <v>2561303</v>
      </c>
      <c r="DM159" s="1370">
        <f t="shared" si="171"/>
        <v>0</v>
      </c>
      <c r="DT159" s="1368" t="s">
        <v>405</v>
      </c>
      <c r="DU159" s="1369">
        <v>12687731000</v>
      </c>
      <c r="DV159" s="1369">
        <v>12687731000</v>
      </c>
      <c r="DW159" s="1369">
        <v>12687731000</v>
      </c>
      <c r="DX159" s="1369">
        <v>0</v>
      </c>
      <c r="DY159" s="1370">
        <f t="shared" si="199"/>
        <v>12687731</v>
      </c>
      <c r="DZ159" s="1370">
        <f t="shared" si="200"/>
        <v>12687731</v>
      </c>
      <c r="EA159" s="1370">
        <f t="shared" si="201"/>
        <v>12687731</v>
      </c>
      <c r="EB159" s="1370">
        <f t="shared" si="202"/>
        <v>0</v>
      </c>
      <c r="EI159" s="1371" t="s">
        <v>944</v>
      </c>
      <c r="EJ159" s="1370">
        <v>192052970000</v>
      </c>
      <c r="EK159" s="1370">
        <v>2798660457</v>
      </c>
      <c r="EL159" s="1370">
        <v>2721273457</v>
      </c>
      <c r="EM159" s="1372">
        <f t="shared" si="176"/>
        <v>192052970</v>
      </c>
      <c r="EN159" s="1372">
        <f t="shared" si="177"/>
        <v>2798660.4569999999</v>
      </c>
      <c r="EO159" s="1372">
        <f t="shared" si="178"/>
        <v>2721273.4569999999</v>
      </c>
      <c r="EW159" s="1368" t="s">
        <v>403</v>
      </c>
      <c r="EX159" s="1369">
        <v>16334626100</v>
      </c>
      <c r="EY159" s="1369">
        <v>16334626100</v>
      </c>
      <c r="EZ159" s="1369">
        <v>16334529250</v>
      </c>
      <c r="FA159" s="1369">
        <v>16334529250</v>
      </c>
      <c r="FB159" s="1369">
        <v>96850</v>
      </c>
      <c r="FC159" s="1370">
        <f t="shared" si="179"/>
        <v>16334626.1</v>
      </c>
      <c r="FD159" s="1370">
        <f t="shared" si="180"/>
        <v>16334626.1</v>
      </c>
      <c r="FE159" s="1370">
        <f t="shared" si="181"/>
        <v>16334529.25</v>
      </c>
      <c r="FF159" s="1370">
        <f t="shared" si="182"/>
        <v>16334529.25</v>
      </c>
      <c r="FG159" s="1370">
        <f t="shared" si="183"/>
        <v>96.85</v>
      </c>
      <c r="FN159" s="1613" t="s">
        <v>945</v>
      </c>
      <c r="FO159" s="1614">
        <v>7449553000</v>
      </c>
      <c r="FP159" s="1614">
        <v>7449553000</v>
      </c>
      <c r="FQ159" s="1614">
        <v>7449553000</v>
      </c>
      <c r="FR159" s="1614">
        <f t="shared" si="184"/>
        <v>7449553</v>
      </c>
      <c r="FS159" s="1614">
        <f t="shared" si="185"/>
        <v>7449553</v>
      </c>
      <c r="FT159" s="1614">
        <f t="shared" si="186"/>
        <v>7449553</v>
      </c>
    </row>
    <row r="160" spans="1:176" ht="15" customHeight="1" x14ac:dyDescent="0.25">
      <c r="BK160" s="1368" t="s">
        <v>407</v>
      </c>
      <c r="BL160" s="1369">
        <v>2561303000</v>
      </c>
      <c r="BM160" s="1369">
        <v>1781802273</v>
      </c>
      <c r="BN160" s="1369">
        <v>1781802273</v>
      </c>
      <c r="BO160" s="1369">
        <v>779500727</v>
      </c>
      <c r="BP160" s="1369">
        <f t="shared" si="192"/>
        <v>2561303</v>
      </c>
      <c r="BQ160" s="1369">
        <f t="shared" si="193"/>
        <v>1781802.273</v>
      </c>
      <c r="BR160" s="1369">
        <f t="shared" si="194"/>
        <v>1781802.273</v>
      </c>
      <c r="BS160" s="1369">
        <f t="shared" si="195"/>
        <v>779500.72699999996</v>
      </c>
      <c r="BZ160" s="1368" t="s">
        <v>407</v>
      </c>
      <c r="CA160" s="1369">
        <v>2561303000</v>
      </c>
      <c r="CB160" s="1369">
        <v>1803475684</v>
      </c>
      <c r="CC160" s="1369">
        <v>1803475684</v>
      </c>
      <c r="CD160" s="1369">
        <v>757827316</v>
      </c>
      <c r="CE160" s="1369">
        <f t="shared" si="191"/>
        <v>2561303</v>
      </c>
      <c r="CF160" s="1369">
        <f t="shared" si="196"/>
        <v>1803475.6839999999</v>
      </c>
      <c r="CG160" s="1369">
        <f t="shared" si="197"/>
        <v>1803475.6839999999</v>
      </c>
      <c r="CH160" s="1369">
        <f t="shared" si="198"/>
        <v>757827.31599999999</v>
      </c>
      <c r="CP160" s="1371" t="s">
        <v>588</v>
      </c>
      <c r="CQ160" s="1370">
        <v>2561303000</v>
      </c>
      <c r="CR160" s="1370">
        <v>2561303000</v>
      </c>
      <c r="CS160" s="1370">
        <v>2561303000</v>
      </c>
      <c r="CT160" s="1370">
        <v>0</v>
      </c>
      <c r="CU160" s="1370">
        <f t="shared" si="140"/>
        <v>2561303</v>
      </c>
      <c r="CV160" s="1370">
        <f t="shared" si="141"/>
        <v>2561303</v>
      </c>
      <c r="CW160" s="1370">
        <f t="shared" si="142"/>
        <v>2561303</v>
      </c>
      <c r="CX160" s="1370">
        <f t="shared" si="143"/>
        <v>0</v>
      </c>
      <c r="DE160" s="1368" t="s">
        <v>407</v>
      </c>
      <c r="DF160" s="1369">
        <v>2561303000</v>
      </c>
      <c r="DG160" s="1369">
        <v>2561303000</v>
      </c>
      <c r="DH160" s="1369">
        <v>2561303000</v>
      </c>
      <c r="DI160" s="1369">
        <v>0</v>
      </c>
      <c r="DJ160" s="1370">
        <f t="shared" si="168"/>
        <v>2561303</v>
      </c>
      <c r="DK160" s="1370">
        <f t="shared" si="169"/>
        <v>2561303</v>
      </c>
      <c r="DL160" s="1370">
        <f t="shared" si="170"/>
        <v>2561303</v>
      </c>
      <c r="DM160" s="1370">
        <f t="shared" si="171"/>
        <v>0</v>
      </c>
      <c r="DT160" s="1368" t="s">
        <v>406</v>
      </c>
      <c r="DU160" s="1369">
        <v>2561303000</v>
      </c>
      <c r="DV160" s="1369">
        <v>2561303000</v>
      </c>
      <c r="DW160" s="1369">
        <v>2561303000</v>
      </c>
      <c r="DX160" s="1369">
        <v>0</v>
      </c>
      <c r="DY160" s="1370">
        <f t="shared" si="199"/>
        <v>2561303</v>
      </c>
      <c r="DZ160" s="1370">
        <f t="shared" si="200"/>
        <v>2561303</v>
      </c>
      <c r="EA160" s="1370">
        <f t="shared" si="201"/>
        <v>2561303</v>
      </c>
      <c r="EB160" s="1370">
        <f t="shared" si="202"/>
        <v>0</v>
      </c>
      <c r="EI160" s="1371" t="s">
        <v>945</v>
      </c>
      <c r="EJ160" s="1370">
        <v>192052970000</v>
      </c>
      <c r="EK160" s="1370">
        <v>2798660457</v>
      </c>
      <c r="EL160" s="1370">
        <v>2721273457</v>
      </c>
      <c r="EM160" s="1372">
        <f t="shared" si="176"/>
        <v>192052970</v>
      </c>
      <c r="EN160" s="1372">
        <f t="shared" si="177"/>
        <v>2798660.4569999999</v>
      </c>
      <c r="EO160" s="1372">
        <f t="shared" si="178"/>
        <v>2721273.4569999999</v>
      </c>
      <c r="EW160" s="1368" t="s">
        <v>404</v>
      </c>
      <c r="EX160" s="1369">
        <v>12687731000</v>
      </c>
      <c r="EY160" s="1369">
        <v>12687731000</v>
      </c>
      <c r="EZ160" s="1369">
        <v>12687731000</v>
      </c>
      <c r="FA160" s="1369">
        <v>12687731000</v>
      </c>
      <c r="FB160" s="1369">
        <v>0</v>
      </c>
      <c r="FC160" s="1370">
        <f t="shared" si="179"/>
        <v>12687731</v>
      </c>
      <c r="FD160" s="1370">
        <f t="shared" si="180"/>
        <v>12687731</v>
      </c>
      <c r="FE160" s="1370">
        <f t="shared" si="181"/>
        <v>12687731</v>
      </c>
      <c r="FF160" s="1370">
        <f t="shared" si="182"/>
        <v>12687731</v>
      </c>
      <c r="FG160" s="1370">
        <f t="shared" si="183"/>
        <v>0</v>
      </c>
      <c r="FN160" s="1613" t="s">
        <v>946</v>
      </c>
      <c r="FO160" s="1614">
        <v>7449553000</v>
      </c>
      <c r="FP160" s="1614">
        <v>7449553000</v>
      </c>
      <c r="FQ160" s="1614">
        <v>7449553000</v>
      </c>
      <c r="FR160" s="1614">
        <f t="shared" si="184"/>
        <v>7449553</v>
      </c>
      <c r="FS160" s="1614">
        <f t="shared" si="185"/>
        <v>7449553</v>
      </c>
      <c r="FT160" s="1614">
        <f t="shared" si="186"/>
        <v>7449553</v>
      </c>
    </row>
    <row r="161" spans="63:176" ht="15" customHeight="1" x14ac:dyDescent="0.25">
      <c r="BK161" s="1368" t="s">
        <v>588</v>
      </c>
      <c r="BL161" s="1369">
        <v>2561303000</v>
      </c>
      <c r="BM161" s="1369">
        <v>1781802273</v>
      </c>
      <c r="BN161" s="1369">
        <v>1781802273</v>
      </c>
      <c r="BO161" s="1369">
        <v>779500727</v>
      </c>
      <c r="BP161" s="1369">
        <f t="shared" si="192"/>
        <v>2561303</v>
      </c>
      <c r="BQ161" s="1369">
        <f t="shared" si="193"/>
        <v>1781802.273</v>
      </c>
      <c r="BR161" s="1369">
        <f t="shared" si="194"/>
        <v>1781802.273</v>
      </c>
      <c r="BS161" s="1369">
        <f t="shared" si="195"/>
        <v>779500.72699999996</v>
      </c>
      <c r="BZ161" s="1368" t="s">
        <v>588</v>
      </c>
      <c r="CA161" s="1369">
        <v>2561303000</v>
      </c>
      <c r="CB161" s="1369">
        <v>1803475684</v>
      </c>
      <c r="CC161" s="1369">
        <v>1803475684</v>
      </c>
      <c r="CD161" s="1369">
        <v>757827316</v>
      </c>
      <c r="CE161" s="1369">
        <f t="shared" si="191"/>
        <v>2561303</v>
      </c>
      <c r="CF161" s="1369">
        <f t="shared" si="196"/>
        <v>1803475.6839999999</v>
      </c>
      <c r="CG161" s="1369">
        <f t="shared" si="197"/>
        <v>1803475.6839999999</v>
      </c>
      <c r="CH161" s="1369">
        <f t="shared" si="198"/>
        <v>757827.31599999999</v>
      </c>
      <c r="CP161" s="1371" t="s">
        <v>408</v>
      </c>
      <c r="CQ161" s="1370">
        <v>1085592100</v>
      </c>
      <c r="CR161" s="1370">
        <v>1085495250</v>
      </c>
      <c r="CS161" s="1370">
        <v>1085495250</v>
      </c>
      <c r="CT161" s="1370">
        <v>96850</v>
      </c>
      <c r="CU161" s="1370">
        <f t="shared" si="140"/>
        <v>1085592.1000000001</v>
      </c>
      <c r="CV161" s="1370">
        <f t="shared" si="141"/>
        <v>1085495.25</v>
      </c>
      <c r="CW161" s="1370">
        <f t="shared" si="142"/>
        <v>1085495.25</v>
      </c>
      <c r="CX161" s="1370">
        <f t="shared" si="143"/>
        <v>96.85</v>
      </c>
      <c r="DE161" s="1368" t="s">
        <v>588</v>
      </c>
      <c r="DF161" s="1369">
        <v>2561303000</v>
      </c>
      <c r="DG161" s="1369">
        <v>2561303000</v>
      </c>
      <c r="DH161" s="1369">
        <v>2561303000</v>
      </c>
      <c r="DI161" s="1369">
        <v>0</v>
      </c>
      <c r="DJ161" s="1370">
        <f t="shared" si="168"/>
        <v>2561303</v>
      </c>
      <c r="DK161" s="1370">
        <f t="shared" si="169"/>
        <v>2561303</v>
      </c>
      <c r="DL161" s="1370">
        <f t="shared" si="170"/>
        <v>2561303</v>
      </c>
      <c r="DM161" s="1370">
        <f t="shared" si="171"/>
        <v>0</v>
      </c>
      <c r="DT161" s="1368" t="s">
        <v>407</v>
      </c>
      <c r="DU161" s="1369">
        <v>2561303000</v>
      </c>
      <c r="DV161" s="1369">
        <v>2561303000</v>
      </c>
      <c r="DW161" s="1369">
        <v>2561303000</v>
      </c>
      <c r="DX161" s="1369">
        <v>0</v>
      </c>
      <c r="DY161" s="1370">
        <f t="shared" si="199"/>
        <v>2561303</v>
      </c>
      <c r="DZ161" s="1370">
        <f t="shared" si="200"/>
        <v>2561303</v>
      </c>
      <c r="EA161" s="1370">
        <f t="shared" si="201"/>
        <v>2561303</v>
      </c>
      <c r="EB161" s="1370">
        <f t="shared" si="202"/>
        <v>0</v>
      </c>
      <c r="EI161" s="1371" t="s">
        <v>946</v>
      </c>
      <c r="EJ161" s="1370">
        <v>192052970000</v>
      </c>
      <c r="EK161" s="1370">
        <v>2798660457</v>
      </c>
      <c r="EL161" s="1370">
        <v>2721273457</v>
      </c>
      <c r="EM161" s="1372">
        <f t="shared" si="176"/>
        <v>192052970</v>
      </c>
      <c r="EN161" s="1372">
        <f t="shared" si="177"/>
        <v>2798660.4569999999</v>
      </c>
      <c r="EO161" s="1372">
        <f t="shared" si="178"/>
        <v>2721273.4569999999</v>
      </c>
      <c r="EW161" s="1368" t="s">
        <v>406</v>
      </c>
      <c r="EX161" s="1369">
        <v>2561303000</v>
      </c>
      <c r="EY161" s="1369">
        <v>2561303000</v>
      </c>
      <c r="EZ161" s="1369">
        <v>2561303000</v>
      </c>
      <c r="FA161" s="1369">
        <v>2561303000</v>
      </c>
      <c r="FB161" s="1369">
        <v>0</v>
      </c>
      <c r="FC161" s="1370">
        <f t="shared" si="179"/>
        <v>2561303</v>
      </c>
      <c r="FD161" s="1370">
        <f t="shared" si="180"/>
        <v>2561303</v>
      </c>
      <c r="FE161" s="1370">
        <f t="shared" si="181"/>
        <v>2561303</v>
      </c>
      <c r="FF161" s="1370">
        <f t="shared" si="182"/>
        <v>2561303</v>
      </c>
      <c r="FG161" s="1370">
        <f t="shared" si="183"/>
        <v>0</v>
      </c>
      <c r="FN161" s="1613" t="s">
        <v>403</v>
      </c>
      <c r="FO161" s="1614">
        <v>16334626100</v>
      </c>
      <c r="FP161" s="1614">
        <v>16334529250</v>
      </c>
      <c r="FQ161" s="1614">
        <v>16334529250</v>
      </c>
      <c r="FR161" s="1614">
        <f t="shared" si="184"/>
        <v>16334626.1</v>
      </c>
      <c r="FS161" s="1614">
        <f t="shared" si="185"/>
        <v>16334529.25</v>
      </c>
      <c r="FT161" s="1614">
        <f t="shared" si="186"/>
        <v>16334529.25</v>
      </c>
    </row>
    <row r="162" spans="63:176" ht="15" customHeight="1" x14ac:dyDescent="0.25">
      <c r="BK162" s="1368" t="s">
        <v>408</v>
      </c>
      <c r="BL162" s="1369">
        <v>1085592100</v>
      </c>
      <c r="BM162" s="1369">
        <v>1085495250</v>
      </c>
      <c r="BN162" s="1369">
        <v>1085495250</v>
      </c>
      <c r="BO162" s="1369">
        <v>96850</v>
      </c>
      <c r="BP162" s="1369">
        <f t="shared" si="192"/>
        <v>1085592.1000000001</v>
      </c>
      <c r="BQ162" s="1369">
        <f t="shared" si="193"/>
        <v>1085495.25</v>
      </c>
      <c r="BR162" s="1369">
        <f t="shared" si="194"/>
        <v>1085495.25</v>
      </c>
      <c r="BS162" s="1369">
        <f t="shared" si="195"/>
        <v>96.85</v>
      </c>
      <c r="BZ162" s="1368" t="s">
        <v>408</v>
      </c>
      <c r="CA162" s="1369">
        <v>1085592100</v>
      </c>
      <c r="CB162" s="1369">
        <v>1085495250</v>
      </c>
      <c r="CC162" s="1369">
        <v>1085495250</v>
      </c>
      <c r="CD162" s="1369">
        <v>96850</v>
      </c>
      <c r="CE162" s="1369">
        <f t="shared" si="191"/>
        <v>1085592.1000000001</v>
      </c>
      <c r="CF162" s="1369">
        <f t="shared" si="196"/>
        <v>1085495.25</v>
      </c>
      <c r="CG162" s="1369">
        <f t="shared" si="197"/>
        <v>1085495.25</v>
      </c>
      <c r="CH162" s="1369">
        <f t="shared" si="198"/>
        <v>96.85</v>
      </c>
      <c r="CU162" s="1372">
        <f>SUM(CU3:CU161)</f>
        <v>723638346.74699998</v>
      </c>
      <c r="CV162" s="1372">
        <f t="shared" ref="CV162:CX162" si="203">SUM(CV3:CV161)</f>
        <v>90260113.075000003</v>
      </c>
      <c r="CW162" s="1372">
        <f t="shared" si="203"/>
        <v>94655598.893999994</v>
      </c>
      <c r="CX162" s="1372">
        <f t="shared" si="203"/>
        <v>628982747.85299993</v>
      </c>
      <c r="DE162" s="1368" t="s">
        <v>408</v>
      </c>
      <c r="DF162" s="1369">
        <v>1085592100</v>
      </c>
      <c r="DG162" s="1369">
        <v>1085495250</v>
      </c>
      <c r="DH162" s="1369">
        <v>1085495250</v>
      </c>
      <c r="DI162" s="1369">
        <v>96850</v>
      </c>
      <c r="DJ162" s="1370">
        <f t="shared" si="168"/>
        <v>1085592.1000000001</v>
      </c>
      <c r="DK162" s="1370">
        <f t="shared" si="169"/>
        <v>1085495.25</v>
      </c>
      <c r="DL162" s="1370">
        <f t="shared" si="170"/>
        <v>1085495.25</v>
      </c>
      <c r="DM162" s="1370">
        <f t="shared" si="171"/>
        <v>96.85</v>
      </c>
      <c r="DT162" s="1368" t="s">
        <v>588</v>
      </c>
      <c r="DU162" s="1369">
        <v>2561303000</v>
      </c>
      <c r="DV162" s="1369">
        <v>2561303000</v>
      </c>
      <c r="DW162" s="1369">
        <v>2561303000</v>
      </c>
      <c r="DX162" s="1369">
        <v>0</v>
      </c>
      <c r="DY162" s="1370">
        <f t="shared" si="199"/>
        <v>2561303</v>
      </c>
      <c r="DZ162" s="1370">
        <f t="shared" si="200"/>
        <v>2561303</v>
      </c>
      <c r="EA162" s="1370">
        <f t="shared" si="201"/>
        <v>2561303</v>
      </c>
      <c r="EB162" s="1370">
        <f t="shared" si="202"/>
        <v>0</v>
      </c>
      <c r="EI162" s="1371" t="s">
        <v>403</v>
      </c>
      <c r="EJ162" s="1370">
        <v>16334626100</v>
      </c>
      <c r="EK162" s="1370">
        <v>16334529250</v>
      </c>
      <c r="EL162" s="1370">
        <v>16334529250</v>
      </c>
      <c r="EM162" s="1372">
        <f t="shared" si="176"/>
        <v>16334626.1</v>
      </c>
      <c r="EN162" s="1372">
        <f t="shared" si="177"/>
        <v>16334529.25</v>
      </c>
      <c r="EO162" s="1372">
        <f t="shared" si="178"/>
        <v>16334529.25</v>
      </c>
      <c r="EW162" s="1368" t="s">
        <v>408</v>
      </c>
      <c r="EX162" s="1369">
        <v>1085592100</v>
      </c>
      <c r="EY162" s="1369">
        <v>1085592100</v>
      </c>
      <c r="EZ162" s="1369">
        <v>1085495250</v>
      </c>
      <c r="FA162" s="1369">
        <v>1085495250</v>
      </c>
      <c r="FB162" s="1369">
        <v>96850</v>
      </c>
      <c r="FC162" s="1370">
        <f t="shared" si="179"/>
        <v>1085592.1000000001</v>
      </c>
      <c r="FD162" s="1370">
        <f t="shared" si="180"/>
        <v>1085592.1000000001</v>
      </c>
      <c r="FE162" s="1370">
        <f t="shared" si="181"/>
        <v>1085495.25</v>
      </c>
      <c r="FF162" s="1370">
        <f t="shared" si="182"/>
        <v>1085495.25</v>
      </c>
      <c r="FG162" s="1370">
        <f t="shared" si="183"/>
        <v>96.85</v>
      </c>
      <c r="FN162" s="1613" t="s">
        <v>404</v>
      </c>
      <c r="FO162" s="1614">
        <v>12687731000</v>
      </c>
      <c r="FP162" s="1614">
        <v>12687731000</v>
      </c>
      <c r="FQ162" s="1614">
        <v>12687731000</v>
      </c>
      <c r="FR162" s="1614">
        <f t="shared" si="184"/>
        <v>12687731</v>
      </c>
      <c r="FS162" s="1614">
        <f t="shared" si="185"/>
        <v>12687731</v>
      </c>
      <c r="FT162" s="1614">
        <f t="shared" si="186"/>
        <v>12687731</v>
      </c>
    </row>
    <row r="163" spans="63:176" ht="15" customHeight="1" x14ac:dyDescent="0.25">
      <c r="DE163" s="1368"/>
      <c r="DF163" s="1369"/>
      <c r="DG163" s="1369"/>
      <c r="DH163" s="1369"/>
      <c r="DI163" s="1369"/>
      <c r="DT163" s="1368" t="s">
        <v>408</v>
      </c>
      <c r="DU163" s="1369">
        <v>1085592100</v>
      </c>
      <c r="DV163" s="1369">
        <v>1085495250</v>
      </c>
      <c r="DW163" s="1369">
        <v>1085495250</v>
      </c>
      <c r="DX163" s="1369">
        <v>96850</v>
      </c>
      <c r="DY163" s="1370">
        <f t="shared" si="199"/>
        <v>1085592.1000000001</v>
      </c>
      <c r="DZ163" s="1370">
        <f t="shared" si="200"/>
        <v>1085495.25</v>
      </c>
      <c r="EA163" s="1370">
        <f t="shared" si="201"/>
        <v>1085495.25</v>
      </c>
      <c r="EB163" s="1370">
        <f t="shared" si="202"/>
        <v>96.85</v>
      </c>
      <c r="EI163" s="1371" t="s">
        <v>404</v>
      </c>
      <c r="EJ163" s="1370">
        <v>12687731000</v>
      </c>
      <c r="EK163" s="1370">
        <v>12687731000</v>
      </c>
      <c r="EL163" s="1370">
        <v>12687731000</v>
      </c>
      <c r="EM163" s="1372">
        <f t="shared" si="176"/>
        <v>12687731</v>
      </c>
      <c r="EN163" s="1372">
        <f t="shared" si="177"/>
        <v>12687731</v>
      </c>
      <c r="EO163" s="1372">
        <f t="shared" si="178"/>
        <v>12687731</v>
      </c>
      <c r="EW163" s="1368"/>
      <c r="EX163" s="1369"/>
      <c r="EY163" s="1369"/>
      <c r="EZ163" s="1369"/>
      <c r="FA163" s="1369"/>
      <c r="FB163" s="1369">
        <v>0</v>
      </c>
      <c r="FC163" s="1370">
        <f t="shared" si="179"/>
        <v>0</v>
      </c>
      <c r="FD163" s="1370">
        <f t="shared" si="180"/>
        <v>0</v>
      </c>
      <c r="FE163" s="1370">
        <f t="shared" si="181"/>
        <v>0</v>
      </c>
      <c r="FF163" s="1370">
        <f t="shared" si="182"/>
        <v>0</v>
      </c>
      <c r="FG163" s="1370">
        <f t="shared" si="183"/>
        <v>0</v>
      </c>
      <c r="FN163" s="1613" t="s">
        <v>405</v>
      </c>
      <c r="FO163" s="1614">
        <v>12687731000</v>
      </c>
      <c r="FP163" s="1614">
        <v>12687731000</v>
      </c>
      <c r="FQ163" s="1614">
        <v>12687731000</v>
      </c>
      <c r="FR163" s="1614">
        <f t="shared" si="184"/>
        <v>12687731</v>
      </c>
      <c r="FS163" s="1614">
        <f t="shared" si="185"/>
        <v>12687731</v>
      </c>
      <c r="FT163" s="1614">
        <f t="shared" si="186"/>
        <v>12687731</v>
      </c>
    </row>
    <row r="164" spans="63:176" ht="15" customHeight="1" x14ac:dyDescent="0.25">
      <c r="DE164" s="1368"/>
      <c r="DF164" s="1369"/>
      <c r="DG164" s="1369"/>
      <c r="DH164" s="1369"/>
      <c r="DI164" s="1369"/>
      <c r="DY164" s="1370">
        <f t="shared" si="199"/>
        <v>0</v>
      </c>
      <c r="DZ164" s="1370">
        <f t="shared" si="200"/>
        <v>0</v>
      </c>
      <c r="EA164" s="1370">
        <f t="shared" si="201"/>
        <v>0</v>
      </c>
      <c r="EB164" s="1370">
        <f t="shared" si="202"/>
        <v>0</v>
      </c>
      <c r="EI164" s="1371" t="s">
        <v>405</v>
      </c>
      <c r="EJ164" s="1370">
        <v>12687731000</v>
      </c>
      <c r="EK164" s="1370">
        <v>12687731000</v>
      </c>
      <c r="EL164" s="1370">
        <v>12687731000</v>
      </c>
      <c r="EM164" s="1372">
        <f t="shared" si="176"/>
        <v>12687731</v>
      </c>
      <c r="EN164" s="1372">
        <f t="shared" si="177"/>
        <v>12687731</v>
      </c>
      <c r="EO164" s="1372">
        <f t="shared" si="178"/>
        <v>12687731</v>
      </c>
      <c r="EW164" s="1368"/>
      <c r="EX164" s="1369"/>
      <c r="EY164" s="1369"/>
      <c r="EZ164" s="1369"/>
      <c r="FA164" s="1369"/>
      <c r="FB164" s="1369">
        <v>0</v>
      </c>
      <c r="FC164" s="1370">
        <f t="shared" si="179"/>
        <v>0</v>
      </c>
      <c r="FD164" s="1370">
        <f t="shared" si="180"/>
        <v>0</v>
      </c>
      <c r="FE164" s="1370">
        <f t="shared" si="181"/>
        <v>0</v>
      </c>
      <c r="FF164" s="1370">
        <f t="shared" si="182"/>
        <v>0</v>
      </c>
      <c r="FG164" s="1370">
        <f t="shared" si="183"/>
        <v>0</v>
      </c>
      <c r="FN164" s="1613" t="s">
        <v>406</v>
      </c>
      <c r="FO164" s="1614">
        <v>2561303000</v>
      </c>
      <c r="FP164" s="1614">
        <v>2561303000</v>
      </c>
      <c r="FQ164" s="1614">
        <v>2561303000</v>
      </c>
      <c r="FR164" s="1614">
        <f t="shared" si="184"/>
        <v>2561303</v>
      </c>
      <c r="FS164" s="1614">
        <f t="shared" si="185"/>
        <v>2561303</v>
      </c>
      <c r="FT164" s="1614">
        <f t="shared" si="186"/>
        <v>2561303</v>
      </c>
    </row>
    <row r="165" spans="63:176" ht="15" customHeight="1" x14ac:dyDescent="0.25">
      <c r="DU165" s="1371"/>
      <c r="DV165" s="1371"/>
      <c r="DW165" s="1371"/>
      <c r="DX165" s="1371"/>
      <c r="EI165" s="1371" t="s">
        <v>406</v>
      </c>
      <c r="EJ165" s="1370">
        <v>2561303000</v>
      </c>
      <c r="EK165" s="1370">
        <v>2561303000</v>
      </c>
      <c r="EL165" s="1370">
        <v>2561303000</v>
      </c>
      <c r="EM165" s="1372">
        <f t="shared" si="176"/>
        <v>2561303</v>
      </c>
      <c r="EN165" s="1372">
        <f t="shared" si="177"/>
        <v>2561303</v>
      </c>
      <c r="EO165" s="1372">
        <f t="shared" si="178"/>
        <v>2561303</v>
      </c>
      <c r="EW165" s="1368"/>
      <c r="EX165" s="1369"/>
      <c r="EY165" s="1369"/>
      <c r="EZ165" s="1369"/>
      <c r="FA165" s="1369"/>
      <c r="FB165" s="1369">
        <v>96850</v>
      </c>
      <c r="FC165" s="1370">
        <f t="shared" si="179"/>
        <v>0</v>
      </c>
      <c r="FD165" s="1370">
        <f t="shared" si="180"/>
        <v>0</v>
      </c>
      <c r="FE165" s="1370">
        <f t="shared" si="181"/>
        <v>0</v>
      </c>
      <c r="FF165" s="1370">
        <f t="shared" si="182"/>
        <v>0</v>
      </c>
      <c r="FG165" s="1370">
        <f t="shared" si="183"/>
        <v>96.85</v>
      </c>
      <c r="FN165" s="1613" t="s">
        <v>407</v>
      </c>
      <c r="FO165" s="1614">
        <v>2561303000</v>
      </c>
      <c r="FP165" s="1614">
        <v>2561303000</v>
      </c>
      <c r="FQ165" s="1614">
        <v>2561303000</v>
      </c>
      <c r="FR165" s="1614">
        <f t="shared" si="184"/>
        <v>2561303</v>
      </c>
      <c r="FS165" s="1614">
        <f t="shared" si="185"/>
        <v>2561303</v>
      </c>
      <c r="FT165" s="1614">
        <f t="shared" si="186"/>
        <v>2561303</v>
      </c>
    </row>
    <row r="166" spans="63:176" ht="15" customHeight="1" x14ac:dyDescent="0.25">
      <c r="DU166" s="1371"/>
      <c r="DV166" s="1371"/>
      <c r="DW166" s="1371"/>
      <c r="DX166" s="1371"/>
      <c r="EI166" s="1371" t="s">
        <v>407</v>
      </c>
      <c r="EJ166" s="1370">
        <v>2561303000</v>
      </c>
      <c r="EK166" s="1370">
        <v>2561303000</v>
      </c>
      <c r="EL166" s="1370">
        <v>2561303000</v>
      </c>
      <c r="EM166" s="1372">
        <f t="shared" si="176"/>
        <v>2561303</v>
      </c>
      <c r="EN166" s="1372">
        <f t="shared" si="177"/>
        <v>2561303</v>
      </c>
      <c r="EO166" s="1372">
        <f t="shared" si="178"/>
        <v>2561303</v>
      </c>
      <c r="EW166" s="1368"/>
      <c r="EX166" s="1369"/>
      <c r="EY166" s="1369"/>
      <c r="EZ166" s="1369"/>
      <c r="FA166" s="1369"/>
      <c r="FB166" s="1369">
        <v>603962600</v>
      </c>
      <c r="FC166" s="1370">
        <f t="shared" si="179"/>
        <v>0</v>
      </c>
      <c r="FD166" s="1370">
        <f t="shared" si="180"/>
        <v>0</v>
      </c>
      <c r="FE166" s="1370">
        <f t="shared" si="181"/>
        <v>0</v>
      </c>
      <c r="FF166" s="1370">
        <f t="shared" si="182"/>
        <v>0</v>
      </c>
      <c r="FG166" s="1370">
        <f t="shared" si="183"/>
        <v>603962.6</v>
      </c>
      <c r="FN166" s="1613" t="s">
        <v>588</v>
      </c>
      <c r="FO166" s="1614">
        <v>2561303000</v>
      </c>
      <c r="FP166" s="1614">
        <v>2561303000</v>
      </c>
      <c r="FQ166" s="1614">
        <v>2561303000</v>
      </c>
      <c r="FR166" s="1614">
        <f t="shared" si="184"/>
        <v>2561303</v>
      </c>
      <c r="FS166" s="1614">
        <f t="shared" si="185"/>
        <v>2561303</v>
      </c>
      <c r="FT166" s="1614">
        <f t="shared" si="186"/>
        <v>2561303</v>
      </c>
    </row>
    <row r="167" spans="63:176" ht="15" customHeight="1" x14ac:dyDescent="0.25">
      <c r="EI167" s="1371" t="s">
        <v>588</v>
      </c>
      <c r="EJ167" s="1370">
        <v>2561303000</v>
      </c>
      <c r="EK167" s="1370">
        <v>2561303000</v>
      </c>
      <c r="EL167" s="1370">
        <v>2561303000</v>
      </c>
      <c r="EM167" s="1372">
        <f t="shared" si="176"/>
        <v>2561303</v>
      </c>
      <c r="EN167" s="1372">
        <f t="shared" si="177"/>
        <v>2561303</v>
      </c>
      <c r="EO167" s="1372">
        <f t="shared" si="178"/>
        <v>2561303</v>
      </c>
      <c r="EW167" s="1368"/>
      <c r="EX167" s="1369"/>
      <c r="EY167" s="1369"/>
      <c r="EZ167" s="1369"/>
      <c r="FA167" s="1369"/>
      <c r="FB167" s="1369">
        <v>603962600</v>
      </c>
      <c r="FC167" s="1370">
        <f t="shared" si="179"/>
        <v>0</v>
      </c>
      <c r="FD167" s="1370">
        <f t="shared" si="180"/>
        <v>0</v>
      </c>
      <c r="FE167" s="1370">
        <f t="shared" si="181"/>
        <v>0</v>
      </c>
      <c r="FF167" s="1370">
        <f t="shared" si="182"/>
        <v>0</v>
      </c>
      <c r="FG167" s="1370">
        <f t="shared" si="183"/>
        <v>603962.6</v>
      </c>
      <c r="FN167" s="1613" t="s">
        <v>408</v>
      </c>
      <c r="FO167" s="1614">
        <v>1085592100</v>
      </c>
      <c r="FP167" s="1614">
        <v>1085495250</v>
      </c>
      <c r="FQ167" s="1614">
        <v>1085495250</v>
      </c>
      <c r="FR167" s="1614">
        <f t="shared" si="184"/>
        <v>1085592.1000000001</v>
      </c>
      <c r="FS167" s="1614">
        <f t="shared" si="185"/>
        <v>1085495.25</v>
      </c>
      <c r="FT167" s="1614">
        <f t="shared" si="186"/>
        <v>1085495.25</v>
      </c>
    </row>
    <row r="168" spans="63:176" ht="15" customHeight="1" x14ac:dyDescent="0.25">
      <c r="EI168" s="1371" t="s">
        <v>408</v>
      </c>
      <c r="EJ168" s="1370">
        <v>1085592100</v>
      </c>
      <c r="EK168" s="1370">
        <v>1085495250</v>
      </c>
      <c r="EL168" s="1370">
        <v>1085495250</v>
      </c>
      <c r="EM168" s="1372">
        <f t="shared" si="176"/>
        <v>1085592.1000000001</v>
      </c>
      <c r="EN168" s="1372">
        <f t="shared" si="177"/>
        <v>1085495.25</v>
      </c>
      <c r="EO168" s="1372">
        <f t="shared" si="178"/>
        <v>1085495.25</v>
      </c>
      <c r="EW168" s="1368"/>
      <c r="EX168" s="1369"/>
      <c r="EY168" s="1369"/>
      <c r="EZ168" s="1369"/>
      <c r="FA168" s="1369"/>
      <c r="FB168" s="1369">
        <v>19134849</v>
      </c>
      <c r="FC168" s="1370">
        <f t="shared" si="179"/>
        <v>0</v>
      </c>
      <c r="FD168" s="1370">
        <f t="shared" si="180"/>
        <v>0</v>
      </c>
      <c r="FE168" s="1370">
        <f t="shared" si="181"/>
        <v>0</v>
      </c>
      <c r="FF168" s="1370">
        <f t="shared" si="182"/>
        <v>0</v>
      </c>
      <c r="FG168" s="1370">
        <f t="shared" si="183"/>
        <v>19134.848999999998</v>
      </c>
      <c r="FR168" s="1614">
        <f>SUM(FR3:FR167)</f>
        <v>174893508.035</v>
      </c>
      <c r="FS168" s="1614">
        <f t="shared" ref="FS168:FT168" si="204">SUM(FS3:FS167)</f>
        <v>172790127.87699997</v>
      </c>
      <c r="FT168" s="1614">
        <f t="shared" si="204"/>
        <v>172896672.69999999</v>
      </c>
    </row>
    <row r="169" spans="63:176" ht="15" customHeight="1" x14ac:dyDescent="0.2">
      <c r="EW169" s="1368"/>
      <c r="EX169" s="1369"/>
      <c r="EY169" s="1369"/>
      <c r="EZ169" s="1369"/>
      <c r="FA169" s="1369"/>
      <c r="FB169" s="1369">
        <v>234250038</v>
      </c>
      <c r="FC169" s="1370">
        <f t="shared" si="179"/>
        <v>0</v>
      </c>
      <c r="FD169" s="1370">
        <f t="shared" si="180"/>
        <v>0</v>
      </c>
      <c r="FE169" s="1370">
        <f t="shared" si="181"/>
        <v>0</v>
      </c>
      <c r="FF169" s="1370">
        <f t="shared" si="182"/>
        <v>0</v>
      </c>
      <c r="FG169" s="1370">
        <f t="shared" si="183"/>
        <v>234250.038</v>
      </c>
    </row>
    <row r="170" spans="63:176" ht="15" customHeight="1" x14ac:dyDescent="0.2">
      <c r="EW170" s="1368"/>
      <c r="EX170" s="1369"/>
      <c r="EY170" s="1369"/>
      <c r="EZ170" s="1369"/>
      <c r="FA170" s="1369"/>
      <c r="FB170" s="1369">
        <v>25000310</v>
      </c>
      <c r="FC170" s="1370">
        <f t="shared" si="179"/>
        <v>0</v>
      </c>
      <c r="FD170" s="1370">
        <f t="shared" si="180"/>
        <v>0</v>
      </c>
      <c r="FE170" s="1370">
        <f t="shared" si="181"/>
        <v>0</v>
      </c>
      <c r="FF170" s="1370">
        <f t="shared" si="182"/>
        <v>0</v>
      </c>
      <c r="FG170" s="1370">
        <f t="shared" si="183"/>
        <v>25000.31</v>
      </c>
    </row>
    <row r="171" spans="63:176" ht="15" customHeight="1" x14ac:dyDescent="0.2">
      <c r="EW171" s="1368"/>
      <c r="EX171" s="1369"/>
      <c r="EY171" s="1369"/>
      <c r="EZ171" s="1369"/>
      <c r="FA171" s="1369"/>
      <c r="FB171" s="1369">
        <v>325577403</v>
      </c>
      <c r="FC171" s="1370">
        <f t="shared" si="179"/>
        <v>0</v>
      </c>
      <c r="FD171" s="1370">
        <f t="shared" si="180"/>
        <v>0</v>
      </c>
      <c r="FE171" s="1370">
        <f t="shared" si="181"/>
        <v>0</v>
      </c>
      <c r="FF171" s="1370">
        <f t="shared" si="182"/>
        <v>0</v>
      </c>
      <c r="FG171" s="1370">
        <f t="shared" si="183"/>
        <v>325577.40299999999</v>
      </c>
    </row>
    <row r="172" spans="63:176" ht="15" customHeight="1" x14ac:dyDescent="0.2">
      <c r="EW172" s="1368"/>
      <c r="EX172" s="1369"/>
      <c r="EY172" s="1369"/>
      <c r="EZ172" s="1369"/>
      <c r="FA172" s="1369"/>
      <c r="FB172" s="1369">
        <v>9607</v>
      </c>
      <c r="FC172" s="1370">
        <f t="shared" si="179"/>
        <v>0</v>
      </c>
      <c r="FD172" s="1370">
        <f t="shared" si="180"/>
        <v>0</v>
      </c>
      <c r="FE172" s="1370">
        <f t="shared" si="181"/>
        <v>0</v>
      </c>
      <c r="FF172" s="1370">
        <f t="shared" si="182"/>
        <v>0</v>
      </c>
      <c r="FG172" s="1370">
        <f t="shared" si="183"/>
        <v>9.6069999999999993</v>
      </c>
    </row>
    <row r="173" spans="63:176" ht="15" customHeight="1" x14ac:dyDescent="0.2">
      <c r="EW173" s="1368"/>
      <c r="EX173" s="1369"/>
      <c r="EY173" s="1369"/>
      <c r="EZ173" s="1369"/>
      <c r="FA173" s="1369"/>
      <c r="FB173" s="1369">
        <v>9607</v>
      </c>
      <c r="FC173" s="1370">
        <f t="shared" si="179"/>
        <v>0</v>
      </c>
      <c r="FD173" s="1370">
        <f t="shared" si="180"/>
        <v>0</v>
      </c>
      <c r="FE173" s="1370">
        <f t="shared" si="181"/>
        <v>0</v>
      </c>
      <c r="FF173" s="1370">
        <f t="shared" si="182"/>
        <v>0</v>
      </c>
      <c r="FG173" s="1370">
        <f t="shared" si="183"/>
        <v>9.6069999999999993</v>
      </c>
    </row>
    <row r="174" spans="63:176" ht="15" customHeight="1" x14ac:dyDescent="0.2">
      <c r="EW174" s="1368"/>
      <c r="EX174" s="1369"/>
      <c r="EY174" s="1369"/>
      <c r="EZ174" s="1369"/>
      <c r="FA174" s="1369"/>
      <c r="FB174" s="1369">
        <v>9607</v>
      </c>
      <c r="FC174" s="1370">
        <f t="shared" si="179"/>
        <v>0</v>
      </c>
      <c r="FD174" s="1370">
        <f t="shared" si="180"/>
        <v>0</v>
      </c>
      <c r="FE174" s="1370">
        <f t="shared" si="181"/>
        <v>0</v>
      </c>
      <c r="FF174" s="1370">
        <f t="shared" si="182"/>
        <v>0</v>
      </c>
      <c r="FG174" s="1370">
        <f t="shared" si="183"/>
        <v>9.6069999999999993</v>
      </c>
    </row>
    <row r="175" spans="63:176" ht="15" customHeight="1" x14ac:dyDescent="0.2">
      <c r="EW175" s="1368"/>
      <c r="EX175" s="1369"/>
      <c r="EY175" s="1369"/>
      <c r="EZ175" s="1369"/>
      <c r="FA175" s="1369"/>
      <c r="FB175" s="1369">
        <v>399819004</v>
      </c>
      <c r="FC175" s="1370">
        <f t="shared" si="179"/>
        <v>0</v>
      </c>
      <c r="FD175" s="1370">
        <f t="shared" si="180"/>
        <v>0</v>
      </c>
      <c r="FE175" s="1370">
        <f t="shared" si="181"/>
        <v>0</v>
      </c>
      <c r="FF175" s="1370">
        <f t="shared" si="182"/>
        <v>0</v>
      </c>
      <c r="FG175" s="1370">
        <f t="shared" si="183"/>
        <v>399819.00400000002</v>
      </c>
    </row>
    <row r="176" spans="63:176" ht="15" customHeight="1" x14ac:dyDescent="0.2">
      <c r="EW176" s="1368"/>
      <c r="EX176" s="1369"/>
      <c r="EY176" s="1369"/>
      <c r="EZ176" s="1369"/>
      <c r="FA176" s="1369"/>
      <c r="FB176" s="1369">
        <v>399819004</v>
      </c>
      <c r="FC176" s="1370">
        <f t="shared" si="179"/>
        <v>0</v>
      </c>
      <c r="FD176" s="1370">
        <f t="shared" si="180"/>
        <v>0</v>
      </c>
      <c r="FE176" s="1370">
        <f t="shared" si="181"/>
        <v>0</v>
      </c>
      <c r="FF176" s="1370">
        <f t="shared" si="182"/>
        <v>0</v>
      </c>
      <c r="FG176" s="1370">
        <f t="shared" si="183"/>
        <v>399819.00400000002</v>
      </c>
    </row>
    <row r="177" spans="153:163" ht="15" customHeight="1" x14ac:dyDescent="0.2">
      <c r="EW177" s="1368"/>
      <c r="EX177" s="1369"/>
      <c r="EY177" s="1369"/>
      <c r="EZ177" s="1369"/>
      <c r="FA177" s="1369"/>
      <c r="FB177" s="1369">
        <v>399819004</v>
      </c>
      <c r="FC177" s="1370">
        <f t="shared" si="179"/>
        <v>0</v>
      </c>
      <c r="FD177" s="1370">
        <f t="shared" si="180"/>
        <v>0</v>
      </c>
      <c r="FE177" s="1370">
        <f t="shared" si="181"/>
        <v>0</v>
      </c>
      <c r="FF177" s="1370">
        <f t="shared" si="182"/>
        <v>0</v>
      </c>
      <c r="FG177" s="1370">
        <f t="shared" si="183"/>
        <v>399819.00400000002</v>
      </c>
    </row>
    <row r="178" spans="153:163" ht="15" customHeight="1" x14ac:dyDescent="0.2">
      <c r="EW178" s="1368"/>
      <c r="EX178" s="1369"/>
      <c r="EY178" s="1369"/>
      <c r="EZ178" s="1369"/>
      <c r="FA178" s="1369"/>
      <c r="FB178" s="1369">
        <v>154982178</v>
      </c>
      <c r="FC178" s="1370">
        <f t="shared" si="179"/>
        <v>0</v>
      </c>
      <c r="FD178" s="1370">
        <f t="shared" si="180"/>
        <v>0</v>
      </c>
      <c r="FE178" s="1370">
        <f t="shared" si="181"/>
        <v>0</v>
      </c>
      <c r="FF178" s="1370">
        <f t="shared" si="182"/>
        <v>0</v>
      </c>
      <c r="FG178" s="1370">
        <f t="shared" si="183"/>
        <v>154982.17800000001</v>
      </c>
    </row>
    <row r="179" spans="153:163" ht="15" customHeight="1" x14ac:dyDescent="0.2">
      <c r="EW179" s="1368"/>
      <c r="EX179" s="1369"/>
      <c r="EY179" s="1369"/>
      <c r="EZ179" s="1369"/>
      <c r="FA179" s="1369"/>
      <c r="FB179" s="1369">
        <v>176349326</v>
      </c>
      <c r="FC179" s="1370">
        <f t="shared" si="179"/>
        <v>0</v>
      </c>
      <c r="FD179" s="1370">
        <f t="shared" si="180"/>
        <v>0</v>
      </c>
      <c r="FE179" s="1370">
        <f t="shared" si="181"/>
        <v>0</v>
      </c>
      <c r="FF179" s="1370">
        <f t="shared" si="182"/>
        <v>0</v>
      </c>
      <c r="FG179" s="1370">
        <f t="shared" si="183"/>
        <v>176349.326</v>
      </c>
    </row>
    <row r="180" spans="153:163" ht="15" customHeight="1" x14ac:dyDescent="0.2">
      <c r="EW180" s="1368"/>
      <c r="EX180" s="1369"/>
      <c r="EY180" s="1369"/>
      <c r="EZ180" s="1369"/>
      <c r="FA180" s="1369"/>
      <c r="FB180" s="1369">
        <v>199000</v>
      </c>
      <c r="FC180" s="1370">
        <f t="shared" si="179"/>
        <v>0</v>
      </c>
      <c r="FD180" s="1370">
        <f t="shared" si="180"/>
        <v>0</v>
      </c>
      <c r="FE180" s="1370">
        <f t="shared" si="181"/>
        <v>0</v>
      </c>
      <c r="FF180" s="1370">
        <f t="shared" si="182"/>
        <v>0</v>
      </c>
      <c r="FG180" s="1370">
        <f t="shared" si="183"/>
        <v>199</v>
      </c>
    </row>
    <row r="181" spans="153:163" ht="15" customHeight="1" x14ac:dyDescent="0.2">
      <c r="EW181" s="1368"/>
      <c r="EX181" s="1369"/>
      <c r="EY181" s="1369"/>
      <c r="EZ181" s="1369"/>
      <c r="FA181" s="1369"/>
      <c r="FB181" s="1369">
        <v>288500</v>
      </c>
      <c r="FC181" s="1370">
        <f t="shared" si="179"/>
        <v>0</v>
      </c>
      <c r="FD181" s="1370">
        <f t="shared" si="180"/>
        <v>0</v>
      </c>
      <c r="FE181" s="1370">
        <f t="shared" si="181"/>
        <v>0</v>
      </c>
      <c r="FF181" s="1370">
        <f t="shared" si="182"/>
        <v>0</v>
      </c>
      <c r="FG181" s="1370">
        <f t="shared" si="183"/>
        <v>288.5</v>
      </c>
    </row>
    <row r="182" spans="153:163" ht="15" customHeight="1" x14ac:dyDescent="0.2">
      <c r="EW182" s="1368"/>
      <c r="EX182" s="1369"/>
      <c r="EY182" s="1369"/>
      <c r="EZ182" s="1369"/>
      <c r="FA182" s="1369"/>
      <c r="FB182" s="1369">
        <v>68000000</v>
      </c>
      <c r="FC182" s="1370">
        <f t="shared" si="179"/>
        <v>0</v>
      </c>
      <c r="FD182" s="1370">
        <f t="shared" si="180"/>
        <v>0</v>
      </c>
      <c r="FE182" s="1370">
        <f t="shared" si="181"/>
        <v>0</v>
      </c>
      <c r="FF182" s="1370">
        <f t="shared" si="182"/>
        <v>0</v>
      </c>
      <c r="FG182" s="1370">
        <f t="shared" si="183"/>
        <v>68000</v>
      </c>
    </row>
    <row r="183" spans="153:163" ht="15" customHeight="1" x14ac:dyDescent="0.2">
      <c r="EW183" s="1368"/>
      <c r="EX183" s="1369"/>
      <c r="EY183" s="1369"/>
      <c r="EZ183" s="1369"/>
      <c r="FA183" s="1369"/>
      <c r="FB183" s="1369">
        <v>157</v>
      </c>
      <c r="FC183" s="1370">
        <f t="shared" si="179"/>
        <v>0</v>
      </c>
      <c r="FD183" s="1370">
        <f t="shared" si="180"/>
        <v>0</v>
      </c>
      <c r="FE183" s="1370">
        <f t="shared" si="181"/>
        <v>0</v>
      </c>
      <c r="FF183" s="1370">
        <f t="shared" si="182"/>
        <v>0</v>
      </c>
      <c r="FG183" s="1370">
        <f t="shared" si="183"/>
        <v>0.157</v>
      </c>
    </row>
    <row r="184" spans="153:163" ht="15" customHeight="1" x14ac:dyDescent="0.2">
      <c r="EW184" s="1368"/>
      <c r="EX184" s="1369"/>
      <c r="EY184" s="1369"/>
      <c r="EZ184" s="1369"/>
      <c r="FA184" s="1369"/>
      <c r="FB184" s="1369">
        <v>157</v>
      </c>
      <c r="FC184" s="1370">
        <f t="shared" si="179"/>
        <v>0</v>
      </c>
      <c r="FD184" s="1370">
        <f t="shared" si="180"/>
        <v>0</v>
      </c>
      <c r="FE184" s="1370">
        <f t="shared" si="181"/>
        <v>0</v>
      </c>
      <c r="FF184" s="1370">
        <f t="shared" si="182"/>
        <v>0</v>
      </c>
      <c r="FG184" s="1370">
        <f t="shared" si="183"/>
        <v>0.157</v>
      </c>
    </row>
    <row r="185" spans="153:163" ht="15" customHeight="1" x14ac:dyDescent="0.2">
      <c r="EW185" s="1368"/>
      <c r="EX185" s="1369"/>
      <c r="EY185" s="1369"/>
      <c r="EZ185" s="1369"/>
      <c r="FA185" s="1369"/>
      <c r="FB185" s="1369">
        <v>1314651250</v>
      </c>
      <c r="FC185" s="1370">
        <f t="shared" si="179"/>
        <v>0</v>
      </c>
      <c r="FD185" s="1370">
        <f t="shared" si="180"/>
        <v>0</v>
      </c>
      <c r="FE185" s="1370">
        <f t="shared" si="181"/>
        <v>0</v>
      </c>
      <c r="FF185" s="1370">
        <f t="shared" si="182"/>
        <v>0</v>
      </c>
      <c r="FG185" s="1370">
        <f t="shared" si="183"/>
        <v>1314651.25</v>
      </c>
    </row>
    <row r="186" spans="153:163" ht="15" customHeight="1" x14ac:dyDescent="0.2">
      <c r="EW186" s="1368"/>
      <c r="EX186" s="1369"/>
      <c r="EY186" s="1369"/>
      <c r="EZ186" s="1369"/>
      <c r="FA186" s="1369"/>
      <c r="FB186" s="1369">
        <v>1314651250</v>
      </c>
      <c r="FC186" s="1370">
        <f t="shared" si="179"/>
        <v>0</v>
      </c>
      <c r="FD186" s="1370">
        <f t="shared" si="180"/>
        <v>0</v>
      </c>
      <c r="FE186" s="1370">
        <f t="shared" si="181"/>
        <v>0</v>
      </c>
      <c r="FF186" s="1370">
        <f t="shared" si="182"/>
        <v>0</v>
      </c>
      <c r="FG186" s="1370">
        <f t="shared" si="183"/>
        <v>1314651.25</v>
      </c>
    </row>
    <row r="187" spans="153:163" ht="15" customHeight="1" x14ac:dyDescent="0.2">
      <c r="EW187" s="1368"/>
      <c r="EX187" s="1369"/>
      <c r="EY187" s="1369"/>
      <c r="EZ187" s="1369"/>
      <c r="FA187" s="1369"/>
      <c r="FB187" s="1369">
        <v>15806</v>
      </c>
      <c r="FC187" s="1370">
        <f t="shared" si="179"/>
        <v>0</v>
      </c>
      <c r="FD187" s="1370">
        <f t="shared" si="180"/>
        <v>0</v>
      </c>
      <c r="FE187" s="1370">
        <f t="shared" si="181"/>
        <v>0</v>
      </c>
      <c r="FF187" s="1370">
        <f t="shared" si="182"/>
        <v>0</v>
      </c>
      <c r="FG187" s="1370">
        <f t="shared" si="183"/>
        <v>15.805999999999999</v>
      </c>
    </row>
    <row r="188" spans="153:163" ht="15" customHeight="1" x14ac:dyDescent="0.2">
      <c r="EW188" s="1368"/>
      <c r="EX188" s="1369"/>
      <c r="EY188" s="1369"/>
      <c r="EZ188" s="1369"/>
      <c r="FA188" s="1369"/>
      <c r="FB188" s="1369">
        <v>1311578026</v>
      </c>
      <c r="FC188" s="1370">
        <f t="shared" si="179"/>
        <v>0</v>
      </c>
      <c r="FD188" s="1370">
        <f t="shared" si="180"/>
        <v>0</v>
      </c>
      <c r="FE188" s="1370">
        <f t="shared" si="181"/>
        <v>0</v>
      </c>
      <c r="FF188" s="1370">
        <f t="shared" si="182"/>
        <v>0</v>
      </c>
      <c r="FG188" s="1370">
        <f t="shared" si="183"/>
        <v>1311578.0260000001</v>
      </c>
    </row>
    <row r="189" spans="153:163" ht="15" customHeight="1" x14ac:dyDescent="0.2">
      <c r="EW189" s="1368"/>
      <c r="EX189" s="1369"/>
      <c r="EY189" s="1369"/>
      <c r="EZ189" s="1369"/>
      <c r="FA189" s="1369"/>
      <c r="FB189" s="1369">
        <v>3057418</v>
      </c>
      <c r="FC189" s="1370">
        <f t="shared" si="179"/>
        <v>0</v>
      </c>
      <c r="FD189" s="1370">
        <f t="shared" si="180"/>
        <v>0</v>
      </c>
      <c r="FE189" s="1370">
        <f t="shared" si="181"/>
        <v>0</v>
      </c>
      <c r="FF189" s="1370">
        <f t="shared" si="182"/>
        <v>0</v>
      </c>
      <c r="FG189" s="1370">
        <f t="shared" si="183"/>
        <v>3057.4180000000001</v>
      </c>
    </row>
    <row r="190" spans="153:163" ht="15" customHeight="1" x14ac:dyDescent="0.2">
      <c r="EW190" s="1368"/>
      <c r="EX190" s="1369"/>
      <c r="EY190" s="1369"/>
      <c r="EZ190" s="1369"/>
      <c r="FA190" s="1369"/>
      <c r="FB190" s="1369">
        <v>3223669111</v>
      </c>
      <c r="FC190" s="1370">
        <f t="shared" si="179"/>
        <v>0</v>
      </c>
      <c r="FD190" s="1370">
        <f t="shared" si="180"/>
        <v>0</v>
      </c>
      <c r="FE190" s="1370">
        <f t="shared" si="181"/>
        <v>0</v>
      </c>
      <c r="FF190" s="1370">
        <f t="shared" si="182"/>
        <v>0</v>
      </c>
      <c r="FG190" s="1370">
        <f t="shared" si="183"/>
        <v>3223669.111</v>
      </c>
    </row>
    <row r="191" spans="153:163" ht="15" customHeight="1" x14ac:dyDescent="0.2">
      <c r="EW191" s="1368"/>
      <c r="EX191" s="1369"/>
      <c r="EY191" s="1369"/>
      <c r="EZ191" s="1369"/>
      <c r="FA191" s="1369"/>
      <c r="FB191" s="1369">
        <v>3223669111</v>
      </c>
      <c r="FC191" s="1370">
        <f t="shared" si="179"/>
        <v>0</v>
      </c>
      <c r="FD191" s="1370">
        <f t="shared" si="180"/>
        <v>0</v>
      </c>
      <c r="FE191" s="1370">
        <f t="shared" si="181"/>
        <v>0</v>
      </c>
      <c r="FF191" s="1370">
        <f t="shared" si="182"/>
        <v>0</v>
      </c>
      <c r="FG191" s="1370">
        <f t="shared" si="183"/>
        <v>3223669.111</v>
      </c>
    </row>
    <row r="192" spans="153:163" ht="15" customHeight="1" x14ac:dyDescent="0.2">
      <c r="EW192" s="1368"/>
      <c r="EX192" s="1369"/>
      <c r="EY192" s="1369"/>
      <c r="EZ192" s="1369"/>
      <c r="FA192" s="1369"/>
      <c r="FB192" s="1369">
        <v>3223669111</v>
      </c>
      <c r="FC192" s="1370">
        <f t="shared" si="179"/>
        <v>0</v>
      </c>
      <c r="FD192" s="1370">
        <f t="shared" si="180"/>
        <v>0</v>
      </c>
      <c r="FE192" s="1370">
        <f t="shared" si="181"/>
        <v>0</v>
      </c>
      <c r="FF192" s="1370">
        <f t="shared" si="182"/>
        <v>0</v>
      </c>
      <c r="FG192" s="1370">
        <f t="shared" si="183"/>
        <v>3223669.111</v>
      </c>
    </row>
    <row r="193" spans="153:163" ht="15" customHeight="1" x14ac:dyDescent="0.2">
      <c r="EW193" s="1368"/>
      <c r="EX193" s="1369"/>
      <c r="EY193" s="1369"/>
      <c r="EZ193" s="1369"/>
      <c r="FA193" s="1369"/>
      <c r="FB193" s="1369">
        <v>243</v>
      </c>
      <c r="FC193" s="1370">
        <f t="shared" si="179"/>
        <v>0</v>
      </c>
      <c r="FD193" s="1370">
        <f t="shared" si="180"/>
        <v>0</v>
      </c>
      <c r="FE193" s="1370">
        <f t="shared" si="181"/>
        <v>0</v>
      </c>
      <c r="FF193" s="1370">
        <f t="shared" si="182"/>
        <v>0</v>
      </c>
      <c r="FG193" s="1370">
        <f t="shared" si="183"/>
        <v>0.24299999999999999</v>
      </c>
    </row>
    <row r="194" spans="153:163" ht="15" customHeight="1" x14ac:dyDescent="0.2">
      <c r="EW194" s="1368"/>
      <c r="EX194" s="1369"/>
      <c r="EY194" s="1369"/>
      <c r="EZ194" s="1369"/>
      <c r="FA194" s="1369"/>
      <c r="FB194" s="1369">
        <v>243</v>
      </c>
      <c r="FC194" s="1370">
        <f t="shared" si="179"/>
        <v>0</v>
      </c>
      <c r="FD194" s="1370">
        <f t="shared" si="180"/>
        <v>0</v>
      </c>
      <c r="FE194" s="1370">
        <f t="shared" si="181"/>
        <v>0</v>
      </c>
      <c r="FF194" s="1370">
        <f t="shared" si="182"/>
        <v>0</v>
      </c>
      <c r="FG194" s="1370">
        <f t="shared" si="183"/>
        <v>0.24299999999999999</v>
      </c>
    </row>
    <row r="195" spans="153:163" ht="15" customHeight="1" x14ac:dyDescent="0.2">
      <c r="EW195" s="1368"/>
      <c r="EX195" s="1369"/>
      <c r="EY195" s="1369"/>
      <c r="EZ195" s="1369"/>
      <c r="FA195" s="1369"/>
      <c r="FB195" s="1369">
        <v>243</v>
      </c>
      <c r="FC195" s="1370">
        <f t="shared" si="179"/>
        <v>0</v>
      </c>
      <c r="FD195" s="1370">
        <f t="shared" si="180"/>
        <v>0</v>
      </c>
      <c r="FE195" s="1370">
        <f t="shared" si="181"/>
        <v>0</v>
      </c>
      <c r="FF195" s="1370">
        <f t="shared" si="182"/>
        <v>0</v>
      </c>
      <c r="FG195" s="1370">
        <f t="shared" si="183"/>
        <v>0.24299999999999999</v>
      </c>
    </row>
    <row r="196" spans="153:163" ht="15" customHeight="1" x14ac:dyDescent="0.2">
      <c r="EW196" s="1368"/>
      <c r="EX196" s="1369"/>
      <c r="EY196" s="1369"/>
      <c r="EZ196" s="1369"/>
      <c r="FA196" s="1369"/>
      <c r="FB196" s="1369">
        <v>36034308636</v>
      </c>
      <c r="FC196" s="1370">
        <f t="shared" ref="FC196:FC223" si="205">+EX196/$FF$1*$FG$1</f>
        <v>0</v>
      </c>
      <c r="FD196" s="1370">
        <f t="shared" ref="FD196:FD223" si="206">+EY196/$FF$1*$FG$1</f>
        <v>0</v>
      </c>
      <c r="FE196" s="1370">
        <f t="shared" ref="FE196:FE223" si="207">+EZ196/$FF$1*$FG$1</f>
        <v>0</v>
      </c>
      <c r="FF196" s="1370">
        <f t="shared" ref="FF196:FF223" si="208">+FA196/$FF$1*$FG$1</f>
        <v>0</v>
      </c>
      <c r="FG196" s="1370">
        <f t="shared" ref="FG196:FG223" si="209">+FB196/$FF$1*$FG$1</f>
        <v>36034308.636</v>
      </c>
    </row>
    <row r="197" spans="153:163" ht="15" customHeight="1" x14ac:dyDescent="0.2">
      <c r="EW197" s="1368"/>
      <c r="EX197" s="1369"/>
      <c r="EY197" s="1369"/>
      <c r="EZ197" s="1369"/>
      <c r="FA197" s="1369"/>
      <c r="FB197" s="1369">
        <v>36034308636</v>
      </c>
      <c r="FC197" s="1370">
        <f t="shared" si="205"/>
        <v>0</v>
      </c>
      <c r="FD197" s="1370">
        <f t="shared" si="206"/>
        <v>0</v>
      </c>
      <c r="FE197" s="1370">
        <f t="shared" si="207"/>
        <v>0</v>
      </c>
      <c r="FF197" s="1370">
        <f t="shared" si="208"/>
        <v>0</v>
      </c>
      <c r="FG197" s="1370">
        <f t="shared" si="209"/>
        <v>36034308.636</v>
      </c>
    </row>
    <row r="198" spans="153:163" ht="15" customHeight="1" x14ac:dyDescent="0.2">
      <c r="EW198" s="1368"/>
      <c r="EX198" s="1369"/>
      <c r="EY198" s="1369"/>
      <c r="EZ198" s="1369"/>
      <c r="FA198" s="1369"/>
      <c r="FB198" s="1369">
        <v>2244661956</v>
      </c>
      <c r="FC198" s="1370">
        <f t="shared" si="205"/>
        <v>0</v>
      </c>
      <c r="FD198" s="1370">
        <f t="shared" si="206"/>
        <v>0</v>
      </c>
      <c r="FE198" s="1370">
        <f t="shared" si="207"/>
        <v>0</v>
      </c>
      <c r="FF198" s="1370">
        <f t="shared" si="208"/>
        <v>0</v>
      </c>
      <c r="FG198" s="1370">
        <f t="shared" si="209"/>
        <v>2244661.9559999998</v>
      </c>
    </row>
    <row r="199" spans="153:163" ht="15" customHeight="1" x14ac:dyDescent="0.2">
      <c r="EW199" s="1368"/>
      <c r="EX199" s="1369"/>
      <c r="EY199" s="1369"/>
      <c r="EZ199" s="1369"/>
      <c r="FA199" s="1369"/>
      <c r="FB199" s="1369">
        <v>1535245917</v>
      </c>
      <c r="FC199" s="1370">
        <f t="shared" si="205"/>
        <v>0</v>
      </c>
      <c r="FD199" s="1370">
        <f t="shared" si="206"/>
        <v>0</v>
      </c>
      <c r="FE199" s="1370">
        <f t="shared" si="207"/>
        <v>0</v>
      </c>
      <c r="FF199" s="1370">
        <f t="shared" si="208"/>
        <v>0</v>
      </c>
      <c r="FG199" s="1370">
        <f t="shared" si="209"/>
        <v>1535245.9169999999</v>
      </c>
    </row>
    <row r="200" spans="153:163" ht="15" customHeight="1" x14ac:dyDescent="0.2">
      <c r="EW200" s="1368"/>
      <c r="EX200" s="1369"/>
      <c r="EY200" s="1369"/>
      <c r="EZ200" s="1369"/>
      <c r="FA200" s="1369"/>
      <c r="FB200" s="1369">
        <v>691179618</v>
      </c>
      <c r="FC200" s="1370">
        <f t="shared" si="205"/>
        <v>0</v>
      </c>
      <c r="FD200" s="1370">
        <f t="shared" si="206"/>
        <v>0</v>
      </c>
      <c r="FE200" s="1370">
        <f t="shared" si="207"/>
        <v>0</v>
      </c>
      <c r="FF200" s="1370">
        <f t="shared" si="208"/>
        <v>0</v>
      </c>
      <c r="FG200" s="1370">
        <f t="shared" si="209"/>
        <v>691179.61800000002</v>
      </c>
    </row>
    <row r="201" spans="153:163" ht="15" customHeight="1" x14ac:dyDescent="0.2">
      <c r="EW201" s="1368"/>
      <c r="EX201" s="1369"/>
      <c r="EY201" s="1369"/>
      <c r="EZ201" s="1369"/>
      <c r="FA201" s="1369"/>
      <c r="FB201" s="1369">
        <v>735584</v>
      </c>
      <c r="FC201" s="1370">
        <f t="shared" si="205"/>
        <v>0</v>
      </c>
      <c r="FD201" s="1370">
        <f t="shared" si="206"/>
        <v>0</v>
      </c>
      <c r="FE201" s="1370">
        <f t="shared" si="207"/>
        <v>0</v>
      </c>
      <c r="FF201" s="1370">
        <f t="shared" si="208"/>
        <v>0</v>
      </c>
      <c r="FG201" s="1370">
        <f t="shared" si="209"/>
        <v>735.58399999999995</v>
      </c>
    </row>
    <row r="202" spans="153:163" ht="15" customHeight="1" x14ac:dyDescent="0.2">
      <c r="EW202" s="1368"/>
      <c r="EX202" s="1369"/>
      <c r="EY202" s="1369"/>
      <c r="EZ202" s="1369"/>
      <c r="FA202" s="1369"/>
      <c r="FB202" s="1369">
        <v>17500837</v>
      </c>
      <c r="FC202" s="1370">
        <f t="shared" si="205"/>
        <v>0</v>
      </c>
      <c r="FD202" s="1370">
        <f t="shared" si="206"/>
        <v>0</v>
      </c>
      <c r="FE202" s="1370">
        <f t="shared" si="207"/>
        <v>0</v>
      </c>
      <c r="FF202" s="1370">
        <f t="shared" si="208"/>
        <v>0</v>
      </c>
      <c r="FG202" s="1370">
        <f t="shared" si="209"/>
        <v>17500.837</v>
      </c>
    </row>
    <row r="203" spans="153:163" ht="15" customHeight="1" x14ac:dyDescent="0.2">
      <c r="EW203" s="1368"/>
      <c r="EX203" s="1369"/>
      <c r="EY203" s="1369"/>
      <c r="EZ203" s="1369"/>
      <c r="FA203" s="1369"/>
      <c r="FB203" s="1369">
        <v>25363322102</v>
      </c>
      <c r="FC203" s="1370">
        <f t="shared" si="205"/>
        <v>0</v>
      </c>
      <c r="FD203" s="1370">
        <f t="shared" si="206"/>
        <v>0</v>
      </c>
      <c r="FE203" s="1370">
        <f t="shared" si="207"/>
        <v>0</v>
      </c>
      <c r="FF203" s="1370">
        <f t="shared" si="208"/>
        <v>0</v>
      </c>
      <c r="FG203" s="1370">
        <f t="shared" si="209"/>
        <v>25363322.102000002</v>
      </c>
    </row>
    <row r="204" spans="153:163" ht="15" customHeight="1" x14ac:dyDescent="0.2">
      <c r="EW204" s="1368"/>
      <c r="EX204" s="1369"/>
      <c r="EY204" s="1369"/>
      <c r="EZ204" s="1369"/>
      <c r="FA204" s="1369"/>
      <c r="FB204" s="1369">
        <v>2098293108</v>
      </c>
      <c r="FC204" s="1370">
        <f t="shared" si="205"/>
        <v>0</v>
      </c>
      <c r="FD204" s="1370">
        <f t="shared" si="206"/>
        <v>0</v>
      </c>
      <c r="FE204" s="1370">
        <f t="shared" si="207"/>
        <v>0</v>
      </c>
      <c r="FF204" s="1370">
        <f t="shared" si="208"/>
        <v>0</v>
      </c>
      <c r="FG204" s="1370">
        <f t="shared" si="209"/>
        <v>2098293.108</v>
      </c>
    </row>
    <row r="205" spans="153:163" ht="15" customHeight="1" x14ac:dyDescent="0.2">
      <c r="EW205" s="1368"/>
      <c r="EX205" s="1369"/>
      <c r="EY205" s="1369"/>
      <c r="EZ205" s="1369"/>
      <c r="FA205" s="1369"/>
      <c r="FB205" s="1369">
        <v>180216862</v>
      </c>
      <c r="FC205" s="1370">
        <f t="shared" si="205"/>
        <v>0</v>
      </c>
      <c r="FD205" s="1370">
        <f t="shared" si="206"/>
        <v>0</v>
      </c>
      <c r="FE205" s="1370">
        <f t="shared" si="207"/>
        <v>0</v>
      </c>
      <c r="FF205" s="1370">
        <f t="shared" si="208"/>
        <v>0</v>
      </c>
      <c r="FG205" s="1370">
        <f t="shared" si="209"/>
        <v>180216.86199999999</v>
      </c>
    </row>
    <row r="206" spans="153:163" ht="15" customHeight="1" x14ac:dyDescent="0.2">
      <c r="EW206" s="1368"/>
      <c r="EX206" s="1369"/>
      <c r="EY206" s="1369"/>
      <c r="EZ206" s="1369"/>
      <c r="FA206" s="1369"/>
      <c r="FB206" s="1369">
        <v>692885577</v>
      </c>
      <c r="FC206" s="1370">
        <f t="shared" si="205"/>
        <v>0</v>
      </c>
      <c r="FD206" s="1370">
        <f t="shared" si="206"/>
        <v>0</v>
      </c>
      <c r="FE206" s="1370">
        <f t="shared" si="207"/>
        <v>0</v>
      </c>
      <c r="FF206" s="1370">
        <f t="shared" si="208"/>
        <v>0</v>
      </c>
      <c r="FG206" s="1370">
        <f t="shared" si="209"/>
        <v>692885.57700000005</v>
      </c>
    </row>
    <row r="207" spans="153:163" ht="15" customHeight="1" x14ac:dyDescent="0.2">
      <c r="EW207" s="1368"/>
      <c r="EX207" s="1369"/>
      <c r="EY207" s="1369"/>
      <c r="EZ207" s="1369"/>
      <c r="FA207" s="1369"/>
      <c r="FB207" s="1369">
        <v>2163814583</v>
      </c>
      <c r="FC207" s="1370">
        <f t="shared" si="205"/>
        <v>0</v>
      </c>
      <c r="FD207" s="1370">
        <f t="shared" si="206"/>
        <v>0</v>
      </c>
      <c r="FE207" s="1370">
        <f t="shared" si="207"/>
        <v>0</v>
      </c>
      <c r="FF207" s="1370">
        <f t="shared" si="208"/>
        <v>0</v>
      </c>
      <c r="FG207" s="1370">
        <f t="shared" si="209"/>
        <v>2163814.5830000001</v>
      </c>
    </row>
    <row r="208" spans="153:163" ht="15" customHeight="1" x14ac:dyDescent="0.2">
      <c r="EW208" s="1368"/>
      <c r="EX208" s="1369"/>
      <c r="EY208" s="1369"/>
      <c r="EZ208" s="1369"/>
      <c r="FA208" s="1369"/>
      <c r="FB208" s="1369">
        <v>2398297068</v>
      </c>
      <c r="FC208" s="1370">
        <f t="shared" si="205"/>
        <v>0</v>
      </c>
      <c r="FD208" s="1370">
        <f t="shared" si="206"/>
        <v>0</v>
      </c>
      <c r="FE208" s="1370">
        <f t="shared" si="207"/>
        <v>0</v>
      </c>
      <c r="FF208" s="1370">
        <f t="shared" si="208"/>
        <v>0</v>
      </c>
      <c r="FG208" s="1370">
        <f t="shared" si="209"/>
        <v>2398297.068</v>
      </c>
    </row>
    <row r="209" spans="153:163" ht="15" customHeight="1" x14ac:dyDescent="0.2">
      <c r="EW209" s="1368"/>
      <c r="EX209" s="1369"/>
      <c r="EY209" s="1369"/>
      <c r="EZ209" s="1369"/>
      <c r="FA209" s="1369"/>
      <c r="FB209" s="1369">
        <v>17829814904</v>
      </c>
      <c r="FC209" s="1370">
        <f t="shared" si="205"/>
        <v>0</v>
      </c>
      <c r="FD209" s="1370">
        <f t="shared" si="206"/>
        <v>0</v>
      </c>
      <c r="FE209" s="1370">
        <f t="shared" si="207"/>
        <v>0</v>
      </c>
      <c r="FF209" s="1370">
        <f t="shared" si="208"/>
        <v>0</v>
      </c>
      <c r="FG209" s="1370">
        <f t="shared" si="209"/>
        <v>17829814.903999999</v>
      </c>
    </row>
    <row r="210" spans="153:163" ht="15" customHeight="1" x14ac:dyDescent="0.2">
      <c r="EW210" s="1368"/>
      <c r="EX210" s="1369"/>
      <c r="EY210" s="1369"/>
      <c r="EZ210" s="1369"/>
      <c r="FA210" s="1369"/>
      <c r="FB210" s="1369">
        <v>3760735843</v>
      </c>
      <c r="FC210" s="1370">
        <f t="shared" si="205"/>
        <v>0</v>
      </c>
      <c r="FD210" s="1370">
        <f t="shared" si="206"/>
        <v>0</v>
      </c>
      <c r="FE210" s="1370">
        <f t="shared" si="207"/>
        <v>0</v>
      </c>
      <c r="FF210" s="1370">
        <f t="shared" si="208"/>
        <v>0</v>
      </c>
      <c r="FG210" s="1370">
        <f t="shared" si="209"/>
        <v>3760735.8429999999</v>
      </c>
    </row>
    <row r="211" spans="153:163" ht="15" customHeight="1" x14ac:dyDescent="0.2">
      <c r="EW211" s="1368"/>
      <c r="EX211" s="1369"/>
      <c r="EY211" s="1369"/>
      <c r="EZ211" s="1369"/>
      <c r="FA211" s="1369"/>
      <c r="FB211" s="1369">
        <v>0</v>
      </c>
      <c r="FC211" s="1370">
        <f t="shared" si="205"/>
        <v>0</v>
      </c>
      <c r="FD211" s="1370">
        <f t="shared" si="206"/>
        <v>0</v>
      </c>
      <c r="FE211" s="1370">
        <f t="shared" si="207"/>
        <v>0</v>
      </c>
      <c r="FF211" s="1370">
        <f t="shared" si="208"/>
        <v>0</v>
      </c>
      <c r="FG211" s="1370">
        <f t="shared" si="209"/>
        <v>0</v>
      </c>
    </row>
    <row r="212" spans="153:163" ht="15" customHeight="1" x14ac:dyDescent="0.2">
      <c r="EW212" s="1368"/>
      <c r="EX212" s="1369"/>
      <c r="EY212" s="1369"/>
      <c r="EZ212" s="1369"/>
      <c r="FA212" s="1369"/>
      <c r="FB212" s="1369">
        <v>2320400378</v>
      </c>
      <c r="FC212" s="1370">
        <f t="shared" si="205"/>
        <v>0</v>
      </c>
      <c r="FD212" s="1370">
        <f t="shared" si="206"/>
        <v>0</v>
      </c>
      <c r="FE212" s="1370">
        <f t="shared" si="207"/>
        <v>0</v>
      </c>
      <c r="FF212" s="1370">
        <f t="shared" si="208"/>
        <v>0</v>
      </c>
      <c r="FG212" s="1370">
        <f t="shared" si="209"/>
        <v>2320400.378</v>
      </c>
    </row>
    <row r="213" spans="153:163" ht="15" customHeight="1" x14ac:dyDescent="0.2">
      <c r="EW213" s="1368"/>
      <c r="EX213" s="1369"/>
      <c r="EY213" s="1369"/>
      <c r="EZ213" s="1369"/>
      <c r="FA213" s="1369"/>
      <c r="FB213" s="1369">
        <v>2345188357</v>
      </c>
      <c r="FC213" s="1370">
        <f t="shared" si="205"/>
        <v>0</v>
      </c>
      <c r="FD213" s="1370">
        <f t="shared" si="206"/>
        <v>0</v>
      </c>
      <c r="FE213" s="1370">
        <f t="shared" si="207"/>
        <v>0</v>
      </c>
      <c r="FF213" s="1370">
        <f t="shared" si="208"/>
        <v>0</v>
      </c>
      <c r="FG213" s="1370">
        <f t="shared" si="209"/>
        <v>2345188.3569999998</v>
      </c>
    </row>
    <row r="214" spans="153:163" ht="15" customHeight="1" x14ac:dyDescent="0.2">
      <c r="EW214" s="1368"/>
      <c r="EX214" s="1369"/>
      <c r="EY214" s="1369"/>
      <c r="EZ214" s="1369"/>
      <c r="FA214" s="1369"/>
      <c r="FB214" s="1369">
        <v>497</v>
      </c>
      <c r="FC214" s="1370">
        <f t="shared" si="205"/>
        <v>0</v>
      </c>
      <c r="FD214" s="1370">
        <f t="shared" si="206"/>
        <v>0</v>
      </c>
      <c r="FE214" s="1370">
        <f t="shared" si="207"/>
        <v>0</v>
      </c>
      <c r="FF214" s="1370">
        <f t="shared" si="208"/>
        <v>0</v>
      </c>
      <c r="FG214" s="1370">
        <f t="shared" si="209"/>
        <v>0.497</v>
      </c>
    </row>
    <row r="215" spans="153:163" ht="15" customHeight="1" x14ac:dyDescent="0.2">
      <c r="EW215" s="1368"/>
      <c r="EX215" s="1369"/>
      <c r="EY215" s="1369"/>
      <c r="EZ215" s="1369"/>
      <c r="FA215" s="1369"/>
      <c r="FB215" s="1369">
        <v>497</v>
      </c>
      <c r="FC215" s="1370">
        <f t="shared" si="205"/>
        <v>0</v>
      </c>
      <c r="FD215" s="1370">
        <f t="shared" si="206"/>
        <v>0</v>
      </c>
      <c r="FE215" s="1370">
        <f t="shared" si="207"/>
        <v>0</v>
      </c>
      <c r="FF215" s="1370">
        <f t="shared" si="208"/>
        <v>0</v>
      </c>
      <c r="FG215" s="1370">
        <f t="shared" si="209"/>
        <v>0.497</v>
      </c>
    </row>
    <row r="216" spans="153:163" ht="15" customHeight="1" x14ac:dyDescent="0.2">
      <c r="EW216" s="1368"/>
      <c r="EX216" s="1369"/>
      <c r="EY216" s="1369"/>
      <c r="EZ216" s="1369"/>
      <c r="FA216" s="1369"/>
      <c r="FB216" s="1369">
        <v>-2334420900</v>
      </c>
      <c r="FC216" s="1370">
        <f t="shared" si="205"/>
        <v>0</v>
      </c>
      <c r="FD216" s="1370">
        <f t="shared" si="206"/>
        <v>0</v>
      </c>
      <c r="FE216" s="1370">
        <f t="shared" si="207"/>
        <v>0</v>
      </c>
      <c r="FF216" s="1370">
        <f t="shared" si="208"/>
        <v>0</v>
      </c>
      <c r="FG216" s="1370">
        <f t="shared" si="209"/>
        <v>-2334420.9</v>
      </c>
    </row>
    <row r="217" spans="153:163" ht="15" customHeight="1" x14ac:dyDescent="0.2">
      <c r="EW217" s="1368"/>
      <c r="EX217" s="1369"/>
      <c r="EY217" s="1369"/>
      <c r="EZ217" s="1369"/>
      <c r="FA217" s="1369"/>
      <c r="FB217" s="1369">
        <v>-2334420900</v>
      </c>
      <c r="FC217" s="1370">
        <f t="shared" si="205"/>
        <v>0</v>
      </c>
      <c r="FD217" s="1370">
        <f t="shared" si="206"/>
        <v>0</v>
      </c>
      <c r="FE217" s="1370">
        <f t="shared" si="207"/>
        <v>0</v>
      </c>
      <c r="FF217" s="1370">
        <f t="shared" si="208"/>
        <v>0</v>
      </c>
      <c r="FG217" s="1370">
        <f t="shared" si="209"/>
        <v>-2334420.9</v>
      </c>
    </row>
    <row r="218" spans="153:163" ht="15" customHeight="1" x14ac:dyDescent="0.2">
      <c r="EW218" s="1368"/>
      <c r="EX218" s="1369"/>
      <c r="EY218" s="1369"/>
      <c r="EZ218" s="1369"/>
      <c r="FA218" s="1369"/>
      <c r="FB218" s="1369">
        <v>-2334420900</v>
      </c>
      <c r="FC218" s="1370">
        <f t="shared" si="205"/>
        <v>0</v>
      </c>
      <c r="FD218" s="1370">
        <f t="shared" si="206"/>
        <v>0</v>
      </c>
      <c r="FE218" s="1370">
        <f t="shared" si="207"/>
        <v>0</v>
      </c>
      <c r="FF218" s="1370">
        <f t="shared" si="208"/>
        <v>0</v>
      </c>
      <c r="FG218" s="1370">
        <f t="shared" si="209"/>
        <v>-2334420.9</v>
      </c>
    </row>
    <row r="219" spans="153:163" ht="15" customHeight="1" x14ac:dyDescent="0.2">
      <c r="EW219" s="1368"/>
      <c r="EX219" s="1369"/>
      <c r="EY219" s="1369"/>
      <c r="EZ219" s="1369"/>
      <c r="FA219" s="1369"/>
      <c r="FB219" s="1369">
        <v>10267152000</v>
      </c>
      <c r="FC219" s="1370">
        <f t="shared" si="205"/>
        <v>0</v>
      </c>
      <c r="FD219" s="1370">
        <f t="shared" si="206"/>
        <v>0</v>
      </c>
      <c r="FE219" s="1370">
        <f t="shared" si="207"/>
        <v>0</v>
      </c>
      <c r="FF219" s="1370">
        <f t="shared" si="208"/>
        <v>0</v>
      </c>
      <c r="FG219" s="1370">
        <f t="shared" si="209"/>
        <v>10267152</v>
      </c>
    </row>
    <row r="220" spans="153:163" ht="15" customHeight="1" x14ac:dyDescent="0.2">
      <c r="EW220" s="1368"/>
      <c r="EX220" s="1369"/>
      <c r="EY220" s="1369"/>
      <c r="EZ220" s="1369"/>
      <c r="FA220" s="1369"/>
      <c r="FB220" s="1369">
        <v>10267152000</v>
      </c>
      <c r="FC220" s="1370">
        <f t="shared" si="205"/>
        <v>0</v>
      </c>
      <c r="FD220" s="1370">
        <f t="shared" si="206"/>
        <v>0</v>
      </c>
      <c r="FE220" s="1370">
        <f t="shared" si="207"/>
        <v>0</v>
      </c>
      <c r="FF220" s="1370">
        <f t="shared" si="208"/>
        <v>0</v>
      </c>
      <c r="FG220" s="1370">
        <f t="shared" si="209"/>
        <v>10267152</v>
      </c>
    </row>
    <row r="221" spans="153:163" ht="15" customHeight="1" x14ac:dyDescent="0.2">
      <c r="EW221" s="1368"/>
      <c r="EX221" s="1369"/>
      <c r="EY221" s="1369"/>
      <c r="EZ221" s="1369"/>
      <c r="FA221" s="1369"/>
      <c r="FB221" s="1369">
        <v>10267152000</v>
      </c>
      <c r="FC221" s="1370">
        <f t="shared" si="205"/>
        <v>0</v>
      </c>
      <c r="FD221" s="1370">
        <f t="shared" si="206"/>
        <v>0</v>
      </c>
      <c r="FE221" s="1370">
        <f t="shared" si="207"/>
        <v>0</v>
      </c>
      <c r="FF221" s="1370">
        <f t="shared" si="208"/>
        <v>0</v>
      </c>
      <c r="FG221" s="1370">
        <f t="shared" si="209"/>
        <v>10267152</v>
      </c>
    </row>
    <row r="222" spans="153:163" ht="15" customHeight="1" x14ac:dyDescent="0.2">
      <c r="EW222" s="1368"/>
      <c r="EX222" s="1369"/>
      <c r="EY222" s="1369"/>
      <c r="EZ222" s="1369"/>
      <c r="FA222" s="1369"/>
      <c r="FB222" s="1369">
        <v>100</v>
      </c>
      <c r="FC222" s="1370">
        <f t="shared" si="205"/>
        <v>0</v>
      </c>
      <c r="FD222" s="1370">
        <f t="shared" si="206"/>
        <v>0</v>
      </c>
      <c r="FE222" s="1370">
        <f t="shared" si="207"/>
        <v>0</v>
      </c>
      <c r="FF222" s="1370">
        <f t="shared" si="208"/>
        <v>0</v>
      </c>
      <c r="FG222" s="1370">
        <f t="shared" si="209"/>
        <v>0.1</v>
      </c>
    </row>
    <row r="223" spans="153:163" ht="15" customHeight="1" x14ac:dyDescent="0.2">
      <c r="EW223" s="1368"/>
      <c r="EX223" s="1369"/>
      <c r="EY223" s="1369"/>
      <c r="EZ223" s="1369"/>
      <c r="FA223" s="1369"/>
      <c r="FB223" s="1369">
        <v>100</v>
      </c>
      <c r="FC223" s="1370">
        <f t="shared" si="205"/>
        <v>0</v>
      </c>
      <c r="FD223" s="1370">
        <f t="shared" si="206"/>
        <v>0</v>
      </c>
      <c r="FE223" s="1370">
        <f t="shared" si="207"/>
        <v>0</v>
      </c>
      <c r="FF223" s="1370">
        <f t="shared" si="208"/>
        <v>0</v>
      </c>
      <c r="FG223" s="1370">
        <f t="shared" si="209"/>
        <v>0.1</v>
      </c>
    </row>
    <row r="226" spans="159:159" ht="15" customHeight="1" x14ac:dyDescent="0.2">
      <c r="FC226" s="1371"/>
    </row>
  </sheetData>
  <autoFilter ref="A2:FG149" xr:uid="{00000000-0001-0000-0200-000000000000}"/>
  <mergeCells count="15">
    <mergeCell ref="A1:G1"/>
    <mergeCell ref="S1:Y1"/>
    <mergeCell ref="AG1:AM1"/>
    <mergeCell ref="AV1:BB1"/>
    <mergeCell ref="BG1:BI1"/>
    <mergeCell ref="FN1:FQ1"/>
    <mergeCell ref="ER1:ES1"/>
    <mergeCell ref="EW1:FE1"/>
    <mergeCell ref="DT1:DZ1"/>
    <mergeCell ref="BK1:BQ1"/>
    <mergeCell ref="CZ1:DA1"/>
    <mergeCell ref="DE1:DI1"/>
    <mergeCell ref="CK1:CL1"/>
    <mergeCell ref="CP1:CS1"/>
    <mergeCell ref="BZ1:CF1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</sheetPr>
  <dimension ref="A1:GD170"/>
  <sheetViews>
    <sheetView showGridLines="0" topLeftCell="FV155" zoomScale="80" zoomScaleNormal="80" workbookViewId="0">
      <selection activeCell="GB180" sqref="GB180"/>
    </sheetView>
  </sheetViews>
  <sheetFormatPr baseColWidth="10" defaultColWidth="11.42578125" defaultRowHeight="15" customHeight="1" x14ac:dyDescent="0.25"/>
  <cols>
    <col min="1" max="1" width="31.140625" style="1153" customWidth="1"/>
    <col min="2" max="5" width="11.42578125" style="1153" hidden="1" customWidth="1"/>
    <col min="6" max="9" width="16.140625" style="1153" customWidth="1"/>
    <col min="10" max="10" width="11.42578125" style="1153"/>
    <col min="11" max="11" width="0" style="1153" hidden="1" customWidth="1"/>
    <col min="12" max="12" width="36.140625" style="1153" customWidth="1"/>
    <col min="13" max="13" width="0" style="1153" hidden="1" customWidth="1"/>
    <col min="14" max="14" width="15.140625" style="1153" customWidth="1"/>
    <col min="15" max="15" width="11.5703125" style="1153" bestFit="1" customWidth="1"/>
    <col min="16" max="16" width="11.42578125" style="1153" hidden="1" customWidth="1"/>
    <col min="17" max="17" width="40.42578125" style="1153" hidden="1" customWidth="1"/>
    <col min="18" max="21" width="11.42578125" style="1153" hidden="1" customWidth="1"/>
    <col min="22" max="22" width="13.28515625" style="1153" hidden="1" customWidth="1"/>
    <col min="23" max="23" width="12.140625" style="1153" hidden="1" customWidth="1"/>
    <col min="24" max="24" width="13.28515625" style="1153" hidden="1" customWidth="1"/>
    <col min="25" max="25" width="12.140625" style="1153" hidden="1" customWidth="1"/>
    <col min="26" max="26" width="11.42578125" style="1153" hidden="1" customWidth="1"/>
    <col min="27" max="27" width="0" style="1153" hidden="1" customWidth="1"/>
    <col min="28" max="28" width="26.85546875" style="1153" customWidth="1"/>
    <col min="29" max="29" width="15.140625" style="1153" customWidth="1"/>
    <col min="30" max="30" width="12.140625" style="1153" bestFit="1" customWidth="1"/>
    <col min="31" max="31" width="11.5703125" style="1153" bestFit="1" customWidth="1"/>
    <col min="32" max="32" width="11.42578125" style="1153" hidden="1" customWidth="1"/>
    <col min="33" max="33" width="18.42578125" style="1153" hidden="1" customWidth="1"/>
    <col min="34" max="35" width="14.85546875" style="1153" hidden="1" customWidth="1"/>
    <col min="36" max="36" width="14.140625" style="1153" hidden="1" customWidth="1"/>
    <col min="37" max="37" width="8.5703125" style="1153" hidden="1" customWidth="1"/>
    <col min="38" max="38" width="13.42578125" style="1153" hidden="1" customWidth="1"/>
    <col min="39" max="40" width="12.28515625" style="1153" hidden="1" customWidth="1"/>
    <col min="41" max="41" width="13.42578125" style="1153" hidden="1" customWidth="1"/>
    <col min="42" max="42" width="11.42578125" style="1153" hidden="1" customWidth="1"/>
    <col min="43" max="43" width="0" style="1153" hidden="1" customWidth="1"/>
    <col min="44" max="44" width="35.5703125" style="1153" customWidth="1"/>
    <col min="45" max="45" width="15.7109375" style="1153" hidden="1" customWidth="1"/>
    <col min="46" max="46" width="12.140625" style="1153" bestFit="1" customWidth="1"/>
    <col min="47" max="47" width="11.42578125" style="1153"/>
    <col min="48" max="48" width="11.42578125" style="1153" hidden="1" customWidth="1"/>
    <col min="49" max="49" width="37.140625" style="1153" hidden="1" customWidth="1"/>
    <col min="50" max="53" width="11.42578125" style="1153" hidden="1" customWidth="1"/>
    <col min="54" max="54" width="13.140625" style="1153" hidden="1" customWidth="1"/>
    <col min="55" max="56" width="12.140625" style="1153" hidden="1" customWidth="1"/>
    <col min="57" max="57" width="13.28515625" style="1153" hidden="1" customWidth="1"/>
    <col min="58" max="58" width="11.42578125" style="1153" hidden="1" customWidth="1"/>
    <col min="59" max="59" width="0" style="1153" hidden="1" customWidth="1"/>
    <col min="60" max="60" width="20.42578125" style="1153" customWidth="1"/>
    <col min="61" max="61" width="16.140625" style="1153" hidden="1" customWidth="1"/>
    <col min="62" max="62" width="12.140625" style="1153" bestFit="1" customWidth="1"/>
    <col min="63" max="63" width="11.42578125" style="1153"/>
    <col min="64" max="64" width="11.42578125" style="1153" hidden="1" customWidth="1"/>
    <col min="65" max="65" width="22.28515625" style="1153" hidden="1" customWidth="1"/>
    <col min="66" max="69" width="15.5703125" style="1153" hidden="1" customWidth="1"/>
    <col min="70" max="70" width="13.28515625" style="1153" hidden="1" customWidth="1"/>
    <col min="71" max="72" width="12.140625" style="1153" hidden="1" customWidth="1"/>
    <col min="73" max="73" width="13.28515625" style="1153" hidden="1" customWidth="1"/>
    <col min="74" max="74" width="11.42578125" style="1153" hidden="1" customWidth="1"/>
    <col min="75" max="75" width="0" style="1153" hidden="1" customWidth="1"/>
    <col min="76" max="76" width="34.85546875" style="1153" customWidth="1"/>
    <col min="77" max="77" width="13.5703125" style="1348" hidden="1" customWidth="1"/>
    <col min="78" max="78" width="12.140625" style="1153" bestFit="1" customWidth="1"/>
    <col min="79" max="79" width="11.5703125" style="1153" bestFit="1" customWidth="1"/>
    <col min="80" max="80" width="11.42578125" style="1153" hidden="1" customWidth="1"/>
    <col min="81" max="81" width="38.42578125" style="1153" hidden="1" customWidth="1"/>
    <col min="82" max="82" width="14.5703125" style="1153" hidden="1" customWidth="1"/>
    <col min="83" max="85" width="13.5703125" style="1153" hidden="1" customWidth="1"/>
    <col min="86" max="86" width="13.28515625" style="1153" hidden="1" customWidth="1"/>
    <col min="87" max="89" width="12.140625" style="1153" hidden="1" customWidth="1"/>
    <col min="90" max="90" width="11.42578125" style="1153" hidden="1" customWidth="1"/>
    <col min="91" max="91" width="0" style="1153" hidden="1" customWidth="1"/>
    <col min="92" max="92" width="42.7109375" style="1153" customWidth="1"/>
    <col min="93" max="93" width="7.28515625" style="1348" hidden="1" customWidth="1"/>
    <col min="94" max="94" width="12.140625" style="1153" bestFit="1" customWidth="1"/>
    <col min="95" max="95" width="11.5703125" style="1153" bestFit="1" customWidth="1"/>
    <col min="96" max="96" width="13.28515625" style="1153" customWidth="1"/>
    <col min="97" max="97" width="39.7109375" style="1153" customWidth="1"/>
    <col min="98" max="101" width="11.42578125" style="1153" hidden="1" customWidth="1"/>
    <col min="102" max="102" width="12.7109375" style="1153" customWidth="1"/>
    <col min="103" max="104" width="13.28515625" style="1153" customWidth="1"/>
    <col min="105" max="105" width="12.140625" style="1153" customWidth="1"/>
    <col min="106" max="106" width="11.42578125" style="1153" customWidth="1"/>
    <col min="107" max="107" width="11.42578125" style="1153"/>
    <col min="108" max="108" width="29.42578125" style="1153" customWidth="1"/>
    <col min="109" max="109" width="16.5703125" style="1348" hidden="1" customWidth="1"/>
    <col min="110" max="110" width="18" style="1153" customWidth="1"/>
    <col min="111" max="111" width="11" style="1153" customWidth="1"/>
    <col min="112" max="112" width="5.42578125" style="1153" customWidth="1"/>
    <col min="113" max="113" width="7" style="1153" customWidth="1"/>
    <col min="114" max="114" width="56.5703125" style="1153" customWidth="1"/>
    <col min="115" max="116" width="14.5703125" style="1348" hidden="1" customWidth="1"/>
    <col min="117" max="117" width="13.5703125" style="1348" hidden="1" customWidth="1"/>
    <col min="118" max="118" width="14.5703125" style="1348" hidden="1" customWidth="1"/>
    <col min="119" max="122" width="15.5703125" style="1348" customWidth="1"/>
    <col min="123" max="124" width="5.5703125" style="1153" customWidth="1"/>
    <col min="125" max="125" width="11.42578125" style="1153"/>
    <col min="126" max="126" width="53.42578125" style="1153" customWidth="1"/>
    <col min="127" max="127" width="20.5703125" style="1153" hidden="1" customWidth="1"/>
    <col min="128" max="128" width="13.7109375" style="1153" customWidth="1"/>
    <col min="129" max="130" width="11.42578125" style="1153"/>
    <col min="131" max="131" width="36.140625" style="1153" customWidth="1"/>
    <col min="132" max="135" width="0" style="1153" hidden="1" customWidth="1"/>
    <col min="136" max="136" width="16.7109375" style="1354" customWidth="1"/>
    <col min="137" max="138" width="16.7109375" style="1153" customWidth="1"/>
    <col min="139" max="139" width="12.140625" style="1153" customWidth="1"/>
    <col min="140" max="141" width="11.42578125" style="1153"/>
    <col min="142" max="142" width="58.28515625" style="1153" customWidth="1"/>
    <col min="143" max="143" width="18.7109375" style="1348" customWidth="1"/>
    <col min="144" max="144" width="18.7109375" style="1153" customWidth="1"/>
    <col min="145" max="146" width="11.42578125" style="1153"/>
    <col min="147" max="147" width="35" style="1153" customWidth="1"/>
    <col min="148" max="150" width="0" style="1153" hidden="1" customWidth="1"/>
    <col min="151" max="151" width="17.7109375" style="1153" hidden="1" customWidth="1"/>
    <col min="152" max="152" width="13.42578125" style="1348" bestFit="1" customWidth="1"/>
    <col min="153" max="154" width="13.28515625" style="1348" bestFit="1" customWidth="1"/>
    <col min="155" max="155" width="21.42578125" style="1348" customWidth="1"/>
    <col min="156" max="157" width="11.42578125" style="1153"/>
    <col min="158" max="158" width="61.85546875" style="1153" customWidth="1"/>
    <col min="159" max="159" width="16.5703125" style="1348" bestFit="1" customWidth="1"/>
    <col min="160" max="160" width="12.140625" style="1153" bestFit="1" customWidth="1"/>
    <col min="161" max="161" width="11.42578125" style="1153"/>
    <col min="162" max="162" width="39.5703125" style="1153" customWidth="1"/>
    <col min="163" max="165" width="17.7109375" style="1348" hidden="1" customWidth="1"/>
    <col min="166" max="166" width="16.5703125" style="1348" hidden="1" customWidth="1"/>
    <col min="167" max="167" width="16.5703125" style="1354" customWidth="1"/>
    <col min="168" max="168" width="14.7109375" style="1348" customWidth="1"/>
    <col min="169" max="170" width="14.7109375" style="1153" customWidth="1"/>
    <col min="171" max="172" width="11.42578125" style="1153"/>
    <col min="173" max="173" width="57" style="1153" bestFit="1" customWidth="1"/>
    <col min="174" max="174" width="13.140625" style="1153" hidden="1" customWidth="1"/>
    <col min="175" max="175" width="14.5703125" style="1153" customWidth="1"/>
    <col min="176" max="177" width="11.42578125" style="1153"/>
    <col min="178" max="178" width="39" style="1153" bestFit="1" customWidth="1"/>
    <col min="179" max="179" width="11.7109375" style="1153" hidden="1" customWidth="1"/>
    <col min="180" max="180" width="11.85546875" style="1153" hidden="1" customWidth="1"/>
    <col min="181" max="181" width="12.7109375" style="1153" hidden="1" customWidth="1"/>
    <col min="182" max="182" width="11.85546875" style="1153" hidden="1" customWidth="1"/>
    <col min="183" max="183" width="15.140625" style="1354" customWidth="1"/>
    <col min="184" max="186" width="15.140625" style="1153" customWidth="1"/>
    <col min="187" max="187" width="11.42578125" style="1153" customWidth="1"/>
    <col min="188" max="16384" width="11.42578125" style="1153"/>
  </cols>
  <sheetData>
    <row r="1" spans="1:186" s="1343" customFormat="1" ht="12" x14ac:dyDescent="0.25">
      <c r="A1" s="1343" t="s">
        <v>0</v>
      </c>
      <c r="H1" s="1343">
        <v>1000</v>
      </c>
      <c r="I1" s="1344">
        <v>1.0349999999999999</v>
      </c>
      <c r="L1" s="1995" t="s">
        <v>136</v>
      </c>
      <c r="M1" s="1995"/>
      <c r="N1" s="1343">
        <v>1000</v>
      </c>
      <c r="O1" s="1343">
        <v>1.0349999999999999</v>
      </c>
      <c r="Q1" s="1995" t="s">
        <v>861</v>
      </c>
      <c r="R1" s="1995"/>
      <c r="S1" s="1995"/>
      <c r="T1" s="1995"/>
      <c r="U1" s="1995"/>
      <c r="V1" s="1995"/>
      <c r="W1" s="1995"/>
      <c r="X1" s="1343">
        <v>1000</v>
      </c>
      <c r="Y1" s="1343">
        <v>1.0349999999999999</v>
      </c>
      <c r="AB1" s="1995" t="s">
        <v>6</v>
      </c>
      <c r="AC1" s="1995"/>
      <c r="AD1" s="1343">
        <v>1000</v>
      </c>
      <c r="AE1" s="1343">
        <v>1.0349999999999999</v>
      </c>
      <c r="AG1" s="1995" t="s">
        <v>862</v>
      </c>
      <c r="AH1" s="1995"/>
      <c r="AI1" s="1995"/>
      <c r="AJ1" s="1995"/>
      <c r="AK1" s="1995"/>
      <c r="AL1" s="1995"/>
      <c r="AM1" s="1995"/>
      <c r="AN1" s="1343">
        <v>1000</v>
      </c>
      <c r="AO1" s="1343">
        <v>1.0349999999999999</v>
      </c>
      <c r="AR1" s="998" t="s">
        <v>7</v>
      </c>
      <c r="AS1" s="1343">
        <v>1000</v>
      </c>
      <c r="AT1" s="1343">
        <v>1.0349999999999999</v>
      </c>
      <c r="AW1" s="1343" t="s">
        <v>868</v>
      </c>
      <c r="BD1" s="1343">
        <v>1000</v>
      </c>
      <c r="BE1" s="1343">
        <v>1.0349999999999999</v>
      </c>
      <c r="BH1" s="998" t="s">
        <v>8</v>
      </c>
      <c r="BJ1" s="1343">
        <v>1000</v>
      </c>
      <c r="BK1" s="1343">
        <v>1.0349999999999999</v>
      </c>
      <c r="BM1" s="1343" t="s">
        <v>876</v>
      </c>
      <c r="BU1" s="1343">
        <v>1000</v>
      </c>
      <c r="BV1" s="1343">
        <v>1.0349999999999999</v>
      </c>
      <c r="BX1" s="1995" t="s">
        <v>9</v>
      </c>
      <c r="BY1" s="1995"/>
      <c r="BZ1" s="1343">
        <v>1000</v>
      </c>
      <c r="CA1" s="1344">
        <v>1.0349999999999999</v>
      </c>
      <c r="CC1" s="1996" t="s">
        <v>891</v>
      </c>
      <c r="CD1" s="1996"/>
      <c r="CE1" s="1996"/>
      <c r="CF1" s="1996"/>
      <c r="CG1" s="1996"/>
      <c r="CH1" s="1996"/>
      <c r="CI1" s="1996"/>
      <c r="CJ1" s="1343">
        <v>1000</v>
      </c>
      <c r="CK1" s="1343">
        <v>1.0349999999999999</v>
      </c>
      <c r="CN1" s="998" t="s">
        <v>79</v>
      </c>
      <c r="CO1" s="1345"/>
      <c r="CP1" s="1343">
        <v>1000</v>
      </c>
      <c r="CQ1" s="1343">
        <v>1.0349999999999999</v>
      </c>
      <c r="CS1" s="1996" t="s">
        <v>756</v>
      </c>
      <c r="CT1" s="1996"/>
      <c r="CU1" s="1996"/>
      <c r="CV1" s="1996"/>
      <c r="CW1" s="1996"/>
      <c r="CX1" s="1996"/>
      <c r="CY1" s="1996"/>
      <c r="CZ1" s="1343">
        <v>1000</v>
      </c>
      <c r="DA1" s="1343">
        <v>1.0349999999999999</v>
      </c>
      <c r="DD1" s="1995" t="s">
        <v>10</v>
      </c>
      <c r="DE1" s="1995"/>
      <c r="DF1" s="1995"/>
      <c r="DJ1" s="1995" t="s">
        <v>759</v>
      </c>
      <c r="DK1" s="1995"/>
      <c r="DL1" s="1995"/>
      <c r="DM1" s="1995"/>
      <c r="DN1" s="1995"/>
      <c r="DO1" s="1995"/>
      <c r="DP1" s="1995"/>
      <c r="DQ1" s="1995"/>
      <c r="DR1" s="1995"/>
      <c r="DV1" s="1995" t="s">
        <v>11</v>
      </c>
      <c r="DW1" s="1995"/>
      <c r="DX1" s="1343">
        <v>1000</v>
      </c>
      <c r="DY1" s="1343">
        <v>1.0349999999999999</v>
      </c>
      <c r="EA1" s="1995" t="s">
        <v>908</v>
      </c>
      <c r="EB1" s="1995"/>
      <c r="EC1" s="1995"/>
      <c r="ED1" s="1995"/>
      <c r="EE1" s="1995"/>
      <c r="EF1" s="1995"/>
      <c r="EG1" s="1995"/>
      <c r="EH1" s="1343">
        <v>1000</v>
      </c>
      <c r="EI1" s="1343">
        <v>1.0349999999999999</v>
      </c>
      <c r="EL1" s="998" t="s">
        <v>909</v>
      </c>
      <c r="EM1" s="1345">
        <v>1000</v>
      </c>
      <c r="EN1" s="1343">
        <v>1.0349999999999999</v>
      </c>
      <c r="EQ1" s="1995" t="s">
        <v>910</v>
      </c>
      <c r="ER1" s="1995"/>
      <c r="ES1" s="1995"/>
      <c r="ET1" s="1995"/>
      <c r="EU1" s="1995"/>
      <c r="EV1" s="1995"/>
      <c r="EW1" s="1995"/>
      <c r="EX1" s="1345">
        <v>1000</v>
      </c>
      <c r="EY1" s="1343">
        <v>1.0349999999999999</v>
      </c>
      <c r="FB1" s="1346" t="s">
        <v>916</v>
      </c>
      <c r="FC1" s="1345">
        <v>1000</v>
      </c>
      <c r="FD1" s="1343">
        <v>1.0349999999999999</v>
      </c>
      <c r="FF1" s="1995" t="s">
        <v>917</v>
      </c>
      <c r="FG1" s="1995"/>
      <c r="FH1" s="1995"/>
      <c r="FI1" s="1995"/>
      <c r="FJ1" s="1995"/>
      <c r="FL1" s="1345"/>
      <c r="FM1" s="1343">
        <v>1000</v>
      </c>
      <c r="FN1" s="1343">
        <v>1.0349999999999999</v>
      </c>
      <c r="FQ1" s="1343" t="s">
        <v>929</v>
      </c>
      <c r="FR1" s="1343">
        <v>1000</v>
      </c>
      <c r="FS1" s="1343">
        <v>1.0349999999999999</v>
      </c>
      <c r="FV1" s="1995" t="s">
        <v>928</v>
      </c>
      <c r="FW1" s="1995"/>
      <c r="FX1" s="1995"/>
      <c r="FY1" s="1995"/>
      <c r="FZ1" s="1995"/>
      <c r="GA1" s="1995"/>
      <c r="GB1" s="1995"/>
      <c r="GC1" s="1343">
        <v>1000</v>
      </c>
      <c r="GD1" s="1343">
        <v>1.0349999999999999</v>
      </c>
    </row>
    <row r="2" spans="1:186" s="1347" customFormat="1" ht="36" x14ac:dyDescent="0.25">
      <c r="A2" s="716" t="s">
        <v>339</v>
      </c>
      <c r="B2" s="716" t="s">
        <v>343</v>
      </c>
      <c r="C2" s="716" t="s">
        <v>340</v>
      </c>
      <c r="D2" s="716" t="s">
        <v>410</v>
      </c>
      <c r="E2" s="716" t="s">
        <v>341</v>
      </c>
      <c r="F2" s="716" t="s">
        <v>343</v>
      </c>
      <c r="G2" s="716" t="s">
        <v>340</v>
      </c>
      <c r="H2" s="716" t="s">
        <v>410</v>
      </c>
      <c r="I2" s="716" t="s">
        <v>341</v>
      </c>
      <c r="L2" s="716" t="s">
        <v>339</v>
      </c>
      <c r="M2" s="716" t="s">
        <v>341</v>
      </c>
      <c r="N2" s="716" t="s">
        <v>341</v>
      </c>
      <c r="Q2" s="716" t="s">
        <v>339</v>
      </c>
      <c r="R2" s="716" t="s">
        <v>343</v>
      </c>
      <c r="S2" s="716" t="s">
        <v>340</v>
      </c>
      <c r="T2" s="716" t="s">
        <v>410</v>
      </c>
      <c r="U2" s="716" t="s">
        <v>341</v>
      </c>
      <c r="V2" s="716" t="s">
        <v>343</v>
      </c>
      <c r="W2" s="716" t="s">
        <v>340</v>
      </c>
      <c r="X2" s="716" t="s">
        <v>410</v>
      </c>
      <c r="Y2" s="716" t="s">
        <v>341</v>
      </c>
      <c r="AB2" s="716" t="s">
        <v>339</v>
      </c>
      <c r="AC2" s="716" t="s">
        <v>341</v>
      </c>
      <c r="AD2" s="716" t="s">
        <v>341</v>
      </c>
      <c r="AG2" s="716" t="s">
        <v>339</v>
      </c>
      <c r="AH2" s="716" t="s">
        <v>343</v>
      </c>
      <c r="AI2" s="716" t="s">
        <v>341</v>
      </c>
      <c r="AJ2" s="716" t="s">
        <v>340</v>
      </c>
      <c r="AK2" s="716" t="s">
        <v>410</v>
      </c>
      <c r="AL2" s="716" t="s">
        <v>343</v>
      </c>
      <c r="AM2" s="716" t="s">
        <v>341</v>
      </c>
      <c r="AN2" s="716" t="s">
        <v>340</v>
      </c>
      <c r="AO2" s="716" t="s">
        <v>410</v>
      </c>
      <c r="AR2" s="716" t="s">
        <v>339</v>
      </c>
      <c r="AS2" s="716" t="s">
        <v>341</v>
      </c>
      <c r="AT2" s="716" t="str">
        <f>+AS2</f>
        <v>Devengado</v>
      </c>
      <c r="AW2" s="716" t="s">
        <v>339</v>
      </c>
      <c r="AX2" s="716" t="s">
        <v>343</v>
      </c>
      <c r="AY2" s="716" t="s">
        <v>340</v>
      </c>
      <c r="AZ2" s="716" t="s">
        <v>341</v>
      </c>
      <c r="BA2" s="716" t="s">
        <v>410</v>
      </c>
      <c r="BB2" s="716" t="s">
        <v>1011</v>
      </c>
      <c r="BC2" s="716" t="s">
        <v>1008</v>
      </c>
      <c r="BD2" s="716" t="s">
        <v>1009</v>
      </c>
      <c r="BE2" s="716" t="s">
        <v>1010</v>
      </c>
      <c r="BH2" s="716" t="s">
        <v>339</v>
      </c>
      <c r="BI2" s="716" t="s">
        <v>341</v>
      </c>
      <c r="BJ2" s="716" t="s">
        <v>341</v>
      </c>
      <c r="BM2" s="716" t="s">
        <v>339</v>
      </c>
      <c r="BN2" s="716" t="s">
        <v>343</v>
      </c>
      <c r="BO2" s="716" t="s">
        <v>341</v>
      </c>
      <c r="BP2" s="716" t="s">
        <v>340</v>
      </c>
      <c r="BQ2" s="716" t="s">
        <v>410</v>
      </c>
      <c r="BR2" s="716" t="s">
        <v>344</v>
      </c>
      <c r="BS2" s="716" t="s">
        <v>730</v>
      </c>
      <c r="BT2" s="716" t="s">
        <v>728</v>
      </c>
      <c r="BU2" s="716" t="s">
        <v>729</v>
      </c>
      <c r="BX2" s="716" t="s">
        <v>339</v>
      </c>
      <c r="BY2" s="716" t="s">
        <v>341</v>
      </c>
      <c r="BZ2" s="716" t="s">
        <v>1009</v>
      </c>
      <c r="CC2" s="716" t="s">
        <v>339</v>
      </c>
      <c r="CD2" s="716" t="s">
        <v>343</v>
      </c>
      <c r="CE2" s="716" t="s">
        <v>341</v>
      </c>
      <c r="CF2" s="716" t="s">
        <v>340</v>
      </c>
      <c r="CG2" s="716" t="s">
        <v>410</v>
      </c>
      <c r="CH2" s="716" t="s">
        <v>1011</v>
      </c>
      <c r="CI2" s="716" t="s">
        <v>1009</v>
      </c>
      <c r="CJ2" s="716" t="s">
        <v>1008</v>
      </c>
      <c r="CK2" s="716" t="s">
        <v>1010</v>
      </c>
      <c r="CN2" s="716" t="s">
        <v>339</v>
      </c>
      <c r="CO2" s="716" t="s">
        <v>341</v>
      </c>
      <c r="CP2" s="716" t="s">
        <v>1009</v>
      </c>
      <c r="CS2" s="716" t="s">
        <v>339</v>
      </c>
      <c r="CT2" s="716" t="s">
        <v>343</v>
      </c>
      <c r="CU2" s="716" t="s">
        <v>341</v>
      </c>
      <c r="CV2" s="716" t="s">
        <v>340</v>
      </c>
      <c r="CW2" s="716" t="s">
        <v>410</v>
      </c>
      <c r="CX2" s="716" t="s">
        <v>1011</v>
      </c>
      <c r="CY2" s="716" t="s">
        <v>1009</v>
      </c>
      <c r="CZ2" s="716" t="s">
        <v>1008</v>
      </c>
      <c r="DA2" s="716" t="s">
        <v>1010</v>
      </c>
      <c r="DD2" s="716" t="s">
        <v>339</v>
      </c>
      <c r="DE2" s="716" t="s">
        <v>341</v>
      </c>
      <c r="DF2" s="716" t="s">
        <v>341</v>
      </c>
      <c r="DG2" s="1347">
        <v>1000</v>
      </c>
      <c r="DH2" s="1347">
        <v>1.0349999999999999</v>
      </c>
      <c r="DJ2" s="716" t="s">
        <v>339</v>
      </c>
      <c r="DK2" s="716" t="s">
        <v>343</v>
      </c>
      <c r="DL2" s="716" t="s">
        <v>340</v>
      </c>
      <c r="DM2" s="716" t="s">
        <v>410</v>
      </c>
      <c r="DN2" s="716" t="s">
        <v>341</v>
      </c>
      <c r="DO2" s="716" t="s">
        <v>343</v>
      </c>
      <c r="DP2" s="716" t="s">
        <v>340</v>
      </c>
      <c r="DQ2" s="716" t="s">
        <v>410</v>
      </c>
      <c r="DR2" s="716" t="s">
        <v>341</v>
      </c>
      <c r="DS2" s="995">
        <v>1000</v>
      </c>
      <c r="DT2" s="995">
        <v>1.0349999999999999</v>
      </c>
      <c r="DU2" s="995"/>
      <c r="DV2" s="716" t="s">
        <v>339</v>
      </c>
      <c r="DW2" s="716" t="s">
        <v>341</v>
      </c>
      <c r="DX2" s="716" t="s">
        <v>341</v>
      </c>
      <c r="EA2" s="716" t="s">
        <v>339</v>
      </c>
      <c r="EB2" s="716" t="s">
        <v>343</v>
      </c>
      <c r="EC2" s="716" t="s">
        <v>341</v>
      </c>
      <c r="ED2" s="716" t="s">
        <v>340</v>
      </c>
      <c r="EE2" s="716" t="s">
        <v>410</v>
      </c>
      <c r="EF2" s="716" t="str">
        <f>+EB2</f>
        <v>Requerimiento</v>
      </c>
      <c r="EG2" s="716" t="str">
        <f>+EC2</f>
        <v>Devengado</v>
      </c>
      <c r="EH2" s="716" t="str">
        <f>+ED2</f>
        <v>Compromiso</v>
      </c>
      <c r="EI2" s="716" t="str">
        <f>+EE2</f>
        <v>Saldo por Comprometer</v>
      </c>
      <c r="EL2" s="716" t="s">
        <v>339</v>
      </c>
      <c r="EM2" s="716" t="s">
        <v>341</v>
      </c>
      <c r="EN2" s="716" t="s">
        <v>341</v>
      </c>
      <c r="EQ2" s="716" t="s">
        <v>339</v>
      </c>
      <c r="ER2" s="716" t="s">
        <v>343</v>
      </c>
      <c r="ES2" s="716" t="s">
        <v>340</v>
      </c>
      <c r="ET2" s="716" t="s">
        <v>410</v>
      </c>
      <c r="EU2" s="716" t="s">
        <v>341</v>
      </c>
      <c r="EV2" s="716" t="s">
        <v>343</v>
      </c>
      <c r="EW2" s="716" t="str">
        <f>+EU2</f>
        <v>Devengado</v>
      </c>
      <c r="EX2" s="716" t="str">
        <f>+ES2</f>
        <v>Compromiso</v>
      </c>
      <c r="EY2" s="716" t="str">
        <f>+ET2</f>
        <v>Saldo por Comprometer</v>
      </c>
      <c r="FB2" s="716" t="s">
        <v>339</v>
      </c>
      <c r="FC2" s="716" t="s">
        <v>341</v>
      </c>
      <c r="FD2" s="716" t="str">
        <f>+FC2</f>
        <v>Devengado</v>
      </c>
      <c r="FF2" s="716" t="s">
        <v>339</v>
      </c>
      <c r="FG2" s="716" t="s">
        <v>343</v>
      </c>
      <c r="FH2" s="716" t="s">
        <v>341</v>
      </c>
      <c r="FI2" s="716" t="s">
        <v>340</v>
      </c>
      <c r="FJ2" s="716" t="s">
        <v>410</v>
      </c>
      <c r="FK2" s="716" t="str">
        <f>+FG2</f>
        <v>Requerimiento</v>
      </c>
      <c r="FL2" s="716" t="str">
        <f>+FH2</f>
        <v>Devengado</v>
      </c>
      <c r="FM2" s="716" t="str">
        <f>+FI2</f>
        <v>Compromiso</v>
      </c>
      <c r="FN2" s="716" t="str">
        <f>+FJ2</f>
        <v>Saldo por Comprometer</v>
      </c>
      <c r="FQ2" s="718" t="s">
        <v>339</v>
      </c>
      <c r="FR2" s="718" t="s">
        <v>341</v>
      </c>
      <c r="FS2" s="718" t="s">
        <v>341</v>
      </c>
      <c r="FV2" s="718" t="s">
        <v>339</v>
      </c>
      <c r="FW2" s="718" t="s">
        <v>343</v>
      </c>
      <c r="FX2" s="718" t="s">
        <v>341</v>
      </c>
      <c r="FY2" s="718" t="s">
        <v>340</v>
      </c>
      <c r="FZ2" s="718" t="s">
        <v>410</v>
      </c>
      <c r="GA2" s="718" t="s">
        <v>344</v>
      </c>
      <c r="GB2" s="718" t="s">
        <v>930</v>
      </c>
      <c r="GC2" s="718" t="s">
        <v>880</v>
      </c>
      <c r="GD2" s="718" t="s">
        <v>931</v>
      </c>
    </row>
    <row r="3" spans="1:186" ht="15" customHeight="1" x14ac:dyDescent="0.25">
      <c r="A3" s="748" t="s">
        <v>462</v>
      </c>
      <c r="B3" s="749">
        <v>17419021000</v>
      </c>
      <c r="C3" s="749">
        <v>1193080869</v>
      </c>
      <c r="D3" s="749">
        <v>16225940131</v>
      </c>
      <c r="E3" s="749">
        <v>1193080869</v>
      </c>
      <c r="F3" s="749">
        <f>+B3/$H$1*$I$1</f>
        <v>18028686.734999999</v>
      </c>
      <c r="G3" s="749">
        <f>+C3/$H$1*$I$1</f>
        <v>1234838.6994149999</v>
      </c>
      <c r="H3" s="749">
        <f>+D3/$H$1*$I$1</f>
        <v>16793848.035584997</v>
      </c>
      <c r="I3" s="749">
        <f>+E3/$H$1*$I$1</f>
        <v>1234838.6994149999</v>
      </c>
      <c r="L3" s="748" t="s">
        <v>462</v>
      </c>
      <c r="M3" s="749">
        <v>1226273580</v>
      </c>
      <c r="N3" s="749">
        <f>+M3/$N$1*$O$1</f>
        <v>1269193.1553</v>
      </c>
      <c r="Q3" s="748" t="s">
        <v>462</v>
      </c>
      <c r="R3" s="749">
        <v>17419021000</v>
      </c>
      <c r="S3" s="749">
        <v>2419354449</v>
      </c>
      <c r="T3" s="749">
        <v>14999666551</v>
      </c>
      <c r="U3" s="749">
        <v>2419354449</v>
      </c>
      <c r="V3" s="1348">
        <f>+R3/$X$1*$Y$1</f>
        <v>18028686.734999999</v>
      </c>
      <c r="W3" s="1348">
        <f>+S3/$X$1*$Y$1</f>
        <v>2504031.8547149999</v>
      </c>
      <c r="X3" s="1348">
        <f>+T3/$X$1*$Y$1</f>
        <v>15524654.880285</v>
      </c>
      <c r="Y3" s="1348">
        <f>+U3/$X$1*$Y$1</f>
        <v>2504031.8547149999</v>
      </c>
      <c r="AB3" s="748" t="s">
        <v>462</v>
      </c>
      <c r="AC3" s="749">
        <v>2069775272</v>
      </c>
      <c r="AD3" s="1348">
        <f>+AC3/$AD$1*$AE$1</f>
        <v>2142217.4065199997</v>
      </c>
      <c r="AG3" s="748" t="s">
        <v>462</v>
      </c>
      <c r="AH3" s="749">
        <v>17419021000</v>
      </c>
      <c r="AI3" s="749">
        <v>4489129721</v>
      </c>
      <c r="AJ3" s="749">
        <v>4489129721</v>
      </c>
      <c r="AK3" s="749">
        <v>12929891279</v>
      </c>
      <c r="AL3" s="1348">
        <f>+AH3/$AN$1*$AO$1</f>
        <v>18028686.734999999</v>
      </c>
      <c r="AM3" s="1348">
        <f>+AI3/$AN$1*$AO$1</f>
        <v>4646249.2612349996</v>
      </c>
      <c r="AN3" s="1348">
        <f>+AJ3/$AN$1*$AO$1</f>
        <v>4646249.2612349996</v>
      </c>
      <c r="AO3" s="1348">
        <f>+AK3/$AN$1*$AO$1</f>
        <v>13382437.473764999</v>
      </c>
      <c r="AR3" s="748" t="s">
        <v>462</v>
      </c>
      <c r="AS3" s="1348">
        <v>1232749672</v>
      </c>
      <c r="AT3" s="1348">
        <f>+AS3/$AS$1*$AT$1</f>
        <v>1275895.9105199999</v>
      </c>
      <c r="AV3" s="1349"/>
      <c r="AW3" s="748" t="s">
        <v>462</v>
      </c>
      <c r="AX3" s="749">
        <v>17419021000</v>
      </c>
      <c r="AY3" s="749">
        <v>5721879393</v>
      </c>
      <c r="AZ3" s="749">
        <v>5721879393</v>
      </c>
      <c r="BA3" s="749">
        <v>11697141607</v>
      </c>
      <c r="BB3" s="1348">
        <f>+AX3/$BD$1*$BE$1</f>
        <v>18028686.734999999</v>
      </c>
      <c r="BC3" s="1348">
        <f>+AY3/$BD$1*$BE$1</f>
        <v>5922145.171755</v>
      </c>
      <c r="BD3" s="1348">
        <f>+AZ3/$BD$1*$BE$1</f>
        <v>5922145.171755</v>
      </c>
      <c r="BE3" s="1348">
        <f>+BA3/$BD$1*$BE$1</f>
        <v>12106541.563245</v>
      </c>
      <c r="BH3" s="748" t="s">
        <v>462</v>
      </c>
      <c r="BI3" s="1348">
        <v>1224969696</v>
      </c>
      <c r="BJ3" s="1348">
        <f>+BI3/$BJ$1*$BK$1</f>
        <v>1267843.63536</v>
      </c>
      <c r="BM3" s="748" t="s">
        <v>462</v>
      </c>
      <c r="BN3" s="1348">
        <v>17374205000</v>
      </c>
      <c r="BO3" s="1348">
        <v>6946849089</v>
      </c>
      <c r="BP3" s="1348">
        <v>6946849089</v>
      </c>
      <c r="BQ3" s="1348">
        <v>10427355911</v>
      </c>
      <c r="BR3" s="1348">
        <f>+BN3/$BU$1*$BV$1</f>
        <v>17982302.174999997</v>
      </c>
      <c r="BS3" s="1348">
        <f>+BO3/$BU$1*$BV$1</f>
        <v>7189988.8071149988</v>
      </c>
      <c r="BT3" s="1348">
        <f>+BP3/$BU$1*$BV$1</f>
        <v>7189988.8071149988</v>
      </c>
      <c r="BU3" s="1348">
        <f>+BQ3/$BU$1*$BV$1</f>
        <v>10792313.367884999</v>
      </c>
      <c r="BX3" s="1153" t="s">
        <v>462</v>
      </c>
      <c r="BY3" s="1348">
        <v>2075295330</v>
      </c>
      <c r="BZ3" s="1348">
        <f>+BY3/$BZ$1*$CA$1</f>
        <v>2147930.6665499997</v>
      </c>
      <c r="CC3" s="1348" t="s">
        <v>462</v>
      </c>
      <c r="CD3" s="1348">
        <v>17374205000</v>
      </c>
      <c r="CE3" s="1348">
        <v>9022144419</v>
      </c>
      <c r="CF3" s="1348">
        <v>9022144419</v>
      </c>
      <c r="CG3" s="1348">
        <v>8352060581</v>
      </c>
      <c r="CH3" s="1348">
        <f>+CD3/$CJ$1*$CK$1</f>
        <v>17982302.174999997</v>
      </c>
      <c r="CI3" s="1348">
        <f>+CE3/$CJ$1*$CK$1</f>
        <v>9337919.473664999</v>
      </c>
      <c r="CJ3" s="1348">
        <f>+CF3/$CJ$1*$CK$1</f>
        <v>9337919.473664999</v>
      </c>
      <c r="CK3" s="1348">
        <f>+CG3/$CJ$1*$CK$1</f>
        <v>8644382.7013349999</v>
      </c>
      <c r="CN3" s="1153" t="s">
        <v>462</v>
      </c>
      <c r="CO3" s="1348">
        <v>1234631303</v>
      </c>
      <c r="CP3" s="1348">
        <f>+CO3/$CP$1*$CQ$1</f>
        <v>1277843.398605</v>
      </c>
      <c r="CS3" s="748" t="s">
        <v>462</v>
      </c>
      <c r="CT3" s="749">
        <v>17374205000</v>
      </c>
      <c r="CU3" s="749">
        <v>10256775722</v>
      </c>
      <c r="CV3" s="749">
        <v>10256775722</v>
      </c>
      <c r="CW3" s="749">
        <v>7117429278</v>
      </c>
      <c r="CX3" s="1348">
        <f>+CT3/$CZ$1*$DA$1</f>
        <v>17982302.174999997</v>
      </c>
      <c r="CY3" s="1348">
        <f>+CU3/$CZ$1*$DA$1</f>
        <v>10615762.872269997</v>
      </c>
      <c r="CZ3" s="1348">
        <f>+CV3/$CZ$1*$DA$1</f>
        <v>10615762.872269997</v>
      </c>
      <c r="DA3" s="1348">
        <f>+CW3/$CZ$1*$DA$1</f>
        <v>7366539.3027299996</v>
      </c>
      <c r="DD3" s="1153" t="s">
        <v>462</v>
      </c>
      <c r="DE3" s="1348">
        <v>1233265087</v>
      </c>
      <c r="DF3" s="1348">
        <f>+DE3/$DG$2*$DH$2</f>
        <v>1276429.3650449999</v>
      </c>
      <c r="DJ3" s="1153" t="s">
        <v>462</v>
      </c>
      <c r="DK3" s="1348">
        <v>17374205000</v>
      </c>
      <c r="DL3" s="1348">
        <v>11490040809</v>
      </c>
      <c r="DM3" s="1348">
        <v>5884164191</v>
      </c>
      <c r="DN3" s="1348">
        <v>11490040809</v>
      </c>
      <c r="DO3" s="1348">
        <f>+DK3/$DS$2*$DT$2</f>
        <v>17982302.174999997</v>
      </c>
      <c r="DP3" s="1348">
        <f>+DL3/$DS$2*$DT$2</f>
        <v>11892192.237314999</v>
      </c>
      <c r="DQ3" s="1348">
        <f>+DM3/$DS$2*$DT$2</f>
        <v>6090109.9376849988</v>
      </c>
      <c r="DR3" s="1348">
        <f>+DN3/$DS$2*$DT$2</f>
        <v>11892192.237314999</v>
      </c>
      <c r="DV3" s="748" t="s">
        <v>462</v>
      </c>
      <c r="DW3" s="749">
        <v>2104847646</v>
      </c>
      <c r="DX3" s="1349">
        <f>+DW3/$DX$1*$DY$1</f>
        <v>2178517.3136100001</v>
      </c>
      <c r="EA3" s="748" t="s">
        <v>462</v>
      </c>
      <c r="EB3" s="749">
        <v>17374205000</v>
      </c>
      <c r="EC3" s="749">
        <v>13594888455</v>
      </c>
      <c r="ED3" s="749">
        <v>13594888455</v>
      </c>
      <c r="EE3" s="749">
        <v>3779316545</v>
      </c>
      <c r="EF3" s="1350">
        <f>+EB3/$EH$1*$EI$1</f>
        <v>17982302.174999997</v>
      </c>
      <c r="EG3" s="1350">
        <f>+EC3/$EH$1*$EI$1</f>
        <v>14070709.550925</v>
      </c>
      <c r="EH3" s="1350">
        <f>+ED3/$EH$1*$EI$1</f>
        <v>14070709.550925</v>
      </c>
      <c r="EI3" s="1350">
        <f>+EE3/$EH$1*$EI$1</f>
        <v>3911592.6240749997</v>
      </c>
      <c r="EL3" s="1351" t="s">
        <v>462</v>
      </c>
      <c r="EM3" s="1352">
        <v>1229019110</v>
      </c>
      <c r="EN3" s="1352">
        <f>+EM3/$EM$1*$EN$1</f>
        <v>1272034.7788500001</v>
      </c>
      <c r="EQ3" s="996" t="s">
        <v>462</v>
      </c>
      <c r="ER3" s="997">
        <v>17374205000</v>
      </c>
      <c r="ES3" s="997">
        <v>14823907565</v>
      </c>
      <c r="ET3" s="997">
        <v>2550297435</v>
      </c>
      <c r="EU3" s="997">
        <v>14823907565</v>
      </c>
      <c r="EV3" s="1352">
        <f>+ER3/$EX$1*$EY$1</f>
        <v>17982302.174999997</v>
      </c>
      <c r="EW3" s="1352">
        <f>+EU3/$EX$1*$EY$1</f>
        <v>15342744.329774998</v>
      </c>
      <c r="EX3" s="1352">
        <f>+ES3/$EX$1*$EY$1</f>
        <v>15342744.329774998</v>
      </c>
      <c r="EY3" s="1352">
        <f>+ET3/$EX$1*$EY$1</f>
        <v>2639557.8452249998</v>
      </c>
      <c r="FB3" s="1153" t="s">
        <v>462</v>
      </c>
      <c r="FC3" s="1348">
        <v>1329446118</v>
      </c>
      <c r="FD3" s="1348">
        <f>+FC3/$FC$1*$FD$1</f>
        <v>1375976.7321299999</v>
      </c>
      <c r="FF3" s="1153" t="s">
        <v>462</v>
      </c>
      <c r="FG3" s="1348">
        <v>17374205000</v>
      </c>
      <c r="FH3" s="1348">
        <v>16153353683</v>
      </c>
      <c r="FI3" s="1348">
        <v>16153353683</v>
      </c>
      <c r="FJ3" s="1348">
        <v>1220851317</v>
      </c>
      <c r="FK3" s="1350">
        <f>+FG3/$FM$1*$FN$1</f>
        <v>17982302.174999997</v>
      </c>
      <c r="FL3" s="1350">
        <f>+FH3/$FM$1*$FN$1</f>
        <v>16718721.061904998</v>
      </c>
      <c r="FM3" s="1350">
        <f>+FI3/$FM$1*$FN$1</f>
        <v>16718721.061904998</v>
      </c>
      <c r="FN3" s="1350">
        <f>+FJ3/$FM$1*$FN$1</f>
        <v>1263581.1130949999</v>
      </c>
      <c r="FQ3" s="748" t="s">
        <v>462</v>
      </c>
      <c r="FR3" s="749">
        <v>2298637499</v>
      </c>
      <c r="FS3" s="1348">
        <f>+FR3/$FR$1*$FS$1</f>
        <v>2379089.8114649998</v>
      </c>
      <c r="FV3" s="748" t="s">
        <v>462</v>
      </c>
      <c r="FW3" s="749">
        <v>19211243000</v>
      </c>
      <c r="FX3" s="749">
        <v>18451991182</v>
      </c>
      <c r="FY3" s="749">
        <v>18451991182</v>
      </c>
      <c r="FZ3" s="749">
        <v>759251818</v>
      </c>
      <c r="GA3" s="1350">
        <f>+FW3/$GC$1*$GD$1</f>
        <v>19883636.504999999</v>
      </c>
      <c r="GB3" s="1350">
        <f>+FX3/$GC$1*$GD$1</f>
        <v>19097810.873369999</v>
      </c>
      <c r="GC3" s="1350">
        <f>+FY3/$GC$1*$GD$1</f>
        <v>19097810.873369999</v>
      </c>
      <c r="GD3" s="1350">
        <f>+FZ3/$GC$1*$GD$1</f>
        <v>785825.63162999996</v>
      </c>
    </row>
    <row r="4" spans="1:186" ht="15" customHeight="1" x14ac:dyDescent="0.25">
      <c r="A4" s="748" t="s">
        <v>461</v>
      </c>
      <c r="B4" s="749">
        <v>1085491780</v>
      </c>
      <c r="C4" s="749">
        <v>58415805</v>
      </c>
      <c r="D4" s="749">
        <v>1027075975</v>
      </c>
      <c r="E4" s="749">
        <v>58415805</v>
      </c>
      <c r="F4" s="749">
        <f t="shared" ref="F4:F67" si="0">+B4/$H$1*$I$1</f>
        <v>1123483.9923</v>
      </c>
      <c r="G4" s="749">
        <f t="shared" ref="G4:G67" si="1">+C4/$H$1*$I$1</f>
        <v>60460.358174999994</v>
      </c>
      <c r="H4" s="749">
        <f t="shared" ref="H4:H67" si="2">+D4/$H$1*$I$1</f>
        <v>1063023.6341249999</v>
      </c>
      <c r="I4" s="749">
        <f t="shared" ref="I4:I67" si="3">+E4/$H$1*$I$1</f>
        <v>60460.358174999994</v>
      </c>
      <c r="L4" s="748" t="s">
        <v>461</v>
      </c>
      <c r="M4" s="749">
        <v>60387556</v>
      </c>
      <c r="N4" s="749">
        <f t="shared" ref="N4:N67" si="4">+M4/$N$1*$O$1</f>
        <v>62501.120459999991</v>
      </c>
      <c r="Q4" s="748" t="s">
        <v>461</v>
      </c>
      <c r="R4" s="749">
        <v>1108523779</v>
      </c>
      <c r="S4" s="749">
        <v>118803361</v>
      </c>
      <c r="T4" s="749">
        <v>989720418</v>
      </c>
      <c r="U4" s="749">
        <v>118803361</v>
      </c>
      <c r="V4" s="1348">
        <f t="shared" ref="V4:V67" si="5">+R4/$X$1*$Y$1</f>
        <v>1147322.111265</v>
      </c>
      <c r="W4" s="1348">
        <f t="shared" ref="W4:W67" si="6">+S4/$X$1*$Y$1</f>
        <v>122961.47863499999</v>
      </c>
      <c r="X4" s="1348">
        <f t="shared" ref="X4:X67" si="7">+T4/$X$1*$Y$1</f>
        <v>1024360.6326299999</v>
      </c>
      <c r="Y4" s="1348">
        <f t="shared" ref="Y4:Y67" si="8">+U4/$X$1*$Y$1</f>
        <v>122961.47863499999</v>
      </c>
      <c r="AB4" s="748" t="s">
        <v>461</v>
      </c>
      <c r="AC4" s="749">
        <v>90579183</v>
      </c>
      <c r="AD4" s="1348">
        <f t="shared" ref="AD4:AD67" si="9">+AC4/$AD$1*$AE$1</f>
        <v>93749.454404999997</v>
      </c>
      <c r="AG4" s="748" t="s">
        <v>461</v>
      </c>
      <c r="AH4" s="749">
        <v>1108223779</v>
      </c>
      <c r="AI4" s="749">
        <v>209382544</v>
      </c>
      <c r="AJ4" s="749">
        <v>209382544</v>
      </c>
      <c r="AK4" s="749">
        <v>898841235</v>
      </c>
      <c r="AL4" s="1348">
        <f t="shared" ref="AL4:AL67" si="10">+AH4/$AN$1*$AO$1</f>
        <v>1147011.611265</v>
      </c>
      <c r="AM4" s="1348">
        <f t="shared" ref="AM4:AM67" si="11">+AI4/$AN$1*$AO$1</f>
        <v>216710.93303999997</v>
      </c>
      <c r="AN4" s="1348">
        <f t="shared" ref="AN4:AN67" si="12">+AJ4/$AN$1*$AO$1</f>
        <v>216710.93303999997</v>
      </c>
      <c r="AO4" s="1348">
        <f t="shared" ref="AO4:AO67" si="13">+AK4/$AN$1*$AO$1</f>
        <v>930300.67822499992</v>
      </c>
      <c r="AR4" s="748" t="s">
        <v>461</v>
      </c>
      <c r="AS4" s="1348">
        <v>58591032</v>
      </c>
      <c r="AT4" s="1348">
        <f t="shared" ref="AT4:AT67" si="14">+AS4/$AS$1*$AT$1</f>
        <v>60641.718119999998</v>
      </c>
      <c r="AW4" s="748" t="s">
        <v>461</v>
      </c>
      <c r="AX4" s="749">
        <v>1106741433</v>
      </c>
      <c r="AY4" s="749">
        <v>267973576</v>
      </c>
      <c r="AZ4" s="749">
        <v>267973576</v>
      </c>
      <c r="BA4" s="749">
        <v>838767857</v>
      </c>
      <c r="BB4" s="1348">
        <f t="shared" ref="BB4:BB67" si="15">+AX4/$BD$1*$BE$1</f>
        <v>1145477.3831549999</v>
      </c>
      <c r="BC4" s="1348">
        <f t="shared" ref="BC4:BC67" si="16">+AY4/$BD$1*$BE$1</f>
        <v>277352.65116000001</v>
      </c>
      <c r="BD4" s="1348">
        <f t="shared" ref="BD4:BD67" si="17">+AZ4/$BD$1*$BE$1</f>
        <v>277352.65116000001</v>
      </c>
      <c r="BE4" s="1348">
        <f t="shared" ref="BE4:BE67" si="18">+BA4/$BD$1*$BE$1</f>
        <v>868124.73199499992</v>
      </c>
      <c r="BH4" s="748" t="s">
        <v>461</v>
      </c>
      <c r="BI4" s="1348">
        <v>58814663</v>
      </c>
      <c r="BJ4" s="1348">
        <f t="shared" ref="BJ4:BJ67" si="19">+BI4/$BJ$1*$BK$1</f>
        <v>60873.176204999996</v>
      </c>
      <c r="BM4" s="748" t="s">
        <v>461</v>
      </c>
      <c r="BN4" s="1348">
        <v>1104114498</v>
      </c>
      <c r="BO4" s="1348">
        <v>326788239</v>
      </c>
      <c r="BP4" s="1348">
        <v>326788239</v>
      </c>
      <c r="BQ4" s="1348">
        <v>777326259</v>
      </c>
      <c r="BR4" s="1348">
        <f t="shared" ref="BR4:BR67" si="20">+BN4/$BU$1*$BV$1</f>
        <v>1142758.5054299999</v>
      </c>
      <c r="BS4" s="1348">
        <f t="shared" ref="BS4:BS67" si="21">+BO4/$BU$1*$BV$1</f>
        <v>338225.82736499998</v>
      </c>
      <c r="BT4" s="1348">
        <f t="shared" ref="BT4:BT67" si="22">+BP4/$BU$1*$BV$1</f>
        <v>338225.82736499998</v>
      </c>
      <c r="BU4" s="1348">
        <f t="shared" ref="BU4:BU67" si="23">+BQ4/$BU$1*$BV$1</f>
        <v>804532.67806499987</v>
      </c>
      <c r="BX4" s="1153" t="s">
        <v>461</v>
      </c>
      <c r="BY4" s="1348">
        <v>90578237</v>
      </c>
      <c r="BZ4" s="1348">
        <f t="shared" ref="BZ4:BZ67" si="24">+BY4/$BZ$1*$CA$1</f>
        <v>93748.475294999982</v>
      </c>
      <c r="CC4" s="1348" t="s">
        <v>461</v>
      </c>
      <c r="CD4" s="1348">
        <v>1109233842</v>
      </c>
      <c r="CE4" s="1348">
        <v>417366476</v>
      </c>
      <c r="CF4" s="1348">
        <v>417366476</v>
      </c>
      <c r="CG4" s="1348">
        <v>691867366</v>
      </c>
      <c r="CH4" s="1348">
        <f t="shared" ref="CH4:CH67" si="25">+CD4/$CJ$1*$CK$1</f>
        <v>1148057.0264699999</v>
      </c>
      <c r="CI4" s="1348">
        <f t="shared" ref="CI4:CI67" si="26">+CE4/$CJ$1*$CK$1</f>
        <v>431974.30265999999</v>
      </c>
      <c r="CJ4" s="1348">
        <f t="shared" ref="CJ4:CJ67" si="27">+CF4/$CJ$1*$CK$1</f>
        <v>431974.30265999999</v>
      </c>
      <c r="CK4" s="1348">
        <f t="shared" ref="CK4:CK67" si="28">+CG4/$CJ$1*$CK$1</f>
        <v>716082.72381</v>
      </c>
      <c r="CN4" s="1153" t="s">
        <v>461</v>
      </c>
      <c r="CO4" s="1348">
        <v>58379645</v>
      </c>
      <c r="CP4" s="1348">
        <f t="shared" ref="CP4:CP67" si="29">+CO4/$CP$1*$CQ$1</f>
        <v>60422.932574999992</v>
      </c>
      <c r="CS4" s="748" t="s">
        <v>461</v>
      </c>
      <c r="CT4" s="749">
        <v>1109233842</v>
      </c>
      <c r="CU4" s="749">
        <v>475746121</v>
      </c>
      <c r="CV4" s="749">
        <v>475746121</v>
      </c>
      <c r="CW4" s="749">
        <v>633487721</v>
      </c>
      <c r="CX4" s="1348">
        <f t="shared" ref="CX4:CX67" si="30">+CT4/$CZ$1*$DA$1</f>
        <v>1148057.0264699999</v>
      </c>
      <c r="CY4" s="1348">
        <f t="shared" ref="CY4:CY67" si="31">+CU4/$CZ$1*$DA$1</f>
        <v>492397.23523499997</v>
      </c>
      <c r="CZ4" s="1348">
        <f t="shared" ref="CZ4:CZ67" si="32">+CV4/$CZ$1*$DA$1</f>
        <v>492397.23523499997</v>
      </c>
      <c r="DA4" s="1348">
        <f t="shared" ref="DA4:DA67" si="33">+CW4/$CZ$1*$DA$1</f>
        <v>655659.79123500001</v>
      </c>
      <c r="DD4" s="1153" t="s">
        <v>461</v>
      </c>
      <c r="DE4" s="1348">
        <v>54925338</v>
      </c>
      <c r="DF4" s="1348">
        <f t="shared" ref="DF4:DF67" si="34">+DE4/$DG$2*$DH$2</f>
        <v>56847.724829999999</v>
      </c>
      <c r="DJ4" s="1153" t="s">
        <v>461</v>
      </c>
      <c r="DK4" s="1348">
        <v>1109233842</v>
      </c>
      <c r="DL4" s="1348">
        <v>530671459</v>
      </c>
      <c r="DM4" s="1348">
        <v>578562383</v>
      </c>
      <c r="DN4" s="1348">
        <v>530671459</v>
      </c>
      <c r="DO4" s="1348">
        <f t="shared" ref="DO4:DO67" si="35">+DK4/$DS$2*$DT$2</f>
        <v>1148057.0264699999</v>
      </c>
      <c r="DP4" s="1348">
        <f t="shared" ref="DP4:DP67" si="36">+DL4/$DS$2*$DT$2</f>
        <v>549244.96006499999</v>
      </c>
      <c r="DQ4" s="1348">
        <f t="shared" ref="DQ4:DQ67" si="37">+DM4/$DS$2*$DT$2</f>
        <v>598812.06640499993</v>
      </c>
      <c r="DR4" s="1348">
        <f t="shared" ref="DR4:DR67" si="38">+DN4/$DS$2*$DT$2</f>
        <v>549244.96006499999</v>
      </c>
      <c r="DV4" s="748" t="s">
        <v>461</v>
      </c>
      <c r="DW4" s="749">
        <v>98241605</v>
      </c>
      <c r="DX4" s="1349">
        <f t="shared" ref="DX4:DX67" si="39">+DW4/$DX$1*$DY$1</f>
        <v>101680.06117499998</v>
      </c>
      <c r="EA4" s="748" t="s">
        <v>461</v>
      </c>
      <c r="EB4" s="749">
        <v>1109233842</v>
      </c>
      <c r="EC4" s="749">
        <v>628913064</v>
      </c>
      <c r="ED4" s="749">
        <v>628913064</v>
      </c>
      <c r="EE4" s="749">
        <v>480320778</v>
      </c>
      <c r="EF4" s="1350">
        <f t="shared" ref="EF4:EF67" si="40">+EB4/$EH$1*$EI$1</f>
        <v>1148057.0264699999</v>
      </c>
      <c r="EG4" s="1350">
        <f t="shared" ref="EG4:EG67" si="41">+EC4/$EH$1*$EI$1</f>
        <v>650925.02123999991</v>
      </c>
      <c r="EH4" s="1350">
        <f t="shared" ref="EH4:EH67" si="42">+ED4/$EH$1*$EI$1</f>
        <v>650925.02123999991</v>
      </c>
      <c r="EI4" s="1350">
        <f t="shared" ref="EI4:EI67" si="43">+EE4/$EH$1*$EI$1</f>
        <v>497132.00522999995</v>
      </c>
      <c r="EL4" s="1351" t="s">
        <v>461</v>
      </c>
      <c r="EM4" s="1352">
        <v>57397493</v>
      </c>
      <c r="EN4" s="1352">
        <f t="shared" ref="EN4:EN67" si="44">+EM4/$EM$1*$EN$1</f>
        <v>59406.405254999998</v>
      </c>
      <c r="EQ4" s="996" t="s">
        <v>461</v>
      </c>
      <c r="ER4" s="997">
        <v>1046138257</v>
      </c>
      <c r="ES4" s="997">
        <v>686310557</v>
      </c>
      <c r="ET4" s="997">
        <v>359827700</v>
      </c>
      <c r="EU4" s="997">
        <v>686310557</v>
      </c>
      <c r="EV4" s="1352">
        <f t="shared" ref="EV4:EV67" si="45">+ER4/$EX$1*$EY$1</f>
        <v>1082753.0959949999</v>
      </c>
      <c r="EW4" s="1352">
        <f t="shared" ref="EW4:EW67" si="46">+EU4/$EX$1*$EY$1</f>
        <v>710331.42649500002</v>
      </c>
      <c r="EX4" s="1352">
        <f t="shared" ref="EX4:EX67" si="47">+ES4/$EX$1*$EY$1</f>
        <v>710331.42649500002</v>
      </c>
      <c r="EY4" s="1352">
        <f t="shared" ref="EY4:EY67" si="48">+ET4/$EX$1*$EY$1</f>
        <v>372421.66949999996</v>
      </c>
      <c r="FB4" s="1153" t="s">
        <v>461</v>
      </c>
      <c r="FC4" s="1348">
        <v>61522483</v>
      </c>
      <c r="FD4" s="1348">
        <f t="shared" ref="FD4:FD67" si="49">+FC4/$FC$1*$FD$1</f>
        <v>63675.769904999994</v>
      </c>
      <c r="FF4" s="1153" t="s">
        <v>461</v>
      </c>
      <c r="FG4" s="1348">
        <v>1028370058</v>
      </c>
      <c r="FH4" s="1348">
        <v>747833040</v>
      </c>
      <c r="FI4" s="1348">
        <v>747833040</v>
      </c>
      <c r="FJ4" s="1348">
        <v>280537018</v>
      </c>
      <c r="FK4" s="1350">
        <f t="shared" ref="FK4:FK67" si="50">+FG4/$FM$1*$FN$1</f>
        <v>1064363.0100299998</v>
      </c>
      <c r="FL4" s="1350">
        <f t="shared" ref="FL4:FL67" si="51">+FH4/$FM$1*$FN$1</f>
        <v>774007.19640000002</v>
      </c>
      <c r="FM4" s="1350">
        <f t="shared" ref="FM4:FM67" si="52">+FI4/$FM$1*$FN$1</f>
        <v>774007.19640000002</v>
      </c>
      <c r="FN4" s="1350">
        <f t="shared" ref="FN4:FN67" si="53">+FJ4/$FM$1*$FN$1</f>
        <v>290355.81362999993</v>
      </c>
      <c r="FQ4" s="748" t="s">
        <v>461</v>
      </c>
      <c r="FR4" s="749">
        <v>94150875</v>
      </c>
      <c r="FS4" s="1348">
        <f t="shared" ref="FS4:FS67" si="54">+FR4/$FR$1*$FS$1</f>
        <v>97446.155624999999</v>
      </c>
      <c r="FV4" s="748" t="s">
        <v>461</v>
      </c>
      <c r="FW4" s="749">
        <v>877994219</v>
      </c>
      <c r="FX4" s="749">
        <v>841983915</v>
      </c>
      <c r="FY4" s="749">
        <v>841983915</v>
      </c>
      <c r="FZ4" s="749">
        <v>36010304</v>
      </c>
      <c r="GA4" s="1350">
        <f t="shared" ref="GA4:GA67" si="55">+FW4/$GC$1*$GD$1</f>
        <v>908724.016665</v>
      </c>
      <c r="GB4" s="1350">
        <f t="shared" ref="GB4:GB67" si="56">+FX4/$GC$1*$GD$1</f>
        <v>871453.35202500003</v>
      </c>
      <c r="GC4" s="1350">
        <f t="shared" ref="GC4:GC67" si="57">+FY4/$GC$1*$GD$1</f>
        <v>871453.35202500003</v>
      </c>
      <c r="GD4" s="1350">
        <f t="shared" ref="GD4:GD67" si="58">+FZ4/$GC$1*$GD$1</f>
        <v>37270.664639999995</v>
      </c>
    </row>
    <row r="5" spans="1:186" ht="15" customHeight="1" x14ac:dyDescent="0.25">
      <c r="A5" s="748" t="s">
        <v>460</v>
      </c>
      <c r="B5" s="749">
        <v>769096180</v>
      </c>
      <c r="C5" s="749">
        <v>46500354</v>
      </c>
      <c r="D5" s="749">
        <v>722595826</v>
      </c>
      <c r="E5" s="749">
        <v>46500354</v>
      </c>
      <c r="F5" s="749">
        <f t="shared" si="0"/>
        <v>796014.54630000005</v>
      </c>
      <c r="G5" s="749">
        <f t="shared" si="1"/>
        <v>48127.866389999996</v>
      </c>
      <c r="H5" s="749">
        <f t="shared" si="2"/>
        <v>747886.67990999995</v>
      </c>
      <c r="I5" s="749">
        <f t="shared" si="3"/>
        <v>48127.866389999996</v>
      </c>
      <c r="L5" s="748" t="s">
        <v>460</v>
      </c>
      <c r="M5" s="749">
        <v>46500354</v>
      </c>
      <c r="N5" s="749">
        <f t="shared" si="4"/>
        <v>48127.866389999996</v>
      </c>
      <c r="Q5" s="748" t="s">
        <v>460</v>
      </c>
      <c r="R5" s="749">
        <v>792328180</v>
      </c>
      <c r="S5" s="749">
        <v>93000708</v>
      </c>
      <c r="T5" s="749">
        <v>699327472</v>
      </c>
      <c r="U5" s="749">
        <v>93000708</v>
      </c>
      <c r="V5" s="1348">
        <f t="shared" si="5"/>
        <v>820059.66630000004</v>
      </c>
      <c r="W5" s="1348">
        <f t="shared" si="6"/>
        <v>96255.732779999991</v>
      </c>
      <c r="X5" s="1348">
        <f t="shared" si="7"/>
        <v>723803.93351999985</v>
      </c>
      <c r="Y5" s="1348">
        <f t="shared" si="8"/>
        <v>96255.732779999991</v>
      </c>
      <c r="AB5" s="748" t="s">
        <v>460</v>
      </c>
      <c r="AC5" s="749">
        <v>63652010</v>
      </c>
      <c r="AD5" s="1348">
        <f t="shared" si="9"/>
        <v>65879.830350000004</v>
      </c>
      <c r="AG5" s="748" t="s">
        <v>460</v>
      </c>
      <c r="AH5" s="749">
        <v>792328180</v>
      </c>
      <c r="AI5" s="749">
        <v>156652718</v>
      </c>
      <c r="AJ5" s="749">
        <v>156652718</v>
      </c>
      <c r="AK5" s="749">
        <v>635675462</v>
      </c>
      <c r="AL5" s="1348">
        <f t="shared" si="10"/>
        <v>820059.66630000004</v>
      </c>
      <c r="AM5" s="1348">
        <f t="shared" si="11"/>
        <v>162135.56312999999</v>
      </c>
      <c r="AN5" s="1348">
        <f t="shared" si="12"/>
        <v>162135.56312999999</v>
      </c>
      <c r="AO5" s="1348">
        <f t="shared" si="13"/>
        <v>657924.10317000002</v>
      </c>
      <c r="AR5" s="748" t="s">
        <v>460</v>
      </c>
      <c r="AS5" s="1348">
        <v>46516705</v>
      </c>
      <c r="AT5" s="1348">
        <f t="shared" si="14"/>
        <v>48144.789675</v>
      </c>
      <c r="AW5" s="748" t="s">
        <v>460</v>
      </c>
      <c r="AX5" s="749">
        <v>792328180</v>
      </c>
      <c r="AY5" s="749">
        <v>203169423</v>
      </c>
      <c r="AZ5" s="749">
        <v>203169423</v>
      </c>
      <c r="BA5" s="749">
        <v>589158757</v>
      </c>
      <c r="BB5" s="1348">
        <f t="shared" si="15"/>
        <v>820059.66630000004</v>
      </c>
      <c r="BC5" s="1348">
        <f t="shared" si="16"/>
        <v>210280.352805</v>
      </c>
      <c r="BD5" s="1348">
        <f t="shared" si="17"/>
        <v>210280.352805</v>
      </c>
      <c r="BE5" s="1348">
        <f t="shared" si="18"/>
        <v>609779.31349499989</v>
      </c>
      <c r="BH5" s="748" t="s">
        <v>460</v>
      </c>
      <c r="BI5" s="1348">
        <v>46563434</v>
      </c>
      <c r="BJ5" s="1348">
        <f t="shared" si="19"/>
        <v>48193.154189999994</v>
      </c>
      <c r="BM5" s="748" t="s">
        <v>460</v>
      </c>
      <c r="BN5" s="1348">
        <v>792328180</v>
      </c>
      <c r="BO5" s="1348">
        <v>249732857</v>
      </c>
      <c r="BP5" s="1348">
        <v>249732857</v>
      </c>
      <c r="BQ5" s="1348">
        <v>542595323</v>
      </c>
      <c r="BR5" s="1348">
        <f t="shared" si="20"/>
        <v>820059.66630000004</v>
      </c>
      <c r="BS5" s="1348">
        <f t="shared" si="21"/>
        <v>258473.50699499997</v>
      </c>
      <c r="BT5" s="1348">
        <f t="shared" si="22"/>
        <v>258473.50699499997</v>
      </c>
      <c r="BU5" s="1348">
        <f t="shared" si="23"/>
        <v>561586.15930499998</v>
      </c>
      <c r="BX5" s="1153" t="s">
        <v>460</v>
      </c>
      <c r="BY5" s="1348">
        <v>63741659</v>
      </c>
      <c r="BZ5" s="1348">
        <f t="shared" si="24"/>
        <v>65972.617064999999</v>
      </c>
      <c r="CC5" s="1348" t="s">
        <v>460</v>
      </c>
      <c r="CD5" s="1348">
        <v>792328180</v>
      </c>
      <c r="CE5" s="1348">
        <v>313474516</v>
      </c>
      <c r="CF5" s="1348">
        <v>313474516</v>
      </c>
      <c r="CG5" s="1348">
        <v>478853664</v>
      </c>
      <c r="CH5" s="1348">
        <f t="shared" si="25"/>
        <v>820059.66630000004</v>
      </c>
      <c r="CI5" s="1348">
        <f t="shared" si="26"/>
        <v>324446.12406</v>
      </c>
      <c r="CJ5" s="1348">
        <f t="shared" si="27"/>
        <v>324446.12406</v>
      </c>
      <c r="CK5" s="1348">
        <f t="shared" si="28"/>
        <v>495613.54223999992</v>
      </c>
      <c r="CN5" s="1153" t="s">
        <v>460</v>
      </c>
      <c r="CO5" s="1348">
        <v>46563434</v>
      </c>
      <c r="CP5" s="1348">
        <f t="shared" si="29"/>
        <v>48193.154189999994</v>
      </c>
      <c r="CS5" s="748" t="s">
        <v>460</v>
      </c>
      <c r="CT5" s="749">
        <v>792328180</v>
      </c>
      <c r="CU5" s="749">
        <v>360037950</v>
      </c>
      <c r="CV5" s="749">
        <v>360037950</v>
      </c>
      <c r="CW5" s="749">
        <v>432290230</v>
      </c>
      <c r="CX5" s="1348">
        <f t="shared" si="30"/>
        <v>820059.66630000004</v>
      </c>
      <c r="CY5" s="1348">
        <f t="shared" si="31"/>
        <v>372639.27824999997</v>
      </c>
      <c r="CZ5" s="1348">
        <f t="shared" si="32"/>
        <v>372639.27824999997</v>
      </c>
      <c r="DA5" s="1348">
        <f t="shared" si="33"/>
        <v>447420.38804999995</v>
      </c>
      <c r="DD5" s="1153" t="s">
        <v>460</v>
      </c>
      <c r="DE5" s="1348">
        <v>45836364</v>
      </c>
      <c r="DF5" s="1348">
        <f t="shared" si="34"/>
        <v>47440.636739999994</v>
      </c>
      <c r="DJ5" s="1153" t="s">
        <v>460</v>
      </c>
      <c r="DK5" s="1348">
        <v>792328180</v>
      </c>
      <c r="DL5" s="1348">
        <v>405874314</v>
      </c>
      <c r="DM5" s="1348">
        <v>386453866</v>
      </c>
      <c r="DN5" s="1348">
        <v>405874314</v>
      </c>
      <c r="DO5" s="1348">
        <f t="shared" si="35"/>
        <v>820059.66630000004</v>
      </c>
      <c r="DP5" s="1348">
        <f t="shared" si="36"/>
        <v>420079.91498999996</v>
      </c>
      <c r="DQ5" s="1348">
        <f t="shared" si="37"/>
        <v>399979.75130999996</v>
      </c>
      <c r="DR5" s="1348">
        <f t="shared" si="38"/>
        <v>420079.91498999996</v>
      </c>
      <c r="DV5" s="748" t="s">
        <v>460</v>
      </c>
      <c r="DW5" s="749">
        <v>67882808</v>
      </c>
      <c r="DX5" s="1349">
        <f t="shared" si="39"/>
        <v>70258.706279999999</v>
      </c>
      <c r="EA5" s="748" t="s">
        <v>460</v>
      </c>
      <c r="EB5" s="749">
        <v>792328180</v>
      </c>
      <c r="EC5" s="749">
        <v>473757122</v>
      </c>
      <c r="ED5" s="749">
        <v>473757122</v>
      </c>
      <c r="EE5" s="749">
        <v>318571058</v>
      </c>
      <c r="EF5" s="1350">
        <f t="shared" si="40"/>
        <v>820059.66630000004</v>
      </c>
      <c r="EG5" s="1350">
        <f t="shared" si="41"/>
        <v>490338.62126999995</v>
      </c>
      <c r="EH5" s="1350">
        <f t="shared" si="42"/>
        <v>490338.62126999995</v>
      </c>
      <c r="EI5" s="1350">
        <f t="shared" si="43"/>
        <v>329721.04502999998</v>
      </c>
      <c r="EL5" s="1351" t="s">
        <v>460</v>
      </c>
      <c r="EM5" s="1352">
        <v>47139060</v>
      </c>
      <c r="EN5" s="1352">
        <f t="shared" si="44"/>
        <v>48788.927099999994</v>
      </c>
      <c r="EQ5" s="996" t="s">
        <v>460</v>
      </c>
      <c r="ER5" s="997">
        <v>754328180</v>
      </c>
      <c r="ES5" s="997">
        <v>520896182</v>
      </c>
      <c r="ET5" s="997">
        <v>233431998</v>
      </c>
      <c r="EU5" s="997">
        <v>520896182</v>
      </c>
      <c r="EV5" s="1352">
        <f t="shared" si="45"/>
        <v>780729.66630000004</v>
      </c>
      <c r="EW5" s="1352">
        <f t="shared" si="46"/>
        <v>539127.54836999997</v>
      </c>
      <c r="EX5" s="1352">
        <f t="shared" si="47"/>
        <v>539127.54836999997</v>
      </c>
      <c r="EY5" s="1352">
        <f t="shared" si="48"/>
        <v>241602.11792999998</v>
      </c>
      <c r="FB5" s="1153" t="s">
        <v>460</v>
      </c>
      <c r="FC5" s="1348">
        <v>47139060</v>
      </c>
      <c r="FD5" s="1348">
        <f t="shared" si="49"/>
        <v>48788.927099999994</v>
      </c>
      <c r="FF5" s="1153" t="s">
        <v>460</v>
      </c>
      <c r="FG5" s="1348">
        <v>754328180</v>
      </c>
      <c r="FH5" s="1348">
        <v>568035242</v>
      </c>
      <c r="FI5" s="1348">
        <v>568035242</v>
      </c>
      <c r="FJ5" s="1348">
        <v>186292938</v>
      </c>
      <c r="FK5" s="1350">
        <f t="shared" si="50"/>
        <v>780729.66630000004</v>
      </c>
      <c r="FL5" s="1350">
        <f t="shared" si="51"/>
        <v>587916.47546999995</v>
      </c>
      <c r="FM5" s="1350">
        <f t="shared" si="52"/>
        <v>587916.47546999995</v>
      </c>
      <c r="FN5" s="1350">
        <f t="shared" si="53"/>
        <v>192813.19082999998</v>
      </c>
      <c r="FQ5" s="748" t="s">
        <v>460</v>
      </c>
      <c r="FR5" s="749">
        <v>66572904</v>
      </c>
      <c r="FS5" s="1348">
        <f t="shared" si="54"/>
        <v>68902.955639999986</v>
      </c>
      <c r="FV5" s="748" t="s">
        <v>460</v>
      </c>
      <c r="FW5" s="749">
        <v>634769712</v>
      </c>
      <c r="FX5" s="749">
        <v>634608146</v>
      </c>
      <c r="FY5" s="749">
        <v>634608146</v>
      </c>
      <c r="FZ5" s="749">
        <v>161566</v>
      </c>
      <c r="GA5" s="1350">
        <f t="shared" si="55"/>
        <v>656986.65191999997</v>
      </c>
      <c r="GB5" s="1350">
        <f t="shared" si="56"/>
        <v>656819.43110999989</v>
      </c>
      <c r="GC5" s="1350">
        <f t="shared" si="57"/>
        <v>656819.43110999989</v>
      </c>
      <c r="GD5" s="1350">
        <f t="shared" si="58"/>
        <v>167.22081</v>
      </c>
    </row>
    <row r="6" spans="1:186" ht="15" customHeight="1" x14ac:dyDescent="0.25">
      <c r="A6" s="748" t="s">
        <v>459</v>
      </c>
      <c r="B6" s="749">
        <v>144602905</v>
      </c>
      <c r="C6" s="749">
        <v>9159988</v>
      </c>
      <c r="D6" s="749">
        <v>135442917</v>
      </c>
      <c r="E6" s="749">
        <v>9159988</v>
      </c>
      <c r="F6" s="749">
        <f t="shared" si="0"/>
        <v>149664.00667499998</v>
      </c>
      <c r="G6" s="749">
        <f t="shared" si="1"/>
        <v>9480.5875799999994</v>
      </c>
      <c r="H6" s="749">
        <f t="shared" si="2"/>
        <v>140183.41909499996</v>
      </c>
      <c r="I6" s="749">
        <f t="shared" si="3"/>
        <v>9480.5875799999994</v>
      </c>
      <c r="L6" s="748" t="s">
        <v>459</v>
      </c>
      <c r="M6" s="749">
        <v>9159988</v>
      </c>
      <c r="N6" s="749">
        <f t="shared" si="4"/>
        <v>9480.5875799999994</v>
      </c>
      <c r="Q6" s="748" t="s">
        <v>459</v>
      </c>
      <c r="R6" s="749">
        <v>144602905</v>
      </c>
      <c r="S6" s="749">
        <v>18319976</v>
      </c>
      <c r="T6" s="749">
        <v>126282929</v>
      </c>
      <c r="U6" s="749">
        <v>18319976</v>
      </c>
      <c r="V6" s="1348">
        <f t="shared" si="5"/>
        <v>149664.00667499998</v>
      </c>
      <c r="W6" s="1348">
        <f t="shared" si="6"/>
        <v>18961.175159999999</v>
      </c>
      <c r="X6" s="1348">
        <f t="shared" si="7"/>
        <v>130702.831515</v>
      </c>
      <c r="Y6" s="1348">
        <f t="shared" si="8"/>
        <v>18961.175159999999</v>
      </c>
      <c r="AB6" s="748" t="s">
        <v>459</v>
      </c>
      <c r="AC6" s="749">
        <v>9159988</v>
      </c>
      <c r="AD6" s="1348">
        <f t="shared" si="9"/>
        <v>9480.5875799999994</v>
      </c>
      <c r="AG6" s="748" t="s">
        <v>459</v>
      </c>
      <c r="AH6" s="749">
        <v>144602905</v>
      </c>
      <c r="AI6" s="749">
        <v>27479964</v>
      </c>
      <c r="AJ6" s="749">
        <v>27479964</v>
      </c>
      <c r="AK6" s="749">
        <v>117122941</v>
      </c>
      <c r="AL6" s="1348">
        <f t="shared" si="10"/>
        <v>149664.00667499998</v>
      </c>
      <c r="AM6" s="1348">
        <f t="shared" si="11"/>
        <v>28441.762739999998</v>
      </c>
      <c r="AN6" s="1348">
        <f t="shared" si="12"/>
        <v>28441.762739999998</v>
      </c>
      <c r="AO6" s="1348">
        <f t="shared" si="13"/>
        <v>121222.24393499999</v>
      </c>
      <c r="AR6" s="748" t="s">
        <v>459</v>
      </c>
      <c r="AS6" s="1348">
        <v>9159988</v>
      </c>
      <c r="AT6" s="1348">
        <f t="shared" si="14"/>
        <v>9480.5875799999994</v>
      </c>
      <c r="AW6" s="748" t="s">
        <v>459</v>
      </c>
      <c r="AX6" s="749">
        <v>144602905</v>
      </c>
      <c r="AY6" s="749">
        <v>36639952</v>
      </c>
      <c r="AZ6" s="749">
        <v>36639952</v>
      </c>
      <c r="BA6" s="749">
        <v>107962953</v>
      </c>
      <c r="BB6" s="1348">
        <f t="shared" si="15"/>
        <v>149664.00667499998</v>
      </c>
      <c r="BC6" s="1348">
        <f t="shared" si="16"/>
        <v>37922.350319999998</v>
      </c>
      <c r="BD6" s="1348">
        <f t="shared" si="17"/>
        <v>37922.350319999998</v>
      </c>
      <c r="BE6" s="1348">
        <f t="shared" si="18"/>
        <v>111741.65635499998</v>
      </c>
      <c r="BH6" s="748" t="s">
        <v>459</v>
      </c>
      <c r="BI6" s="1348">
        <v>9159988</v>
      </c>
      <c r="BJ6" s="1348">
        <f t="shared" si="19"/>
        <v>9480.5875799999994</v>
      </c>
      <c r="BM6" s="748" t="s">
        <v>459</v>
      </c>
      <c r="BN6" s="1348">
        <v>144602905</v>
      </c>
      <c r="BO6" s="1348">
        <v>45799940</v>
      </c>
      <c r="BP6" s="1348">
        <v>45799940</v>
      </c>
      <c r="BQ6" s="1348">
        <v>98802965</v>
      </c>
      <c r="BR6" s="1348">
        <f t="shared" si="20"/>
        <v>149664.00667499998</v>
      </c>
      <c r="BS6" s="1348">
        <f t="shared" si="21"/>
        <v>47402.937899999997</v>
      </c>
      <c r="BT6" s="1348">
        <f t="shared" si="22"/>
        <v>47402.937899999997</v>
      </c>
      <c r="BU6" s="1348">
        <f t="shared" si="23"/>
        <v>102261.06877499999</v>
      </c>
      <c r="BX6" s="1153" t="s">
        <v>459</v>
      </c>
      <c r="BY6" s="1348">
        <v>9159988</v>
      </c>
      <c r="BZ6" s="1348">
        <f t="shared" si="24"/>
        <v>9480.5875799999994</v>
      </c>
      <c r="CC6" s="1348" t="s">
        <v>459</v>
      </c>
      <c r="CD6" s="1348">
        <v>144602905</v>
      </c>
      <c r="CE6" s="1348">
        <v>54959928</v>
      </c>
      <c r="CF6" s="1348">
        <v>54959928</v>
      </c>
      <c r="CG6" s="1348">
        <v>89642977</v>
      </c>
      <c r="CH6" s="1348">
        <f t="shared" si="25"/>
        <v>149664.00667499998</v>
      </c>
      <c r="CI6" s="1348">
        <f t="shared" si="26"/>
        <v>56883.525479999997</v>
      </c>
      <c r="CJ6" s="1348">
        <f t="shared" si="27"/>
        <v>56883.525479999997</v>
      </c>
      <c r="CK6" s="1348">
        <f t="shared" si="28"/>
        <v>92780.481194999986</v>
      </c>
      <c r="CN6" s="1153" t="s">
        <v>459</v>
      </c>
      <c r="CO6" s="1348">
        <v>9159988</v>
      </c>
      <c r="CP6" s="1348">
        <f t="shared" si="29"/>
        <v>9480.5875799999994</v>
      </c>
      <c r="CS6" s="748" t="s">
        <v>459</v>
      </c>
      <c r="CT6" s="749">
        <v>144602905</v>
      </c>
      <c r="CU6" s="749">
        <v>64119916</v>
      </c>
      <c r="CV6" s="749">
        <v>64119916</v>
      </c>
      <c r="CW6" s="749">
        <v>80482989</v>
      </c>
      <c r="CX6" s="1348">
        <f t="shared" si="30"/>
        <v>149664.00667499998</v>
      </c>
      <c r="CY6" s="1348">
        <f t="shared" si="31"/>
        <v>66364.113059999989</v>
      </c>
      <c r="CZ6" s="1348">
        <f t="shared" si="32"/>
        <v>66364.113059999989</v>
      </c>
      <c r="DA6" s="1348">
        <f t="shared" si="33"/>
        <v>83299.893614999994</v>
      </c>
      <c r="DD6" s="1153" t="s">
        <v>459</v>
      </c>
      <c r="DE6" s="1348">
        <v>9441181</v>
      </c>
      <c r="DF6" s="1348">
        <f t="shared" si="34"/>
        <v>9771.622335</v>
      </c>
      <c r="DJ6" s="1153" t="s">
        <v>459</v>
      </c>
      <c r="DK6" s="1348">
        <v>144602905</v>
      </c>
      <c r="DL6" s="1348">
        <v>73561097</v>
      </c>
      <c r="DM6" s="1348">
        <v>71041808</v>
      </c>
      <c r="DN6" s="1348">
        <v>73561097</v>
      </c>
      <c r="DO6" s="1348">
        <f t="shared" si="35"/>
        <v>149664.00667499998</v>
      </c>
      <c r="DP6" s="1348">
        <f t="shared" si="36"/>
        <v>76135.735394999982</v>
      </c>
      <c r="DQ6" s="1348">
        <f t="shared" si="37"/>
        <v>73528.271280000001</v>
      </c>
      <c r="DR6" s="1348">
        <f t="shared" si="38"/>
        <v>76135.735394999982</v>
      </c>
      <c r="DV6" s="748" t="s">
        <v>459</v>
      </c>
      <c r="DW6" s="749">
        <v>10032735</v>
      </c>
      <c r="DX6" s="1349">
        <f t="shared" si="39"/>
        <v>10383.880724999999</v>
      </c>
      <c r="EA6" s="748" t="s">
        <v>459</v>
      </c>
      <c r="EB6" s="749">
        <v>144602905</v>
      </c>
      <c r="EC6" s="749">
        <v>83593832</v>
      </c>
      <c r="ED6" s="749">
        <v>83593832</v>
      </c>
      <c r="EE6" s="749">
        <v>61009073</v>
      </c>
      <c r="EF6" s="1350">
        <f t="shared" si="40"/>
        <v>149664.00667499998</v>
      </c>
      <c r="EG6" s="1350">
        <f t="shared" si="41"/>
        <v>86519.616119999991</v>
      </c>
      <c r="EH6" s="1350">
        <f t="shared" si="42"/>
        <v>86519.616119999991</v>
      </c>
      <c r="EI6" s="1350">
        <f t="shared" si="43"/>
        <v>63144.390554999991</v>
      </c>
      <c r="EL6" s="1351" t="s">
        <v>459</v>
      </c>
      <c r="EM6" s="1352">
        <v>9736958</v>
      </c>
      <c r="EN6" s="1352">
        <f t="shared" si="44"/>
        <v>10077.75153</v>
      </c>
      <c r="EQ6" s="996" t="s">
        <v>459</v>
      </c>
      <c r="ER6" s="997">
        <v>144602905</v>
      </c>
      <c r="ES6" s="997">
        <v>93330790</v>
      </c>
      <c r="ET6" s="997">
        <v>51272115</v>
      </c>
      <c r="EU6" s="997">
        <v>93330790</v>
      </c>
      <c r="EV6" s="1352">
        <f t="shared" si="45"/>
        <v>149664.00667499998</v>
      </c>
      <c r="EW6" s="1352">
        <f t="shared" si="46"/>
        <v>96597.367649999986</v>
      </c>
      <c r="EX6" s="1352">
        <f t="shared" si="47"/>
        <v>96597.367649999986</v>
      </c>
      <c r="EY6" s="1352">
        <f t="shared" si="48"/>
        <v>53066.639024999997</v>
      </c>
      <c r="FB6" s="1153" t="s">
        <v>459</v>
      </c>
      <c r="FC6" s="1348">
        <v>9736958</v>
      </c>
      <c r="FD6" s="1348">
        <f t="shared" si="49"/>
        <v>10077.75153</v>
      </c>
      <c r="FF6" s="1153" t="s">
        <v>459</v>
      </c>
      <c r="FG6" s="1348">
        <v>144602905</v>
      </c>
      <c r="FH6" s="1348">
        <v>103067748</v>
      </c>
      <c r="FI6" s="1348">
        <v>103067748</v>
      </c>
      <c r="FJ6" s="1348">
        <v>41535157</v>
      </c>
      <c r="FK6" s="1350">
        <f t="shared" si="50"/>
        <v>149664.00667499998</v>
      </c>
      <c r="FL6" s="1350">
        <f t="shared" si="51"/>
        <v>106675.11917999999</v>
      </c>
      <c r="FM6" s="1350">
        <f t="shared" si="52"/>
        <v>106675.11917999999</v>
      </c>
      <c r="FN6" s="1350">
        <f t="shared" si="53"/>
        <v>42988.887494999995</v>
      </c>
      <c r="FQ6" s="748" t="s">
        <v>459</v>
      </c>
      <c r="FR6" s="749">
        <v>9968912</v>
      </c>
      <c r="FS6" s="1348">
        <f t="shared" si="54"/>
        <v>10317.823919999999</v>
      </c>
      <c r="FV6" s="748" t="s">
        <v>459</v>
      </c>
      <c r="FW6" s="749">
        <v>113036660</v>
      </c>
      <c r="FX6" s="749">
        <v>113036660</v>
      </c>
      <c r="FY6" s="749">
        <v>113036660</v>
      </c>
      <c r="FZ6" s="749">
        <v>0</v>
      </c>
      <c r="GA6" s="1350">
        <f t="shared" si="55"/>
        <v>116992.94309999999</v>
      </c>
      <c r="GB6" s="1350">
        <f t="shared" si="56"/>
        <v>116992.94309999999</v>
      </c>
      <c r="GC6" s="1350">
        <f t="shared" si="57"/>
        <v>116992.94309999999</v>
      </c>
      <c r="GD6" s="1350">
        <f t="shared" si="58"/>
        <v>0</v>
      </c>
    </row>
    <row r="7" spans="1:186" ht="15" customHeight="1" x14ac:dyDescent="0.25">
      <c r="A7" s="748" t="s">
        <v>525</v>
      </c>
      <c r="B7" s="749">
        <v>18480028</v>
      </c>
      <c r="C7" s="749">
        <v>1260678</v>
      </c>
      <c r="D7" s="749">
        <v>17219350</v>
      </c>
      <c r="E7" s="749">
        <v>1260678</v>
      </c>
      <c r="F7" s="749">
        <f t="shared" si="0"/>
        <v>19126.828979999998</v>
      </c>
      <c r="G7" s="749">
        <f t="shared" si="1"/>
        <v>1304.8017299999999</v>
      </c>
      <c r="H7" s="749">
        <f t="shared" si="2"/>
        <v>17822.027249999996</v>
      </c>
      <c r="I7" s="749">
        <f t="shared" si="3"/>
        <v>1304.8017299999999</v>
      </c>
      <c r="L7" s="748" t="s">
        <v>525</v>
      </c>
      <c r="M7" s="749">
        <v>1260678</v>
      </c>
      <c r="N7" s="749">
        <f t="shared" si="4"/>
        <v>1304.8017299999999</v>
      </c>
      <c r="Q7" s="748" t="s">
        <v>525</v>
      </c>
      <c r="R7" s="749">
        <v>18480028</v>
      </c>
      <c r="S7" s="749">
        <v>2521356</v>
      </c>
      <c r="T7" s="749">
        <v>15958672</v>
      </c>
      <c r="U7" s="749">
        <v>2521356</v>
      </c>
      <c r="V7" s="1348">
        <f t="shared" si="5"/>
        <v>19126.828979999998</v>
      </c>
      <c r="W7" s="1348">
        <f t="shared" si="6"/>
        <v>2609.6034599999998</v>
      </c>
      <c r="X7" s="1348">
        <f t="shared" si="7"/>
        <v>16517.22552</v>
      </c>
      <c r="Y7" s="1348">
        <f t="shared" si="8"/>
        <v>2609.6034599999998</v>
      </c>
      <c r="AB7" s="748" t="s">
        <v>525</v>
      </c>
      <c r="AC7" s="749">
        <v>1260678</v>
      </c>
      <c r="AD7" s="1348">
        <f t="shared" si="9"/>
        <v>1304.8017299999999</v>
      </c>
      <c r="AG7" s="748" t="s">
        <v>525</v>
      </c>
      <c r="AH7" s="749">
        <v>18480028</v>
      </c>
      <c r="AI7" s="749">
        <v>3782034</v>
      </c>
      <c r="AJ7" s="749">
        <v>3782034</v>
      </c>
      <c r="AK7" s="749">
        <v>14697994</v>
      </c>
      <c r="AL7" s="1348">
        <f t="shared" si="10"/>
        <v>19126.828979999998</v>
      </c>
      <c r="AM7" s="1348">
        <f t="shared" si="11"/>
        <v>3914.4051899999999</v>
      </c>
      <c r="AN7" s="1348">
        <f t="shared" si="12"/>
        <v>3914.4051899999999</v>
      </c>
      <c r="AO7" s="1348">
        <f t="shared" si="13"/>
        <v>15212.423789999999</v>
      </c>
      <c r="AR7" s="748" t="s">
        <v>525</v>
      </c>
      <c r="AS7" s="1348">
        <v>1275142</v>
      </c>
      <c r="AT7" s="1348">
        <f t="shared" si="14"/>
        <v>1319.77197</v>
      </c>
      <c r="AW7" s="748" t="s">
        <v>525</v>
      </c>
      <c r="AX7" s="749">
        <v>18480028</v>
      </c>
      <c r="AY7" s="749">
        <v>5057176</v>
      </c>
      <c r="AZ7" s="749">
        <v>5057176</v>
      </c>
      <c r="BA7" s="749">
        <v>13422852</v>
      </c>
      <c r="BB7" s="1348">
        <f t="shared" si="15"/>
        <v>19126.828979999998</v>
      </c>
      <c r="BC7" s="1348">
        <f t="shared" si="16"/>
        <v>5234.1771600000002</v>
      </c>
      <c r="BD7" s="1348">
        <f t="shared" si="17"/>
        <v>5234.1771600000002</v>
      </c>
      <c r="BE7" s="1348">
        <f t="shared" si="18"/>
        <v>13892.651819999999</v>
      </c>
      <c r="BH7" s="748" t="s">
        <v>525</v>
      </c>
      <c r="BI7" s="1348">
        <v>1316476</v>
      </c>
      <c r="BJ7" s="1348">
        <f t="shared" si="19"/>
        <v>1362.5526600000001</v>
      </c>
      <c r="BM7" s="748" t="s">
        <v>525</v>
      </c>
      <c r="BN7" s="1348">
        <v>18480028</v>
      </c>
      <c r="BO7" s="1348">
        <v>6373652</v>
      </c>
      <c r="BP7" s="1348">
        <v>6373652</v>
      </c>
      <c r="BQ7" s="1348">
        <v>12106376</v>
      </c>
      <c r="BR7" s="1348">
        <f t="shared" si="20"/>
        <v>19126.828979999998</v>
      </c>
      <c r="BS7" s="1348">
        <f t="shared" si="21"/>
        <v>6596.7298199999996</v>
      </c>
      <c r="BT7" s="1348">
        <f t="shared" si="22"/>
        <v>6596.7298199999996</v>
      </c>
      <c r="BU7" s="1348">
        <f t="shared" si="23"/>
        <v>12530.09916</v>
      </c>
      <c r="BX7" s="1153" t="s">
        <v>525</v>
      </c>
      <c r="BY7" s="1348">
        <v>1316476</v>
      </c>
      <c r="BZ7" s="1348">
        <f t="shared" si="24"/>
        <v>1362.5526600000001</v>
      </c>
      <c r="CC7" s="1348" t="s">
        <v>525</v>
      </c>
      <c r="CD7" s="1348">
        <v>18480028</v>
      </c>
      <c r="CE7" s="1348">
        <v>7690128</v>
      </c>
      <c r="CF7" s="1348">
        <v>7690128</v>
      </c>
      <c r="CG7" s="1348">
        <v>10789900</v>
      </c>
      <c r="CH7" s="1348">
        <f t="shared" si="25"/>
        <v>19126.828979999998</v>
      </c>
      <c r="CI7" s="1348">
        <f t="shared" si="26"/>
        <v>7959.2824799999989</v>
      </c>
      <c r="CJ7" s="1348">
        <f t="shared" si="27"/>
        <v>7959.2824799999989</v>
      </c>
      <c r="CK7" s="1348">
        <f t="shared" si="28"/>
        <v>11167.546499999999</v>
      </c>
      <c r="CN7" s="1153" t="s">
        <v>525</v>
      </c>
      <c r="CO7" s="1348">
        <v>1316476</v>
      </c>
      <c r="CP7" s="1348">
        <f t="shared" si="29"/>
        <v>1362.5526600000001</v>
      </c>
      <c r="CS7" s="748" t="s">
        <v>525</v>
      </c>
      <c r="CT7" s="749">
        <v>18480028</v>
      </c>
      <c r="CU7" s="749">
        <v>9006604</v>
      </c>
      <c r="CV7" s="749">
        <v>9006604</v>
      </c>
      <c r="CW7" s="749">
        <v>9473424</v>
      </c>
      <c r="CX7" s="1348">
        <f t="shared" si="30"/>
        <v>19126.828979999998</v>
      </c>
      <c r="CY7" s="1348">
        <f t="shared" si="31"/>
        <v>9321.8351399999992</v>
      </c>
      <c r="CZ7" s="1348">
        <f t="shared" si="32"/>
        <v>9321.8351399999992</v>
      </c>
      <c r="DA7" s="1348">
        <f t="shared" si="33"/>
        <v>9804.993840000001</v>
      </c>
      <c r="DD7" s="1153" t="s">
        <v>525</v>
      </c>
      <c r="DE7" s="1348">
        <v>1396753</v>
      </c>
      <c r="DF7" s="1348">
        <f t="shared" si="34"/>
        <v>1445.6393549999998</v>
      </c>
      <c r="DJ7" s="1153" t="s">
        <v>525</v>
      </c>
      <c r="DK7" s="1348">
        <v>18480028</v>
      </c>
      <c r="DL7" s="1348">
        <v>10403357</v>
      </c>
      <c r="DM7" s="1348">
        <v>8076671</v>
      </c>
      <c r="DN7" s="1348">
        <v>10403357</v>
      </c>
      <c r="DO7" s="1348">
        <f t="shared" si="35"/>
        <v>19126.828979999998</v>
      </c>
      <c r="DP7" s="1348">
        <f t="shared" si="36"/>
        <v>10767.474494999999</v>
      </c>
      <c r="DQ7" s="1348">
        <f t="shared" si="37"/>
        <v>8359.3544849999998</v>
      </c>
      <c r="DR7" s="1348">
        <f t="shared" si="38"/>
        <v>10767.474494999999</v>
      </c>
      <c r="DV7" s="748" t="s">
        <v>525</v>
      </c>
      <c r="DW7" s="749">
        <v>1436684</v>
      </c>
      <c r="DX7" s="1349">
        <f t="shared" si="39"/>
        <v>1486.9679399999998</v>
      </c>
      <c r="EA7" s="748" t="s">
        <v>525</v>
      </c>
      <c r="EB7" s="749">
        <v>18480028</v>
      </c>
      <c r="EC7" s="749">
        <v>11840041</v>
      </c>
      <c r="ED7" s="749">
        <v>11840041</v>
      </c>
      <c r="EE7" s="749">
        <v>6639987</v>
      </c>
      <c r="EF7" s="1350">
        <f t="shared" si="40"/>
        <v>19126.828979999998</v>
      </c>
      <c r="EG7" s="1350">
        <f t="shared" si="41"/>
        <v>12254.442434999999</v>
      </c>
      <c r="EH7" s="1350">
        <f t="shared" si="42"/>
        <v>12254.442434999999</v>
      </c>
      <c r="EI7" s="1350">
        <f t="shared" si="43"/>
        <v>6872.3865449999994</v>
      </c>
      <c r="EL7" s="1351" t="s">
        <v>525</v>
      </c>
      <c r="EM7" s="1352">
        <v>1436684</v>
      </c>
      <c r="EN7" s="1352">
        <f t="shared" si="44"/>
        <v>1486.9679399999998</v>
      </c>
      <c r="EQ7" s="996" t="s">
        <v>525</v>
      </c>
      <c r="ER7" s="997">
        <v>18480028</v>
      </c>
      <c r="ES7" s="997">
        <v>13276725</v>
      </c>
      <c r="ET7" s="997">
        <v>5203303</v>
      </c>
      <c r="EU7" s="997">
        <v>13276725</v>
      </c>
      <c r="EV7" s="1352">
        <f t="shared" si="45"/>
        <v>19126.828979999998</v>
      </c>
      <c r="EW7" s="1352">
        <f t="shared" si="46"/>
        <v>13741.410374999999</v>
      </c>
      <c r="EX7" s="1352">
        <f t="shared" si="47"/>
        <v>13741.410374999999</v>
      </c>
      <c r="EY7" s="1352">
        <f t="shared" si="48"/>
        <v>5385.4186049999998</v>
      </c>
      <c r="FB7" s="1153" t="s">
        <v>525</v>
      </c>
      <c r="FC7" s="1348">
        <v>1436684</v>
      </c>
      <c r="FD7" s="1348">
        <f t="shared" si="49"/>
        <v>1486.9679399999998</v>
      </c>
      <c r="FF7" s="1153" t="s">
        <v>525</v>
      </c>
      <c r="FG7" s="1348">
        <v>18480028</v>
      </c>
      <c r="FH7" s="1348">
        <v>14713409</v>
      </c>
      <c r="FI7" s="1348">
        <v>14713409</v>
      </c>
      <c r="FJ7" s="1348">
        <v>3766619</v>
      </c>
      <c r="FK7" s="1350">
        <f t="shared" si="50"/>
        <v>19126.828979999998</v>
      </c>
      <c r="FL7" s="1350">
        <f t="shared" si="51"/>
        <v>15228.378314999998</v>
      </c>
      <c r="FM7" s="1350">
        <f t="shared" si="52"/>
        <v>15228.378314999998</v>
      </c>
      <c r="FN7" s="1350">
        <f t="shared" si="53"/>
        <v>3898.4506649999998</v>
      </c>
      <c r="FQ7" s="748" t="s">
        <v>525</v>
      </c>
      <c r="FR7" s="749">
        <v>1447032</v>
      </c>
      <c r="FS7" s="1348">
        <f t="shared" si="54"/>
        <v>1497.6781199999998</v>
      </c>
      <c r="FV7" s="748" t="s">
        <v>525</v>
      </c>
      <c r="FW7" s="749">
        <v>16160441</v>
      </c>
      <c r="FX7" s="749">
        <v>16160441</v>
      </c>
      <c r="FY7" s="749">
        <v>16160441</v>
      </c>
      <c r="FZ7" s="749">
        <v>0</v>
      </c>
      <c r="GA7" s="1350">
        <f t="shared" si="55"/>
        <v>16726.056434999999</v>
      </c>
      <c r="GB7" s="1350">
        <f t="shared" si="56"/>
        <v>16726.056434999999</v>
      </c>
      <c r="GC7" s="1350">
        <f t="shared" si="57"/>
        <v>16726.056434999999</v>
      </c>
      <c r="GD7" s="1350">
        <f t="shared" si="58"/>
        <v>0</v>
      </c>
    </row>
    <row r="8" spans="1:186" ht="15" customHeight="1" x14ac:dyDescent="0.25">
      <c r="A8" s="748" t="s">
        <v>458</v>
      </c>
      <c r="B8" s="749">
        <v>100269412</v>
      </c>
      <c r="C8" s="749">
        <v>6955489</v>
      </c>
      <c r="D8" s="749">
        <v>93313923</v>
      </c>
      <c r="E8" s="749">
        <v>6955489</v>
      </c>
      <c r="F8" s="749">
        <f t="shared" si="0"/>
        <v>103778.84141999998</v>
      </c>
      <c r="G8" s="749">
        <f t="shared" si="1"/>
        <v>7198.9311149999994</v>
      </c>
      <c r="H8" s="749">
        <f t="shared" si="2"/>
        <v>96579.910304999983</v>
      </c>
      <c r="I8" s="749">
        <f t="shared" si="3"/>
        <v>7198.9311149999994</v>
      </c>
      <c r="L8" s="748" t="s">
        <v>458</v>
      </c>
      <c r="M8" s="749">
        <v>6955489</v>
      </c>
      <c r="N8" s="749">
        <f t="shared" si="4"/>
        <v>7198.9311149999994</v>
      </c>
      <c r="Q8" s="748" t="s">
        <v>458</v>
      </c>
      <c r="R8" s="749">
        <v>100269412</v>
      </c>
      <c r="S8" s="749">
        <v>13910978</v>
      </c>
      <c r="T8" s="749">
        <v>86358434</v>
      </c>
      <c r="U8" s="749">
        <v>13910978</v>
      </c>
      <c r="V8" s="1348">
        <f t="shared" si="5"/>
        <v>103778.84141999998</v>
      </c>
      <c r="W8" s="1348">
        <f t="shared" si="6"/>
        <v>14397.862229999999</v>
      </c>
      <c r="X8" s="1348">
        <f t="shared" si="7"/>
        <v>89380.979189999984</v>
      </c>
      <c r="Y8" s="1348">
        <f t="shared" si="8"/>
        <v>14397.862229999999</v>
      </c>
      <c r="AB8" s="748" t="s">
        <v>458</v>
      </c>
      <c r="AC8" s="749">
        <v>6955489</v>
      </c>
      <c r="AD8" s="1348">
        <f t="shared" si="9"/>
        <v>7198.9311149999994</v>
      </c>
      <c r="AG8" s="748" t="s">
        <v>458</v>
      </c>
      <c r="AH8" s="749">
        <v>100269412</v>
      </c>
      <c r="AI8" s="749">
        <v>20866467</v>
      </c>
      <c r="AJ8" s="749">
        <v>20866467</v>
      </c>
      <c r="AK8" s="749">
        <v>79402945</v>
      </c>
      <c r="AL8" s="1348">
        <f t="shared" si="10"/>
        <v>103778.84141999998</v>
      </c>
      <c r="AM8" s="1348">
        <f t="shared" si="11"/>
        <v>21596.793344999998</v>
      </c>
      <c r="AN8" s="1348">
        <f t="shared" si="12"/>
        <v>21596.793344999998</v>
      </c>
      <c r="AO8" s="1348">
        <f t="shared" si="13"/>
        <v>82182.048074999999</v>
      </c>
      <c r="AR8" s="748" t="s">
        <v>458</v>
      </c>
      <c r="AS8" s="1348">
        <v>6955489</v>
      </c>
      <c r="AT8" s="1348">
        <f t="shared" si="14"/>
        <v>7198.9311149999994</v>
      </c>
      <c r="AW8" s="748" t="s">
        <v>458</v>
      </c>
      <c r="AX8" s="749">
        <v>100269412</v>
      </c>
      <c r="AY8" s="749">
        <v>27821956</v>
      </c>
      <c r="AZ8" s="749">
        <v>27821956</v>
      </c>
      <c r="BA8" s="749">
        <v>72447456</v>
      </c>
      <c r="BB8" s="1348">
        <f t="shared" si="15"/>
        <v>103778.84141999998</v>
      </c>
      <c r="BC8" s="1348">
        <f t="shared" si="16"/>
        <v>28795.724459999998</v>
      </c>
      <c r="BD8" s="1348">
        <f t="shared" si="17"/>
        <v>28795.724459999998</v>
      </c>
      <c r="BE8" s="1348">
        <f t="shared" si="18"/>
        <v>74983.116959999999</v>
      </c>
      <c r="BH8" s="748" t="s">
        <v>458</v>
      </c>
      <c r="BI8" s="1348">
        <v>6955489</v>
      </c>
      <c r="BJ8" s="1348">
        <f t="shared" si="19"/>
        <v>7198.9311149999994</v>
      </c>
      <c r="BM8" s="748" t="s">
        <v>458</v>
      </c>
      <c r="BN8" s="1348">
        <v>100269412</v>
      </c>
      <c r="BO8" s="1348">
        <v>34777445</v>
      </c>
      <c r="BP8" s="1348">
        <v>34777445</v>
      </c>
      <c r="BQ8" s="1348">
        <v>65491967</v>
      </c>
      <c r="BR8" s="1348">
        <f t="shared" si="20"/>
        <v>103778.84141999998</v>
      </c>
      <c r="BS8" s="1348">
        <f t="shared" si="21"/>
        <v>35994.655574999997</v>
      </c>
      <c r="BT8" s="1348">
        <f t="shared" si="22"/>
        <v>35994.655574999997</v>
      </c>
      <c r="BU8" s="1348">
        <f t="shared" si="23"/>
        <v>67784.185844999985</v>
      </c>
      <c r="BX8" s="1153" t="s">
        <v>458</v>
      </c>
      <c r="BY8" s="1348">
        <v>6955489</v>
      </c>
      <c r="BZ8" s="1348">
        <f t="shared" si="24"/>
        <v>7198.9311149999994</v>
      </c>
      <c r="CC8" s="1348" t="s">
        <v>458</v>
      </c>
      <c r="CD8" s="1348">
        <v>100269412</v>
      </c>
      <c r="CE8" s="1348">
        <v>41732934</v>
      </c>
      <c r="CF8" s="1348">
        <v>41732934</v>
      </c>
      <c r="CG8" s="1348">
        <v>58536478</v>
      </c>
      <c r="CH8" s="1348">
        <f t="shared" si="25"/>
        <v>103778.84141999998</v>
      </c>
      <c r="CI8" s="1348">
        <f t="shared" si="26"/>
        <v>43193.586689999996</v>
      </c>
      <c r="CJ8" s="1348">
        <f t="shared" si="27"/>
        <v>43193.586689999996</v>
      </c>
      <c r="CK8" s="1348">
        <f t="shared" si="28"/>
        <v>60585.254730000001</v>
      </c>
      <c r="CN8" s="1153" t="s">
        <v>458</v>
      </c>
      <c r="CO8" s="1348">
        <v>6955489</v>
      </c>
      <c r="CP8" s="1348">
        <f t="shared" si="29"/>
        <v>7198.9311149999994</v>
      </c>
      <c r="CS8" s="748" t="s">
        <v>458</v>
      </c>
      <c r="CT8" s="749">
        <v>100269412</v>
      </c>
      <c r="CU8" s="749">
        <v>48688423</v>
      </c>
      <c r="CV8" s="749">
        <v>48688423</v>
      </c>
      <c r="CW8" s="749">
        <v>51580989</v>
      </c>
      <c r="CX8" s="1348">
        <f t="shared" si="30"/>
        <v>103778.84141999998</v>
      </c>
      <c r="CY8" s="1348">
        <f t="shared" si="31"/>
        <v>50392.517804999996</v>
      </c>
      <c r="CZ8" s="1348">
        <f t="shared" si="32"/>
        <v>50392.517804999996</v>
      </c>
      <c r="DA8" s="1348">
        <f t="shared" si="33"/>
        <v>53386.323614999994</v>
      </c>
      <c r="DD8" s="1153" t="s">
        <v>458</v>
      </c>
      <c r="DE8" s="1348">
        <v>7180445</v>
      </c>
      <c r="DF8" s="1348">
        <f t="shared" si="34"/>
        <v>7431.7605749999993</v>
      </c>
      <c r="DJ8" s="1153" t="s">
        <v>458</v>
      </c>
      <c r="DK8" s="1348">
        <v>100269412</v>
      </c>
      <c r="DL8" s="1348">
        <v>55868868</v>
      </c>
      <c r="DM8" s="1348">
        <v>44400544</v>
      </c>
      <c r="DN8" s="1348">
        <v>55868868</v>
      </c>
      <c r="DO8" s="1348">
        <f t="shared" si="35"/>
        <v>103778.84141999998</v>
      </c>
      <c r="DP8" s="1348">
        <f t="shared" si="36"/>
        <v>57824.278379999996</v>
      </c>
      <c r="DQ8" s="1348">
        <f t="shared" si="37"/>
        <v>45954.563040000001</v>
      </c>
      <c r="DR8" s="1348">
        <f t="shared" si="38"/>
        <v>57824.278379999996</v>
      </c>
      <c r="DV8" s="748" t="s">
        <v>458</v>
      </c>
      <c r="DW8" s="749">
        <v>7653690</v>
      </c>
      <c r="DX8" s="1349">
        <f t="shared" si="39"/>
        <v>7921.5691499999994</v>
      </c>
      <c r="EA8" s="748" t="s">
        <v>458</v>
      </c>
      <c r="EB8" s="749">
        <v>100269412</v>
      </c>
      <c r="EC8" s="749">
        <v>63522558</v>
      </c>
      <c r="ED8" s="749">
        <v>63522558</v>
      </c>
      <c r="EE8" s="749">
        <v>36746854</v>
      </c>
      <c r="EF8" s="1350">
        <f t="shared" si="40"/>
        <v>103778.84141999998</v>
      </c>
      <c r="EG8" s="1350">
        <f t="shared" si="41"/>
        <v>65745.847529999999</v>
      </c>
      <c r="EH8" s="1350">
        <f t="shared" si="42"/>
        <v>65745.847529999999</v>
      </c>
      <c r="EI8" s="1350">
        <f t="shared" si="43"/>
        <v>38032.993889999998</v>
      </c>
      <c r="EL8" s="1351" t="s">
        <v>458</v>
      </c>
      <c r="EM8" s="1352">
        <v>7417068</v>
      </c>
      <c r="EN8" s="1352">
        <f t="shared" si="44"/>
        <v>7676.6653799999995</v>
      </c>
      <c r="EQ8" s="996" t="s">
        <v>458</v>
      </c>
      <c r="ER8" s="997">
        <v>100269412</v>
      </c>
      <c r="ES8" s="997">
        <v>70939626</v>
      </c>
      <c r="ET8" s="997">
        <v>29329786</v>
      </c>
      <c r="EU8" s="997">
        <v>70939626</v>
      </c>
      <c r="EV8" s="1352">
        <f t="shared" si="45"/>
        <v>103778.84141999998</v>
      </c>
      <c r="EW8" s="1352">
        <f t="shared" si="46"/>
        <v>73422.512910000005</v>
      </c>
      <c r="EX8" s="1352">
        <f t="shared" si="47"/>
        <v>73422.512910000005</v>
      </c>
      <c r="EY8" s="1352">
        <f t="shared" si="48"/>
        <v>30356.328509999999</v>
      </c>
      <c r="FB8" s="1153" t="s">
        <v>458</v>
      </c>
      <c r="FC8" s="1348">
        <v>7417068</v>
      </c>
      <c r="FD8" s="1348">
        <f t="shared" si="49"/>
        <v>7676.6653799999995</v>
      </c>
      <c r="FF8" s="1153" t="s">
        <v>458</v>
      </c>
      <c r="FG8" s="1348">
        <v>100269412</v>
      </c>
      <c r="FH8" s="1348">
        <v>78356694</v>
      </c>
      <c r="FI8" s="1348">
        <v>78356694</v>
      </c>
      <c r="FJ8" s="1348">
        <v>21912718</v>
      </c>
      <c r="FK8" s="1350">
        <f t="shared" si="50"/>
        <v>103778.84141999998</v>
      </c>
      <c r="FL8" s="1350">
        <f t="shared" si="51"/>
        <v>81099.178289999996</v>
      </c>
      <c r="FM8" s="1350">
        <f t="shared" si="52"/>
        <v>81099.178289999996</v>
      </c>
      <c r="FN8" s="1350">
        <f t="shared" si="53"/>
        <v>22679.663130000001</v>
      </c>
      <c r="FQ8" s="748" t="s">
        <v>458</v>
      </c>
      <c r="FR8" s="749">
        <v>7589439</v>
      </c>
      <c r="FS8" s="1348">
        <f t="shared" si="54"/>
        <v>7855.0693649999994</v>
      </c>
      <c r="FV8" s="748" t="s">
        <v>458</v>
      </c>
      <c r="FW8" s="749">
        <v>85946133</v>
      </c>
      <c r="FX8" s="749">
        <v>85946133</v>
      </c>
      <c r="FY8" s="749">
        <v>85946133</v>
      </c>
      <c r="FZ8" s="749">
        <v>0</v>
      </c>
      <c r="GA8" s="1350">
        <f t="shared" si="55"/>
        <v>88954.247654999999</v>
      </c>
      <c r="GB8" s="1350">
        <f t="shared" si="56"/>
        <v>88954.247654999999</v>
      </c>
      <c r="GC8" s="1350">
        <f t="shared" si="57"/>
        <v>88954.247654999999</v>
      </c>
      <c r="GD8" s="1350">
        <f t="shared" si="58"/>
        <v>0</v>
      </c>
    </row>
    <row r="9" spans="1:186" ht="15" customHeight="1" x14ac:dyDescent="0.25">
      <c r="A9" s="748" t="s">
        <v>526</v>
      </c>
      <c r="B9" s="749">
        <v>9704836</v>
      </c>
      <c r="C9" s="749">
        <v>778411</v>
      </c>
      <c r="D9" s="749">
        <v>8926425</v>
      </c>
      <c r="E9" s="749">
        <v>778411</v>
      </c>
      <c r="F9" s="749">
        <f t="shared" si="0"/>
        <v>10044.505259999998</v>
      </c>
      <c r="G9" s="749">
        <f t="shared" si="1"/>
        <v>805.65538499999991</v>
      </c>
      <c r="H9" s="749">
        <f t="shared" si="2"/>
        <v>9238.8498749999981</v>
      </c>
      <c r="I9" s="749">
        <f t="shared" si="3"/>
        <v>805.65538499999991</v>
      </c>
      <c r="L9" s="748" t="s">
        <v>526</v>
      </c>
      <c r="M9" s="749">
        <v>778411</v>
      </c>
      <c r="N9" s="749">
        <f t="shared" si="4"/>
        <v>805.65538499999991</v>
      </c>
      <c r="Q9" s="748" t="s">
        <v>526</v>
      </c>
      <c r="R9" s="749">
        <v>9704836</v>
      </c>
      <c r="S9" s="749">
        <v>1556822</v>
      </c>
      <c r="T9" s="749">
        <v>8148014</v>
      </c>
      <c r="U9" s="749">
        <v>1556822</v>
      </c>
      <c r="V9" s="1348">
        <f t="shared" si="5"/>
        <v>10044.505259999998</v>
      </c>
      <c r="W9" s="1348">
        <f t="shared" si="6"/>
        <v>1611.3107699999998</v>
      </c>
      <c r="X9" s="1348">
        <f t="shared" si="7"/>
        <v>8433.1944899999999</v>
      </c>
      <c r="Y9" s="1348">
        <f t="shared" si="8"/>
        <v>1611.3107699999998</v>
      </c>
      <c r="AB9" s="748" t="s">
        <v>526</v>
      </c>
      <c r="AC9" s="749">
        <v>778411</v>
      </c>
      <c r="AD9" s="1348">
        <f t="shared" si="9"/>
        <v>805.65538499999991</v>
      </c>
      <c r="AG9" s="748" t="s">
        <v>526</v>
      </c>
      <c r="AH9" s="749">
        <v>9704836</v>
      </c>
      <c r="AI9" s="749">
        <v>2335233</v>
      </c>
      <c r="AJ9" s="749">
        <v>2335233</v>
      </c>
      <c r="AK9" s="749">
        <v>7369603</v>
      </c>
      <c r="AL9" s="1348">
        <f t="shared" si="10"/>
        <v>10044.505259999998</v>
      </c>
      <c r="AM9" s="1348">
        <f t="shared" si="11"/>
        <v>2416.9661550000001</v>
      </c>
      <c r="AN9" s="1348">
        <f t="shared" si="12"/>
        <v>2416.9661550000001</v>
      </c>
      <c r="AO9" s="1348">
        <f t="shared" si="13"/>
        <v>7627.5391049999998</v>
      </c>
      <c r="AR9" s="748" t="s">
        <v>526</v>
      </c>
      <c r="AS9" s="1348">
        <v>778411</v>
      </c>
      <c r="AT9" s="1348">
        <f t="shared" si="14"/>
        <v>805.65538499999991</v>
      </c>
      <c r="AW9" s="748" t="s">
        <v>526</v>
      </c>
      <c r="AX9" s="749">
        <v>9704836</v>
      </c>
      <c r="AY9" s="749">
        <v>3113644</v>
      </c>
      <c r="AZ9" s="749">
        <v>3113644</v>
      </c>
      <c r="BA9" s="749">
        <v>6591192</v>
      </c>
      <c r="BB9" s="1348">
        <f t="shared" si="15"/>
        <v>10044.505259999998</v>
      </c>
      <c r="BC9" s="1348">
        <f t="shared" si="16"/>
        <v>3222.6215399999996</v>
      </c>
      <c r="BD9" s="1348">
        <f t="shared" si="17"/>
        <v>3222.6215399999996</v>
      </c>
      <c r="BE9" s="1348">
        <f t="shared" si="18"/>
        <v>6821.8837199999998</v>
      </c>
      <c r="BH9" s="748" t="s">
        <v>526</v>
      </c>
      <c r="BI9" s="1348">
        <v>778411</v>
      </c>
      <c r="BJ9" s="1348">
        <f t="shared" si="19"/>
        <v>805.65538499999991</v>
      </c>
      <c r="BM9" s="748" t="s">
        <v>526</v>
      </c>
      <c r="BN9" s="1348">
        <v>9704836</v>
      </c>
      <c r="BO9" s="1348">
        <v>3892055</v>
      </c>
      <c r="BP9" s="1348">
        <v>3892055</v>
      </c>
      <c r="BQ9" s="1348">
        <v>5812781</v>
      </c>
      <c r="BR9" s="1348">
        <f t="shared" si="20"/>
        <v>10044.505259999998</v>
      </c>
      <c r="BS9" s="1348">
        <f t="shared" si="21"/>
        <v>4028.2769249999997</v>
      </c>
      <c r="BT9" s="1348">
        <f t="shared" si="22"/>
        <v>4028.2769249999997</v>
      </c>
      <c r="BU9" s="1348">
        <f t="shared" si="23"/>
        <v>6016.2283349999998</v>
      </c>
      <c r="BX9" s="1153" t="s">
        <v>526</v>
      </c>
      <c r="BY9" s="1348">
        <v>778411</v>
      </c>
      <c r="BZ9" s="1348">
        <f t="shared" si="24"/>
        <v>805.65538499999991</v>
      </c>
      <c r="CC9" s="1348" t="s">
        <v>526</v>
      </c>
      <c r="CD9" s="1348">
        <v>9704836</v>
      </c>
      <c r="CE9" s="1348">
        <v>4670466</v>
      </c>
      <c r="CF9" s="1348">
        <v>4670466</v>
      </c>
      <c r="CG9" s="1348">
        <v>5034370</v>
      </c>
      <c r="CH9" s="1348">
        <f t="shared" si="25"/>
        <v>10044.505259999998</v>
      </c>
      <c r="CI9" s="1348">
        <f t="shared" si="26"/>
        <v>4833.9323100000001</v>
      </c>
      <c r="CJ9" s="1348">
        <f t="shared" si="27"/>
        <v>4833.9323100000001</v>
      </c>
      <c r="CK9" s="1348">
        <f t="shared" si="28"/>
        <v>5210.5729499999998</v>
      </c>
      <c r="CN9" s="1153" t="s">
        <v>526</v>
      </c>
      <c r="CO9" s="1348">
        <v>778411</v>
      </c>
      <c r="CP9" s="1348">
        <f t="shared" si="29"/>
        <v>805.65538499999991</v>
      </c>
      <c r="CS9" s="748" t="s">
        <v>526</v>
      </c>
      <c r="CT9" s="749">
        <v>9704836</v>
      </c>
      <c r="CU9" s="749">
        <v>5448877</v>
      </c>
      <c r="CV9" s="749">
        <v>5448877</v>
      </c>
      <c r="CW9" s="749">
        <v>4255959</v>
      </c>
      <c r="CX9" s="1348">
        <f t="shared" si="30"/>
        <v>10044.505259999998</v>
      </c>
      <c r="CY9" s="1348">
        <f t="shared" si="31"/>
        <v>5639.5876950000002</v>
      </c>
      <c r="CZ9" s="1348">
        <f t="shared" si="32"/>
        <v>5639.5876950000002</v>
      </c>
      <c r="DA9" s="1348">
        <f t="shared" si="33"/>
        <v>4404.9175649999997</v>
      </c>
      <c r="DD9" s="1153" t="s">
        <v>526</v>
      </c>
      <c r="DE9" s="1348">
        <v>778411</v>
      </c>
      <c r="DF9" s="1348">
        <f t="shared" si="34"/>
        <v>805.65538499999991</v>
      </c>
      <c r="DJ9" s="1153" t="s">
        <v>526</v>
      </c>
      <c r="DK9" s="1348">
        <v>9704836</v>
      </c>
      <c r="DL9" s="1348">
        <v>6227288</v>
      </c>
      <c r="DM9" s="1348">
        <v>3477548</v>
      </c>
      <c r="DN9" s="1348">
        <v>6227288</v>
      </c>
      <c r="DO9" s="1348">
        <f t="shared" si="35"/>
        <v>10044.505259999998</v>
      </c>
      <c r="DP9" s="1348">
        <f t="shared" si="36"/>
        <v>6445.2430799999993</v>
      </c>
      <c r="DQ9" s="1348">
        <f t="shared" si="37"/>
        <v>3599.2621799999993</v>
      </c>
      <c r="DR9" s="1348">
        <f t="shared" si="38"/>
        <v>6445.2430799999993</v>
      </c>
      <c r="DV9" s="748" t="s">
        <v>526</v>
      </c>
      <c r="DW9" s="749">
        <v>778411</v>
      </c>
      <c r="DX9" s="1349">
        <f t="shared" si="39"/>
        <v>805.65538499999991</v>
      </c>
      <c r="EA9" s="748" t="s">
        <v>526</v>
      </c>
      <c r="EB9" s="749">
        <v>9704836</v>
      </c>
      <c r="EC9" s="749">
        <v>7005699</v>
      </c>
      <c r="ED9" s="749">
        <v>7005699</v>
      </c>
      <c r="EE9" s="749">
        <v>2699137</v>
      </c>
      <c r="EF9" s="1350">
        <f t="shared" si="40"/>
        <v>10044.505259999998</v>
      </c>
      <c r="EG9" s="1350">
        <f t="shared" si="41"/>
        <v>7250.8984649999993</v>
      </c>
      <c r="EH9" s="1350">
        <f t="shared" si="42"/>
        <v>7250.8984649999993</v>
      </c>
      <c r="EI9" s="1350">
        <f t="shared" si="43"/>
        <v>2793.6067950000001</v>
      </c>
      <c r="EL9" s="1351" t="s">
        <v>526</v>
      </c>
      <c r="EM9" s="1352">
        <v>778411</v>
      </c>
      <c r="EN9" s="1352">
        <f t="shared" si="44"/>
        <v>805.65538499999991</v>
      </c>
      <c r="EQ9" s="996" t="s">
        <v>526</v>
      </c>
      <c r="ER9" s="997">
        <v>9704836</v>
      </c>
      <c r="ES9" s="997">
        <v>7784110</v>
      </c>
      <c r="ET9" s="997">
        <v>1920726</v>
      </c>
      <c r="EU9" s="997">
        <v>7784110</v>
      </c>
      <c r="EV9" s="1352">
        <f t="shared" si="45"/>
        <v>10044.505259999998</v>
      </c>
      <c r="EW9" s="1352">
        <f t="shared" si="46"/>
        <v>8056.5538499999993</v>
      </c>
      <c r="EX9" s="1352">
        <f t="shared" si="47"/>
        <v>8056.5538499999993</v>
      </c>
      <c r="EY9" s="1352">
        <f t="shared" si="48"/>
        <v>1987.9514099999999</v>
      </c>
      <c r="FB9" s="1153" t="s">
        <v>526</v>
      </c>
      <c r="FC9" s="1348">
        <v>778411</v>
      </c>
      <c r="FD9" s="1348">
        <f t="shared" si="49"/>
        <v>805.65538499999991</v>
      </c>
      <c r="FF9" s="1153" t="s">
        <v>526</v>
      </c>
      <c r="FG9" s="1348">
        <v>9704836</v>
      </c>
      <c r="FH9" s="1348">
        <v>8562521</v>
      </c>
      <c r="FI9" s="1348">
        <v>8562521</v>
      </c>
      <c r="FJ9" s="1348">
        <v>1142315</v>
      </c>
      <c r="FK9" s="1350">
        <f t="shared" si="50"/>
        <v>10044.505259999998</v>
      </c>
      <c r="FL9" s="1350">
        <f t="shared" si="51"/>
        <v>8862.2092350000003</v>
      </c>
      <c r="FM9" s="1350">
        <f t="shared" si="52"/>
        <v>8862.2092350000003</v>
      </c>
      <c r="FN9" s="1350">
        <f t="shared" si="53"/>
        <v>1182.2960249999999</v>
      </c>
      <c r="FQ9" s="748" t="s">
        <v>526</v>
      </c>
      <c r="FR9" s="749">
        <v>811883</v>
      </c>
      <c r="FS9" s="1348">
        <f t="shared" si="54"/>
        <v>840.29890499999999</v>
      </c>
      <c r="FV9" s="748" t="s">
        <v>526</v>
      </c>
      <c r="FW9" s="749">
        <v>9374404</v>
      </c>
      <c r="FX9" s="749">
        <v>9374404</v>
      </c>
      <c r="FY9" s="749">
        <v>9374404</v>
      </c>
      <c r="FZ9" s="749">
        <v>0</v>
      </c>
      <c r="GA9" s="1350">
        <f t="shared" si="55"/>
        <v>9702.5081399999999</v>
      </c>
      <c r="GB9" s="1350">
        <f t="shared" si="56"/>
        <v>9702.5081399999999</v>
      </c>
      <c r="GC9" s="1350">
        <f t="shared" si="57"/>
        <v>9702.5081399999999</v>
      </c>
      <c r="GD9" s="1350">
        <f t="shared" si="58"/>
        <v>0</v>
      </c>
    </row>
    <row r="10" spans="1:186" ht="15" customHeight="1" x14ac:dyDescent="0.25">
      <c r="A10" s="748" t="s">
        <v>527</v>
      </c>
      <c r="B10" s="749">
        <v>3624196</v>
      </c>
      <c r="C10" s="749">
        <v>177466</v>
      </c>
      <c r="D10" s="749">
        <v>3446730</v>
      </c>
      <c r="E10" s="749">
        <v>177466</v>
      </c>
      <c r="F10" s="749">
        <f t="shared" si="0"/>
        <v>3751.0428599999996</v>
      </c>
      <c r="G10" s="749">
        <f t="shared" si="1"/>
        <v>183.67731000000001</v>
      </c>
      <c r="H10" s="749">
        <f t="shared" si="2"/>
        <v>3567.3655499999995</v>
      </c>
      <c r="I10" s="749">
        <f t="shared" si="3"/>
        <v>183.67731000000001</v>
      </c>
      <c r="L10" s="748" t="s">
        <v>527</v>
      </c>
      <c r="M10" s="749">
        <v>177466</v>
      </c>
      <c r="N10" s="749">
        <f t="shared" si="4"/>
        <v>183.67731000000001</v>
      </c>
      <c r="Q10" s="748" t="s">
        <v>527</v>
      </c>
      <c r="R10" s="749">
        <v>3624196</v>
      </c>
      <c r="S10" s="749">
        <v>354932</v>
      </c>
      <c r="T10" s="749">
        <v>3269264</v>
      </c>
      <c r="U10" s="749">
        <v>354932</v>
      </c>
      <c r="V10" s="1348">
        <f t="shared" si="5"/>
        <v>3751.0428599999996</v>
      </c>
      <c r="W10" s="1348">
        <f t="shared" si="6"/>
        <v>367.35462000000001</v>
      </c>
      <c r="X10" s="1348">
        <f t="shared" si="7"/>
        <v>3383.68824</v>
      </c>
      <c r="Y10" s="1348">
        <f t="shared" si="8"/>
        <v>367.35462000000001</v>
      </c>
      <c r="AB10" s="748" t="s">
        <v>527</v>
      </c>
      <c r="AC10" s="749">
        <v>177466</v>
      </c>
      <c r="AD10" s="1348">
        <f t="shared" si="9"/>
        <v>183.67731000000001</v>
      </c>
      <c r="AG10" s="748" t="s">
        <v>527</v>
      </c>
      <c r="AH10" s="749">
        <v>3624196</v>
      </c>
      <c r="AI10" s="749">
        <v>532398</v>
      </c>
      <c r="AJ10" s="749">
        <v>532398</v>
      </c>
      <c r="AK10" s="749">
        <v>3091798</v>
      </c>
      <c r="AL10" s="1348">
        <f t="shared" si="10"/>
        <v>3751.0428599999996</v>
      </c>
      <c r="AM10" s="1348">
        <f t="shared" si="11"/>
        <v>551.03192999999999</v>
      </c>
      <c r="AN10" s="1348">
        <f t="shared" si="12"/>
        <v>551.03192999999999</v>
      </c>
      <c r="AO10" s="1348">
        <f t="shared" si="13"/>
        <v>3200.0109299999995</v>
      </c>
      <c r="AR10" s="748" t="s">
        <v>527</v>
      </c>
      <c r="AS10" s="1348">
        <v>177466</v>
      </c>
      <c r="AT10" s="1348">
        <f t="shared" si="14"/>
        <v>183.67731000000001</v>
      </c>
      <c r="AW10" s="748" t="s">
        <v>527</v>
      </c>
      <c r="AX10" s="749">
        <v>3624196</v>
      </c>
      <c r="AY10" s="749">
        <v>709864</v>
      </c>
      <c r="AZ10" s="749">
        <v>709864</v>
      </c>
      <c r="BA10" s="749">
        <v>2914332</v>
      </c>
      <c r="BB10" s="1348">
        <f t="shared" si="15"/>
        <v>3751.0428599999996</v>
      </c>
      <c r="BC10" s="1348">
        <f t="shared" si="16"/>
        <v>734.70924000000002</v>
      </c>
      <c r="BD10" s="1348">
        <f t="shared" si="17"/>
        <v>734.70924000000002</v>
      </c>
      <c r="BE10" s="1348">
        <f t="shared" si="18"/>
        <v>3016.3336199999994</v>
      </c>
      <c r="BH10" s="748" t="s">
        <v>527</v>
      </c>
      <c r="BI10" s="1348">
        <v>177466</v>
      </c>
      <c r="BJ10" s="1348">
        <f t="shared" si="19"/>
        <v>183.67731000000001</v>
      </c>
      <c r="BM10" s="748" t="s">
        <v>527</v>
      </c>
      <c r="BN10" s="1348">
        <v>3624196</v>
      </c>
      <c r="BO10" s="1348">
        <v>887330</v>
      </c>
      <c r="BP10" s="1348">
        <v>887330</v>
      </c>
      <c r="BQ10" s="1348">
        <v>2736866</v>
      </c>
      <c r="BR10" s="1348">
        <f t="shared" si="20"/>
        <v>3751.0428599999996</v>
      </c>
      <c r="BS10" s="1348">
        <f t="shared" si="21"/>
        <v>918.38654999999994</v>
      </c>
      <c r="BT10" s="1348">
        <f t="shared" si="22"/>
        <v>918.38654999999994</v>
      </c>
      <c r="BU10" s="1348">
        <f t="shared" si="23"/>
        <v>2832.6563099999998</v>
      </c>
      <c r="BX10" s="1153" t="s">
        <v>527</v>
      </c>
      <c r="BY10" s="1348">
        <v>177466</v>
      </c>
      <c r="BZ10" s="1348">
        <f t="shared" si="24"/>
        <v>183.67731000000001</v>
      </c>
      <c r="CC10" s="1348" t="s">
        <v>527</v>
      </c>
      <c r="CD10" s="1348">
        <v>3624196</v>
      </c>
      <c r="CE10" s="1348">
        <v>1064796</v>
      </c>
      <c r="CF10" s="1348">
        <v>1064796</v>
      </c>
      <c r="CG10" s="1348">
        <v>2559400</v>
      </c>
      <c r="CH10" s="1348">
        <f t="shared" si="25"/>
        <v>3751.0428599999996</v>
      </c>
      <c r="CI10" s="1348">
        <f t="shared" si="26"/>
        <v>1102.06386</v>
      </c>
      <c r="CJ10" s="1348">
        <f t="shared" si="27"/>
        <v>1102.06386</v>
      </c>
      <c r="CK10" s="1348">
        <f t="shared" si="28"/>
        <v>2648.9789999999998</v>
      </c>
      <c r="CN10" s="1153" t="s">
        <v>527</v>
      </c>
      <c r="CO10" s="1348">
        <v>177466</v>
      </c>
      <c r="CP10" s="1348">
        <f t="shared" si="29"/>
        <v>183.67731000000001</v>
      </c>
      <c r="CS10" s="748" t="s">
        <v>527</v>
      </c>
      <c r="CT10" s="749">
        <v>3624196</v>
      </c>
      <c r="CU10" s="749">
        <v>1242262</v>
      </c>
      <c r="CV10" s="749">
        <v>1242262</v>
      </c>
      <c r="CW10" s="749">
        <v>2381934</v>
      </c>
      <c r="CX10" s="1348">
        <f t="shared" si="30"/>
        <v>3751.0428599999996</v>
      </c>
      <c r="CY10" s="1348">
        <f t="shared" si="31"/>
        <v>1285.7411699999998</v>
      </c>
      <c r="CZ10" s="1348">
        <f t="shared" si="32"/>
        <v>1285.7411699999998</v>
      </c>
      <c r="DA10" s="1348">
        <f t="shared" si="33"/>
        <v>2465.3016900000002</v>
      </c>
      <c r="DD10" s="1153" t="s">
        <v>527</v>
      </c>
      <c r="DE10" s="1348">
        <v>88733</v>
      </c>
      <c r="DF10" s="1348">
        <f t="shared" si="34"/>
        <v>91.838655000000003</v>
      </c>
      <c r="DJ10" s="1153" t="s">
        <v>527</v>
      </c>
      <c r="DK10" s="1348">
        <v>3624196</v>
      </c>
      <c r="DL10" s="1348">
        <v>1330995</v>
      </c>
      <c r="DM10" s="1348">
        <v>2293201</v>
      </c>
      <c r="DN10" s="1348">
        <v>1330995</v>
      </c>
      <c r="DO10" s="1348">
        <f t="shared" si="35"/>
        <v>3751.0428599999996</v>
      </c>
      <c r="DP10" s="1348">
        <f t="shared" si="36"/>
        <v>1377.5798249999998</v>
      </c>
      <c r="DQ10" s="1348">
        <f t="shared" si="37"/>
        <v>2373.4630349999998</v>
      </c>
      <c r="DR10" s="1348">
        <f t="shared" si="38"/>
        <v>1377.5798249999998</v>
      </c>
      <c r="DV10" s="748" t="s">
        <v>527</v>
      </c>
      <c r="DW10" s="749">
        <v>266199</v>
      </c>
      <c r="DX10" s="1349">
        <f t="shared" si="39"/>
        <v>275.51596499999999</v>
      </c>
      <c r="EA10" s="748" t="s">
        <v>527</v>
      </c>
      <c r="EB10" s="749">
        <v>3624196</v>
      </c>
      <c r="EC10" s="749">
        <v>1597194</v>
      </c>
      <c r="ED10" s="749">
        <v>1597194</v>
      </c>
      <c r="EE10" s="749">
        <v>2027002</v>
      </c>
      <c r="EF10" s="1350">
        <f t="shared" si="40"/>
        <v>3751.0428599999996</v>
      </c>
      <c r="EG10" s="1350">
        <f t="shared" si="41"/>
        <v>1653.0957899999999</v>
      </c>
      <c r="EH10" s="1350">
        <f t="shared" si="42"/>
        <v>1653.0957899999999</v>
      </c>
      <c r="EI10" s="1350">
        <f t="shared" si="43"/>
        <v>2097.9470699999997</v>
      </c>
      <c r="EL10" s="1351" t="s">
        <v>527</v>
      </c>
      <c r="EM10" s="1352">
        <v>177466</v>
      </c>
      <c r="EN10" s="1352">
        <f t="shared" si="44"/>
        <v>183.67731000000001</v>
      </c>
      <c r="EQ10" s="996" t="s">
        <v>527</v>
      </c>
      <c r="ER10" s="997">
        <v>3624196</v>
      </c>
      <c r="ES10" s="997">
        <v>1774660</v>
      </c>
      <c r="ET10" s="997">
        <v>1849536</v>
      </c>
      <c r="EU10" s="997">
        <v>1774660</v>
      </c>
      <c r="EV10" s="1352">
        <f t="shared" si="45"/>
        <v>3751.0428599999996</v>
      </c>
      <c r="EW10" s="1352">
        <f t="shared" si="46"/>
        <v>1836.7730999999999</v>
      </c>
      <c r="EX10" s="1352">
        <f t="shared" si="47"/>
        <v>1836.7730999999999</v>
      </c>
      <c r="EY10" s="1352">
        <f t="shared" si="48"/>
        <v>1914.2697599999999</v>
      </c>
      <c r="FB10" s="1153" t="s">
        <v>527</v>
      </c>
      <c r="FC10" s="1348">
        <v>177466</v>
      </c>
      <c r="FD10" s="1348">
        <f t="shared" si="49"/>
        <v>183.67731000000001</v>
      </c>
      <c r="FF10" s="1153" t="s">
        <v>527</v>
      </c>
      <c r="FG10" s="1348">
        <v>3624196</v>
      </c>
      <c r="FH10" s="1348">
        <v>1952126</v>
      </c>
      <c r="FI10" s="1348">
        <v>1952126</v>
      </c>
      <c r="FJ10" s="1348">
        <v>1672070</v>
      </c>
      <c r="FK10" s="1350">
        <f t="shared" si="50"/>
        <v>3751.0428599999996</v>
      </c>
      <c r="FL10" s="1350">
        <f t="shared" si="51"/>
        <v>2020.4504099999999</v>
      </c>
      <c r="FM10" s="1350">
        <f t="shared" si="52"/>
        <v>2020.4504099999999</v>
      </c>
      <c r="FN10" s="1350">
        <f t="shared" si="53"/>
        <v>1730.5924499999999</v>
      </c>
      <c r="FQ10" s="748" t="s">
        <v>527</v>
      </c>
      <c r="FR10" s="749">
        <v>185984</v>
      </c>
      <c r="FS10" s="1348">
        <f t="shared" si="54"/>
        <v>192.49343999999999</v>
      </c>
      <c r="FV10" s="748" t="s">
        <v>527</v>
      </c>
      <c r="FW10" s="749">
        <v>2138110</v>
      </c>
      <c r="FX10" s="749">
        <v>2138110</v>
      </c>
      <c r="FY10" s="749">
        <v>2138110</v>
      </c>
      <c r="FZ10" s="749">
        <v>0</v>
      </c>
      <c r="GA10" s="1350">
        <f t="shared" si="55"/>
        <v>2212.9438500000001</v>
      </c>
      <c r="GB10" s="1350">
        <f t="shared" si="56"/>
        <v>2212.9438500000001</v>
      </c>
      <c r="GC10" s="1350">
        <f t="shared" si="57"/>
        <v>2212.9438500000001</v>
      </c>
      <c r="GD10" s="1350">
        <f t="shared" si="58"/>
        <v>0</v>
      </c>
    </row>
    <row r="11" spans="1:186" ht="15" customHeight="1" x14ac:dyDescent="0.25">
      <c r="A11" s="748" t="s">
        <v>528</v>
      </c>
      <c r="B11" s="749">
        <v>63244340</v>
      </c>
      <c r="C11" s="749">
        <v>3675880</v>
      </c>
      <c r="D11" s="749">
        <v>59568460</v>
      </c>
      <c r="E11" s="749">
        <v>3675880</v>
      </c>
      <c r="F11" s="749">
        <f t="shared" si="0"/>
        <v>65457.891899999988</v>
      </c>
      <c r="G11" s="749">
        <f t="shared" si="1"/>
        <v>3804.5357999999997</v>
      </c>
      <c r="H11" s="749">
        <f t="shared" si="2"/>
        <v>61653.356099999997</v>
      </c>
      <c r="I11" s="749">
        <f t="shared" si="3"/>
        <v>3804.5357999999997</v>
      </c>
      <c r="L11" s="748" t="s">
        <v>528</v>
      </c>
      <c r="M11" s="749">
        <v>3675880</v>
      </c>
      <c r="N11" s="749">
        <f t="shared" si="4"/>
        <v>3804.5357999999997</v>
      </c>
      <c r="Q11" s="748" t="s">
        <v>528</v>
      </c>
      <c r="R11" s="749">
        <v>63244340</v>
      </c>
      <c r="S11" s="749">
        <v>7351760</v>
      </c>
      <c r="T11" s="749">
        <v>55892580</v>
      </c>
      <c r="U11" s="749">
        <v>7351760</v>
      </c>
      <c r="V11" s="1348">
        <f t="shared" si="5"/>
        <v>65457.891899999988</v>
      </c>
      <c r="W11" s="1348">
        <f t="shared" si="6"/>
        <v>7609.0715999999993</v>
      </c>
      <c r="X11" s="1348">
        <f t="shared" si="7"/>
        <v>57848.820299999999</v>
      </c>
      <c r="Y11" s="1348">
        <f t="shared" si="8"/>
        <v>7609.0715999999993</v>
      </c>
      <c r="AB11" s="748" t="s">
        <v>528</v>
      </c>
      <c r="AC11" s="749">
        <v>5318044</v>
      </c>
      <c r="AD11" s="1348">
        <f t="shared" si="9"/>
        <v>5504.1755399999993</v>
      </c>
      <c r="AG11" s="748" t="s">
        <v>528</v>
      </c>
      <c r="AH11" s="749">
        <v>63244340</v>
      </c>
      <c r="AI11" s="749">
        <v>12669804</v>
      </c>
      <c r="AJ11" s="749">
        <v>12669804</v>
      </c>
      <c r="AK11" s="749">
        <v>50574536</v>
      </c>
      <c r="AL11" s="1348">
        <f t="shared" si="10"/>
        <v>65457.891899999988</v>
      </c>
      <c r="AM11" s="1348">
        <f t="shared" si="11"/>
        <v>13113.247139999999</v>
      </c>
      <c r="AN11" s="1348">
        <f t="shared" si="12"/>
        <v>13113.247139999999</v>
      </c>
      <c r="AO11" s="1348">
        <f t="shared" si="13"/>
        <v>52344.644759999996</v>
      </c>
      <c r="AR11" s="748" t="s">
        <v>528</v>
      </c>
      <c r="AS11" s="1348">
        <v>3675880</v>
      </c>
      <c r="AT11" s="1348">
        <f t="shared" si="14"/>
        <v>3804.5357999999997</v>
      </c>
      <c r="AW11" s="748" t="s">
        <v>528</v>
      </c>
      <c r="AX11" s="749">
        <v>63244340</v>
      </c>
      <c r="AY11" s="749">
        <v>16345684</v>
      </c>
      <c r="AZ11" s="749">
        <v>16345684</v>
      </c>
      <c r="BA11" s="749">
        <v>46898656</v>
      </c>
      <c r="BB11" s="1348">
        <f t="shared" si="15"/>
        <v>65457.891899999988</v>
      </c>
      <c r="BC11" s="1348">
        <f t="shared" si="16"/>
        <v>16917.782939999997</v>
      </c>
      <c r="BD11" s="1348">
        <f t="shared" si="17"/>
        <v>16917.782939999997</v>
      </c>
      <c r="BE11" s="1348">
        <f t="shared" si="18"/>
        <v>48540.108959999998</v>
      </c>
      <c r="BH11" s="748" t="s">
        <v>528</v>
      </c>
      <c r="BI11" s="1348">
        <v>3675880</v>
      </c>
      <c r="BJ11" s="1348">
        <f t="shared" si="19"/>
        <v>3804.5357999999997</v>
      </c>
      <c r="BM11" s="748" t="s">
        <v>528</v>
      </c>
      <c r="BN11" s="1348">
        <v>63244340</v>
      </c>
      <c r="BO11" s="1348">
        <v>20021564</v>
      </c>
      <c r="BP11" s="1348">
        <v>20021564</v>
      </c>
      <c r="BQ11" s="1348">
        <v>43222776</v>
      </c>
      <c r="BR11" s="1348">
        <f t="shared" si="20"/>
        <v>65457.891899999988</v>
      </c>
      <c r="BS11" s="1348">
        <f t="shared" si="21"/>
        <v>20722.318739999995</v>
      </c>
      <c r="BT11" s="1348">
        <f t="shared" si="22"/>
        <v>20722.318739999995</v>
      </c>
      <c r="BU11" s="1348">
        <f t="shared" si="23"/>
        <v>44735.573159999993</v>
      </c>
      <c r="BX11" s="1153" t="s">
        <v>528</v>
      </c>
      <c r="BY11" s="1348">
        <v>5318044</v>
      </c>
      <c r="BZ11" s="1348">
        <f t="shared" si="24"/>
        <v>5504.1755399999993</v>
      </c>
      <c r="CC11" s="1348" t="s">
        <v>528</v>
      </c>
      <c r="CD11" s="1348">
        <v>63244340</v>
      </c>
      <c r="CE11" s="1348">
        <v>25339608</v>
      </c>
      <c r="CF11" s="1348">
        <v>25339608</v>
      </c>
      <c r="CG11" s="1348">
        <v>37904732</v>
      </c>
      <c r="CH11" s="1348">
        <f t="shared" si="25"/>
        <v>65457.891899999988</v>
      </c>
      <c r="CI11" s="1348">
        <f t="shared" si="26"/>
        <v>26226.494279999999</v>
      </c>
      <c r="CJ11" s="1348">
        <f t="shared" si="27"/>
        <v>26226.494279999999</v>
      </c>
      <c r="CK11" s="1348">
        <f t="shared" si="28"/>
        <v>39231.397620000003</v>
      </c>
      <c r="CN11" s="1153" t="s">
        <v>528</v>
      </c>
      <c r="CO11" s="1348">
        <v>3675880</v>
      </c>
      <c r="CP11" s="1348">
        <f t="shared" si="29"/>
        <v>3804.5357999999997</v>
      </c>
      <c r="CS11" s="748" t="s">
        <v>528</v>
      </c>
      <c r="CT11" s="749">
        <v>63244340</v>
      </c>
      <c r="CU11" s="749">
        <v>29015488</v>
      </c>
      <c r="CV11" s="749">
        <v>29015488</v>
      </c>
      <c r="CW11" s="749">
        <v>34228852</v>
      </c>
      <c r="CX11" s="1348">
        <f t="shared" si="30"/>
        <v>65457.891899999988</v>
      </c>
      <c r="CY11" s="1348">
        <f t="shared" si="31"/>
        <v>30031.03008</v>
      </c>
      <c r="CZ11" s="1348">
        <f t="shared" si="32"/>
        <v>30031.03008</v>
      </c>
      <c r="DA11" s="1348">
        <f t="shared" si="33"/>
        <v>35426.861819999998</v>
      </c>
      <c r="DD11" s="1153" t="s">
        <v>528</v>
      </c>
      <c r="DE11" s="1348">
        <v>1837939</v>
      </c>
      <c r="DF11" s="1348">
        <f t="shared" si="34"/>
        <v>1902.2668649999998</v>
      </c>
      <c r="DJ11" s="1153" t="s">
        <v>528</v>
      </c>
      <c r="DK11" s="1348">
        <v>63244340</v>
      </c>
      <c r="DL11" s="1348">
        <v>30853427</v>
      </c>
      <c r="DM11" s="1348">
        <v>32390913</v>
      </c>
      <c r="DN11" s="1348">
        <v>30853427</v>
      </c>
      <c r="DO11" s="1348">
        <f t="shared" si="35"/>
        <v>65457.891899999988</v>
      </c>
      <c r="DP11" s="1348">
        <f t="shared" si="36"/>
        <v>31933.296944999998</v>
      </c>
      <c r="DQ11" s="1348">
        <f t="shared" si="37"/>
        <v>33524.594955</v>
      </c>
      <c r="DR11" s="1348">
        <f t="shared" si="38"/>
        <v>31933.296944999998</v>
      </c>
      <c r="DV11" s="748" t="s">
        <v>528</v>
      </c>
      <c r="DW11" s="749">
        <v>6882290</v>
      </c>
      <c r="DX11" s="1349">
        <f t="shared" si="39"/>
        <v>7123.170149999999</v>
      </c>
      <c r="EA11" s="748" t="s">
        <v>528</v>
      </c>
      <c r="EB11" s="749">
        <v>63244340</v>
      </c>
      <c r="EC11" s="749">
        <v>37735717</v>
      </c>
      <c r="ED11" s="749">
        <v>37735717</v>
      </c>
      <c r="EE11" s="749">
        <v>25508623</v>
      </c>
      <c r="EF11" s="1350">
        <f t="shared" si="40"/>
        <v>65457.891899999988</v>
      </c>
      <c r="EG11" s="1350">
        <f t="shared" si="41"/>
        <v>39056.467094999993</v>
      </c>
      <c r="EH11" s="1350">
        <f t="shared" si="42"/>
        <v>39056.467094999993</v>
      </c>
      <c r="EI11" s="1350">
        <f t="shared" si="43"/>
        <v>26401.424804999999</v>
      </c>
      <c r="EL11" s="1351" t="s">
        <v>528</v>
      </c>
      <c r="EM11" s="1352">
        <v>3675880</v>
      </c>
      <c r="EN11" s="1352">
        <f t="shared" si="44"/>
        <v>3804.5357999999997</v>
      </c>
      <c r="EQ11" s="996" t="s">
        <v>528</v>
      </c>
      <c r="ER11" s="997">
        <v>63244340</v>
      </c>
      <c r="ES11" s="997">
        <v>41411597</v>
      </c>
      <c r="ET11" s="997">
        <v>21832743</v>
      </c>
      <c r="EU11" s="997">
        <v>41411597</v>
      </c>
      <c r="EV11" s="1352">
        <f t="shared" si="45"/>
        <v>65457.891899999988</v>
      </c>
      <c r="EW11" s="1352">
        <f t="shared" si="46"/>
        <v>42861.002894999998</v>
      </c>
      <c r="EX11" s="1352">
        <f t="shared" si="47"/>
        <v>42861.002894999998</v>
      </c>
      <c r="EY11" s="1352">
        <f t="shared" si="48"/>
        <v>22596.889004999997</v>
      </c>
      <c r="FB11" s="1153" t="s">
        <v>528</v>
      </c>
      <c r="FC11" s="1348">
        <v>3675880</v>
      </c>
      <c r="FD11" s="1348">
        <f t="shared" si="49"/>
        <v>3804.5357999999997</v>
      </c>
      <c r="FF11" s="1153" t="s">
        <v>528</v>
      </c>
      <c r="FG11" s="1348">
        <v>63244340</v>
      </c>
      <c r="FH11" s="1348">
        <v>45087477</v>
      </c>
      <c r="FI11" s="1348">
        <v>45087477</v>
      </c>
      <c r="FJ11" s="1348">
        <v>18156863</v>
      </c>
      <c r="FK11" s="1350">
        <f t="shared" si="50"/>
        <v>65457.891899999988</v>
      </c>
      <c r="FL11" s="1350">
        <f t="shared" si="51"/>
        <v>46665.538694999996</v>
      </c>
      <c r="FM11" s="1350">
        <f t="shared" si="52"/>
        <v>46665.538694999996</v>
      </c>
      <c r="FN11" s="1350">
        <f t="shared" si="53"/>
        <v>18792.353204999999</v>
      </c>
      <c r="FQ11" s="748" t="s">
        <v>528</v>
      </c>
      <c r="FR11" s="749">
        <v>5520761</v>
      </c>
      <c r="FS11" s="1348">
        <f t="shared" si="54"/>
        <v>5713.9876350000004</v>
      </c>
      <c r="FV11" s="748" t="s">
        <v>528</v>
      </c>
      <c r="FW11" s="749">
        <v>50608238</v>
      </c>
      <c r="FX11" s="749">
        <v>50608238</v>
      </c>
      <c r="FY11" s="749">
        <v>50608238</v>
      </c>
      <c r="FZ11" s="749">
        <v>0</v>
      </c>
      <c r="GA11" s="1350">
        <f t="shared" si="55"/>
        <v>52379.526329999993</v>
      </c>
      <c r="GB11" s="1350">
        <f t="shared" si="56"/>
        <v>52379.526329999993</v>
      </c>
      <c r="GC11" s="1350">
        <f t="shared" si="57"/>
        <v>52379.526329999993</v>
      </c>
      <c r="GD11" s="1350">
        <f t="shared" si="58"/>
        <v>0</v>
      </c>
    </row>
    <row r="12" spans="1:186" ht="15" customHeight="1" x14ac:dyDescent="0.25">
      <c r="A12" s="748" t="s">
        <v>529</v>
      </c>
      <c r="B12" s="749">
        <v>94261556</v>
      </c>
      <c r="C12" s="749">
        <v>6082551</v>
      </c>
      <c r="D12" s="749">
        <v>88179005</v>
      </c>
      <c r="E12" s="749">
        <v>6082551</v>
      </c>
      <c r="F12" s="749">
        <f t="shared" si="0"/>
        <v>97560.710459999988</v>
      </c>
      <c r="G12" s="749">
        <f t="shared" si="1"/>
        <v>6295.4402849999997</v>
      </c>
      <c r="H12" s="749">
        <f t="shared" si="2"/>
        <v>91265.270174999998</v>
      </c>
      <c r="I12" s="749">
        <f t="shared" si="3"/>
        <v>6295.4402849999997</v>
      </c>
      <c r="L12" s="748" t="s">
        <v>529</v>
      </c>
      <c r="M12" s="749">
        <v>6082551</v>
      </c>
      <c r="N12" s="749">
        <f t="shared" si="4"/>
        <v>6295.4402849999997</v>
      </c>
      <c r="Q12" s="748" t="s">
        <v>529</v>
      </c>
      <c r="R12" s="749">
        <v>94261556</v>
      </c>
      <c r="S12" s="749">
        <v>12165102</v>
      </c>
      <c r="T12" s="749">
        <v>82096454</v>
      </c>
      <c r="U12" s="749">
        <v>12165102</v>
      </c>
      <c r="V12" s="1348">
        <f t="shared" si="5"/>
        <v>97560.710459999988</v>
      </c>
      <c r="W12" s="1348">
        <f t="shared" si="6"/>
        <v>12590.880569999999</v>
      </c>
      <c r="X12" s="1348">
        <f t="shared" si="7"/>
        <v>84969.829889999994</v>
      </c>
      <c r="Y12" s="1348">
        <f t="shared" si="8"/>
        <v>12590.880569999999</v>
      </c>
      <c r="AB12" s="748" t="s">
        <v>529</v>
      </c>
      <c r="AC12" s="749">
        <v>6655745</v>
      </c>
      <c r="AD12" s="1348">
        <f t="shared" si="9"/>
        <v>6888.6960749999989</v>
      </c>
      <c r="AG12" s="748" t="s">
        <v>529</v>
      </c>
      <c r="AH12" s="749">
        <v>94261556</v>
      </c>
      <c r="AI12" s="749">
        <v>18820847</v>
      </c>
      <c r="AJ12" s="749">
        <v>18820847</v>
      </c>
      <c r="AK12" s="749">
        <v>75440709</v>
      </c>
      <c r="AL12" s="1348">
        <f t="shared" si="10"/>
        <v>97560.710459999988</v>
      </c>
      <c r="AM12" s="1348">
        <f t="shared" si="11"/>
        <v>19479.576645000001</v>
      </c>
      <c r="AN12" s="1348">
        <f t="shared" si="12"/>
        <v>19479.576645000001</v>
      </c>
      <c r="AO12" s="1348">
        <f t="shared" si="13"/>
        <v>78081.133814999994</v>
      </c>
      <c r="AR12" s="748" t="s">
        <v>529</v>
      </c>
      <c r="AS12" s="1348">
        <v>6084438</v>
      </c>
      <c r="AT12" s="1348">
        <f t="shared" si="14"/>
        <v>6297.3933299999999</v>
      </c>
      <c r="AW12" s="748" t="s">
        <v>529</v>
      </c>
      <c r="AX12" s="749">
        <v>94261556</v>
      </c>
      <c r="AY12" s="749">
        <v>24905285</v>
      </c>
      <c r="AZ12" s="749">
        <v>24905285</v>
      </c>
      <c r="BA12" s="749">
        <v>69356271</v>
      </c>
      <c r="BB12" s="1348">
        <f t="shared" si="15"/>
        <v>97560.710459999988</v>
      </c>
      <c r="BC12" s="1348">
        <f t="shared" si="16"/>
        <v>25776.969974999996</v>
      </c>
      <c r="BD12" s="1348">
        <f t="shared" si="17"/>
        <v>25776.969974999996</v>
      </c>
      <c r="BE12" s="1348">
        <f t="shared" si="18"/>
        <v>71783.740484999988</v>
      </c>
      <c r="BH12" s="748" t="s">
        <v>529</v>
      </c>
      <c r="BI12" s="1348">
        <v>6089833</v>
      </c>
      <c r="BJ12" s="1348">
        <f t="shared" si="19"/>
        <v>6302.9771549999987</v>
      </c>
      <c r="BM12" s="748" t="s">
        <v>529</v>
      </c>
      <c r="BN12" s="1348">
        <v>94261556</v>
      </c>
      <c r="BO12" s="1348">
        <v>30995118</v>
      </c>
      <c r="BP12" s="1348">
        <v>30995118</v>
      </c>
      <c r="BQ12" s="1348">
        <v>63266438</v>
      </c>
      <c r="BR12" s="1348">
        <f t="shared" si="20"/>
        <v>97560.710459999988</v>
      </c>
      <c r="BS12" s="1348">
        <f t="shared" si="21"/>
        <v>32079.947129999997</v>
      </c>
      <c r="BT12" s="1348">
        <f t="shared" si="22"/>
        <v>32079.947129999997</v>
      </c>
      <c r="BU12" s="1348">
        <f t="shared" si="23"/>
        <v>65480.763329999994</v>
      </c>
      <c r="BX12" s="1153" t="s">
        <v>529</v>
      </c>
      <c r="BY12" s="1348">
        <v>6689596</v>
      </c>
      <c r="BZ12" s="1348">
        <f t="shared" si="24"/>
        <v>6923.731859999999</v>
      </c>
      <c r="CC12" s="1348" t="s">
        <v>529</v>
      </c>
      <c r="CD12" s="1348">
        <v>94261556</v>
      </c>
      <c r="CE12" s="1348">
        <v>37684714</v>
      </c>
      <c r="CF12" s="1348">
        <v>37684714</v>
      </c>
      <c r="CG12" s="1348">
        <v>56576842</v>
      </c>
      <c r="CH12" s="1348">
        <f t="shared" si="25"/>
        <v>97560.710459999988</v>
      </c>
      <c r="CI12" s="1348">
        <f t="shared" si="26"/>
        <v>39003.67899</v>
      </c>
      <c r="CJ12" s="1348">
        <f t="shared" si="27"/>
        <v>39003.67899</v>
      </c>
      <c r="CK12" s="1348">
        <f t="shared" si="28"/>
        <v>58557.031469999994</v>
      </c>
      <c r="CN12" s="1153" t="s">
        <v>529</v>
      </c>
      <c r="CO12" s="1348">
        <v>6089833</v>
      </c>
      <c r="CP12" s="1348">
        <f t="shared" si="29"/>
        <v>6302.9771549999987</v>
      </c>
      <c r="CS12" s="748" t="s">
        <v>529</v>
      </c>
      <c r="CT12" s="749">
        <v>94261556</v>
      </c>
      <c r="CU12" s="749">
        <v>43774547</v>
      </c>
      <c r="CV12" s="749">
        <v>43774547</v>
      </c>
      <c r="CW12" s="749">
        <v>50487009</v>
      </c>
      <c r="CX12" s="1348">
        <f t="shared" si="30"/>
        <v>97560.710459999988</v>
      </c>
      <c r="CY12" s="1348">
        <f t="shared" si="31"/>
        <v>45306.656144999994</v>
      </c>
      <c r="CZ12" s="1348">
        <f t="shared" si="32"/>
        <v>45306.656144999994</v>
      </c>
      <c r="DA12" s="1348">
        <f t="shared" si="33"/>
        <v>52254.054314999994</v>
      </c>
      <c r="DD12" s="1153" t="s">
        <v>529</v>
      </c>
      <c r="DE12" s="1348">
        <v>6300381</v>
      </c>
      <c r="DF12" s="1348">
        <f t="shared" si="34"/>
        <v>6520.894335</v>
      </c>
      <c r="DJ12" s="1153" t="s">
        <v>529</v>
      </c>
      <c r="DK12" s="1348">
        <v>94261556</v>
      </c>
      <c r="DL12" s="1348">
        <v>50074928</v>
      </c>
      <c r="DM12" s="1348">
        <v>44186628</v>
      </c>
      <c r="DN12" s="1348">
        <v>50074928</v>
      </c>
      <c r="DO12" s="1348">
        <f t="shared" si="35"/>
        <v>97560.710459999988</v>
      </c>
      <c r="DP12" s="1348">
        <f t="shared" si="36"/>
        <v>51827.550479999998</v>
      </c>
      <c r="DQ12" s="1348">
        <f t="shared" si="37"/>
        <v>45733.159979999997</v>
      </c>
      <c r="DR12" s="1348">
        <f t="shared" si="38"/>
        <v>51827.550479999998</v>
      </c>
      <c r="DV12" s="748" t="s">
        <v>529</v>
      </c>
      <c r="DW12" s="749">
        <v>7263868</v>
      </c>
      <c r="DX12" s="1349">
        <f t="shared" si="39"/>
        <v>7518.1033799999996</v>
      </c>
      <c r="EA12" s="748" t="s">
        <v>529</v>
      </c>
      <c r="EB12" s="749">
        <v>94261556</v>
      </c>
      <c r="EC12" s="749">
        <v>57338796</v>
      </c>
      <c r="ED12" s="749">
        <v>57338796</v>
      </c>
      <c r="EE12" s="749">
        <v>36922760</v>
      </c>
      <c r="EF12" s="1350">
        <f t="shared" si="40"/>
        <v>97560.710459999988</v>
      </c>
      <c r="EG12" s="1350">
        <f t="shared" si="41"/>
        <v>59345.653859999999</v>
      </c>
      <c r="EH12" s="1350">
        <f t="shared" si="42"/>
        <v>59345.653859999999</v>
      </c>
      <c r="EI12" s="1350">
        <f t="shared" si="43"/>
        <v>38215.056599999996</v>
      </c>
      <c r="EL12" s="1351" t="s">
        <v>529</v>
      </c>
      <c r="EM12" s="1352">
        <v>6481367</v>
      </c>
      <c r="EN12" s="1352">
        <f t="shared" si="44"/>
        <v>6708.2148449999995</v>
      </c>
      <c r="EQ12" s="996" t="s">
        <v>529</v>
      </c>
      <c r="ER12" s="997">
        <v>94261556</v>
      </c>
      <c r="ES12" s="997">
        <v>63820163</v>
      </c>
      <c r="ET12" s="997">
        <v>30441393</v>
      </c>
      <c r="EU12" s="997">
        <v>63820163</v>
      </c>
      <c r="EV12" s="1352">
        <f t="shared" si="45"/>
        <v>97560.710459999988</v>
      </c>
      <c r="EW12" s="1352">
        <f t="shared" si="46"/>
        <v>66053.868705000001</v>
      </c>
      <c r="EX12" s="1352">
        <f t="shared" si="47"/>
        <v>66053.868705000001</v>
      </c>
      <c r="EY12" s="1352">
        <f t="shared" si="48"/>
        <v>31506.841754999998</v>
      </c>
      <c r="FB12" s="1153" t="s">
        <v>529</v>
      </c>
      <c r="FC12" s="1348">
        <v>6481367</v>
      </c>
      <c r="FD12" s="1348">
        <f t="shared" si="49"/>
        <v>6708.2148449999995</v>
      </c>
      <c r="FF12" s="1153" t="s">
        <v>529</v>
      </c>
      <c r="FG12" s="1348">
        <v>94261556</v>
      </c>
      <c r="FH12" s="1348">
        <v>70301530</v>
      </c>
      <c r="FI12" s="1348">
        <v>70301530</v>
      </c>
      <c r="FJ12" s="1348">
        <v>23960026</v>
      </c>
      <c r="FK12" s="1350">
        <f t="shared" si="50"/>
        <v>97560.710459999988</v>
      </c>
      <c r="FL12" s="1350">
        <f t="shared" si="51"/>
        <v>72762.083549999996</v>
      </c>
      <c r="FM12" s="1350">
        <f t="shared" si="52"/>
        <v>72762.083549999996</v>
      </c>
      <c r="FN12" s="1350">
        <f t="shared" si="53"/>
        <v>24798.626909999999</v>
      </c>
      <c r="FQ12" s="748" t="s">
        <v>529</v>
      </c>
      <c r="FR12" s="749">
        <v>7271004</v>
      </c>
      <c r="FS12" s="1348">
        <f t="shared" si="54"/>
        <v>7525.4891399999997</v>
      </c>
      <c r="FV12" s="748" t="s">
        <v>529</v>
      </c>
      <c r="FW12" s="749">
        <v>77572534</v>
      </c>
      <c r="FX12" s="749">
        <v>77572534</v>
      </c>
      <c r="FY12" s="749">
        <v>77572534</v>
      </c>
      <c r="FZ12" s="749">
        <v>0</v>
      </c>
      <c r="GA12" s="1350">
        <f t="shared" si="55"/>
        <v>80287.572689999986</v>
      </c>
      <c r="GB12" s="1350">
        <f t="shared" si="56"/>
        <v>80287.572689999986</v>
      </c>
      <c r="GC12" s="1350">
        <f t="shared" si="57"/>
        <v>80287.572689999986</v>
      </c>
      <c r="GD12" s="1350">
        <f t="shared" si="58"/>
        <v>0</v>
      </c>
    </row>
    <row r="13" spans="1:186" ht="15" customHeight="1" x14ac:dyDescent="0.25">
      <c r="A13" s="748" t="s">
        <v>530</v>
      </c>
      <c r="B13" s="749">
        <v>234364651</v>
      </c>
      <c r="C13" s="749">
        <v>15443431</v>
      </c>
      <c r="D13" s="749">
        <v>218921220</v>
      </c>
      <c r="E13" s="749">
        <v>15443431</v>
      </c>
      <c r="F13" s="749">
        <f t="shared" si="0"/>
        <v>242567.41378499998</v>
      </c>
      <c r="G13" s="749">
        <f t="shared" si="1"/>
        <v>15983.951084999999</v>
      </c>
      <c r="H13" s="749">
        <f t="shared" si="2"/>
        <v>226583.46269999997</v>
      </c>
      <c r="I13" s="749">
        <f t="shared" si="3"/>
        <v>15983.951084999999</v>
      </c>
      <c r="L13" s="748" t="s">
        <v>530</v>
      </c>
      <c r="M13" s="749">
        <v>15443431</v>
      </c>
      <c r="N13" s="749">
        <f t="shared" si="4"/>
        <v>15983.951084999999</v>
      </c>
      <c r="Q13" s="748" t="s">
        <v>530</v>
      </c>
      <c r="R13" s="749">
        <v>234364651</v>
      </c>
      <c r="S13" s="749">
        <v>30886862</v>
      </c>
      <c r="T13" s="749">
        <v>203477789</v>
      </c>
      <c r="U13" s="749">
        <v>30886862</v>
      </c>
      <c r="V13" s="1348">
        <f t="shared" si="5"/>
        <v>242567.41378499998</v>
      </c>
      <c r="W13" s="1348">
        <f t="shared" si="6"/>
        <v>31967.902169999998</v>
      </c>
      <c r="X13" s="1348">
        <f t="shared" si="7"/>
        <v>210599.51161499997</v>
      </c>
      <c r="Y13" s="1348">
        <f t="shared" si="8"/>
        <v>31967.902169999998</v>
      </c>
      <c r="AB13" s="748" t="s">
        <v>530</v>
      </c>
      <c r="AC13" s="749">
        <v>15443431</v>
      </c>
      <c r="AD13" s="1348">
        <f t="shared" si="9"/>
        <v>15983.951084999999</v>
      </c>
      <c r="AG13" s="748" t="s">
        <v>530</v>
      </c>
      <c r="AH13" s="749">
        <v>234364651</v>
      </c>
      <c r="AI13" s="749">
        <v>46330293</v>
      </c>
      <c r="AJ13" s="749">
        <v>46330293</v>
      </c>
      <c r="AK13" s="749">
        <v>188034358</v>
      </c>
      <c r="AL13" s="1348">
        <f t="shared" si="10"/>
        <v>242567.41378499998</v>
      </c>
      <c r="AM13" s="1348">
        <f t="shared" si="11"/>
        <v>47951.853254999995</v>
      </c>
      <c r="AN13" s="1348">
        <f t="shared" si="12"/>
        <v>47951.853254999995</v>
      </c>
      <c r="AO13" s="1348">
        <f t="shared" si="13"/>
        <v>194615.56052999999</v>
      </c>
      <c r="AR13" s="748" t="s">
        <v>530</v>
      </c>
      <c r="AS13" s="1348">
        <v>15443431</v>
      </c>
      <c r="AT13" s="1348">
        <f t="shared" si="14"/>
        <v>15983.951084999999</v>
      </c>
      <c r="AW13" s="748" t="s">
        <v>530</v>
      </c>
      <c r="AX13" s="749">
        <v>234364651</v>
      </c>
      <c r="AY13" s="749">
        <v>61773724</v>
      </c>
      <c r="AZ13" s="749">
        <v>61773724</v>
      </c>
      <c r="BA13" s="749">
        <v>172590927</v>
      </c>
      <c r="BB13" s="1348">
        <f t="shared" si="15"/>
        <v>242567.41378499998</v>
      </c>
      <c r="BC13" s="1348">
        <f t="shared" si="16"/>
        <v>63935.804339999995</v>
      </c>
      <c r="BD13" s="1348">
        <f t="shared" si="17"/>
        <v>63935.804339999995</v>
      </c>
      <c r="BE13" s="1348">
        <f t="shared" si="18"/>
        <v>178631.60944499998</v>
      </c>
      <c r="BH13" s="748" t="s">
        <v>530</v>
      </c>
      <c r="BI13" s="1348">
        <v>15443431</v>
      </c>
      <c r="BJ13" s="1348">
        <f t="shared" si="19"/>
        <v>15983.951084999999</v>
      </c>
      <c r="BM13" s="748" t="s">
        <v>530</v>
      </c>
      <c r="BN13" s="1348">
        <v>234364651</v>
      </c>
      <c r="BO13" s="1348">
        <v>77217155</v>
      </c>
      <c r="BP13" s="1348">
        <v>77217155</v>
      </c>
      <c r="BQ13" s="1348">
        <v>157147496</v>
      </c>
      <c r="BR13" s="1348">
        <f t="shared" si="20"/>
        <v>242567.41378499998</v>
      </c>
      <c r="BS13" s="1348">
        <f t="shared" si="21"/>
        <v>79919.755424999996</v>
      </c>
      <c r="BT13" s="1348">
        <f t="shared" si="22"/>
        <v>79919.755424999996</v>
      </c>
      <c r="BU13" s="1348">
        <f t="shared" si="23"/>
        <v>162647.65836</v>
      </c>
      <c r="BX13" s="1153" t="s">
        <v>530</v>
      </c>
      <c r="BY13" s="1348">
        <v>15443431</v>
      </c>
      <c r="BZ13" s="1348">
        <f t="shared" si="24"/>
        <v>15983.951084999999</v>
      </c>
      <c r="CC13" s="1348" t="s">
        <v>530</v>
      </c>
      <c r="CD13" s="1348">
        <v>234364651</v>
      </c>
      <c r="CE13" s="1348">
        <v>92660586</v>
      </c>
      <c r="CF13" s="1348">
        <v>92660586</v>
      </c>
      <c r="CG13" s="1348">
        <v>141704065</v>
      </c>
      <c r="CH13" s="1348">
        <f t="shared" si="25"/>
        <v>242567.41378499998</v>
      </c>
      <c r="CI13" s="1348">
        <f t="shared" si="26"/>
        <v>95903.706509999989</v>
      </c>
      <c r="CJ13" s="1348">
        <f t="shared" si="27"/>
        <v>95903.706509999989</v>
      </c>
      <c r="CK13" s="1348">
        <f t="shared" si="28"/>
        <v>146663.70727499999</v>
      </c>
      <c r="CN13" s="1153" t="s">
        <v>530</v>
      </c>
      <c r="CO13" s="1348">
        <v>15443431</v>
      </c>
      <c r="CP13" s="1348">
        <f t="shared" si="29"/>
        <v>15983.951084999999</v>
      </c>
      <c r="CS13" s="748" t="s">
        <v>530</v>
      </c>
      <c r="CT13" s="749">
        <v>234364651</v>
      </c>
      <c r="CU13" s="749">
        <v>108104017</v>
      </c>
      <c r="CV13" s="749">
        <v>108104017</v>
      </c>
      <c r="CW13" s="749">
        <v>126260634</v>
      </c>
      <c r="CX13" s="1348">
        <f t="shared" si="30"/>
        <v>242567.41378499998</v>
      </c>
      <c r="CY13" s="1348">
        <f t="shared" si="31"/>
        <v>111887.657595</v>
      </c>
      <c r="CZ13" s="1348">
        <f t="shared" si="32"/>
        <v>111887.657595</v>
      </c>
      <c r="DA13" s="1348">
        <f t="shared" si="33"/>
        <v>130679.75619</v>
      </c>
      <c r="DD13" s="1153" t="s">
        <v>530</v>
      </c>
      <c r="DE13" s="1348">
        <v>15756343</v>
      </c>
      <c r="DF13" s="1348">
        <f t="shared" si="34"/>
        <v>16307.815005</v>
      </c>
      <c r="DJ13" s="1153" t="s">
        <v>530</v>
      </c>
      <c r="DK13" s="1348">
        <v>234364651</v>
      </c>
      <c r="DL13" s="1348">
        <v>123860360</v>
      </c>
      <c r="DM13" s="1348">
        <v>110504291</v>
      </c>
      <c r="DN13" s="1348">
        <v>123860360</v>
      </c>
      <c r="DO13" s="1348">
        <f t="shared" si="35"/>
        <v>242567.41378499998</v>
      </c>
      <c r="DP13" s="1348">
        <f t="shared" si="36"/>
        <v>128195.47259999999</v>
      </c>
      <c r="DQ13" s="1348">
        <f t="shared" si="37"/>
        <v>114371.94118499999</v>
      </c>
      <c r="DR13" s="1348">
        <f t="shared" si="38"/>
        <v>128195.47259999999</v>
      </c>
      <c r="DV13" s="748" t="s">
        <v>530</v>
      </c>
      <c r="DW13" s="749">
        <v>17225752</v>
      </c>
      <c r="DX13" s="1349">
        <f t="shared" si="39"/>
        <v>17828.653319999998</v>
      </c>
      <c r="EA13" s="748" t="s">
        <v>530</v>
      </c>
      <c r="EB13" s="749">
        <v>234364651</v>
      </c>
      <c r="EC13" s="749">
        <v>141086112</v>
      </c>
      <c r="ED13" s="749">
        <v>141086112</v>
      </c>
      <c r="EE13" s="749">
        <v>93278539</v>
      </c>
      <c r="EF13" s="1350">
        <f t="shared" si="40"/>
        <v>242567.41378499998</v>
      </c>
      <c r="EG13" s="1350">
        <f t="shared" si="41"/>
        <v>146024.12591999999</v>
      </c>
      <c r="EH13" s="1350">
        <f t="shared" si="42"/>
        <v>146024.12591999999</v>
      </c>
      <c r="EI13" s="1350">
        <f t="shared" si="43"/>
        <v>96543.287864999991</v>
      </c>
      <c r="EL13" s="1351" t="s">
        <v>530</v>
      </c>
      <c r="EM13" s="1352">
        <v>16491048</v>
      </c>
      <c r="EN13" s="1352">
        <f t="shared" si="44"/>
        <v>17068.234679999998</v>
      </c>
      <c r="EQ13" s="996" t="s">
        <v>530</v>
      </c>
      <c r="ER13" s="997">
        <v>196364651</v>
      </c>
      <c r="ES13" s="997">
        <v>157577160</v>
      </c>
      <c r="ET13" s="997">
        <v>38787491</v>
      </c>
      <c r="EU13" s="997">
        <v>157577160</v>
      </c>
      <c r="EV13" s="1352">
        <f t="shared" si="45"/>
        <v>203237.41378500001</v>
      </c>
      <c r="EW13" s="1352">
        <f t="shared" si="46"/>
        <v>163092.36059999999</v>
      </c>
      <c r="EX13" s="1352">
        <f t="shared" si="47"/>
        <v>163092.36059999999</v>
      </c>
      <c r="EY13" s="1352">
        <f t="shared" si="48"/>
        <v>40145.053184999997</v>
      </c>
      <c r="FB13" s="1153" t="s">
        <v>530</v>
      </c>
      <c r="FC13" s="1348">
        <v>16491048</v>
      </c>
      <c r="FD13" s="1348">
        <f t="shared" si="49"/>
        <v>17068.234679999998</v>
      </c>
      <c r="FF13" s="1153" t="s">
        <v>530</v>
      </c>
      <c r="FG13" s="1348">
        <v>196364651</v>
      </c>
      <c r="FH13" s="1348">
        <v>174068208</v>
      </c>
      <c r="FI13" s="1348">
        <v>174068208</v>
      </c>
      <c r="FJ13" s="1348">
        <v>22296443</v>
      </c>
      <c r="FK13" s="1350">
        <f t="shared" si="50"/>
        <v>203237.41378500001</v>
      </c>
      <c r="FL13" s="1350">
        <f t="shared" si="51"/>
        <v>180160.59528000001</v>
      </c>
      <c r="FM13" s="1350">
        <f t="shared" si="52"/>
        <v>180160.59528000001</v>
      </c>
      <c r="FN13" s="1350">
        <f t="shared" si="53"/>
        <v>23076.818504999999</v>
      </c>
      <c r="FQ13" s="748" t="s">
        <v>530</v>
      </c>
      <c r="FR13" s="749">
        <v>16617430</v>
      </c>
      <c r="FS13" s="1348">
        <f t="shared" si="54"/>
        <v>17199.04005</v>
      </c>
      <c r="FV13" s="748" t="s">
        <v>530</v>
      </c>
      <c r="FW13" s="749">
        <v>190685638</v>
      </c>
      <c r="FX13" s="749">
        <v>190685638</v>
      </c>
      <c r="FY13" s="749">
        <v>190685638</v>
      </c>
      <c r="FZ13" s="749">
        <v>0</v>
      </c>
      <c r="GA13" s="1350">
        <f t="shared" si="55"/>
        <v>197359.63532999999</v>
      </c>
      <c r="GB13" s="1350">
        <f t="shared" si="56"/>
        <v>197359.63532999999</v>
      </c>
      <c r="GC13" s="1350">
        <f t="shared" si="57"/>
        <v>197359.63532999999</v>
      </c>
      <c r="GD13" s="1350">
        <f t="shared" si="58"/>
        <v>0</v>
      </c>
    </row>
    <row r="14" spans="1:186" ht="15" customHeight="1" x14ac:dyDescent="0.25">
      <c r="A14" s="748" t="s">
        <v>531</v>
      </c>
      <c r="B14" s="749">
        <v>75479017</v>
      </c>
      <c r="C14" s="749">
        <v>0</v>
      </c>
      <c r="D14" s="749">
        <v>75479017</v>
      </c>
      <c r="E14" s="749">
        <v>0</v>
      </c>
      <c r="F14" s="749">
        <f t="shared" si="0"/>
        <v>78120.782594999997</v>
      </c>
      <c r="G14" s="749">
        <f t="shared" si="1"/>
        <v>0</v>
      </c>
      <c r="H14" s="749">
        <f t="shared" si="2"/>
        <v>78120.782594999997</v>
      </c>
      <c r="I14" s="749">
        <f t="shared" si="3"/>
        <v>0</v>
      </c>
      <c r="L14" s="748" t="s">
        <v>532</v>
      </c>
      <c r="M14" s="749">
        <v>854460</v>
      </c>
      <c r="N14" s="749">
        <f t="shared" si="4"/>
        <v>884.36609999999996</v>
      </c>
      <c r="Q14" s="748" t="s">
        <v>531</v>
      </c>
      <c r="R14" s="749">
        <v>75479017</v>
      </c>
      <c r="S14" s="749">
        <v>0</v>
      </c>
      <c r="T14" s="749">
        <v>75479017</v>
      </c>
      <c r="U14" s="749">
        <v>0</v>
      </c>
      <c r="V14" s="1348">
        <f t="shared" si="5"/>
        <v>78120.782594999997</v>
      </c>
      <c r="W14" s="1348">
        <f t="shared" si="6"/>
        <v>0</v>
      </c>
      <c r="X14" s="1348">
        <f t="shared" si="7"/>
        <v>78120.782594999997</v>
      </c>
      <c r="Y14" s="1348">
        <f t="shared" si="8"/>
        <v>0</v>
      </c>
      <c r="AB14" s="748" t="s">
        <v>531</v>
      </c>
      <c r="AC14" s="749">
        <v>14936298</v>
      </c>
      <c r="AD14" s="1348">
        <f t="shared" si="9"/>
        <v>15459.068429999999</v>
      </c>
      <c r="AG14" s="748" t="s">
        <v>531</v>
      </c>
      <c r="AH14" s="749">
        <v>75479017</v>
      </c>
      <c r="AI14" s="749">
        <v>14936298</v>
      </c>
      <c r="AJ14" s="749">
        <v>14936298</v>
      </c>
      <c r="AK14" s="749">
        <v>60542719</v>
      </c>
      <c r="AL14" s="1348">
        <f t="shared" si="10"/>
        <v>78120.782594999997</v>
      </c>
      <c r="AM14" s="1348">
        <f t="shared" si="11"/>
        <v>15459.068429999999</v>
      </c>
      <c r="AN14" s="1348">
        <f t="shared" si="12"/>
        <v>15459.068429999999</v>
      </c>
      <c r="AO14" s="1348">
        <f t="shared" si="13"/>
        <v>62661.71416499999</v>
      </c>
      <c r="AR14" s="748" t="s">
        <v>531</v>
      </c>
      <c r="AS14" s="1348">
        <v>0</v>
      </c>
      <c r="AT14" s="1348">
        <f t="shared" si="14"/>
        <v>0</v>
      </c>
      <c r="AW14" s="748" t="s">
        <v>531</v>
      </c>
      <c r="AX14" s="749">
        <v>75479017</v>
      </c>
      <c r="AY14" s="749">
        <v>14936298</v>
      </c>
      <c r="AZ14" s="749">
        <v>14936298</v>
      </c>
      <c r="BA14" s="749">
        <v>60542719</v>
      </c>
      <c r="BB14" s="1348">
        <f t="shared" si="15"/>
        <v>78120.782594999997</v>
      </c>
      <c r="BC14" s="1348">
        <f t="shared" si="16"/>
        <v>15459.068429999999</v>
      </c>
      <c r="BD14" s="1348">
        <f t="shared" si="17"/>
        <v>15459.068429999999</v>
      </c>
      <c r="BE14" s="1348">
        <f t="shared" si="18"/>
        <v>62661.71416499999</v>
      </c>
      <c r="BH14" s="748" t="s">
        <v>532</v>
      </c>
      <c r="BI14" s="1348">
        <v>854460</v>
      </c>
      <c r="BJ14" s="1348">
        <f t="shared" si="19"/>
        <v>884.36609999999996</v>
      </c>
      <c r="BM14" s="748" t="s">
        <v>531</v>
      </c>
      <c r="BN14" s="1348">
        <v>75479017</v>
      </c>
      <c r="BO14" s="1348">
        <v>14936298</v>
      </c>
      <c r="BP14" s="1348">
        <v>14936298</v>
      </c>
      <c r="BQ14" s="1348">
        <v>60542719</v>
      </c>
      <c r="BR14" s="1348">
        <f t="shared" si="20"/>
        <v>78120.782594999997</v>
      </c>
      <c r="BS14" s="1348">
        <f t="shared" si="21"/>
        <v>15459.068429999999</v>
      </c>
      <c r="BT14" s="1348">
        <f t="shared" si="22"/>
        <v>15459.068429999999</v>
      </c>
      <c r="BU14" s="1348">
        <f t="shared" si="23"/>
        <v>62661.71416499999</v>
      </c>
      <c r="BX14" s="1153" t="s">
        <v>531</v>
      </c>
      <c r="BY14" s="1348">
        <v>14936298</v>
      </c>
      <c r="BZ14" s="1348">
        <f t="shared" si="24"/>
        <v>15459.068429999999</v>
      </c>
      <c r="CC14" s="1348" t="s">
        <v>531</v>
      </c>
      <c r="CD14" s="1348">
        <v>75479017</v>
      </c>
      <c r="CE14" s="1348">
        <v>29872596</v>
      </c>
      <c r="CF14" s="1348">
        <v>29872596</v>
      </c>
      <c r="CG14" s="1348">
        <v>45606421</v>
      </c>
      <c r="CH14" s="1348">
        <f t="shared" si="25"/>
        <v>78120.782594999997</v>
      </c>
      <c r="CI14" s="1348">
        <f t="shared" si="26"/>
        <v>30918.136859999999</v>
      </c>
      <c r="CJ14" s="1348">
        <f t="shared" si="27"/>
        <v>30918.136859999999</v>
      </c>
      <c r="CK14" s="1348">
        <f t="shared" si="28"/>
        <v>47202.645734999998</v>
      </c>
      <c r="CN14" s="1153" t="s">
        <v>531</v>
      </c>
      <c r="CO14" s="1348">
        <v>0</v>
      </c>
      <c r="CP14" s="1348">
        <f t="shared" si="29"/>
        <v>0</v>
      </c>
      <c r="CS14" s="748" t="s">
        <v>531</v>
      </c>
      <c r="CT14" s="749">
        <v>75479017</v>
      </c>
      <c r="CU14" s="749">
        <v>29872596</v>
      </c>
      <c r="CV14" s="749">
        <v>29872596</v>
      </c>
      <c r="CW14" s="749">
        <v>45606421</v>
      </c>
      <c r="CX14" s="1348">
        <f t="shared" si="30"/>
        <v>78120.782594999997</v>
      </c>
      <c r="CY14" s="1348">
        <f t="shared" si="31"/>
        <v>30918.136859999999</v>
      </c>
      <c r="CZ14" s="1348">
        <f t="shared" si="32"/>
        <v>30918.136859999999</v>
      </c>
      <c r="DA14" s="1348">
        <f t="shared" si="33"/>
        <v>47202.645734999998</v>
      </c>
      <c r="DD14" s="1153" t="s">
        <v>532</v>
      </c>
      <c r="DE14" s="1348">
        <v>944178</v>
      </c>
      <c r="DF14" s="1348">
        <f t="shared" si="34"/>
        <v>977.22422999999992</v>
      </c>
      <c r="DJ14" s="1153" t="s">
        <v>531</v>
      </c>
      <c r="DK14" s="1348">
        <v>75479017</v>
      </c>
      <c r="DL14" s="1348">
        <v>29872596</v>
      </c>
      <c r="DM14" s="1348">
        <v>45606421</v>
      </c>
      <c r="DN14" s="1348">
        <v>29872596</v>
      </c>
      <c r="DO14" s="1348">
        <f t="shared" si="35"/>
        <v>78120.782594999997</v>
      </c>
      <c r="DP14" s="1348">
        <f t="shared" si="36"/>
        <v>30918.136859999999</v>
      </c>
      <c r="DQ14" s="1348">
        <f t="shared" si="37"/>
        <v>47202.645734999998</v>
      </c>
      <c r="DR14" s="1348">
        <f t="shared" si="38"/>
        <v>30918.136859999999</v>
      </c>
      <c r="DV14" s="748" t="s">
        <v>531</v>
      </c>
      <c r="DW14" s="749">
        <v>15399001</v>
      </c>
      <c r="DX14" s="1349">
        <f t="shared" si="39"/>
        <v>15937.966034999999</v>
      </c>
      <c r="EA14" s="748" t="s">
        <v>531</v>
      </c>
      <c r="EB14" s="749">
        <v>75479017</v>
      </c>
      <c r="EC14" s="749">
        <v>45271597</v>
      </c>
      <c r="ED14" s="749">
        <v>45271597</v>
      </c>
      <c r="EE14" s="749">
        <v>30207420</v>
      </c>
      <c r="EF14" s="1350">
        <f t="shared" si="40"/>
        <v>78120.782594999997</v>
      </c>
      <c r="EG14" s="1350">
        <f t="shared" si="41"/>
        <v>46856.102894999996</v>
      </c>
      <c r="EH14" s="1350">
        <f t="shared" si="42"/>
        <v>46856.102894999996</v>
      </c>
      <c r="EI14" s="1350">
        <f t="shared" si="43"/>
        <v>31264.679699999997</v>
      </c>
      <c r="EL14" s="1351" t="s">
        <v>531</v>
      </c>
      <c r="EM14" s="1352">
        <v>0</v>
      </c>
      <c r="EN14" s="1352">
        <f t="shared" si="44"/>
        <v>0</v>
      </c>
      <c r="EQ14" s="996" t="s">
        <v>531</v>
      </c>
      <c r="ER14" s="997">
        <v>75479017</v>
      </c>
      <c r="ES14" s="997">
        <v>45271597</v>
      </c>
      <c r="ET14" s="997">
        <v>30207420</v>
      </c>
      <c r="EU14" s="997">
        <v>45271597</v>
      </c>
      <c r="EV14" s="1352">
        <f t="shared" si="45"/>
        <v>78120.782594999997</v>
      </c>
      <c r="EW14" s="1352">
        <f t="shared" si="46"/>
        <v>46856.102894999996</v>
      </c>
      <c r="EX14" s="1352">
        <f t="shared" si="47"/>
        <v>46856.102894999996</v>
      </c>
      <c r="EY14" s="1352">
        <f t="shared" si="48"/>
        <v>31264.679699999997</v>
      </c>
      <c r="FB14" s="1153" t="s">
        <v>532</v>
      </c>
      <c r="FC14" s="1348">
        <v>944178</v>
      </c>
      <c r="FD14" s="1348">
        <f t="shared" si="49"/>
        <v>977.22422999999992</v>
      </c>
      <c r="FF14" s="1153" t="s">
        <v>531</v>
      </c>
      <c r="FG14" s="1348">
        <v>75479017</v>
      </c>
      <c r="FH14" s="1348">
        <v>45271597</v>
      </c>
      <c r="FI14" s="1348">
        <v>45271597</v>
      </c>
      <c r="FJ14" s="1348">
        <v>30207420</v>
      </c>
      <c r="FK14" s="1350">
        <f t="shared" si="50"/>
        <v>78120.782594999997</v>
      </c>
      <c r="FL14" s="1350">
        <f t="shared" si="51"/>
        <v>46856.102894999996</v>
      </c>
      <c r="FM14" s="1350">
        <f t="shared" si="52"/>
        <v>46856.102894999996</v>
      </c>
      <c r="FN14" s="1350">
        <f t="shared" si="53"/>
        <v>31264.679699999997</v>
      </c>
      <c r="FQ14" s="748" t="s">
        <v>531</v>
      </c>
      <c r="FR14" s="749">
        <v>16194192</v>
      </c>
      <c r="FS14" s="1348">
        <f t="shared" si="54"/>
        <v>16760.988719999998</v>
      </c>
      <c r="FV14" s="748" t="s">
        <v>531</v>
      </c>
      <c r="FW14" s="749">
        <v>61465789</v>
      </c>
      <c r="FX14" s="749">
        <v>61465789</v>
      </c>
      <c r="FY14" s="749">
        <v>61465789</v>
      </c>
      <c r="FZ14" s="749">
        <v>0</v>
      </c>
      <c r="GA14" s="1350">
        <f t="shared" si="55"/>
        <v>63617.09161499999</v>
      </c>
      <c r="GB14" s="1350">
        <f t="shared" si="56"/>
        <v>63617.09161499999</v>
      </c>
      <c r="GC14" s="1350">
        <f t="shared" si="57"/>
        <v>63617.09161499999</v>
      </c>
      <c r="GD14" s="1350">
        <f t="shared" si="58"/>
        <v>0</v>
      </c>
    </row>
    <row r="15" spans="1:186" ht="15" customHeight="1" x14ac:dyDescent="0.25">
      <c r="A15" s="748" t="s">
        <v>532</v>
      </c>
      <c r="B15" s="749">
        <v>22953239</v>
      </c>
      <c r="C15" s="749">
        <v>854460</v>
      </c>
      <c r="D15" s="749">
        <v>22098779</v>
      </c>
      <c r="E15" s="749">
        <v>854460</v>
      </c>
      <c r="F15" s="749">
        <f t="shared" si="0"/>
        <v>23756.602364999999</v>
      </c>
      <c r="G15" s="749">
        <f t="shared" si="1"/>
        <v>884.36609999999996</v>
      </c>
      <c r="H15" s="749">
        <f t="shared" si="2"/>
        <v>22872.236264999996</v>
      </c>
      <c r="I15" s="749">
        <f t="shared" si="3"/>
        <v>884.36609999999996</v>
      </c>
      <c r="L15" s="748" t="s">
        <v>848</v>
      </c>
      <c r="M15" s="749">
        <v>2112000</v>
      </c>
      <c r="N15" s="749">
        <f t="shared" si="4"/>
        <v>2185.9199999999996</v>
      </c>
      <c r="Q15" s="748" t="s">
        <v>532</v>
      </c>
      <c r="R15" s="749">
        <v>22953239</v>
      </c>
      <c r="S15" s="749">
        <v>1708920</v>
      </c>
      <c r="T15" s="749">
        <v>21244319</v>
      </c>
      <c r="U15" s="749">
        <v>1708920</v>
      </c>
      <c r="V15" s="1348">
        <f t="shared" si="5"/>
        <v>23756.602364999999</v>
      </c>
      <c r="W15" s="1348">
        <f t="shared" si="6"/>
        <v>1768.7321999999999</v>
      </c>
      <c r="X15" s="1348">
        <f t="shared" si="7"/>
        <v>21987.870164999997</v>
      </c>
      <c r="Y15" s="1348">
        <f t="shared" si="8"/>
        <v>1768.7321999999999</v>
      </c>
      <c r="AB15" s="748" t="s">
        <v>532</v>
      </c>
      <c r="AC15" s="749">
        <v>854460</v>
      </c>
      <c r="AD15" s="1348">
        <f t="shared" si="9"/>
        <v>884.36609999999996</v>
      </c>
      <c r="AG15" s="748" t="s">
        <v>532</v>
      </c>
      <c r="AH15" s="749">
        <v>22953239</v>
      </c>
      <c r="AI15" s="749">
        <v>2563380</v>
      </c>
      <c r="AJ15" s="749">
        <v>2563380</v>
      </c>
      <c r="AK15" s="749">
        <v>20389859</v>
      </c>
      <c r="AL15" s="1348">
        <f t="shared" si="10"/>
        <v>23756.602364999999</v>
      </c>
      <c r="AM15" s="1348">
        <f t="shared" si="11"/>
        <v>2653.0983000000001</v>
      </c>
      <c r="AN15" s="1348">
        <f t="shared" si="12"/>
        <v>2653.0983000000001</v>
      </c>
      <c r="AO15" s="1348">
        <f t="shared" si="13"/>
        <v>21103.504064999997</v>
      </c>
      <c r="AR15" s="748" t="s">
        <v>532</v>
      </c>
      <c r="AS15" s="1348">
        <v>854460</v>
      </c>
      <c r="AT15" s="1348">
        <f t="shared" si="14"/>
        <v>884.36609999999996</v>
      </c>
      <c r="AW15" s="748" t="s">
        <v>532</v>
      </c>
      <c r="AX15" s="749">
        <v>22953239</v>
      </c>
      <c r="AY15" s="749">
        <v>3417840</v>
      </c>
      <c r="AZ15" s="749">
        <v>3417840</v>
      </c>
      <c r="BA15" s="749">
        <v>19535399</v>
      </c>
      <c r="BB15" s="1348">
        <f t="shared" si="15"/>
        <v>23756.602364999999</v>
      </c>
      <c r="BC15" s="1348">
        <f t="shared" si="16"/>
        <v>3537.4643999999998</v>
      </c>
      <c r="BD15" s="1348">
        <f t="shared" si="17"/>
        <v>3537.4643999999998</v>
      </c>
      <c r="BE15" s="1348">
        <f t="shared" si="18"/>
        <v>20219.137964999998</v>
      </c>
      <c r="BH15" s="748" t="s">
        <v>848</v>
      </c>
      <c r="BI15" s="1348">
        <v>2112000</v>
      </c>
      <c r="BJ15" s="1348">
        <f t="shared" si="19"/>
        <v>2185.9199999999996</v>
      </c>
      <c r="BM15" s="748" t="s">
        <v>532</v>
      </c>
      <c r="BN15" s="1348">
        <v>22953239</v>
      </c>
      <c r="BO15" s="1348">
        <v>4272300</v>
      </c>
      <c r="BP15" s="1348">
        <v>4272300</v>
      </c>
      <c r="BQ15" s="1348">
        <v>18680939</v>
      </c>
      <c r="BR15" s="1348">
        <f t="shared" si="20"/>
        <v>23756.602364999999</v>
      </c>
      <c r="BS15" s="1348">
        <f t="shared" si="21"/>
        <v>4421.8305</v>
      </c>
      <c r="BT15" s="1348">
        <f t="shared" si="22"/>
        <v>4421.8305</v>
      </c>
      <c r="BU15" s="1348">
        <f t="shared" si="23"/>
        <v>19334.771864999995</v>
      </c>
      <c r="BX15" s="1153" t="s">
        <v>532</v>
      </c>
      <c r="BY15" s="1348">
        <v>854460</v>
      </c>
      <c r="BZ15" s="1348">
        <f t="shared" si="24"/>
        <v>884.36609999999996</v>
      </c>
      <c r="CC15" s="1348" t="s">
        <v>532</v>
      </c>
      <c r="CD15" s="1348">
        <v>22953239</v>
      </c>
      <c r="CE15" s="1348">
        <v>5126760</v>
      </c>
      <c r="CF15" s="1348">
        <v>5126760</v>
      </c>
      <c r="CG15" s="1348">
        <v>17826479</v>
      </c>
      <c r="CH15" s="1348">
        <f t="shared" si="25"/>
        <v>23756.602364999999</v>
      </c>
      <c r="CI15" s="1348">
        <f t="shared" si="26"/>
        <v>5306.1966000000002</v>
      </c>
      <c r="CJ15" s="1348">
        <f t="shared" si="27"/>
        <v>5306.1966000000002</v>
      </c>
      <c r="CK15" s="1348">
        <f t="shared" si="28"/>
        <v>18450.405765</v>
      </c>
      <c r="CN15" s="1153" t="s">
        <v>532</v>
      </c>
      <c r="CO15" s="1348">
        <v>854460</v>
      </c>
      <c r="CP15" s="1348">
        <f t="shared" si="29"/>
        <v>884.36609999999996</v>
      </c>
      <c r="CS15" s="748" t="s">
        <v>532</v>
      </c>
      <c r="CT15" s="749">
        <v>22953239</v>
      </c>
      <c r="CU15" s="749">
        <v>5981220</v>
      </c>
      <c r="CV15" s="749">
        <v>5981220</v>
      </c>
      <c r="CW15" s="749">
        <v>16972019</v>
      </c>
      <c r="CX15" s="1348">
        <f t="shared" si="30"/>
        <v>23756.602364999999</v>
      </c>
      <c r="CY15" s="1348">
        <f t="shared" si="31"/>
        <v>6190.5626999999995</v>
      </c>
      <c r="CZ15" s="1348">
        <f t="shared" si="32"/>
        <v>6190.5626999999995</v>
      </c>
      <c r="DA15" s="1348">
        <f t="shared" si="33"/>
        <v>17566.039665</v>
      </c>
      <c r="DD15" s="1153" t="s">
        <v>848</v>
      </c>
      <c r="DE15" s="1348">
        <v>2112000</v>
      </c>
      <c r="DF15" s="1348">
        <f t="shared" si="34"/>
        <v>2185.9199999999996</v>
      </c>
      <c r="DJ15" s="1153" t="s">
        <v>532</v>
      </c>
      <c r="DK15" s="1348">
        <v>22953239</v>
      </c>
      <c r="DL15" s="1348">
        <v>6925398</v>
      </c>
      <c r="DM15" s="1348">
        <v>16027841</v>
      </c>
      <c r="DN15" s="1348">
        <v>6925398</v>
      </c>
      <c r="DO15" s="1348">
        <f t="shared" si="35"/>
        <v>23756.602364999999</v>
      </c>
      <c r="DP15" s="1348">
        <f t="shared" si="36"/>
        <v>7167.7869299999993</v>
      </c>
      <c r="DQ15" s="1348">
        <f t="shared" si="37"/>
        <v>16588.815435</v>
      </c>
      <c r="DR15" s="1348">
        <f t="shared" si="38"/>
        <v>7167.7869299999993</v>
      </c>
      <c r="DV15" s="748" t="s">
        <v>532</v>
      </c>
      <c r="DW15" s="749">
        <v>944178</v>
      </c>
      <c r="DX15" s="1349">
        <f t="shared" si="39"/>
        <v>977.22422999999992</v>
      </c>
      <c r="EA15" s="748" t="s">
        <v>532</v>
      </c>
      <c r="EB15" s="749">
        <v>22953239</v>
      </c>
      <c r="EC15" s="749">
        <v>7869576</v>
      </c>
      <c r="ED15" s="749">
        <v>7869576</v>
      </c>
      <c r="EE15" s="749">
        <v>15083663</v>
      </c>
      <c r="EF15" s="1350">
        <f t="shared" si="40"/>
        <v>23756.602364999999</v>
      </c>
      <c r="EG15" s="1350">
        <f t="shared" si="41"/>
        <v>8145.0111599999991</v>
      </c>
      <c r="EH15" s="1350">
        <f t="shared" si="42"/>
        <v>8145.0111599999991</v>
      </c>
      <c r="EI15" s="1350">
        <f t="shared" si="43"/>
        <v>15611.591204999999</v>
      </c>
      <c r="EL15" s="1351" t="s">
        <v>532</v>
      </c>
      <c r="EM15" s="1352">
        <v>944178</v>
      </c>
      <c r="EN15" s="1352">
        <f t="shared" si="44"/>
        <v>977.22422999999992</v>
      </c>
      <c r="EQ15" s="996" t="s">
        <v>532</v>
      </c>
      <c r="ER15" s="997">
        <v>22953239</v>
      </c>
      <c r="ES15" s="997">
        <v>8813754</v>
      </c>
      <c r="ET15" s="997">
        <v>14139485</v>
      </c>
      <c r="EU15" s="997">
        <v>8813754</v>
      </c>
      <c r="EV15" s="1352">
        <f t="shared" si="45"/>
        <v>23756.602364999999</v>
      </c>
      <c r="EW15" s="1352">
        <f t="shared" si="46"/>
        <v>9122.2353899999998</v>
      </c>
      <c r="EX15" s="1352">
        <f t="shared" si="47"/>
        <v>9122.2353899999998</v>
      </c>
      <c r="EY15" s="1352">
        <f t="shared" si="48"/>
        <v>14634.366974999999</v>
      </c>
      <c r="FB15" s="1153" t="s">
        <v>345</v>
      </c>
      <c r="FC15" s="1348">
        <v>1629490</v>
      </c>
      <c r="FD15" s="1348">
        <f t="shared" si="49"/>
        <v>1686.5221499999998</v>
      </c>
      <c r="FF15" s="1153" t="s">
        <v>532</v>
      </c>
      <c r="FG15" s="1348">
        <v>22953239</v>
      </c>
      <c r="FH15" s="1348">
        <v>9757932</v>
      </c>
      <c r="FI15" s="1348">
        <v>9757932</v>
      </c>
      <c r="FJ15" s="1348">
        <v>13195307</v>
      </c>
      <c r="FK15" s="1350">
        <f t="shared" si="50"/>
        <v>23756.602364999999</v>
      </c>
      <c r="FL15" s="1350">
        <f t="shared" si="51"/>
        <v>10099.45962</v>
      </c>
      <c r="FM15" s="1350">
        <f t="shared" si="52"/>
        <v>10099.45962</v>
      </c>
      <c r="FN15" s="1350">
        <f t="shared" si="53"/>
        <v>13657.142744999999</v>
      </c>
      <c r="FQ15" s="748" t="s">
        <v>532</v>
      </c>
      <c r="FR15" s="749">
        <v>966267</v>
      </c>
      <c r="FS15" s="1348">
        <f t="shared" si="54"/>
        <v>1000.0863449999999</v>
      </c>
      <c r="FV15" s="748" t="s">
        <v>532</v>
      </c>
      <c r="FW15" s="749">
        <v>10885765</v>
      </c>
      <c r="FX15" s="749">
        <v>10724199</v>
      </c>
      <c r="FY15" s="749">
        <v>10724199</v>
      </c>
      <c r="FZ15" s="749">
        <v>161566</v>
      </c>
      <c r="GA15" s="1350">
        <f t="shared" si="55"/>
        <v>11266.766774999998</v>
      </c>
      <c r="GB15" s="1350">
        <f t="shared" si="56"/>
        <v>11099.545964999999</v>
      </c>
      <c r="GC15" s="1350">
        <f t="shared" si="57"/>
        <v>11099.545964999999</v>
      </c>
      <c r="GD15" s="1350">
        <f t="shared" si="58"/>
        <v>167.22081</v>
      </c>
    </row>
    <row r="16" spans="1:186" ht="15" customHeight="1" x14ac:dyDescent="0.25">
      <c r="A16" s="748" t="s">
        <v>848</v>
      </c>
      <c r="B16" s="749">
        <v>2112000</v>
      </c>
      <c r="C16" s="749">
        <v>2112000</v>
      </c>
      <c r="D16" s="749">
        <v>0</v>
      </c>
      <c r="E16" s="749">
        <v>2112000</v>
      </c>
      <c r="F16" s="749">
        <f t="shared" si="0"/>
        <v>2185.9199999999996</v>
      </c>
      <c r="G16" s="749">
        <f t="shared" si="1"/>
        <v>2185.9199999999996</v>
      </c>
      <c r="H16" s="749">
        <f t="shared" si="2"/>
        <v>0</v>
      </c>
      <c r="I16" s="749">
        <f t="shared" si="3"/>
        <v>2185.9199999999996</v>
      </c>
      <c r="L16" s="748" t="s">
        <v>345</v>
      </c>
      <c r="M16" s="749">
        <v>1657172</v>
      </c>
      <c r="N16" s="749">
        <f t="shared" si="4"/>
        <v>1715.17302</v>
      </c>
      <c r="Q16" s="748" t="s">
        <v>848</v>
      </c>
      <c r="R16" s="749">
        <v>25344000</v>
      </c>
      <c r="S16" s="749">
        <v>4224000</v>
      </c>
      <c r="T16" s="749">
        <v>21120000</v>
      </c>
      <c r="U16" s="749">
        <v>4224000</v>
      </c>
      <c r="V16" s="1348">
        <f t="shared" si="5"/>
        <v>26231.039999999997</v>
      </c>
      <c r="W16" s="1348">
        <f t="shared" si="6"/>
        <v>4371.8399999999992</v>
      </c>
      <c r="X16" s="1348">
        <f t="shared" si="7"/>
        <v>21859.199999999997</v>
      </c>
      <c r="Y16" s="1348">
        <f t="shared" si="8"/>
        <v>4371.8399999999992</v>
      </c>
      <c r="AB16" s="748" t="s">
        <v>848</v>
      </c>
      <c r="AC16" s="749">
        <v>2112000</v>
      </c>
      <c r="AD16" s="1348">
        <f t="shared" si="9"/>
        <v>2185.9199999999996</v>
      </c>
      <c r="AG16" s="748" t="s">
        <v>848</v>
      </c>
      <c r="AH16" s="749">
        <v>25344000</v>
      </c>
      <c r="AI16" s="749">
        <v>6336000</v>
      </c>
      <c r="AJ16" s="749">
        <v>6336000</v>
      </c>
      <c r="AK16" s="749">
        <v>19008000</v>
      </c>
      <c r="AL16" s="1348">
        <f t="shared" si="10"/>
        <v>26231.039999999997</v>
      </c>
      <c r="AM16" s="1348">
        <f t="shared" si="11"/>
        <v>6557.7599999999993</v>
      </c>
      <c r="AN16" s="1348">
        <f t="shared" si="12"/>
        <v>6557.7599999999993</v>
      </c>
      <c r="AO16" s="1348">
        <f t="shared" si="13"/>
        <v>19673.28</v>
      </c>
      <c r="AR16" s="748" t="s">
        <v>848</v>
      </c>
      <c r="AS16" s="1348">
        <v>2112000</v>
      </c>
      <c r="AT16" s="1348">
        <f t="shared" si="14"/>
        <v>2185.9199999999996</v>
      </c>
      <c r="AW16" s="748" t="s">
        <v>848</v>
      </c>
      <c r="AX16" s="749">
        <v>25344000</v>
      </c>
      <c r="AY16" s="749">
        <v>8448000</v>
      </c>
      <c r="AZ16" s="749">
        <v>8448000</v>
      </c>
      <c r="BA16" s="749">
        <v>16896000</v>
      </c>
      <c r="BB16" s="1348">
        <f t="shared" si="15"/>
        <v>26231.039999999997</v>
      </c>
      <c r="BC16" s="1348">
        <f t="shared" si="16"/>
        <v>8743.6799999999985</v>
      </c>
      <c r="BD16" s="1348">
        <f t="shared" si="17"/>
        <v>8743.6799999999985</v>
      </c>
      <c r="BE16" s="1348">
        <f t="shared" si="18"/>
        <v>17487.359999999997</v>
      </c>
      <c r="BH16" s="748" t="s">
        <v>345</v>
      </c>
      <c r="BI16" s="1348">
        <v>1694591</v>
      </c>
      <c r="BJ16" s="1348">
        <f t="shared" si="19"/>
        <v>1753.9016849999998</v>
      </c>
      <c r="BM16" s="748" t="s">
        <v>848</v>
      </c>
      <c r="BN16" s="1348">
        <v>25344000</v>
      </c>
      <c r="BO16" s="1348">
        <v>10560000</v>
      </c>
      <c r="BP16" s="1348">
        <v>10560000</v>
      </c>
      <c r="BQ16" s="1348">
        <v>14784000</v>
      </c>
      <c r="BR16" s="1348">
        <f t="shared" si="20"/>
        <v>26231.039999999997</v>
      </c>
      <c r="BS16" s="1348">
        <f t="shared" si="21"/>
        <v>10929.599999999999</v>
      </c>
      <c r="BT16" s="1348">
        <f t="shared" si="22"/>
        <v>10929.599999999999</v>
      </c>
      <c r="BU16" s="1348">
        <f t="shared" si="23"/>
        <v>15301.439999999999</v>
      </c>
      <c r="BX16" s="1153" t="s">
        <v>848</v>
      </c>
      <c r="BY16" s="1348">
        <v>2112000</v>
      </c>
      <c r="BZ16" s="1348">
        <f t="shared" si="24"/>
        <v>2185.9199999999996</v>
      </c>
      <c r="CC16" s="1348" t="s">
        <v>848</v>
      </c>
      <c r="CD16" s="1348">
        <v>25344000</v>
      </c>
      <c r="CE16" s="1348">
        <v>12672000</v>
      </c>
      <c r="CF16" s="1348">
        <v>12672000</v>
      </c>
      <c r="CG16" s="1348">
        <v>12672000</v>
      </c>
      <c r="CH16" s="1348">
        <f t="shared" si="25"/>
        <v>26231.039999999997</v>
      </c>
      <c r="CI16" s="1348">
        <f t="shared" si="26"/>
        <v>13115.519999999999</v>
      </c>
      <c r="CJ16" s="1348">
        <f t="shared" si="27"/>
        <v>13115.519999999999</v>
      </c>
      <c r="CK16" s="1348">
        <f t="shared" si="28"/>
        <v>13115.519999999999</v>
      </c>
      <c r="CN16" s="1153" t="s">
        <v>848</v>
      </c>
      <c r="CO16" s="1348">
        <v>2112000</v>
      </c>
      <c r="CP16" s="1348">
        <f t="shared" si="29"/>
        <v>2185.9199999999996</v>
      </c>
      <c r="CS16" s="748" t="s">
        <v>848</v>
      </c>
      <c r="CT16" s="749">
        <v>25344000</v>
      </c>
      <c r="CU16" s="749">
        <v>14784000</v>
      </c>
      <c r="CV16" s="749">
        <v>14784000</v>
      </c>
      <c r="CW16" s="749">
        <v>10560000</v>
      </c>
      <c r="CX16" s="1348">
        <f t="shared" si="30"/>
        <v>26231.039999999997</v>
      </c>
      <c r="CY16" s="1348">
        <f t="shared" si="31"/>
        <v>15301.439999999999</v>
      </c>
      <c r="CZ16" s="1348">
        <f t="shared" si="32"/>
        <v>15301.439999999999</v>
      </c>
      <c r="DA16" s="1348">
        <f t="shared" si="33"/>
        <v>10929.599999999999</v>
      </c>
      <c r="DD16" s="1153" t="s">
        <v>345</v>
      </c>
      <c r="DE16" s="1348">
        <v>1721514</v>
      </c>
      <c r="DF16" s="1348">
        <f t="shared" si="34"/>
        <v>1781.7669899999999</v>
      </c>
      <c r="DJ16" s="1153" t="s">
        <v>848</v>
      </c>
      <c r="DK16" s="1348">
        <v>25344000</v>
      </c>
      <c r="DL16" s="1348">
        <v>16896000</v>
      </c>
      <c r="DM16" s="1348">
        <v>8448000</v>
      </c>
      <c r="DN16" s="1348">
        <v>16896000</v>
      </c>
      <c r="DO16" s="1348">
        <f t="shared" si="35"/>
        <v>26231.039999999997</v>
      </c>
      <c r="DP16" s="1348">
        <f t="shared" si="36"/>
        <v>17487.359999999997</v>
      </c>
      <c r="DQ16" s="1348">
        <f t="shared" si="37"/>
        <v>8743.6799999999985</v>
      </c>
      <c r="DR16" s="1348">
        <f t="shared" si="38"/>
        <v>17487.359999999997</v>
      </c>
      <c r="DV16" s="748" t="s">
        <v>848</v>
      </c>
      <c r="DW16" s="749">
        <v>0</v>
      </c>
      <c r="DX16" s="1349">
        <f t="shared" si="39"/>
        <v>0</v>
      </c>
      <c r="EA16" s="748" t="s">
        <v>848</v>
      </c>
      <c r="EB16" s="749">
        <v>25344000</v>
      </c>
      <c r="EC16" s="749">
        <v>16896000</v>
      </c>
      <c r="ED16" s="749">
        <v>16896000</v>
      </c>
      <c r="EE16" s="749">
        <v>8448000</v>
      </c>
      <c r="EF16" s="1350">
        <f t="shared" si="40"/>
        <v>26231.039999999997</v>
      </c>
      <c r="EG16" s="1350">
        <f t="shared" si="41"/>
        <v>17487.359999999997</v>
      </c>
      <c r="EH16" s="1350">
        <f t="shared" si="42"/>
        <v>17487.359999999997</v>
      </c>
      <c r="EI16" s="1350">
        <f t="shared" si="43"/>
        <v>8743.6799999999985</v>
      </c>
      <c r="EL16" s="1351" t="s">
        <v>345</v>
      </c>
      <c r="EM16" s="1352">
        <v>1621722</v>
      </c>
      <c r="EN16" s="1352">
        <f t="shared" si="44"/>
        <v>1678.4822699999997</v>
      </c>
      <c r="EQ16" s="996" t="s">
        <v>848</v>
      </c>
      <c r="ER16" s="997">
        <v>25344000</v>
      </c>
      <c r="ES16" s="997">
        <v>16896000</v>
      </c>
      <c r="ET16" s="997">
        <v>8448000</v>
      </c>
      <c r="EU16" s="997">
        <v>16896000</v>
      </c>
      <c r="EV16" s="1352">
        <f t="shared" si="45"/>
        <v>26231.039999999997</v>
      </c>
      <c r="EW16" s="1352">
        <f t="shared" si="46"/>
        <v>17487.359999999997</v>
      </c>
      <c r="EX16" s="1352">
        <f t="shared" si="47"/>
        <v>17487.359999999997</v>
      </c>
      <c r="EY16" s="1352">
        <f t="shared" si="48"/>
        <v>8743.6799999999985</v>
      </c>
      <c r="FB16" s="1153" t="s">
        <v>533</v>
      </c>
      <c r="FC16" s="1348">
        <v>126100</v>
      </c>
      <c r="FD16" s="1348">
        <f t="shared" si="49"/>
        <v>130.51349999999999</v>
      </c>
      <c r="FF16" s="1153" t="s">
        <v>848</v>
      </c>
      <c r="FG16" s="1348">
        <v>25344000</v>
      </c>
      <c r="FH16" s="1348">
        <v>16896000</v>
      </c>
      <c r="FI16" s="1348">
        <v>16896000</v>
      </c>
      <c r="FJ16" s="1348">
        <v>8448000</v>
      </c>
      <c r="FK16" s="1350">
        <f t="shared" si="50"/>
        <v>26231.039999999997</v>
      </c>
      <c r="FL16" s="1350">
        <f t="shared" si="51"/>
        <v>17487.359999999997</v>
      </c>
      <c r="FM16" s="1350">
        <f t="shared" si="52"/>
        <v>17487.359999999997</v>
      </c>
      <c r="FN16" s="1350">
        <f t="shared" si="53"/>
        <v>8743.6799999999985</v>
      </c>
      <c r="FQ16" s="748" t="s">
        <v>848</v>
      </c>
      <c r="FR16" s="749">
        <v>0</v>
      </c>
      <c r="FS16" s="1348">
        <f t="shared" si="54"/>
        <v>0</v>
      </c>
      <c r="FV16" s="748" t="s">
        <v>848</v>
      </c>
      <c r="FW16" s="749">
        <v>16896000</v>
      </c>
      <c r="FX16" s="749">
        <v>16896000</v>
      </c>
      <c r="FY16" s="749">
        <v>16896000</v>
      </c>
      <c r="FZ16" s="749">
        <v>0</v>
      </c>
      <c r="GA16" s="1350">
        <f t="shared" si="55"/>
        <v>17487.359999999997</v>
      </c>
      <c r="GB16" s="1350">
        <f t="shared" si="56"/>
        <v>17487.359999999997</v>
      </c>
      <c r="GC16" s="1350">
        <f t="shared" si="57"/>
        <v>17487.359999999997</v>
      </c>
      <c r="GD16" s="1350">
        <f t="shared" si="58"/>
        <v>0</v>
      </c>
    </row>
    <row r="17" spans="1:186" ht="15" customHeight="1" x14ac:dyDescent="0.25">
      <c r="A17" s="748" t="s">
        <v>791</v>
      </c>
      <c r="B17" s="749">
        <v>0</v>
      </c>
      <c r="C17" s="749">
        <v>0</v>
      </c>
      <c r="D17" s="749">
        <v>0</v>
      </c>
      <c r="E17" s="749">
        <v>0</v>
      </c>
      <c r="F17" s="749">
        <f t="shared" si="0"/>
        <v>0</v>
      </c>
      <c r="G17" s="749">
        <f t="shared" si="1"/>
        <v>0</v>
      </c>
      <c r="H17" s="749">
        <f t="shared" si="2"/>
        <v>0</v>
      </c>
      <c r="I17" s="749">
        <f t="shared" si="3"/>
        <v>0</v>
      </c>
      <c r="L17" s="748" t="s">
        <v>533</v>
      </c>
      <c r="M17" s="749">
        <v>126100</v>
      </c>
      <c r="N17" s="749">
        <f t="shared" si="4"/>
        <v>130.51349999999999</v>
      </c>
      <c r="Q17" s="748" t="s">
        <v>791</v>
      </c>
      <c r="R17" s="749">
        <v>0</v>
      </c>
      <c r="S17" s="749">
        <v>0</v>
      </c>
      <c r="T17" s="749">
        <v>0</v>
      </c>
      <c r="U17" s="749">
        <v>0</v>
      </c>
      <c r="V17" s="1348">
        <f t="shared" si="5"/>
        <v>0</v>
      </c>
      <c r="W17" s="1348">
        <f t="shared" si="6"/>
        <v>0</v>
      </c>
      <c r="X17" s="1348">
        <f t="shared" si="7"/>
        <v>0</v>
      </c>
      <c r="Y17" s="1348">
        <f t="shared" si="8"/>
        <v>0</v>
      </c>
      <c r="AB17" s="748" t="s">
        <v>345</v>
      </c>
      <c r="AC17" s="749">
        <v>1990904</v>
      </c>
      <c r="AD17" s="1348">
        <f t="shared" si="9"/>
        <v>2060.5856399999998</v>
      </c>
      <c r="AG17" s="748" t="s">
        <v>791</v>
      </c>
      <c r="AH17" s="749">
        <v>0</v>
      </c>
      <c r="AI17" s="749">
        <v>0</v>
      </c>
      <c r="AJ17" s="749">
        <v>0</v>
      </c>
      <c r="AK17" s="749">
        <v>0</v>
      </c>
      <c r="AL17" s="1348">
        <f t="shared" si="10"/>
        <v>0</v>
      </c>
      <c r="AM17" s="1348">
        <f t="shared" si="11"/>
        <v>0</v>
      </c>
      <c r="AN17" s="1348">
        <f t="shared" si="12"/>
        <v>0</v>
      </c>
      <c r="AO17" s="1348">
        <f t="shared" si="13"/>
        <v>0</v>
      </c>
      <c r="AR17" s="748" t="s">
        <v>345</v>
      </c>
      <c r="AS17" s="1348">
        <v>1560926</v>
      </c>
      <c r="AT17" s="1348">
        <f t="shared" si="14"/>
        <v>1615.5584099999999</v>
      </c>
      <c r="AW17" s="748" t="s">
        <v>791</v>
      </c>
      <c r="AX17" s="749">
        <v>0</v>
      </c>
      <c r="AY17" s="749">
        <v>0</v>
      </c>
      <c r="AZ17" s="749">
        <v>0</v>
      </c>
      <c r="BA17" s="749">
        <v>0</v>
      </c>
      <c r="BB17" s="1348">
        <f t="shared" si="15"/>
        <v>0</v>
      </c>
      <c r="BC17" s="1348">
        <f t="shared" si="16"/>
        <v>0</v>
      </c>
      <c r="BD17" s="1348">
        <f t="shared" si="17"/>
        <v>0</v>
      </c>
      <c r="BE17" s="1348">
        <f t="shared" si="18"/>
        <v>0</v>
      </c>
      <c r="BH17" s="748" t="s">
        <v>533</v>
      </c>
      <c r="BI17" s="1348">
        <v>126100</v>
      </c>
      <c r="BJ17" s="1348">
        <f t="shared" si="19"/>
        <v>130.51349999999999</v>
      </c>
      <c r="BM17" s="748" t="s">
        <v>791</v>
      </c>
      <c r="BN17" s="1348">
        <v>0</v>
      </c>
      <c r="BO17" s="1348">
        <v>0</v>
      </c>
      <c r="BP17" s="1348">
        <v>0</v>
      </c>
      <c r="BQ17" s="1348">
        <v>0</v>
      </c>
      <c r="BR17" s="1348">
        <f t="shared" si="20"/>
        <v>0</v>
      </c>
      <c r="BS17" s="1348">
        <f t="shared" si="21"/>
        <v>0</v>
      </c>
      <c r="BT17" s="1348">
        <f t="shared" si="22"/>
        <v>0</v>
      </c>
      <c r="BU17" s="1348">
        <f t="shared" si="23"/>
        <v>0</v>
      </c>
      <c r="BX17" s="1153" t="s">
        <v>345</v>
      </c>
      <c r="BY17" s="1348">
        <v>2032319</v>
      </c>
      <c r="BZ17" s="1348">
        <f t="shared" si="24"/>
        <v>2103.4501649999997</v>
      </c>
      <c r="CC17" s="1348" t="s">
        <v>791</v>
      </c>
      <c r="CD17" s="1348">
        <v>0</v>
      </c>
      <c r="CE17" s="1348">
        <v>0</v>
      </c>
      <c r="CF17" s="1348">
        <v>0</v>
      </c>
      <c r="CG17" s="1348">
        <v>0</v>
      </c>
      <c r="CH17" s="1348">
        <f t="shared" si="25"/>
        <v>0</v>
      </c>
      <c r="CI17" s="1348">
        <f t="shared" si="26"/>
        <v>0</v>
      </c>
      <c r="CJ17" s="1348">
        <f t="shared" si="27"/>
        <v>0</v>
      </c>
      <c r="CK17" s="1348">
        <f t="shared" si="28"/>
        <v>0</v>
      </c>
      <c r="CN17" s="1153" t="s">
        <v>345</v>
      </c>
      <c r="CO17" s="1348">
        <v>1648241</v>
      </c>
      <c r="CP17" s="1348">
        <f t="shared" si="29"/>
        <v>1705.9294349999998</v>
      </c>
      <c r="CS17" s="748" t="s">
        <v>791</v>
      </c>
      <c r="CT17" s="749">
        <v>0</v>
      </c>
      <c r="CU17" s="749">
        <v>0</v>
      </c>
      <c r="CV17" s="749">
        <v>0</v>
      </c>
      <c r="CW17" s="749">
        <v>0</v>
      </c>
      <c r="CX17" s="1348">
        <f t="shared" si="30"/>
        <v>0</v>
      </c>
      <c r="CY17" s="1348">
        <f t="shared" si="31"/>
        <v>0</v>
      </c>
      <c r="CZ17" s="1348">
        <f t="shared" si="32"/>
        <v>0</v>
      </c>
      <c r="DA17" s="1348">
        <f t="shared" si="33"/>
        <v>0</v>
      </c>
      <c r="DD17" s="1153" t="s">
        <v>533</v>
      </c>
      <c r="DE17" s="1348">
        <v>126100</v>
      </c>
      <c r="DF17" s="1348">
        <f t="shared" si="34"/>
        <v>130.51349999999999</v>
      </c>
      <c r="DJ17" s="1153" t="s">
        <v>791</v>
      </c>
      <c r="DK17" s="1348">
        <v>0</v>
      </c>
      <c r="DL17" s="1348">
        <v>0</v>
      </c>
      <c r="DM17" s="1348">
        <v>0</v>
      </c>
      <c r="DN17" s="1348">
        <v>0</v>
      </c>
      <c r="DO17" s="1348">
        <f t="shared" si="35"/>
        <v>0</v>
      </c>
      <c r="DP17" s="1348">
        <f t="shared" si="36"/>
        <v>0</v>
      </c>
      <c r="DQ17" s="1348">
        <f t="shared" si="37"/>
        <v>0</v>
      </c>
      <c r="DR17" s="1348">
        <f t="shared" si="38"/>
        <v>0</v>
      </c>
      <c r="DV17" s="748" t="s">
        <v>345</v>
      </c>
      <c r="DW17" s="749">
        <v>2080220</v>
      </c>
      <c r="DX17" s="1349">
        <f t="shared" si="39"/>
        <v>2153.0276999999996</v>
      </c>
      <c r="EA17" s="748" t="s">
        <v>791</v>
      </c>
      <c r="EB17" s="749">
        <v>0</v>
      </c>
      <c r="EC17" s="749">
        <v>0</v>
      </c>
      <c r="ED17" s="749">
        <v>0</v>
      </c>
      <c r="EE17" s="749">
        <v>0</v>
      </c>
      <c r="EF17" s="1350">
        <f t="shared" si="40"/>
        <v>0</v>
      </c>
      <c r="EG17" s="1350">
        <f t="shared" si="41"/>
        <v>0</v>
      </c>
      <c r="EH17" s="1350">
        <f t="shared" si="42"/>
        <v>0</v>
      </c>
      <c r="EI17" s="1350">
        <f t="shared" si="43"/>
        <v>0</v>
      </c>
      <c r="EL17" s="1351" t="s">
        <v>533</v>
      </c>
      <c r="EM17" s="1352">
        <v>126100</v>
      </c>
      <c r="EN17" s="1352">
        <f t="shared" si="44"/>
        <v>130.51349999999999</v>
      </c>
      <c r="EQ17" s="996" t="s">
        <v>791</v>
      </c>
      <c r="ER17" s="997">
        <v>0</v>
      </c>
      <c r="ES17" s="997">
        <v>0</v>
      </c>
      <c r="ET17" s="997">
        <v>0</v>
      </c>
      <c r="EU17" s="997">
        <v>0</v>
      </c>
      <c r="EV17" s="1352">
        <f t="shared" si="45"/>
        <v>0</v>
      </c>
      <c r="EW17" s="1352">
        <f t="shared" si="46"/>
        <v>0</v>
      </c>
      <c r="EX17" s="1352">
        <f t="shared" si="47"/>
        <v>0</v>
      </c>
      <c r="EY17" s="1352">
        <f t="shared" si="48"/>
        <v>0</v>
      </c>
      <c r="FB17" s="1153" t="s">
        <v>534</v>
      </c>
      <c r="FC17" s="1348">
        <v>1503390</v>
      </c>
      <c r="FD17" s="1348">
        <f t="shared" si="49"/>
        <v>1556.00865</v>
      </c>
      <c r="FF17" s="1153" t="s">
        <v>791</v>
      </c>
      <c r="FG17" s="1348">
        <v>0</v>
      </c>
      <c r="FH17" s="1348">
        <v>0</v>
      </c>
      <c r="FI17" s="1348">
        <v>0</v>
      </c>
      <c r="FJ17" s="1348">
        <v>0</v>
      </c>
      <c r="FK17" s="1350">
        <f t="shared" si="50"/>
        <v>0</v>
      </c>
      <c r="FL17" s="1350">
        <f t="shared" si="51"/>
        <v>0</v>
      </c>
      <c r="FM17" s="1350">
        <f t="shared" si="52"/>
        <v>0</v>
      </c>
      <c r="FN17" s="1350">
        <f t="shared" si="53"/>
        <v>0</v>
      </c>
      <c r="FQ17" s="748" t="s">
        <v>345</v>
      </c>
      <c r="FR17" s="749">
        <v>2000678</v>
      </c>
      <c r="FS17" s="1348">
        <f t="shared" si="54"/>
        <v>2070.7017299999998</v>
      </c>
      <c r="FV17" s="748" t="s">
        <v>791</v>
      </c>
      <c r="FW17" s="749">
        <v>0</v>
      </c>
      <c r="FX17" s="749">
        <v>0</v>
      </c>
      <c r="FY17" s="749">
        <v>0</v>
      </c>
      <c r="FZ17" s="749">
        <v>0</v>
      </c>
      <c r="GA17" s="1350">
        <f t="shared" si="55"/>
        <v>0</v>
      </c>
      <c r="GB17" s="1350">
        <f t="shared" si="56"/>
        <v>0</v>
      </c>
      <c r="GC17" s="1350">
        <f t="shared" si="57"/>
        <v>0</v>
      </c>
      <c r="GD17" s="1350">
        <f t="shared" si="58"/>
        <v>0</v>
      </c>
    </row>
    <row r="18" spans="1:186" ht="15" customHeight="1" x14ac:dyDescent="0.25">
      <c r="A18" s="748" t="s">
        <v>345</v>
      </c>
      <c r="B18" s="749">
        <v>31358285</v>
      </c>
      <c r="C18" s="749">
        <v>1522957</v>
      </c>
      <c r="D18" s="749">
        <v>29835328</v>
      </c>
      <c r="E18" s="749">
        <v>1522957</v>
      </c>
      <c r="F18" s="749">
        <f t="shared" si="0"/>
        <v>32455.824974999996</v>
      </c>
      <c r="G18" s="749">
        <f t="shared" si="1"/>
        <v>1576.260495</v>
      </c>
      <c r="H18" s="749">
        <f t="shared" si="2"/>
        <v>30879.564479999997</v>
      </c>
      <c r="I18" s="749">
        <f t="shared" si="3"/>
        <v>1576.260495</v>
      </c>
      <c r="L18" s="748" t="s">
        <v>534</v>
      </c>
      <c r="M18" s="749">
        <v>1531072</v>
      </c>
      <c r="N18" s="749">
        <f t="shared" si="4"/>
        <v>1584.6595199999997</v>
      </c>
      <c r="Q18" s="748" t="s">
        <v>345</v>
      </c>
      <c r="R18" s="749">
        <v>31358285</v>
      </c>
      <c r="S18" s="749">
        <v>3180129</v>
      </c>
      <c r="T18" s="749">
        <v>28178156</v>
      </c>
      <c r="U18" s="749">
        <v>3180129</v>
      </c>
      <c r="V18" s="1348">
        <f t="shared" si="5"/>
        <v>32455.824974999996</v>
      </c>
      <c r="W18" s="1348">
        <f t="shared" si="6"/>
        <v>3291.4335149999997</v>
      </c>
      <c r="X18" s="1348">
        <f t="shared" si="7"/>
        <v>29164.391459999995</v>
      </c>
      <c r="Y18" s="1348">
        <f t="shared" si="8"/>
        <v>3291.4335149999997</v>
      </c>
      <c r="AB18" s="748" t="s">
        <v>533</v>
      </c>
      <c r="AC18" s="749">
        <v>252200</v>
      </c>
      <c r="AD18" s="1348">
        <f t="shared" si="9"/>
        <v>261.02699999999999</v>
      </c>
      <c r="AG18" s="748" t="s">
        <v>345</v>
      </c>
      <c r="AH18" s="749">
        <v>31358285</v>
      </c>
      <c r="AI18" s="749">
        <v>5171033</v>
      </c>
      <c r="AJ18" s="749">
        <v>5171033</v>
      </c>
      <c r="AK18" s="749">
        <v>26187252</v>
      </c>
      <c r="AL18" s="1348">
        <f t="shared" si="10"/>
        <v>32455.824974999996</v>
      </c>
      <c r="AM18" s="1348">
        <f t="shared" si="11"/>
        <v>5352.019155</v>
      </c>
      <c r="AN18" s="1348">
        <f t="shared" si="12"/>
        <v>5352.019155</v>
      </c>
      <c r="AO18" s="1348">
        <f t="shared" si="13"/>
        <v>27103.805819999998</v>
      </c>
      <c r="AR18" s="748" t="s">
        <v>534</v>
      </c>
      <c r="AS18" s="1348">
        <v>1560926</v>
      </c>
      <c r="AT18" s="1348">
        <f t="shared" si="14"/>
        <v>1615.5584099999999</v>
      </c>
      <c r="AW18" s="748" t="s">
        <v>345</v>
      </c>
      <c r="AX18" s="749">
        <v>31358285</v>
      </c>
      <c r="AY18" s="749">
        <v>6731959</v>
      </c>
      <c r="AZ18" s="749">
        <v>6731959</v>
      </c>
      <c r="BA18" s="749">
        <v>24626326</v>
      </c>
      <c r="BB18" s="1348">
        <f t="shared" si="15"/>
        <v>32455.824974999996</v>
      </c>
      <c r="BC18" s="1348">
        <f t="shared" si="16"/>
        <v>6967.5775649999996</v>
      </c>
      <c r="BD18" s="1348">
        <f t="shared" si="17"/>
        <v>6967.5775649999996</v>
      </c>
      <c r="BE18" s="1348">
        <f t="shared" si="18"/>
        <v>25488.24741</v>
      </c>
      <c r="BH18" s="748" t="s">
        <v>534</v>
      </c>
      <c r="BI18" s="1348">
        <v>1568491</v>
      </c>
      <c r="BJ18" s="1348">
        <f t="shared" si="19"/>
        <v>1623.3881849999998</v>
      </c>
      <c r="BM18" s="748" t="s">
        <v>345</v>
      </c>
      <c r="BN18" s="1348">
        <v>31358285</v>
      </c>
      <c r="BO18" s="1348">
        <v>8426550</v>
      </c>
      <c r="BP18" s="1348">
        <v>8426550</v>
      </c>
      <c r="BQ18" s="1348">
        <v>22931735</v>
      </c>
      <c r="BR18" s="1348">
        <f t="shared" si="20"/>
        <v>32455.824974999996</v>
      </c>
      <c r="BS18" s="1348">
        <f t="shared" si="21"/>
        <v>8721.4792499999985</v>
      </c>
      <c r="BT18" s="1348">
        <f t="shared" si="22"/>
        <v>8721.4792499999985</v>
      </c>
      <c r="BU18" s="1348">
        <f t="shared" si="23"/>
        <v>23734.345724999999</v>
      </c>
      <c r="BX18" s="1153" t="s">
        <v>533</v>
      </c>
      <c r="BY18" s="1348">
        <v>252200</v>
      </c>
      <c r="BZ18" s="1348">
        <f t="shared" si="24"/>
        <v>261.02699999999999</v>
      </c>
      <c r="CC18" s="1348" t="s">
        <v>345</v>
      </c>
      <c r="CD18" s="1348">
        <v>31358285</v>
      </c>
      <c r="CE18" s="1348">
        <v>10458869</v>
      </c>
      <c r="CF18" s="1348">
        <v>10458869</v>
      </c>
      <c r="CG18" s="1348">
        <v>20899416</v>
      </c>
      <c r="CH18" s="1348">
        <f t="shared" si="25"/>
        <v>32455.824974999996</v>
      </c>
      <c r="CI18" s="1348">
        <f t="shared" si="26"/>
        <v>10824.929415000001</v>
      </c>
      <c r="CJ18" s="1348">
        <f t="shared" si="27"/>
        <v>10824.929415000001</v>
      </c>
      <c r="CK18" s="1348">
        <f t="shared" si="28"/>
        <v>21630.895560000001</v>
      </c>
      <c r="CN18" s="1153" t="s">
        <v>534</v>
      </c>
      <c r="CO18" s="1348">
        <v>1648241</v>
      </c>
      <c r="CP18" s="1348">
        <f t="shared" si="29"/>
        <v>1705.9294349999998</v>
      </c>
      <c r="CS18" s="748" t="s">
        <v>345</v>
      </c>
      <c r="CT18" s="749">
        <v>31358285</v>
      </c>
      <c r="CU18" s="749">
        <v>12107110</v>
      </c>
      <c r="CV18" s="749">
        <v>12107110</v>
      </c>
      <c r="CW18" s="749">
        <v>19251175</v>
      </c>
      <c r="CX18" s="1348">
        <f t="shared" si="30"/>
        <v>32455.824974999996</v>
      </c>
      <c r="CY18" s="1348">
        <f t="shared" si="31"/>
        <v>12530.858850000001</v>
      </c>
      <c r="CZ18" s="1348">
        <f t="shared" si="32"/>
        <v>12530.858850000001</v>
      </c>
      <c r="DA18" s="1348">
        <f t="shared" si="33"/>
        <v>19924.966124999999</v>
      </c>
      <c r="DD18" s="1153" t="s">
        <v>534</v>
      </c>
      <c r="DE18" s="1348">
        <v>1595414</v>
      </c>
      <c r="DF18" s="1348">
        <f t="shared" si="34"/>
        <v>1651.2534899999998</v>
      </c>
      <c r="DJ18" s="1153" t="s">
        <v>345</v>
      </c>
      <c r="DK18" s="1348">
        <v>31358285</v>
      </c>
      <c r="DL18" s="1348">
        <v>13828624</v>
      </c>
      <c r="DM18" s="1348">
        <v>17529661</v>
      </c>
      <c r="DN18" s="1348">
        <v>13828624</v>
      </c>
      <c r="DO18" s="1348">
        <f t="shared" si="35"/>
        <v>32455.824974999996</v>
      </c>
      <c r="DP18" s="1348">
        <f t="shared" si="36"/>
        <v>14312.625839999999</v>
      </c>
      <c r="DQ18" s="1348">
        <f t="shared" si="37"/>
        <v>18143.199134999999</v>
      </c>
      <c r="DR18" s="1348">
        <f t="shared" si="38"/>
        <v>14312.625839999999</v>
      </c>
      <c r="DV18" s="748" t="s">
        <v>533</v>
      </c>
      <c r="DW18" s="749">
        <v>126100</v>
      </c>
      <c r="DX18" s="1349">
        <f t="shared" si="39"/>
        <v>130.51349999999999</v>
      </c>
      <c r="EA18" s="748" t="s">
        <v>345</v>
      </c>
      <c r="EB18" s="749">
        <v>31358285</v>
      </c>
      <c r="EC18" s="749">
        <v>15908844</v>
      </c>
      <c r="ED18" s="749">
        <v>15908844</v>
      </c>
      <c r="EE18" s="749">
        <v>15449441</v>
      </c>
      <c r="EF18" s="1350">
        <f t="shared" si="40"/>
        <v>32455.824974999996</v>
      </c>
      <c r="EG18" s="1350">
        <f t="shared" si="41"/>
        <v>16465.653539999999</v>
      </c>
      <c r="EH18" s="1350">
        <f t="shared" si="42"/>
        <v>16465.653539999999</v>
      </c>
      <c r="EI18" s="1350">
        <f t="shared" si="43"/>
        <v>15990.171435</v>
      </c>
      <c r="EL18" s="1351" t="s">
        <v>534</v>
      </c>
      <c r="EM18" s="1352">
        <v>1495622</v>
      </c>
      <c r="EN18" s="1352">
        <f t="shared" si="44"/>
        <v>1547.9687699999999</v>
      </c>
      <c r="EQ18" s="996" t="s">
        <v>345</v>
      </c>
      <c r="ER18" s="997">
        <v>31358285</v>
      </c>
      <c r="ES18" s="997">
        <v>17530566</v>
      </c>
      <c r="ET18" s="997">
        <v>13827719</v>
      </c>
      <c r="EU18" s="997">
        <v>17530566</v>
      </c>
      <c r="EV18" s="1352">
        <f t="shared" si="45"/>
        <v>32455.824974999996</v>
      </c>
      <c r="EW18" s="1352">
        <f t="shared" si="46"/>
        <v>18144.135809999996</v>
      </c>
      <c r="EX18" s="1352">
        <f t="shared" si="47"/>
        <v>18144.135809999996</v>
      </c>
      <c r="EY18" s="1352">
        <f t="shared" si="48"/>
        <v>14311.689164999998</v>
      </c>
      <c r="FB18" s="1153" t="s">
        <v>347</v>
      </c>
      <c r="FC18" s="1348">
        <v>12753933</v>
      </c>
      <c r="FD18" s="1348">
        <f t="shared" si="49"/>
        <v>13200.320655</v>
      </c>
      <c r="FF18" s="1153" t="s">
        <v>345</v>
      </c>
      <c r="FG18" s="1348">
        <v>31358285</v>
      </c>
      <c r="FH18" s="1348">
        <v>19160056</v>
      </c>
      <c r="FI18" s="1348">
        <v>19160056</v>
      </c>
      <c r="FJ18" s="1348">
        <v>12198229</v>
      </c>
      <c r="FK18" s="1350">
        <f t="shared" si="50"/>
        <v>32455.824974999996</v>
      </c>
      <c r="FL18" s="1350">
        <f t="shared" si="51"/>
        <v>19830.65796</v>
      </c>
      <c r="FM18" s="1350">
        <f t="shared" si="52"/>
        <v>19830.65796</v>
      </c>
      <c r="FN18" s="1350">
        <f t="shared" si="53"/>
        <v>12625.167014999999</v>
      </c>
      <c r="FQ18" s="748" t="s">
        <v>533</v>
      </c>
      <c r="FR18" s="749">
        <v>264810</v>
      </c>
      <c r="FS18" s="1348">
        <f t="shared" si="54"/>
        <v>274.07835</v>
      </c>
      <c r="FV18" s="748" t="s">
        <v>345</v>
      </c>
      <c r="FW18" s="749">
        <v>21160734</v>
      </c>
      <c r="FX18" s="749">
        <v>21160734</v>
      </c>
      <c r="FY18" s="749">
        <v>21160734</v>
      </c>
      <c r="FZ18" s="749">
        <v>0</v>
      </c>
      <c r="GA18" s="1350">
        <f t="shared" si="55"/>
        <v>21901.359689999997</v>
      </c>
      <c r="GB18" s="1350">
        <f t="shared" si="56"/>
        <v>21901.359689999997</v>
      </c>
      <c r="GC18" s="1350">
        <f t="shared" si="57"/>
        <v>21901.359689999997</v>
      </c>
      <c r="GD18" s="1350">
        <f t="shared" si="58"/>
        <v>0</v>
      </c>
    </row>
    <row r="19" spans="1:186" ht="15" customHeight="1" x14ac:dyDescent="0.25">
      <c r="A19" s="748" t="s">
        <v>533</v>
      </c>
      <c r="B19" s="749">
        <v>7117165</v>
      </c>
      <c r="C19" s="749">
        <v>0</v>
      </c>
      <c r="D19" s="749">
        <v>7117165</v>
      </c>
      <c r="E19" s="749">
        <v>0</v>
      </c>
      <c r="F19" s="749">
        <f t="shared" si="0"/>
        <v>7366.2657749999989</v>
      </c>
      <c r="G19" s="749">
        <f t="shared" si="1"/>
        <v>0</v>
      </c>
      <c r="H19" s="749">
        <f t="shared" si="2"/>
        <v>7366.2657749999989</v>
      </c>
      <c r="I19" s="749">
        <f t="shared" si="3"/>
        <v>0</v>
      </c>
      <c r="L19" s="748" t="s">
        <v>347</v>
      </c>
      <c r="M19" s="749">
        <v>12230030</v>
      </c>
      <c r="N19" s="749">
        <f t="shared" si="4"/>
        <v>12658.081049999999</v>
      </c>
      <c r="Q19" s="748" t="s">
        <v>533</v>
      </c>
      <c r="R19" s="749">
        <v>7117165</v>
      </c>
      <c r="S19" s="749">
        <v>126100</v>
      </c>
      <c r="T19" s="749">
        <v>6991065</v>
      </c>
      <c r="U19" s="749">
        <v>126100</v>
      </c>
      <c r="V19" s="1348">
        <f t="shared" si="5"/>
        <v>7366.2657749999989</v>
      </c>
      <c r="W19" s="1348">
        <f t="shared" si="6"/>
        <v>130.51349999999999</v>
      </c>
      <c r="X19" s="1348">
        <f t="shared" si="7"/>
        <v>7235.7522749999989</v>
      </c>
      <c r="Y19" s="1348">
        <f t="shared" si="8"/>
        <v>130.51349999999999</v>
      </c>
      <c r="AB19" s="748" t="s">
        <v>534</v>
      </c>
      <c r="AC19" s="749">
        <v>1738704</v>
      </c>
      <c r="AD19" s="1348">
        <f t="shared" si="9"/>
        <v>1799.5586399999997</v>
      </c>
      <c r="AG19" s="748" t="s">
        <v>533</v>
      </c>
      <c r="AH19" s="749">
        <v>7117165</v>
      </c>
      <c r="AI19" s="749">
        <v>378300</v>
      </c>
      <c r="AJ19" s="749">
        <v>378300</v>
      </c>
      <c r="AK19" s="749">
        <v>6738865</v>
      </c>
      <c r="AL19" s="1348">
        <f t="shared" si="10"/>
        <v>7366.2657749999989</v>
      </c>
      <c r="AM19" s="1348">
        <f t="shared" si="11"/>
        <v>391.54050000000001</v>
      </c>
      <c r="AN19" s="1348">
        <f t="shared" si="12"/>
        <v>391.54050000000001</v>
      </c>
      <c r="AO19" s="1348">
        <f t="shared" si="13"/>
        <v>6974.7252749999989</v>
      </c>
      <c r="AR19" s="748" t="s">
        <v>535</v>
      </c>
      <c r="AS19" s="1348">
        <v>0</v>
      </c>
      <c r="AT19" s="1348">
        <f t="shared" si="14"/>
        <v>0</v>
      </c>
      <c r="AW19" s="748" t="s">
        <v>533</v>
      </c>
      <c r="AX19" s="749">
        <v>7117165</v>
      </c>
      <c r="AY19" s="749">
        <v>378300</v>
      </c>
      <c r="AZ19" s="749">
        <v>378300</v>
      </c>
      <c r="BA19" s="749">
        <v>6738865</v>
      </c>
      <c r="BB19" s="1348">
        <f t="shared" si="15"/>
        <v>7366.2657749999989</v>
      </c>
      <c r="BC19" s="1348">
        <f t="shared" si="16"/>
        <v>391.54050000000001</v>
      </c>
      <c r="BD19" s="1348">
        <f t="shared" si="17"/>
        <v>391.54050000000001</v>
      </c>
      <c r="BE19" s="1348">
        <f t="shared" si="18"/>
        <v>6974.7252749999989</v>
      </c>
      <c r="BH19" s="748" t="s">
        <v>347</v>
      </c>
      <c r="BI19" s="1348">
        <v>10556638</v>
      </c>
      <c r="BJ19" s="1348">
        <f t="shared" si="19"/>
        <v>10926.12033</v>
      </c>
      <c r="BM19" s="748" t="s">
        <v>533</v>
      </c>
      <c r="BN19" s="1348">
        <v>7117165</v>
      </c>
      <c r="BO19" s="1348">
        <v>504400</v>
      </c>
      <c r="BP19" s="1348">
        <v>504400</v>
      </c>
      <c r="BQ19" s="1348">
        <v>6612765</v>
      </c>
      <c r="BR19" s="1348">
        <f t="shared" si="20"/>
        <v>7366.2657749999989</v>
      </c>
      <c r="BS19" s="1348">
        <f t="shared" si="21"/>
        <v>522.05399999999997</v>
      </c>
      <c r="BT19" s="1348">
        <f t="shared" si="22"/>
        <v>522.05399999999997</v>
      </c>
      <c r="BU19" s="1348">
        <f t="shared" si="23"/>
        <v>6844.2117749999998</v>
      </c>
      <c r="BX19" s="1153" t="s">
        <v>534</v>
      </c>
      <c r="BY19" s="1348">
        <v>1780119</v>
      </c>
      <c r="BZ19" s="1348">
        <f t="shared" si="24"/>
        <v>1842.4231649999997</v>
      </c>
      <c r="CC19" s="1348" t="s">
        <v>533</v>
      </c>
      <c r="CD19" s="1348">
        <v>7117165</v>
      </c>
      <c r="CE19" s="1348">
        <v>756600</v>
      </c>
      <c r="CF19" s="1348">
        <v>756600</v>
      </c>
      <c r="CG19" s="1348">
        <v>6360565</v>
      </c>
      <c r="CH19" s="1348">
        <f t="shared" si="25"/>
        <v>7366.2657749999989</v>
      </c>
      <c r="CI19" s="1348">
        <f t="shared" si="26"/>
        <v>783.08100000000002</v>
      </c>
      <c r="CJ19" s="1348">
        <f t="shared" si="27"/>
        <v>783.08100000000002</v>
      </c>
      <c r="CK19" s="1348">
        <f t="shared" si="28"/>
        <v>6583.1847749999988</v>
      </c>
      <c r="CN19" s="1153" t="s">
        <v>535</v>
      </c>
      <c r="CO19" s="1348">
        <v>0</v>
      </c>
      <c r="CP19" s="1348">
        <f t="shared" si="29"/>
        <v>0</v>
      </c>
      <c r="CS19" s="748" t="s">
        <v>533</v>
      </c>
      <c r="CT19" s="749">
        <v>7117165</v>
      </c>
      <c r="CU19" s="749">
        <v>756600</v>
      </c>
      <c r="CV19" s="749">
        <v>756600</v>
      </c>
      <c r="CW19" s="749">
        <v>6360565</v>
      </c>
      <c r="CX19" s="1348">
        <f t="shared" si="30"/>
        <v>7366.2657749999989</v>
      </c>
      <c r="CY19" s="1348">
        <f t="shared" si="31"/>
        <v>783.08100000000002</v>
      </c>
      <c r="CZ19" s="1348">
        <f t="shared" si="32"/>
        <v>783.08100000000002</v>
      </c>
      <c r="DA19" s="1348">
        <f t="shared" si="33"/>
        <v>6583.1847749999988</v>
      </c>
      <c r="DD19" s="1153" t="s">
        <v>347</v>
      </c>
      <c r="DE19" s="1348">
        <v>7367460</v>
      </c>
      <c r="DF19" s="1348">
        <f t="shared" si="34"/>
        <v>7625.3210999999992</v>
      </c>
      <c r="DJ19" s="1153" t="s">
        <v>533</v>
      </c>
      <c r="DK19" s="1348">
        <v>7117165</v>
      </c>
      <c r="DL19" s="1348">
        <v>882700</v>
      </c>
      <c r="DM19" s="1348">
        <v>6234465</v>
      </c>
      <c r="DN19" s="1348">
        <v>882700</v>
      </c>
      <c r="DO19" s="1348">
        <f t="shared" si="35"/>
        <v>7366.2657749999989</v>
      </c>
      <c r="DP19" s="1348">
        <f t="shared" si="36"/>
        <v>913.59449999999993</v>
      </c>
      <c r="DQ19" s="1348">
        <f t="shared" si="37"/>
        <v>6452.6712749999997</v>
      </c>
      <c r="DR19" s="1348">
        <f t="shared" si="38"/>
        <v>913.59449999999993</v>
      </c>
      <c r="DV19" s="748" t="s">
        <v>534</v>
      </c>
      <c r="DW19" s="749">
        <v>1954120</v>
      </c>
      <c r="DX19" s="1349">
        <f t="shared" si="39"/>
        <v>2022.5141999999996</v>
      </c>
      <c r="EA19" s="748" t="s">
        <v>533</v>
      </c>
      <c r="EB19" s="749">
        <v>7117165</v>
      </c>
      <c r="EC19" s="749">
        <v>1008800</v>
      </c>
      <c r="ED19" s="749">
        <v>1008800</v>
      </c>
      <c r="EE19" s="749">
        <v>6108365</v>
      </c>
      <c r="EF19" s="1350">
        <f t="shared" si="40"/>
        <v>7366.2657749999989</v>
      </c>
      <c r="EG19" s="1350">
        <f t="shared" si="41"/>
        <v>1044.1079999999999</v>
      </c>
      <c r="EH19" s="1350">
        <f t="shared" si="42"/>
        <v>1044.1079999999999</v>
      </c>
      <c r="EI19" s="1350">
        <f t="shared" si="43"/>
        <v>6322.1577749999997</v>
      </c>
      <c r="EL19" s="1351" t="s">
        <v>535</v>
      </c>
      <c r="EM19" s="1352">
        <v>0</v>
      </c>
      <c r="EN19" s="1352">
        <f t="shared" si="44"/>
        <v>0</v>
      </c>
      <c r="EQ19" s="996" t="s">
        <v>533</v>
      </c>
      <c r="ER19" s="997">
        <v>7117165</v>
      </c>
      <c r="ES19" s="997">
        <v>1134900</v>
      </c>
      <c r="ET19" s="997">
        <v>5982265</v>
      </c>
      <c r="EU19" s="997">
        <v>1134900</v>
      </c>
      <c r="EV19" s="1352">
        <f t="shared" si="45"/>
        <v>7366.2657749999989</v>
      </c>
      <c r="EW19" s="1352">
        <f t="shared" si="46"/>
        <v>1174.6215</v>
      </c>
      <c r="EX19" s="1352">
        <f t="shared" si="47"/>
        <v>1174.6215</v>
      </c>
      <c r="EY19" s="1352">
        <f t="shared" si="48"/>
        <v>6191.6442749999997</v>
      </c>
      <c r="FB19" s="1153" t="s">
        <v>537</v>
      </c>
      <c r="FC19" s="1348">
        <v>11606072</v>
      </c>
      <c r="FD19" s="1348">
        <f t="shared" si="49"/>
        <v>12012.284519999999</v>
      </c>
      <c r="FF19" s="1153" t="s">
        <v>533</v>
      </c>
      <c r="FG19" s="1348">
        <v>7117165</v>
      </c>
      <c r="FH19" s="1348">
        <v>1261000</v>
      </c>
      <c r="FI19" s="1348">
        <v>1261000</v>
      </c>
      <c r="FJ19" s="1348">
        <v>5856165</v>
      </c>
      <c r="FK19" s="1350">
        <f t="shared" si="50"/>
        <v>7366.2657749999989</v>
      </c>
      <c r="FL19" s="1350">
        <f t="shared" si="51"/>
        <v>1305.135</v>
      </c>
      <c r="FM19" s="1350">
        <f t="shared" si="52"/>
        <v>1305.135</v>
      </c>
      <c r="FN19" s="1350">
        <f t="shared" si="53"/>
        <v>6061.1307749999996</v>
      </c>
      <c r="FQ19" s="748" t="s">
        <v>534</v>
      </c>
      <c r="FR19" s="749">
        <v>1735868</v>
      </c>
      <c r="FS19" s="1348">
        <f t="shared" si="54"/>
        <v>1796.6233799999998</v>
      </c>
      <c r="FV19" s="748" t="s">
        <v>533</v>
      </c>
      <c r="FW19" s="749">
        <v>1525810</v>
      </c>
      <c r="FX19" s="749">
        <v>1525810</v>
      </c>
      <c r="FY19" s="749">
        <v>1525810</v>
      </c>
      <c r="FZ19" s="749">
        <v>0</v>
      </c>
      <c r="GA19" s="1350">
        <f t="shared" si="55"/>
        <v>1579.2133499999998</v>
      </c>
      <c r="GB19" s="1350">
        <f t="shared" si="56"/>
        <v>1579.2133499999998</v>
      </c>
      <c r="GC19" s="1350">
        <f t="shared" si="57"/>
        <v>1579.2133499999998</v>
      </c>
      <c r="GD19" s="1350">
        <f t="shared" si="58"/>
        <v>0</v>
      </c>
    </row>
    <row r="20" spans="1:186" ht="15" customHeight="1" x14ac:dyDescent="0.25">
      <c r="A20" s="748" t="s">
        <v>534</v>
      </c>
      <c r="B20" s="749">
        <v>24241120</v>
      </c>
      <c r="C20" s="749">
        <v>1522957</v>
      </c>
      <c r="D20" s="749">
        <v>22718163</v>
      </c>
      <c r="E20" s="749">
        <v>1522957</v>
      </c>
      <c r="F20" s="749">
        <f t="shared" si="0"/>
        <v>25089.559199999996</v>
      </c>
      <c r="G20" s="749">
        <f t="shared" si="1"/>
        <v>1576.260495</v>
      </c>
      <c r="H20" s="749">
        <f t="shared" si="2"/>
        <v>23513.298704999997</v>
      </c>
      <c r="I20" s="749">
        <f t="shared" si="3"/>
        <v>1576.260495</v>
      </c>
      <c r="L20" s="748" t="s">
        <v>537</v>
      </c>
      <c r="M20" s="749">
        <v>9889322</v>
      </c>
      <c r="N20" s="749">
        <f t="shared" si="4"/>
        <v>10235.448269999999</v>
      </c>
      <c r="Q20" s="748" t="s">
        <v>534</v>
      </c>
      <c r="R20" s="749">
        <v>24241120</v>
      </c>
      <c r="S20" s="749">
        <v>3054029</v>
      </c>
      <c r="T20" s="749">
        <v>21187091</v>
      </c>
      <c r="U20" s="749">
        <v>3054029</v>
      </c>
      <c r="V20" s="1348">
        <f t="shared" si="5"/>
        <v>25089.559199999996</v>
      </c>
      <c r="W20" s="1348">
        <f t="shared" si="6"/>
        <v>3160.9200149999997</v>
      </c>
      <c r="X20" s="1348">
        <f t="shared" si="7"/>
        <v>21928.639185</v>
      </c>
      <c r="Y20" s="1348">
        <f t="shared" si="8"/>
        <v>3160.9200149999997</v>
      </c>
      <c r="AB20" s="748" t="s">
        <v>535</v>
      </c>
      <c r="AC20" s="749">
        <v>14313438</v>
      </c>
      <c r="AD20" s="1348">
        <f t="shared" si="9"/>
        <v>14814.408329999998</v>
      </c>
      <c r="AG20" s="748" t="s">
        <v>534</v>
      </c>
      <c r="AH20" s="749">
        <v>24241120</v>
      </c>
      <c r="AI20" s="749">
        <v>4792733</v>
      </c>
      <c r="AJ20" s="749">
        <v>4792733</v>
      </c>
      <c r="AK20" s="749">
        <v>19448387</v>
      </c>
      <c r="AL20" s="1348">
        <f t="shared" si="10"/>
        <v>25089.559199999996</v>
      </c>
      <c r="AM20" s="1348">
        <f t="shared" si="11"/>
        <v>4960.4786549999999</v>
      </c>
      <c r="AN20" s="1348">
        <f t="shared" si="12"/>
        <v>4960.4786549999999</v>
      </c>
      <c r="AO20" s="1348">
        <f t="shared" si="13"/>
        <v>20129.080544999997</v>
      </c>
      <c r="AR20" s="748" t="s">
        <v>536</v>
      </c>
      <c r="AS20" s="1348">
        <v>0</v>
      </c>
      <c r="AT20" s="1348">
        <f t="shared" si="14"/>
        <v>0</v>
      </c>
      <c r="AW20" s="748" t="s">
        <v>534</v>
      </c>
      <c r="AX20" s="749">
        <v>24241120</v>
      </c>
      <c r="AY20" s="749">
        <v>6353659</v>
      </c>
      <c r="AZ20" s="749">
        <v>6353659</v>
      </c>
      <c r="BA20" s="749">
        <v>17887461</v>
      </c>
      <c r="BB20" s="1348">
        <f t="shared" si="15"/>
        <v>25089.559199999996</v>
      </c>
      <c r="BC20" s="1348">
        <f t="shared" si="16"/>
        <v>6576.0370649999995</v>
      </c>
      <c r="BD20" s="1348">
        <f t="shared" si="17"/>
        <v>6576.0370649999995</v>
      </c>
      <c r="BE20" s="1348">
        <f t="shared" si="18"/>
        <v>18513.522134999999</v>
      </c>
      <c r="BH20" s="748" t="s">
        <v>537</v>
      </c>
      <c r="BI20" s="1348">
        <v>9889322</v>
      </c>
      <c r="BJ20" s="1348">
        <f t="shared" si="19"/>
        <v>10235.448269999999</v>
      </c>
      <c r="BM20" s="748" t="s">
        <v>534</v>
      </c>
      <c r="BN20" s="1348">
        <v>24241120</v>
      </c>
      <c r="BO20" s="1348">
        <v>7922150</v>
      </c>
      <c r="BP20" s="1348">
        <v>7922150</v>
      </c>
      <c r="BQ20" s="1348">
        <v>16318970</v>
      </c>
      <c r="BR20" s="1348">
        <f t="shared" si="20"/>
        <v>25089.559199999996</v>
      </c>
      <c r="BS20" s="1348">
        <f t="shared" si="21"/>
        <v>8199.4252499999984</v>
      </c>
      <c r="BT20" s="1348">
        <f t="shared" si="22"/>
        <v>8199.4252499999984</v>
      </c>
      <c r="BU20" s="1348">
        <f t="shared" si="23"/>
        <v>16890.133949999999</v>
      </c>
      <c r="BX20" s="1153" t="s">
        <v>535</v>
      </c>
      <c r="BY20" s="1348">
        <v>14313438</v>
      </c>
      <c r="BZ20" s="1348">
        <f t="shared" si="24"/>
        <v>14814.408329999998</v>
      </c>
      <c r="CC20" s="1348" t="s">
        <v>534</v>
      </c>
      <c r="CD20" s="1348">
        <v>24241120</v>
      </c>
      <c r="CE20" s="1348">
        <v>9702269</v>
      </c>
      <c r="CF20" s="1348">
        <v>9702269</v>
      </c>
      <c r="CG20" s="1348">
        <v>14538851</v>
      </c>
      <c r="CH20" s="1348">
        <f t="shared" si="25"/>
        <v>25089.559199999996</v>
      </c>
      <c r="CI20" s="1348">
        <f t="shared" si="26"/>
        <v>10041.848414999999</v>
      </c>
      <c r="CJ20" s="1348">
        <f t="shared" si="27"/>
        <v>10041.848414999999</v>
      </c>
      <c r="CK20" s="1348">
        <f t="shared" si="28"/>
        <v>15047.710784999999</v>
      </c>
      <c r="CN20" s="1153" t="s">
        <v>536</v>
      </c>
      <c r="CO20" s="1348">
        <v>0</v>
      </c>
      <c r="CP20" s="1348">
        <f t="shared" si="29"/>
        <v>0</v>
      </c>
      <c r="CS20" s="748" t="s">
        <v>534</v>
      </c>
      <c r="CT20" s="749">
        <v>24241120</v>
      </c>
      <c r="CU20" s="749">
        <v>11350510</v>
      </c>
      <c r="CV20" s="749">
        <v>11350510</v>
      </c>
      <c r="CW20" s="749">
        <v>12890610</v>
      </c>
      <c r="CX20" s="1348">
        <f t="shared" si="30"/>
        <v>25089.559199999996</v>
      </c>
      <c r="CY20" s="1348">
        <f t="shared" si="31"/>
        <v>11747.777849999999</v>
      </c>
      <c r="CZ20" s="1348">
        <f t="shared" si="32"/>
        <v>11747.777849999999</v>
      </c>
      <c r="DA20" s="1348">
        <f t="shared" si="33"/>
        <v>13341.781349999999</v>
      </c>
      <c r="DD20" s="1153" t="s">
        <v>537</v>
      </c>
      <c r="DE20" s="1348">
        <v>7155368</v>
      </c>
      <c r="DF20" s="1348">
        <f t="shared" si="34"/>
        <v>7405.8058799999999</v>
      </c>
      <c r="DJ20" s="1153" t="s">
        <v>534</v>
      </c>
      <c r="DK20" s="1348">
        <v>24241120</v>
      </c>
      <c r="DL20" s="1348">
        <v>12945924</v>
      </c>
      <c r="DM20" s="1348">
        <v>11295196</v>
      </c>
      <c r="DN20" s="1348">
        <v>12945924</v>
      </c>
      <c r="DO20" s="1348">
        <f t="shared" si="35"/>
        <v>25089.559199999996</v>
      </c>
      <c r="DP20" s="1348">
        <f t="shared" si="36"/>
        <v>13399.03134</v>
      </c>
      <c r="DQ20" s="1348">
        <f t="shared" si="37"/>
        <v>11690.527859999998</v>
      </c>
      <c r="DR20" s="1348">
        <f t="shared" si="38"/>
        <v>13399.03134</v>
      </c>
      <c r="DV20" s="748" t="s">
        <v>535</v>
      </c>
      <c r="DW20" s="749">
        <v>14423919</v>
      </c>
      <c r="DX20" s="1349">
        <f t="shared" si="39"/>
        <v>14928.756164999999</v>
      </c>
      <c r="EA20" s="748" t="s">
        <v>534</v>
      </c>
      <c r="EB20" s="749">
        <v>24241120</v>
      </c>
      <c r="EC20" s="749">
        <v>14900044</v>
      </c>
      <c r="ED20" s="749">
        <v>14900044</v>
      </c>
      <c r="EE20" s="749">
        <v>9341076</v>
      </c>
      <c r="EF20" s="1350">
        <f t="shared" si="40"/>
        <v>25089.559199999996</v>
      </c>
      <c r="EG20" s="1350">
        <f t="shared" si="41"/>
        <v>15421.545539999999</v>
      </c>
      <c r="EH20" s="1350">
        <f t="shared" si="42"/>
        <v>15421.545539999999</v>
      </c>
      <c r="EI20" s="1350">
        <f t="shared" si="43"/>
        <v>9668.0136599999987</v>
      </c>
      <c r="EL20" s="1351" t="s">
        <v>536</v>
      </c>
      <c r="EM20" s="1352">
        <v>0</v>
      </c>
      <c r="EN20" s="1352">
        <f t="shared" si="44"/>
        <v>0</v>
      </c>
      <c r="EQ20" s="996" t="s">
        <v>534</v>
      </c>
      <c r="ER20" s="997">
        <v>24241120</v>
      </c>
      <c r="ES20" s="997">
        <v>16395666</v>
      </c>
      <c r="ET20" s="997">
        <v>7845454</v>
      </c>
      <c r="EU20" s="997">
        <v>16395666</v>
      </c>
      <c r="EV20" s="1352">
        <f t="shared" si="45"/>
        <v>25089.559199999996</v>
      </c>
      <c r="EW20" s="1352">
        <f t="shared" si="46"/>
        <v>16969.514309999999</v>
      </c>
      <c r="EX20" s="1352">
        <f t="shared" si="47"/>
        <v>16969.514309999999</v>
      </c>
      <c r="EY20" s="1352">
        <f t="shared" si="48"/>
        <v>8120.0448899999992</v>
      </c>
      <c r="FB20" s="1153" t="s">
        <v>589</v>
      </c>
      <c r="FC20" s="1348">
        <v>1147861</v>
      </c>
      <c r="FD20" s="1348">
        <f t="shared" si="49"/>
        <v>1188.0361350000001</v>
      </c>
      <c r="FF20" s="1153" t="s">
        <v>534</v>
      </c>
      <c r="FG20" s="1348">
        <v>24241120</v>
      </c>
      <c r="FH20" s="1348">
        <v>17899056</v>
      </c>
      <c r="FI20" s="1348">
        <v>17899056</v>
      </c>
      <c r="FJ20" s="1348">
        <v>6342064</v>
      </c>
      <c r="FK20" s="1350">
        <f t="shared" si="50"/>
        <v>25089.559199999996</v>
      </c>
      <c r="FL20" s="1350">
        <f t="shared" si="51"/>
        <v>18525.522959999998</v>
      </c>
      <c r="FM20" s="1350">
        <f t="shared" si="52"/>
        <v>18525.522959999998</v>
      </c>
      <c r="FN20" s="1350">
        <f t="shared" si="53"/>
        <v>6564.0362399999995</v>
      </c>
      <c r="FQ20" s="748" t="s">
        <v>535</v>
      </c>
      <c r="FR20" s="749">
        <v>14155641</v>
      </c>
      <c r="FS20" s="1348">
        <f t="shared" si="54"/>
        <v>14651.088434999998</v>
      </c>
      <c r="FV20" s="748" t="s">
        <v>534</v>
      </c>
      <c r="FW20" s="749">
        <v>19634924</v>
      </c>
      <c r="FX20" s="749">
        <v>19634924</v>
      </c>
      <c r="FY20" s="749">
        <v>19634924</v>
      </c>
      <c r="FZ20" s="749">
        <v>0</v>
      </c>
      <c r="GA20" s="1350">
        <f t="shared" si="55"/>
        <v>20322.146339999996</v>
      </c>
      <c r="GB20" s="1350">
        <f t="shared" si="56"/>
        <v>20322.146339999996</v>
      </c>
      <c r="GC20" s="1350">
        <f t="shared" si="57"/>
        <v>20322.146339999996</v>
      </c>
      <c r="GD20" s="1350">
        <f t="shared" si="58"/>
        <v>0</v>
      </c>
    </row>
    <row r="21" spans="1:186" ht="15" customHeight="1" x14ac:dyDescent="0.25">
      <c r="A21" s="748" t="s">
        <v>535</v>
      </c>
      <c r="B21" s="749">
        <v>73869234</v>
      </c>
      <c r="C21" s="749">
        <v>0</v>
      </c>
      <c r="D21" s="749">
        <v>73869234</v>
      </c>
      <c r="E21" s="749">
        <v>0</v>
      </c>
      <c r="F21" s="749">
        <f t="shared" si="0"/>
        <v>76454.657189999984</v>
      </c>
      <c r="G21" s="749">
        <f t="shared" si="1"/>
        <v>0</v>
      </c>
      <c r="H21" s="749">
        <f t="shared" si="2"/>
        <v>76454.657189999984</v>
      </c>
      <c r="I21" s="749">
        <f t="shared" si="3"/>
        <v>0</v>
      </c>
      <c r="L21" s="748" t="s">
        <v>538</v>
      </c>
      <c r="M21" s="749">
        <v>29255</v>
      </c>
      <c r="N21" s="749">
        <f t="shared" si="4"/>
        <v>30.278924999999997</v>
      </c>
      <c r="Q21" s="748" t="s">
        <v>535</v>
      </c>
      <c r="R21" s="749">
        <v>73869234</v>
      </c>
      <c r="S21" s="749">
        <v>0</v>
      </c>
      <c r="T21" s="749">
        <v>73869234</v>
      </c>
      <c r="U21" s="749">
        <v>0</v>
      </c>
      <c r="V21" s="1348">
        <f t="shared" si="5"/>
        <v>76454.657189999984</v>
      </c>
      <c r="W21" s="1348">
        <f t="shared" si="6"/>
        <v>0</v>
      </c>
      <c r="X21" s="1348">
        <f t="shared" si="7"/>
        <v>76454.657189999984</v>
      </c>
      <c r="Y21" s="1348">
        <f t="shared" si="8"/>
        <v>0</v>
      </c>
      <c r="AB21" s="748" t="s">
        <v>536</v>
      </c>
      <c r="AC21" s="749">
        <v>7218003</v>
      </c>
      <c r="AD21" s="1348">
        <f t="shared" si="9"/>
        <v>7470.633104999999</v>
      </c>
      <c r="AG21" s="748" t="s">
        <v>535</v>
      </c>
      <c r="AH21" s="749">
        <v>73869234</v>
      </c>
      <c r="AI21" s="749">
        <v>14313438</v>
      </c>
      <c r="AJ21" s="749">
        <v>14313438</v>
      </c>
      <c r="AK21" s="749">
        <v>59555796</v>
      </c>
      <c r="AL21" s="1348">
        <f t="shared" si="10"/>
        <v>76454.657189999984</v>
      </c>
      <c r="AM21" s="1348">
        <f t="shared" si="11"/>
        <v>14814.408329999998</v>
      </c>
      <c r="AN21" s="1348">
        <f t="shared" si="12"/>
        <v>14814.408329999998</v>
      </c>
      <c r="AO21" s="1348">
        <f t="shared" si="13"/>
        <v>61640.24886</v>
      </c>
      <c r="AR21" s="748" t="s">
        <v>346</v>
      </c>
      <c r="AS21" s="1348">
        <v>0</v>
      </c>
      <c r="AT21" s="1348">
        <f t="shared" si="14"/>
        <v>0</v>
      </c>
      <c r="AW21" s="748" t="s">
        <v>535</v>
      </c>
      <c r="AX21" s="749">
        <v>73869234</v>
      </c>
      <c r="AY21" s="749">
        <v>14313438</v>
      </c>
      <c r="AZ21" s="749">
        <v>14313438</v>
      </c>
      <c r="BA21" s="749">
        <v>59555796</v>
      </c>
      <c r="BB21" s="1348">
        <f t="shared" si="15"/>
        <v>76454.657189999984</v>
      </c>
      <c r="BC21" s="1348">
        <f t="shared" si="16"/>
        <v>14814.408329999998</v>
      </c>
      <c r="BD21" s="1348">
        <f t="shared" si="17"/>
        <v>14814.408329999998</v>
      </c>
      <c r="BE21" s="1348">
        <f t="shared" si="18"/>
        <v>61640.24886</v>
      </c>
      <c r="BH21" s="748" t="s">
        <v>538</v>
      </c>
      <c r="BI21" s="1348">
        <v>117018</v>
      </c>
      <c r="BJ21" s="1348">
        <f t="shared" si="19"/>
        <v>121.11362999999999</v>
      </c>
      <c r="BM21" s="748" t="s">
        <v>535</v>
      </c>
      <c r="BN21" s="1348">
        <v>73869234</v>
      </c>
      <c r="BO21" s="1348">
        <v>14313438</v>
      </c>
      <c r="BP21" s="1348">
        <v>14313438</v>
      </c>
      <c r="BQ21" s="1348">
        <v>59555796</v>
      </c>
      <c r="BR21" s="1348">
        <f t="shared" si="20"/>
        <v>76454.657189999984</v>
      </c>
      <c r="BS21" s="1348">
        <f t="shared" si="21"/>
        <v>14814.408329999998</v>
      </c>
      <c r="BT21" s="1348">
        <f t="shared" si="22"/>
        <v>14814.408329999998</v>
      </c>
      <c r="BU21" s="1348">
        <f t="shared" si="23"/>
        <v>61640.24886</v>
      </c>
      <c r="BX21" s="1153" t="s">
        <v>536</v>
      </c>
      <c r="BY21" s="1348">
        <v>7218003</v>
      </c>
      <c r="BZ21" s="1348">
        <f t="shared" si="24"/>
        <v>7470.633104999999</v>
      </c>
      <c r="CC21" s="1348" t="s">
        <v>535</v>
      </c>
      <c r="CD21" s="1348">
        <v>73869234</v>
      </c>
      <c r="CE21" s="1348">
        <v>28626876</v>
      </c>
      <c r="CF21" s="1348">
        <v>28626876</v>
      </c>
      <c r="CG21" s="1348">
        <v>45242358</v>
      </c>
      <c r="CH21" s="1348">
        <f t="shared" si="25"/>
        <v>76454.657189999984</v>
      </c>
      <c r="CI21" s="1348">
        <f t="shared" si="26"/>
        <v>29628.816659999997</v>
      </c>
      <c r="CJ21" s="1348">
        <f t="shared" si="27"/>
        <v>29628.816659999997</v>
      </c>
      <c r="CK21" s="1348">
        <f t="shared" si="28"/>
        <v>46825.840529999994</v>
      </c>
      <c r="CN21" s="1153" t="s">
        <v>346</v>
      </c>
      <c r="CO21" s="1348">
        <v>0</v>
      </c>
      <c r="CP21" s="1348">
        <f t="shared" si="29"/>
        <v>0</v>
      </c>
      <c r="CS21" s="748" t="s">
        <v>535</v>
      </c>
      <c r="CT21" s="749">
        <v>73869234</v>
      </c>
      <c r="CU21" s="749">
        <v>28626876</v>
      </c>
      <c r="CV21" s="749">
        <v>28626876</v>
      </c>
      <c r="CW21" s="749">
        <v>45242358</v>
      </c>
      <c r="CX21" s="1348">
        <f t="shared" si="30"/>
        <v>76454.657189999984</v>
      </c>
      <c r="CY21" s="1348">
        <f t="shared" si="31"/>
        <v>29628.816659999997</v>
      </c>
      <c r="CZ21" s="1348">
        <f t="shared" si="32"/>
        <v>29628.816659999997</v>
      </c>
      <c r="DA21" s="1348">
        <f t="shared" si="33"/>
        <v>46825.840529999994</v>
      </c>
      <c r="DD21" s="1153" t="s">
        <v>538</v>
      </c>
      <c r="DE21" s="1348">
        <v>23404</v>
      </c>
      <c r="DF21" s="1348">
        <f t="shared" si="34"/>
        <v>24.223139999999997</v>
      </c>
      <c r="DJ21" s="1153" t="s">
        <v>535</v>
      </c>
      <c r="DK21" s="1348">
        <v>73869234</v>
      </c>
      <c r="DL21" s="1348">
        <v>28626876</v>
      </c>
      <c r="DM21" s="1348">
        <v>45242358</v>
      </c>
      <c r="DN21" s="1348">
        <v>28626876</v>
      </c>
      <c r="DO21" s="1348">
        <f t="shared" si="35"/>
        <v>76454.657189999984</v>
      </c>
      <c r="DP21" s="1348">
        <f t="shared" si="36"/>
        <v>29628.816659999997</v>
      </c>
      <c r="DQ21" s="1348">
        <f t="shared" si="37"/>
        <v>46825.840529999994</v>
      </c>
      <c r="DR21" s="1348">
        <f t="shared" si="38"/>
        <v>29628.816659999997</v>
      </c>
      <c r="DV21" s="748" t="s">
        <v>536</v>
      </c>
      <c r="DW21" s="749">
        <v>7510730</v>
      </c>
      <c r="DX21" s="1349">
        <f t="shared" si="39"/>
        <v>7773.6055499999993</v>
      </c>
      <c r="EA21" s="748" t="s">
        <v>535</v>
      </c>
      <c r="EB21" s="749">
        <v>73869234</v>
      </c>
      <c r="EC21" s="749">
        <v>43050795</v>
      </c>
      <c r="ED21" s="749">
        <v>43050795</v>
      </c>
      <c r="EE21" s="749">
        <v>30818439</v>
      </c>
      <c r="EF21" s="1350">
        <f t="shared" si="40"/>
        <v>76454.657189999984</v>
      </c>
      <c r="EG21" s="1350">
        <f t="shared" si="41"/>
        <v>44557.572824999996</v>
      </c>
      <c r="EH21" s="1350">
        <f t="shared" si="42"/>
        <v>44557.572824999996</v>
      </c>
      <c r="EI21" s="1350">
        <f t="shared" si="43"/>
        <v>31897.084364999995</v>
      </c>
      <c r="EL21" s="1351" t="s">
        <v>346</v>
      </c>
      <c r="EM21" s="1352">
        <v>0</v>
      </c>
      <c r="EN21" s="1352">
        <f t="shared" si="44"/>
        <v>0</v>
      </c>
      <c r="EQ21" s="996" t="s">
        <v>535</v>
      </c>
      <c r="ER21" s="997">
        <v>73869234</v>
      </c>
      <c r="ES21" s="997">
        <v>43050795</v>
      </c>
      <c r="ET21" s="997">
        <v>30818439</v>
      </c>
      <c r="EU21" s="997">
        <v>43050795</v>
      </c>
      <c r="EV21" s="1352">
        <f t="shared" si="45"/>
        <v>76454.657189999984</v>
      </c>
      <c r="EW21" s="1352">
        <f t="shared" si="46"/>
        <v>44557.572824999996</v>
      </c>
      <c r="EX21" s="1352">
        <f t="shared" si="47"/>
        <v>44557.572824999996</v>
      </c>
      <c r="EY21" s="1352">
        <f t="shared" si="48"/>
        <v>31897.084364999995</v>
      </c>
      <c r="FB21" s="1153" t="s">
        <v>539</v>
      </c>
      <c r="FC21" s="1348">
        <v>0</v>
      </c>
      <c r="FD21" s="1348">
        <f t="shared" si="49"/>
        <v>0</v>
      </c>
      <c r="FF21" s="1153" t="s">
        <v>535</v>
      </c>
      <c r="FG21" s="1348">
        <v>73869234</v>
      </c>
      <c r="FH21" s="1348">
        <v>43050795</v>
      </c>
      <c r="FI21" s="1348">
        <v>43050795</v>
      </c>
      <c r="FJ21" s="1348">
        <v>30818439</v>
      </c>
      <c r="FK21" s="1350">
        <f t="shared" si="50"/>
        <v>76454.657189999984</v>
      </c>
      <c r="FL21" s="1350">
        <f t="shared" si="51"/>
        <v>44557.572824999996</v>
      </c>
      <c r="FM21" s="1350">
        <f t="shared" si="52"/>
        <v>44557.572824999996</v>
      </c>
      <c r="FN21" s="1350">
        <f t="shared" si="53"/>
        <v>31897.084364999995</v>
      </c>
      <c r="FQ21" s="748" t="s">
        <v>536</v>
      </c>
      <c r="FR21" s="749">
        <v>7849747</v>
      </c>
      <c r="FS21" s="1348">
        <f t="shared" si="54"/>
        <v>8124.4881449999993</v>
      </c>
      <c r="FV21" s="748" t="s">
        <v>535</v>
      </c>
      <c r="FW21" s="749">
        <v>57206436</v>
      </c>
      <c r="FX21" s="749">
        <v>57206436</v>
      </c>
      <c r="FY21" s="749">
        <v>57206436</v>
      </c>
      <c r="FZ21" s="749">
        <v>0</v>
      </c>
      <c r="GA21" s="1350">
        <f t="shared" si="55"/>
        <v>59208.661259999993</v>
      </c>
      <c r="GB21" s="1350">
        <f t="shared" si="56"/>
        <v>59208.661259999993</v>
      </c>
      <c r="GC21" s="1350">
        <f t="shared" si="57"/>
        <v>59208.661259999993</v>
      </c>
      <c r="GD21" s="1350">
        <f t="shared" si="58"/>
        <v>0</v>
      </c>
    </row>
    <row r="22" spans="1:186" ht="15" customHeight="1" x14ac:dyDescent="0.25">
      <c r="A22" s="748" t="s">
        <v>536</v>
      </c>
      <c r="B22" s="749">
        <v>36552784</v>
      </c>
      <c r="C22" s="749">
        <v>0</v>
      </c>
      <c r="D22" s="749">
        <v>36552784</v>
      </c>
      <c r="E22" s="749">
        <v>0</v>
      </c>
      <c r="F22" s="749">
        <f t="shared" si="0"/>
        <v>37832.131439999997</v>
      </c>
      <c r="G22" s="749">
        <f t="shared" si="1"/>
        <v>0</v>
      </c>
      <c r="H22" s="749">
        <f t="shared" si="2"/>
        <v>37832.131439999997</v>
      </c>
      <c r="I22" s="749">
        <f t="shared" si="3"/>
        <v>0</v>
      </c>
      <c r="L22" s="748" t="s">
        <v>589</v>
      </c>
      <c r="M22" s="749">
        <v>2311453</v>
      </c>
      <c r="N22" s="749">
        <f t="shared" si="4"/>
        <v>2392.3538549999998</v>
      </c>
      <c r="Q22" s="748" t="s">
        <v>536</v>
      </c>
      <c r="R22" s="749">
        <v>36552784</v>
      </c>
      <c r="S22" s="749">
        <v>0</v>
      </c>
      <c r="T22" s="749">
        <v>36552784</v>
      </c>
      <c r="U22" s="749">
        <v>0</v>
      </c>
      <c r="V22" s="1348">
        <f t="shared" si="5"/>
        <v>37832.131439999997</v>
      </c>
      <c r="W22" s="1348">
        <f t="shared" si="6"/>
        <v>0</v>
      </c>
      <c r="X22" s="1348">
        <f t="shared" si="7"/>
        <v>37832.131439999997</v>
      </c>
      <c r="Y22" s="1348">
        <f t="shared" si="8"/>
        <v>0</v>
      </c>
      <c r="AB22" s="748" t="s">
        <v>346</v>
      </c>
      <c r="AC22" s="749">
        <v>7095435</v>
      </c>
      <c r="AD22" s="1348">
        <f t="shared" si="9"/>
        <v>7343.7752249999994</v>
      </c>
      <c r="AG22" s="748" t="s">
        <v>536</v>
      </c>
      <c r="AH22" s="749">
        <v>36552784</v>
      </c>
      <c r="AI22" s="749">
        <v>7218003</v>
      </c>
      <c r="AJ22" s="749">
        <v>7218003</v>
      </c>
      <c r="AK22" s="749">
        <v>29334781</v>
      </c>
      <c r="AL22" s="1348">
        <f t="shared" si="10"/>
        <v>37832.131439999997</v>
      </c>
      <c r="AM22" s="1348">
        <f t="shared" si="11"/>
        <v>7470.633104999999</v>
      </c>
      <c r="AN22" s="1348">
        <f t="shared" si="12"/>
        <v>7470.633104999999</v>
      </c>
      <c r="AO22" s="1348">
        <f t="shared" si="13"/>
        <v>30361.498334999997</v>
      </c>
      <c r="AR22" s="748" t="s">
        <v>347</v>
      </c>
      <c r="AS22" s="1348">
        <v>10513401</v>
      </c>
      <c r="AT22" s="1348">
        <f t="shared" si="14"/>
        <v>10881.370034999998</v>
      </c>
      <c r="AW22" s="748" t="s">
        <v>536</v>
      </c>
      <c r="AX22" s="749">
        <v>36552784</v>
      </c>
      <c r="AY22" s="749">
        <v>7218003</v>
      </c>
      <c r="AZ22" s="749">
        <v>7218003</v>
      </c>
      <c r="BA22" s="749">
        <v>29334781</v>
      </c>
      <c r="BB22" s="1348">
        <f t="shared" si="15"/>
        <v>37832.131439999997</v>
      </c>
      <c r="BC22" s="1348">
        <f t="shared" si="16"/>
        <v>7470.633104999999</v>
      </c>
      <c r="BD22" s="1348">
        <f t="shared" si="17"/>
        <v>7470.633104999999</v>
      </c>
      <c r="BE22" s="1348">
        <f t="shared" si="18"/>
        <v>30361.498334999997</v>
      </c>
      <c r="BH22" s="748" t="s">
        <v>589</v>
      </c>
      <c r="BI22" s="1348">
        <v>377378</v>
      </c>
      <c r="BJ22" s="1348">
        <f t="shared" si="19"/>
        <v>390.58622999999994</v>
      </c>
      <c r="BM22" s="748" t="s">
        <v>536</v>
      </c>
      <c r="BN22" s="1348">
        <v>36552784</v>
      </c>
      <c r="BO22" s="1348">
        <v>7218003</v>
      </c>
      <c r="BP22" s="1348">
        <v>7218003</v>
      </c>
      <c r="BQ22" s="1348">
        <v>29334781</v>
      </c>
      <c r="BR22" s="1348">
        <f t="shared" si="20"/>
        <v>37832.131439999997</v>
      </c>
      <c r="BS22" s="1348">
        <f t="shared" si="21"/>
        <v>7470.633104999999</v>
      </c>
      <c r="BT22" s="1348">
        <f t="shared" si="22"/>
        <v>7470.633104999999</v>
      </c>
      <c r="BU22" s="1348">
        <f t="shared" si="23"/>
        <v>30361.498334999997</v>
      </c>
      <c r="BX22" s="1153" t="s">
        <v>346</v>
      </c>
      <c r="BY22" s="1348">
        <v>7095435</v>
      </c>
      <c r="BZ22" s="1348">
        <f t="shared" si="24"/>
        <v>7343.7752249999994</v>
      </c>
      <c r="CC22" s="1348" t="s">
        <v>536</v>
      </c>
      <c r="CD22" s="1348">
        <v>36552784</v>
      </c>
      <c r="CE22" s="1348">
        <v>14436006</v>
      </c>
      <c r="CF22" s="1348">
        <v>14436006</v>
      </c>
      <c r="CG22" s="1348">
        <v>22116778</v>
      </c>
      <c r="CH22" s="1348">
        <f t="shared" si="25"/>
        <v>37832.131439999997</v>
      </c>
      <c r="CI22" s="1348">
        <f t="shared" si="26"/>
        <v>14941.266209999998</v>
      </c>
      <c r="CJ22" s="1348">
        <f t="shared" si="27"/>
        <v>14941.266209999998</v>
      </c>
      <c r="CK22" s="1348">
        <f t="shared" si="28"/>
        <v>22890.865229999996</v>
      </c>
      <c r="CN22" s="1153" t="s">
        <v>347</v>
      </c>
      <c r="CO22" s="1348">
        <v>10167970</v>
      </c>
      <c r="CP22" s="1348">
        <f t="shared" si="29"/>
        <v>10523.848949999998</v>
      </c>
      <c r="CS22" s="748" t="s">
        <v>536</v>
      </c>
      <c r="CT22" s="749">
        <v>36552784</v>
      </c>
      <c r="CU22" s="749">
        <v>14436006</v>
      </c>
      <c r="CV22" s="749">
        <v>14436006</v>
      </c>
      <c r="CW22" s="749">
        <v>22116778</v>
      </c>
      <c r="CX22" s="1348">
        <f t="shared" si="30"/>
        <v>37832.131439999997</v>
      </c>
      <c r="CY22" s="1348">
        <f t="shared" si="31"/>
        <v>14941.266209999998</v>
      </c>
      <c r="CZ22" s="1348">
        <f t="shared" si="32"/>
        <v>14941.266209999998</v>
      </c>
      <c r="DA22" s="1348">
        <f t="shared" si="33"/>
        <v>22890.865229999996</v>
      </c>
      <c r="DD22" s="1153" t="s">
        <v>589</v>
      </c>
      <c r="DE22" s="1348">
        <v>188688</v>
      </c>
      <c r="DF22" s="1348">
        <f t="shared" si="34"/>
        <v>195.29207999999997</v>
      </c>
      <c r="DJ22" s="1153" t="s">
        <v>536</v>
      </c>
      <c r="DK22" s="1348">
        <v>36552784</v>
      </c>
      <c r="DL22" s="1348">
        <v>14436006</v>
      </c>
      <c r="DM22" s="1348">
        <v>22116778</v>
      </c>
      <c r="DN22" s="1348">
        <v>14436006</v>
      </c>
      <c r="DO22" s="1348">
        <f t="shared" si="35"/>
        <v>37832.131439999997</v>
      </c>
      <c r="DP22" s="1348">
        <f t="shared" si="36"/>
        <v>14941.266209999998</v>
      </c>
      <c r="DQ22" s="1348">
        <f t="shared" si="37"/>
        <v>22890.865229999996</v>
      </c>
      <c r="DR22" s="1348">
        <f t="shared" si="38"/>
        <v>14941.266209999998</v>
      </c>
      <c r="DV22" s="748" t="s">
        <v>346</v>
      </c>
      <c r="DW22" s="749">
        <v>6913189</v>
      </c>
      <c r="DX22" s="1349">
        <f t="shared" si="39"/>
        <v>7155.1506149999996</v>
      </c>
      <c r="EA22" s="748" t="s">
        <v>536</v>
      </c>
      <c r="EB22" s="749">
        <v>36552784</v>
      </c>
      <c r="EC22" s="749">
        <v>21946736</v>
      </c>
      <c r="ED22" s="749">
        <v>21946736</v>
      </c>
      <c r="EE22" s="749">
        <v>14606048</v>
      </c>
      <c r="EF22" s="1350">
        <f t="shared" si="40"/>
        <v>37832.131439999997</v>
      </c>
      <c r="EG22" s="1350">
        <f t="shared" si="41"/>
        <v>22714.871759999998</v>
      </c>
      <c r="EH22" s="1350">
        <f t="shared" si="42"/>
        <v>22714.871759999998</v>
      </c>
      <c r="EI22" s="1350">
        <f t="shared" si="43"/>
        <v>15117.259679999999</v>
      </c>
      <c r="EL22" s="1351" t="s">
        <v>347</v>
      </c>
      <c r="EM22" s="1352">
        <v>8636711</v>
      </c>
      <c r="EN22" s="1352">
        <f t="shared" si="44"/>
        <v>8938.9958849999985</v>
      </c>
      <c r="EQ22" s="996" t="s">
        <v>536</v>
      </c>
      <c r="ER22" s="997">
        <v>36552784</v>
      </c>
      <c r="ES22" s="997">
        <v>21946736</v>
      </c>
      <c r="ET22" s="997">
        <v>14606048</v>
      </c>
      <c r="EU22" s="997">
        <v>21946736</v>
      </c>
      <c r="EV22" s="1352">
        <f t="shared" si="45"/>
        <v>37832.131439999997</v>
      </c>
      <c r="EW22" s="1352">
        <f t="shared" si="46"/>
        <v>22714.871759999998</v>
      </c>
      <c r="EX22" s="1352">
        <f t="shared" si="47"/>
        <v>22714.871759999998</v>
      </c>
      <c r="EY22" s="1352">
        <f t="shared" si="48"/>
        <v>15117.259679999999</v>
      </c>
      <c r="FB22" s="1153" t="s">
        <v>351</v>
      </c>
      <c r="FC22" s="1348">
        <v>1164237702</v>
      </c>
      <c r="FD22" s="1348">
        <f t="shared" si="49"/>
        <v>1204986.0215699999</v>
      </c>
      <c r="FF22" s="1153" t="s">
        <v>536</v>
      </c>
      <c r="FG22" s="1348">
        <v>36552784</v>
      </c>
      <c r="FH22" s="1348">
        <v>21946736</v>
      </c>
      <c r="FI22" s="1348">
        <v>21946736</v>
      </c>
      <c r="FJ22" s="1348">
        <v>14606048</v>
      </c>
      <c r="FK22" s="1350">
        <f t="shared" si="50"/>
        <v>37832.131439999997</v>
      </c>
      <c r="FL22" s="1350">
        <f t="shared" si="51"/>
        <v>22714.871759999998</v>
      </c>
      <c r="FM22" s="1350">
        <f t="shared" si="52"/>
        <v>22714.871759999998</v>
      </c>
      <c r="FN22" s="1350">
        <f t="shared" si="53"/>
        <v>15117.259679999999</v>
      </c>
      <c r="FQ22" s="748" t="s">
        <v>346</v>
      </c>
      <c r="FR22" s="749">
        <v>6305894</v>
      </c>
      <c r="FS22" s="1348">
        <f t="shared" si="54"/>
        <v>6526.6002899999994</v>
      </c>
      <c r="FV22" s="748" t="s">
        <v>536</v>
      </c>
      <c r="FW22" s="749">
        <v>29796483</v>
      </c>
      <c r="FX22" s="749">
        <v>29796483</v>
      </c>
      <c r="FY22" s="749">
        <v>29796483</v>
      </c>
      <c r="FZ22" s="749">
        <v>0</v>
      </c>
      <c r="GA22" s="1350">
        <f t="shared" si="55"/>
        <v>30839.359904999998</v>
      </c>
      <c r="GB22" s="1350">
        <f t="shared" si="56"/>
        <v>30839.359904999998</v>
      </c>
      <c r="GC22" s="1350">
        <f t="shared" si="57"/>
        <v>30839.359904999998</v>
      </c>
      <c r="GD22" s="1350">
        <f t="shared" si="58"/>
        <v>0</v>
      </c>
    </row>
    <row r="23" spans="1:186" ht="15" customHeight="1" x14ac:dyDescent="0.25">
      <c r="A23" s="748" t="s">
        <v>346</v>
      </c>
      <c r="B23" s="749">
        <v>37316450</v>
      </c>
      <c r="C23" s="749">
        <v>0</v>
      </c>
      <c r="D23" s="749">
        <v>37316450</v>
      </c>
      <c r="E23" s="749">
        <v>0</v>
      </c>
      <c r="F23" s="749">
        <f t="shared" si="0"/>
        <v>38622.525749999993</v>
      </c>
      <c r="G23" s="749">
        <f t="shared" si="1"/>
        <v>0</v>
      </c>
      <c r="H23" s="749">
        <f t="shared" si="2"/>
        <v>38622.525749999993</v>
      </c>
      <c r="I23" s="749">
        <f t="shared" si="3"/>
        <v>0</v>
      </c>
      <c r="L23" s="748" t="s">
        <v>351</v>
      </c>
      <c r="M23" s="749">
        <v>1070462609</v>
      </c>
      <c r="N23" s="749">
        <f t="shared" si="4"/>
        <v>1107928.8003149999</v>
      </c>
      <c r="Q23" s="748" t="s">
        <v>346</v>
      </c>
      <c r="R23" s="749">
        <v>37316450</v>
      </c>
      <c r="S23" s="749">
        <v>0</v>
      </c>
      <c r="T23" s="749">
        <v>37316450</v>
      </c>
      <c r="U23" s="749">
        <v>0</v>
      </c>
      <c r="V23" s="1348">
        <f t="shared" si="5"/>
        <v>38622.525749999993</v>
      </c>
      <c r="W23" s="1348">
        <f t="shared" si="6"/>
        <v>0</v>
      </c>
      <c r="X23" s="1348">
        <f t="shared" si="7"/>
        <v>38622.525749999993</v>
      </c>
      <c r="Y23" s="1348">
        <f t="shared" si="8"/>
        <v>0</v>
      </c>
      <c r="AB23" s="748" t="s">
        <v>347</v>
      </c>
      <c r="AC23" s="749">
        <v>10464899</v>
      </c>
      <c r="AD23" s="1348">
        <f t="shared" si="9"/>
        <v>10831.170464999999</v>
      </c>
      <c r="AG23" s="748" t="s">
        <v>346</v>
      </c>
      <c r="AH23" s="749">
        <v>37316450</v>
      </c>
      <c r="AI23" s="749">
        <v>7095435</v>
      </c>
      <c r="AJ23" s="749">
        <v>7095435</v>
      </c>
      <c r="AK23" s="749">
        <v>30221015</v>
      </c>
      <c r="AL23" s="1348">
        <f t="shared" si="10"/>
        <v>38622.525749999993</v>
      </c>
      <c r="AM23" s="1348">
        <f t="shared" si="11"/>
        <v>7343.7752249999994</v>
      </c>
      <c r="AN23" s="1348">
        <f t="shared" si="12"/>
        <v>7343.7752249999994</v>
      </c>
      <c r="AO23" s="1348">
        <f t="shared" si="13"/>
        <v>31278.750524999996</v>
      </c>
      <c r="AR23" s="748" t="s">
        <v>537</v>
      </c>
      <c r="AS23" s="1348">
        <v>9889322</v>
      </c>
      <c r="AT23" s="1348">
        <f t="shared" si="14"/>
        <v>10235.448269999999</v>
      </c>
      <c r="AW23" s="748" t="s">
        <v>346</v>
      </c>
      <c r="AX23" s="749">
        <v>37316450</v>
      </c>
      <c r="AY23" s="749">
        <v>7095435</v>
      </c>
      <c r="AZ23" s="749">
        <v>7095435</v>
      </c>
      <c r="BA23" s="749">
        <v>30221015</v>
      </c>
      <c r="BB23" s="1348">
        <f t="shared" si="15"/>
        <v>38622.525749999993</v>
      </c>
      <c r="BC23" s="1348">
        <f t="shared" si="16"/>
        <v>7343.7752249999994</v>
      </c>
      <c r="BD23" s="1348">
        <f t="shared" si="17"/>
        <v>7343.7752249999994</v>
      </c>
      <c r="BE23" s="1348">
        <f t="shared" si="18"/>
        <v>31278.750524999996</v>
      </c>
      <c r="BH23" s="748" t="s">
        <v>539</v>
      </c>
      <c r="BI23" s="1348">
        <v>172920</v>
      </c>
      <c r="BJ23" s="1348">
        <f t="shared" si="19"/>
        <v>178.97219999999999</v>
      </c>
      <c r="BM23" s="748" t="s">
        <v>346</v>
      </c>
      <c r="BN23" s="1348">
        <v>37316450</v>
      </c>
      <c r="BO23" s="1348">
        <v>7095435</v>
      </c>
      <c r="BP23" s="1348">
        <v>7095435</v>
      </c>
      <c r="BQ23" s="1348">
        <v>30221015</v>
      </c>
      <c r="BR23" s="1348">
        <f t="shared" si="20"/>
        <v>38622.525749999993</v>
      </c>
      <c r="BS23" s="1348">
        <f t="shared" si="21"/>
        <v>7343.7752249999994</v>
      </c>
      <c r="BT23" s="1348">
        <f t="shared" si="22"/>
        <v>7343.7752249999994</v>
      </c>
      <c r="BU23" s="1348">
        <f t="shared" si="23"/>
        <v>31278.750524999996</v>
      </c>
      <c r="BX23" s="1153" t="s">
        <v>347</v>
      </c>
      <c r="BY23" s="1348">
        <v>10332889</v>
      </c>
      <c r="BZ23" s="1348">
        <f t="shared" si="24"/>
        <v>10694.540114999998</v>
      </c>
      <c r="CC23" s="1348" t="s">
        <v>346</v>
      </c>
      <c r="CD23" s="1348">
        <v>37316450</v>
      </c>
      <c r="CE23" s="1348">
        <v>14190870</v>
      </c>
      <c r="CF23" s="1348">
        <v>14190870</v>
      </c>
      <c r="CG23" s="1348">
        <v>23125580</v>
      </c>
      <c r="CH23" s="1348">
        <f t="shared" si="25"/>
        <v>38622.525749999993</v>
      </c>
      <c r="CI23" s="1348">
        <f t="shared" si="26"/>
        <v>14687.550449999999</v>
      </c>
      <c r="CJ23" s="1348">
        <f t="shared" si="27"/>
        <v>14687.550449999999</v>
      </c>
      <c r="CK23" s="1348">
        <f t="shared" si="28"/>
        <v>23934.975299999998</v>
      </c>
      <c r="CN23" s="1153" t="s">
        <v>537</v>
      </c>
      <c r="CO23" s="1348">
        <v>9889322</v>
      </c>
      <c r="CP23" s="1348">
        <f t="shared" si="29"/>
        <v>10235.448269999999</v>
      </c>
      <c r="CS23" s="748" t="s">
        <v>346</v>
      </c>
      <c r="CT23" s="749">
        <v>37316450</v>
      </c>
      <c r="CU23" s="749">
        <v>14190870</v>
      </c>
      <c r="CV23" s="749">
        <v>14190870</v>
      </c>
      <c r="CW23" s="749">
        <v>23125580</v>
      </c>
      <c r="CX23" s="1348">
        <f t="shared" si="30"/>
        <v>38622.525749999993</v>
      </c>
      <c r="CY23" s="1348">
        <f t="shared" si="31"/>
        <v>14687.550449999999</v>
      </c>
      <c r="CZ23" s="1348">
        <f t="shared" si="32"/>
        <v>14687.550449999999</v>
      </c>
      <c r="DA23" s="1348">
        <f t="shared" si="33"/>
        <v>23934.975299999998</v>
      </c>
      <c r="DD23" s="1153" t="s">
        <v>351</v>
      </c>
      <c r="DE23" s="1348">
        <v>1086045718</v>
      </c>
      <c r="DF23" s="1348">
        <f t="shared" si="34"/>
        <v>1124057.31813</v>
      </c>
      <c r="DJ23" s="1153" t="s">
        <v>346</v>
      </c>
      <c r="DK23" s="1348">
        <v>37316450</v>
      </c>
      <c r="DL23" s="1348">
        <v>14190870</v>
      </c>
      <c r="DM23" s="1348">
        <v>23125580</v>
      </c>
      <c r="DN23" s="1348">
        <v>14190870</v>
      </c>
      <c r="DO23" s="1348">
        <f t="shared" si="35"/>
        <v>38622.525749999993</v>
      </c>
      <c r="DP23" s="1348">
        <f t="shared" si="36"/>
        <v>14687.550449999999</v>
      </c>
      <c r="DQ23" s="1348">
        <f t="shared" si="37"/>
        <v>23934.975299999998</v>
      </c>
      <c r="DR23" s="1348">
        <f t="shared" si="38"/>
        <v>14687.550449999999</v>
      </c>
      <c r="DV23" s="748" t="s">
        <v>347</v>
      </c>
      <c r="DW23" s="749">
        <v>13660732</v>
      </c>
      <c r="DX23" s="1349">
        <f t="shared" si="39"/>
        <v>14138.857619999999</v>
      </c>
      <c r="EA23" s="748" t="s">
        <v>346</v>
      </c>
      <c r="EB23" s="749">
        <v>37316450</v>
      </c>
      <c r="EC23" s="749">
        <v>21104059</v>
      </c>
      <c r="ED23" s="749">
        <v>21104059</v>
      </c>
      <c r="EE23" s="749">
        <v>16212391</v>
      </c>
      <c r="EF23" s="1350">
        <f t="shared" si="40"/>
        <v>38622.525749999993</v>
      </c>
      <c r="EG23" s="1350">
        <f t="shared" si="41"/>
        <v>21842.701065000001</v>
      </c>
      <c r="EH23" s="1350">
        <f t="shared" si="42"/>
        <v>21842.701065000001</v>
      </c>
      <c r="EI23" s="1350">
        <f t="shared" si="43"/>
        <v>16779.824685</v>
      </c>
      <c r="EL23" s="1351" t="s">
        <v>537</v>
      </c>
      <c r="EM23" s="1352">
        <v>7363056</v>
      </c>
      <c r="EN23" s="1352">
        <f t="shared" si="44"/>
        <v>7620.7629599999991</v>
      </c>
      <c r="EQ23" s="996" t="s">
        <v>346</v>
      </c>
      <c r="ER23" s="997">
        <v>37316450</v>
      </c>
      <c r="ES23" s="997">
        <v>21104059</v>
      </c>
      <c r="ET23" s="997">
        <v>16212391</v>
      </c>
      <c r="EU23" s="997">
        <v>21104059</v>
      </c>
      <c r="EV23" s="1352">
        <f t="shared" si="45"/>
        <v>38622.525749999993</v>
      </c>
      <c r="EW23" s="1352">
        <f t="shared" si="46"/>
        <v>21842.701065000001</v>
      </c>
      <c r="EX23" s="1352">
        <f t="shared" si="47"/>
        <v>21842.701065000001</v>
      </c>
      <c r="EY23" s="1352">
        <f t="shared" si="48"/>
        <v>16779.824685</v>
      </c>
      <c r="FB23" s="1153" t="s">
        <v>352</v>
      </c>
      <c r="FC23" s="1348">
        <v>1081081170</v>
      </c>
      <c r="FD23" s="1348">
        <f t="shared" si="49"/>
        <v>1118919.0109499998</v>
      </c>
      <c r="FF23" s="1153" t="s">
        <v>346</v>
      </c>
      <c r="FG23" s="1348">
        <v>37316450</v>
      </c>
      <c r="FH23" s="1348">
        <v>21104059</v>
      </c>
      <c r="FI23" s="1348">
        <v>21104059</v>
      </c>
      <c r="FJ23" s="1348">
        <v>16212391</v>
      </c>
      <c r="FK23" s="1350">
        <f t="shared" si="50"/>
        <v>38622.525749999993</v>
      </c>
      <c r="FL23" s="1350">
        <f t="shared" si="51"/>
        <v>21842.701065000001</v>
      </c>
      <c r="FM23" s="1350">
        <f t="shared" si="52"/>
        <v>21842.701065000001</v>
      </c>
      <c r="FN23" s="1350">
        <f t="shared" si="53"/>
        <v>16779.824685</v>
      </c>
      <c r="FQ23" s="748" t="s">
        <v>347</v>
      </c>
      <c r="FR23" s="749">
        <v>10488686</v>
      </c>
      <c r="FS23" s="1348">
        <f t="shared" si="54"/>
        <v>10855.790009999999</v>
      </c>
      <c r="FV23" s="748" t="s">
        <v>346</v>
      </c>
      <c r="FW23" s="749">
        <v>27409953</v>
      </c>
      <c r="FX23" s="749">
        <v>27409953</v>
      </c>
      <c r="FY23" s="749">
        <v>27409953</v>
      </c>
      <c r="FZ23" s="749">
        <v>0</v>
      </c>
      <c r="GA23" s="1350">
        <f t="shared" si="55"/>
        <v>28369.301355</v>
      </c>
      <c r="GB23" s="1350">
        <f t="shared" si="56"/>
        <v>28369.301355</v>
      </c>
      <c r="GC23" s="1350">
        <f t="shared" si="57"/>
        <v>28369.301355</v>
      </c>
      <c r="GD23" s="1350">
        <f t="shared" si="58"/>
        <v>0</v>
      </c>
    </row>
    <row r="24" spans="1:186" ht="15" customHeight="1" x14ac:dyDescent="0.25">
      <c r="A24" s="748" t="s">
        <v>347</v>
      </c>
      <c r="B24" s="749">
        <v>206697507</v>
      </c>
      <c r="C24" s="749">
        <v>10392494</v>
      </c>
      <c r="D24" s="749">
        <v>196305013</v>
      </c>
      <c r="E24" s="749">
        <v>10392494</v>
      </c>
      <c r="F24" s="749">
        <f t="shared" si="0"/>
        <v>213931.91974499999</v>
      </c>
      <c r="G24" s="749">
        <f t="shared" si="1"/>
        <v>10756.23129</v>
      </c>
      <c r="H24" s="749">
        <f t="shared" si="2"/>
        <v>203175.688455</v>
      </c>
      <c r="I24" s="749">
        <f t="shared" si="3"/>
        <v>10756.23129</v>
      </c>
      <c r="L24" s="748" t="s">
        <v>352</v>
      </c>
      <c r="M24" s="749">
        <v>988181991</v>
      </c>
      <c r="N24" s="749">
        <f t="shared" si="4"/>
        <v>1022768.360685</v>
      </c>
      <c r="Q24" s="748" t="s">
        <v>347</v>
      </c>
      <c r="R24" s="749">
        <v>206497506</v>
      </c>
      <c r="S24" s="749">
        <v>22622524</v>
      </c>
      <c r="T24" s="749">
        <v>183874982</v>
      </c>
      <c r="U24" s="749">
        <v>22622524</v>
      </c>
      <c r="V24" s="1348">
        <f t="shared" si="5"/>
        <v>213724.91870999997</v>
      </c>
      <c r="W24" s="1348">
        <f t="shared" si="6"/>
        <v>23414.31234</v>
      </c>
      <c r="X24" s="1348">
        <f t="shared" si="7"/>
        <v>190310.60636999996</v>
      </c>
      <c r="Y24" s="1348">
        <f t="shared" si="8"/>
        <v>23414.31234</v>
      </c>
      <c r="AB24" s="748" t="s">
        <v>537</v>
      </c>
      <c r="AC24" s="749">
        <v>9889322</v>
      </c>
      <c r="AD24" s="1348">
        <f t="shared" si="9"/>
        <v>10235.448269999999</v>
      </c>
      <c r="AG24" s="748" t="s">
        <v>347</v>
      </c>
      <c r="AH24" s="749">
        <v>206197506</v>
      </c>
      <c r="AI24" s="749">
        <v>33087423</v>
      </c>
      <c r="AJ24" s="749">
        <v>33087423</v>
      </c>
      <c r="AK24" s="749">
        <v>173110083</v>
      </c>
      <c r="AL24" s="1348">
        <f t="shared" si="10"/>
        <v>213414.41870999997</v>
      </c>
      <c r="AM24" s="1348">
        <f t="shared" si="11"/>
        <v>34245.482805</v>
      </c>
      <c r="AN24" s="1348">
        <f t="shared" si="12"/>
        <v>34245.482805</v>
      </c>
      <c r="AO24" s="1348">
        <f t="shared" si="13"/>
        <v>179168.93590499999</v>
      </c>
      <c r="AR24" s="748" t="s">
        <v>538</v>
      </c>
      <c r="AS24" s="1348">
        <v>152357</v>
      </c>
      <c r="AT24" s="1348">
        <f t="shared" si="14"/>
        <v>157.68949499999999</v>
      </c>
      <c r="AW24" s="748" t="s">
        <v>347</v>
      </c>
      <c r="AX24" s="749">
        <v>204715160</v>
      </c>
      <c r="AY24" s="749">
        <v>43600824</v>
      </c>
      <c r="AZ24" s="749">
        <v>43600824</v>
      </c>
      <c r="BA24" s="749">
        <v>161114336</v>
      </c>
      <c r="BB24" s="1348">
        <f t="shared" si="15"/>
        <v>211880.1906</v>
      </c>
      <c r="BC24" s="1348">
        <f t="shared" si="16"/>
        <v>45126.85284</v>
      </c>
      <c r="BD24" s="1348">
        <f t="shared" si="17"/>
        <v>45126.85284</v>
      </c>
      <c r="BE24" s="1348">
        <f t="shared" si="18"/>
        <v>166753.33775999999</v>
      </c>
      <c r="BH24" s="748" t="s">
        <v>351</v>
      </c>
      <c r="BI24" s="1348">
        <v>1060147106</v>
      </c>
      <c r="BJ24" s="1348">
        <f t="shared" si="19"/>
        <v>1097252.2547099998</v>
      </c>
      <c r="BM24" s="748" t="s">
        <v>347</v>
      </c>
      <c r="BN24" s="1348">
        <v>202088225</v>
      </c>
      <c r="BO24" s="1348">
        <v>54157462</v>
      </c>
      <c r="BP24" s="1348">
        <v>54157462</v>
      </c>
      <c r="BQ24" s="1348">
        <v>147930763</v>
      </c>
      <c r="BR24" s="1348">
        <f t="shared" si="20"/>
        <v>209161.312875</v>
      </c>
      <c r="BS24" s="1348">
        <f t="shared" si="21"/>
        <v>56052.973169999997</v>
      </c>
      <c r="BT24" s="1348">
        <f t="shared" si="22"/>
        <v>56052.973169999997</v>
      </c>
      <c r="BU24" s="1348">
        <f t="shared" si="23"/>
        <v>153108.33970499999</v>
      </c>
      <c r="BX24" s="1153" t="s">
        <v>537</v>
      </c>
      <c r="BY24" s="1348">
        <v>9889322</v>
      </c>
      <c r="BZ24" s="1348">
        <f t="shared" si="24"/>
        <v>10235.448269999999</v>
      </c>
      <c r="CC24" s="1348" t="s">
        <v>347</v>
      </c>
      <c r="CD24" s="1348">
        <v>207207569</v>
      </c>
      <c r="CE24" s="1348">
        <v>64490351</v>
      </c>
      <c r="CF24" s="1348">
        <v>64490351</v>
      </c>
      <c r="CG24" s="1348">
        <v>142717218</v>
      </c>
      <c r="CH24" s="1348">
        <f t="shared" si="25"/>
        <v>214459.83391499997</v>
      </c>
      <c r="CI24" s="1348">
        <f t="shared" si="26"/>
        <v>66747.513284999994</v>
      </c>
      <c r="CJ24" s="1348">
        <f t="shared" si="27"/>
        <v>66747.513284999994</v>
      </c>
      <c r="CK24" s="1348">
        <f t="shared" si="28"/>
        <v>147712.32062999997</v>
      </c>
      <c r="CN24" s="1153" t="s">
        <v>538</v>
      </c>
      <c r="CO24" s="1348">
        <v>58510</v>
      </c>
      <c r="CP24" s="1348">
        <f t="shared" si="29"/>
        <v>60.557849999999995</v>
      </c>
      <c r="CS24" s="748" t="s">
        <v>347</v>
      </c>
      <c r="CT24" s="749">
        <v>207207569</v>
      </c>
      <c r="CU24" s="749">
        <v>74658321</v>
      </c>
      <c r="CV24" s="749">
        <v>74658321</v>
      </c>
      <c r="CW24" s="749">
        <v>132549248</v>
      </c>
      <c r="CX24" s="1348">
        <f t="shared" si="30"/>
        <v>214459.83391499997</v>
      </c>
      <c r="CY24" s="1348">
        <f t="shared" si="31"/>
        <v>77271.362234999993</v>
      </c>
      <c r="CZ24" s="1348">
        <f t="shared" si="32"/>
        <v>77271.362234999993</v>
      </c>
      <c r="DA24" s="1348">
        <f t="shared" si="33"/>
        <v>137188.47167999999</v>
      </c>
      <c r="DD24" s="1153" t="s">
        <v>352</v>
      </c>
      <c r="DE24" s="1348">
        <v>1006679133</v>
      </c>
      <c r="DF24" s="1348">
        <f t="shared" si="34"/>
        <v>1041912.902655</v>
      </c>
      <c r="DJ24" s="1153" t="s">
        <v>347</v>
      </c>
      <c r="DK24" s="1348">
        <v>207207569</v>
      </c>
      <c r="DL24" s="1348">
        <v>82025781</v>
      </c>
      <c r="DM24" s="1348">
        <v>125181788</v>
      </c>
      <c r="DN24" s="1348">
        <v>82025781</v>
      </c>
      <c r="DO24" s="1348">
        <f t="shared" si="35"/>
        <v>214459.83391499997</v>
      </c>
      <c r="DP24" s="1348">
        <f t="shared" si="36"/>
        <v>84896.683334999994</v>
      </c>
      <c r="DQ24" s="1348">
        <f t="shared" si="37"/>
        <v>129563.15057999999</v>
      </c>
      <c r="DR24" s="1348">
        <f t="shared" si="38"/>
        <v>84896.683334999994</v>
      </c>
      <c r="DV24" s="748" t="s">
        <v>537</v>
      </c>
      <c r="DW24" s="749">
        <v>13126112</v>
      </c>
      <c r="DX24" s="1349">
        <f t="shared" si="39"/>
        <v>13585.525919999998</v>
      </c>
      <c r="EA24" s="748" t="s">
        <v>347</v>
      </c>
      <c r="EB24" s="749">
        <v>207207569</v>
      </c>
      <c r="EC24" s="749">
        <v>95686513</v>
      </c>
      <c r="ED24" s="749">
        <v>95686513</v>
      </c>
      <c r="EE24" s="749">
        <v>111521056</v>
      </c>
      <c r="EF24" s="1350">
        <f t="shared" si="40"/>
        <v>214459.83391499997</v>
      </c>
      <c r="EG24" s="1350">
        <f t="shared" si="41"/>
        <v>99035.540955000004</v>
      </c>
      <c r="EH24" s="1350">
        <f t="shared" si="42"/>
        <v>99035.540955000004</v>
      </c>
      <c r="EI24" s="1350">
        <f t="shared" si="43"/>
        <v>115424.29295999999</v>
      </c>
      <c r="EL24" s="1351" t="s">
        <v>538</v>
      </c>
      <c r="EM24" s="1352">
        <v>0</v>
      </c>
      <c r="EN24" s="1352">
        <f t="shared" si="44"/>
        <v>0</v>
      </c>
      <c r="EQ24" s="996" t="s">
        <v>347</v>
      </c>
      <c r="ER24" s="997">
        <v>182111984</v>
      </c>
      <c r="ES24" s="997">
        <v>104323224</v>
      </c>
      <c r="ET24" s="997">
        <v>77788760</v>
      </c>
      <c r="EU24" s="997">
        <v>104323224</v>
      </c>
      <c r="EV24" s="1352">
        <f t="shared" si="45"/>
        <v>188485.90343999999</v>
      </c>
      <c r="EW24" s="1352">
        <f t="shared" si="46"/>
        <v>107974.53684</v>
      </c>
      <c r="EX24" s="1352">
        <f t="shared" si="47"/>
        <v>107974.53684</v>
      </c>
      <c r="EY24" s="1352">
        <f t="shared" si="48"/>
        <v>80511.366599999994</v>
      </c>
      <c r="FB24" s="1153" t="s">
        <v>353</v>
      </c>
      <c r="FC24" s="1348">
        <v>256518604</v>
      </c>
      <c r="FD24" s="1348">
        <f t="shared" si="49"/>
        <v>265496.75513999996</v>
      </c>
      <c r="FF24" s="1153" t="s">
        <v>347</v>
      </c>
      <c r="FG24" s="1348">
        <v>164343785</v>
      </c>
      <c r="FH24" s="1348">
        <v>117077157</v>
      </c>
      <c r="FI24" s="1348">
        <v>117077157</v>
      </c>
      <c r="FJ24" s="1348">
        <v>47266628</v>
      </c>
      <c r="FK24" s="1350">
        <f t="shared" si="50"/>
        <v>170095.81747499999</v>
      </c>
      <c r="FL24" s="1350">
        <f t="shared" si="51"/>
        <v>121174.857495</v>
      </c>
      <c r="FM24" s="1350">
        <f t="shared" si="52"/>
        <v>121174.857495</v>
      </c>
      <c r="FN24" s="1350">
        <f t="shared" si="53"/>
        <v>48920.959979999992</v>
      </c>
      <c r="FQ24" s="748" t="s">
        <v>537</v>
      </c>
      <c r="FR24" s="749">
        <v>9052632</v>
      </c>
      <c r="FS24" s="1348">
        <f t="shared" si="54"/>
        <v>9369.4741199999989</v>
      </c>
      <c r="FV24" s="748" t="s">
        <v>347</v>
      </c>
      <c r="FW24" s="749">
        <v>163414581</v>
      </c>
      <c r="FX24" s="749">
        <v>127565843</v>
      </c>
      <c r="FY24" s="749">
        <v>127565843</v>
      </c>
      <c r="FZ24" s="749">
        <v>35848738</v>
      </c>
      <c r="GA24" s="1350">
        <f t="shared" si="55"/>
        <v>169134.091335</v>
      </c>
      <c r="GB24" s="1350">
        <f t="shared" si="56"/>
        <v>132030.64750499997</v>
      </c>
      <c r="GC24" s="1350">
        <f t="shared" si="57"/>
        <v>132030.64750499997</v>
      </c>
      <c r="GD24" s="1350">
        <f t="shared" si="58"/>
        <v>37103.443829999997</v>
      </c>
    </row>
    <row r="25" spans="1:186" ht="15" customHeight="1" x14ac:dyDescent="0.25">
      <c r="A25" s="748" t="s">
        <v>537</v>
      </c>
      <c r="B25" s="749">
        <v>187398500</v>
      </c>
      <c r="C25" s="749">
        <v>9889322</v>
      </c>
      <c r="D25" s="749">
        <v>177509178</v>
      </c>
      <c r="E25" s="749">
        <v>9889322</v>
      </c>
      <c r="F25" s="749">
        <f t="shared" si="0"/>
        <v>193957.44749999998</v>
      </c>
      <c r="G25" s="749">
        <f t="shared" si="1"/>
        <v>10235.448269999999</v>
      </c>
      <c r="H25" s="749">
        <f t="shared" si="2"/>
        <v>183721.99922999999</v>
      </c>
      <c r="I25" s="749">
        <f t="shared" si="3"/>
        <v>10235.448269999999</v>
      </c>
      <c r="L25" s="748" t="s">
        <v>353</v>
      </c>
      <c r="M25" s="749">
        <v>234821625</v>
      </c>
      <c r="N25" s="749">
        <f t="shared" si="4"/>
        <v>243040.38187499999</v>
      </c>
      <c r="Q25" s="748" t="s">
        <v>537</v>
      </c>
      <c r="R25" s="749">
        <v>187398500</v>
      </c>
      <c r="S25" s="749">
        <v>19778644</v>
      </c>
      <c r="T25" s="749">
        <v>167619856</v>
      </c>
      <c r="U25" s="749">
        <v>19778644</v>
      </c>
      <c r="V25" s="1348">
        <f t="shared" si="5"/>
        <v>193957.44749999998</v>
      </c>
      <c r="W25" s="1348">
        <f t="shared" si="6"/>
        <v>20470.896539999998</v>
      </c>
      <c r="X25" s="1348">
        <f t="shared" si="7"/>
        <v>173486.55095999999</v>
      </c>
      <c r="Y25" s="1348">
        <f t="shared" si="8"/>
        <v>20470.896539999998</v>
      </c>
      <c r="AB25" s="748" t="s">
        <v>538</v>
      </c>
      <c r="AC25" s="749">
        <v>40957</v>
      </c>
      <c r="AD25" s="1348">
        <f t="shared" si="9"/>
        <v>42.390494999999994</v>
      </c>
      <c r="AG25" s="748" t="s">
        <v>537</v>
      </c>
      <c r="AH25" s="749">
        <v>187398500</v>
      </c>
      <c r="AI25" s="749">
        <v>29667966</v>
      </c>
      <c r="AJ25" s="749">
        <v>29667966</v>
      </c>
      <c r="AK25" s="749">
        <v>157730534</v>
      </c>
      <c r="AL25" s="1348">
        <f t="shared" si="10"/>
        <v>193957.44749999998</v>
      </c>
      <c r="AM25" s="1348">
        <f t="shared" si="11"/>
        <v>30706.344809999999</v>
      </c>
      <c r="AN25" s="1348">
        <f t="shared" si="12"/>
        <v>30706.344809999999</v>
      </c>
      <c r="AO25" s="1348">
        <f t="shared" si="13"/>
        <v>163251.10269</v>
      </c>
      <c r="AR25" s="748" t="s">
        <v>589</v>
      </c>
      <c r="AS25" s="1348">
        <v>471722</v>
      </c>
      <c r="AT25" s="1348">
        <f t="shared" si="14"/>
        <v>488.23226999999991</v>
      </c>
      <c r="AW25" s="748" t="s">
        <v>537</v>
      </c>
      <c r="AX25" s="749">
        <v>187398500</v>
      </c>
      <c r="AY25" s="749">
        <v>39557288</v>
      </c>
      <c r="AZ25" s="749">
        <v>39557288</v>
      </c>
      <c r="BA25" s="749">
        <v>147841212</v>
      </c>
      <c r="BB25" s="1348">
        <f t="shared" si="15"/>
        <v>193957.44749999998</v>
      </c>
      <c r="BC25" s="1348">
        <f t="shared" si="16"/>
        <v>40941.793079999996</v>
      </c>
      <c r="BD25" s="1348">
        <f t="shared" si="17"/>
        <v>40941.793079999996</v>
      </c>
      <c r="BE25" s="1348">
        <f t="shared" si="18"/>
        <v>153015.65441999998</v>
      </c>
      <c r="BH25" s="748" t="s">
        <v>352</v>
      </c>
      <c r="BI25" s="1348">
        <v>984029155</v>
      </c>
      <c r="BJ25" s="1348">
        <f t="shared" si="19"/>
        <v>1018470.1754249999</v>
      </c>
      <c r="BM25" s="748" t="s">
        <v>537</v>
      </c>
      <c r="BN25" s="1348">
        <v>187398500</v>
      </c>
      <c r="BO25" s="1348">
        <v>49446610</v>
      </c>
      <c r="BP25" s="1348">
        <v>49446610</v>
      </c>
      <c r="BQ25" s="1348">
        <v>137951890</v>
      </c>
      <c r="BR25" s="1348">
        <f t="shared" si="20"/>
        <v>193957.44749999998</v>
      </c>
      <c r="BS25" s="1348">
        <f t="shared" si="21"/>
        <v>51177.241349999997</v>
      </c>
      <c r="BT25" s="1348">
        <f t="shared" si="22"/>
        <v>51177.241349999997</v>
      </c>
      <c r="BU25" s="1348">
        <f t="shared" si="23"/>
        <v>142780.20615000001</v>
      </c>
      <c r="BX25" s="1153" t="s">
        <v>538</v>
      </c>
      <c r="BY25" s="1348">
        <v>81914</v>
      </c>
      <c r="BZ25" s="1348">
        <f t="shared" si="24"/>
        <v>84.780989999999989</v>
      </c>
      <c r="CC25" s="1348" t="s">
        <v>537</v>
      </c>
      <c r="CD25" s="1348">
        <v>187398500</v>
      </c>
      <c r="CE25" s="1348">
        <v>59335932</v>
      </c>
      <c r="CF25" s="1348">
        <v>59335932</v>
      </c>
      <c r="CG25" s="1348">
        <v>128062568</v>
      </c>
      <c r="CH25" s="1348">
        <f t="shared" si="25"/>
        <v>193957.44749999998</v>
      </c>
      <c r="CI25" s="1348">
        <f t="shared" si="26"/>
        <v>61412.689619999997</v>
      </c>
      <c r="CJ25" s="1348">
        <f t="shared" si="27"/>
        <v>61412.689619999997</v>
      </c>
      <c r="CK25" s="1348">
        <f t="shared" si="28"/>
        <v>132544.75787999999</v>
      </c>
      <c r="CN25" s="1153" t="s">
        <v>589</v>
      </c>
      <c r="CO25" s="1348">
        <v>220138</v>
      </c>
      <c r="CP25" s="1348">
        <f t="shared" si="29"/>
        <v>227.84282999999999</v>
      </c>
      <c r="CS25" s="748" t="s">
        <v>537</v>
      </c>
      <c r="CT25" s="749">
        <v>187398500</v>
      </c>
      <c r="CU25" s="749">
        <v>69225254</v>
      </c>
      <c r="CV25" s="749">
        <v>69225254</v>
      </c>
      <c r="CW25" s="749">
        <v>118173246</v>
      </c>
      <c r="CX25" s="1348">
        <f t="shared" si="30"/>
        <v>193957.44749999998</v>
      </c>
      <c r="CY25" s="1348">
        <f t="shared" si="31"/>
        <v>71648.137889999998</v>
      </c>
      <c r="CZ25" s="1348">
        <f t="shared" si="32"/>
        <v>71648.137889999998</v>
      </c>
      <c r="DA25" s="1348">
        <f t="shared" si="33"/>
        <v>122309.30961</v>
      </c>
      <c r="DD25" s="1153" t="s">
        <v>353</v>
      </c>
      <c r="DE25" s="1348">
        <v>238879850</v>
      </c>
      <c r="DF25" s="1348">
        <f t="shared" si="34"/>
        <v>247240.64474999998</v>
      </c>
      <c r="DJ25" s="1153" t="s">
        <v>537</v>
      </c>
      <c r="DK25" s="1348">
        <v>187398500</v>
      </c>
      <c r="DL25" s="1348">
        <v>76380622</v>
      </c>
      <c r="DM25" s="1348">
        <v>111017878</v>
      </c>
      <c r="DN25" s="1348">
        <v>76380622</v>
      </c>
      <c r="DO25" s="1348">
        <f t="shared" si="35"/>
        <v>193957.44749999998</v>
      </c>
      <c r="DP25" s="1348">
        <f t="shared" si="36"/>
        <v>79053.943769999998</v>
      </c>
      <c r="DQ25" s="1348">
        <f t="shared" si="37"/>
        <v>114903.50372999998</v>
      </c>
      <c r="DR25" s="1348">
        <f t="shared" si="38"/>
        <v>79053.943769999998</v>
      </c>
      <c r="DV25" s="748" t="s">
        <v>538</v>
      </c>
      <c r="DW25" s="749">
        <v>0</v>
      </c>
      <c r="DX25" s="1349">
        <f t="shared" si="39"/>
        <v>0</v>
      </c>
      <c r="EA25" s="748" t="s">
        <v>537</v>
      </c>
      <c r="EB25" s="749">
        <v>187398500</v>
      </c>
      <c r="EC25" s="749">
        <v>89506734</v>
      </c>
      <c r="ED25" s="749">
        <v>89506734</v>
      </c>
      <c r="EE25" s="749">
        <v>97891766</v>
      </c>
      <c r="EF25" s="1350">
        <f t="shared" si="40"/>
        <v>193957.44749999998</v>
      </c>
      <c r="EG25" s="1350">
        <f t="shared" si="41"/>
        <v>92639.469689999984</v>
      </c>
      <c r="EH25" s="1350">
        <f t="shared" si="42"/>
        <v>92639.469689999984</v>
      </c>
      <c r="EI25" s="1350">
        <f t="shared" si="43"/>
        <v>101317.97781</v>
      </c>
      <c r="EL25" s="1351" t="s">
        <v>589</v>
      </c>
      <c r="EM25" s="1352">
        <v>1273655</v>
      </c>
      <c r="EN25" s="1352">
        <f t="shared" si="44"/>
        <v>1318.2329249999998</v>
      </c>
      <c r="EQ25" s="996" t="s">
        <v>537</v>
      </c>
      <c r="ER25" s="997">
        <v>168398500</v>
      </c>
      <c r="ES25" s="997">
        <v>96869790</v>
      </c>
      <c r="ET25" s="997">
        <v>71528710</v>
      </c>
      <c r="EU25" s="997">
        <v>96869790</v>
      </c>
      <c r="EV25" s="1352">
        <f t="shared" si="45"/>
        <v>174292.44749999998</v>
      </c>
      <c r="EW25" s="1352">
        <f t="shared" si="46"/>
        <v>100260.23264999999</v>
      </c>
      <c r="EX25" s="1352">
        <f t="shared" si="47"/>
        <v>100260.23264999999</v>
      </c>
      <c r="EY25" s="1352">
        <f t="shared" si="48"/>
        <v>74032.214850000004</v>
      </c>
      <c r="FB25" s="1153" t="s">
        <v>540</v>
      </c>
      <c r="FC25" s="1348">
        <v>11525677</v>
      </c>
      <c r="FD25" s="1348">
        <f t="shared" si="49"/>
        <v>11929.075695</v>
      </c>
      <c r="FF25" s="1153" t="s">
        <v>537</v>
      </c>
      <c r="FG25" s="1348">
        <v>150941301</v>
      </c>
      <c r="FH25" s="1348">
        <v>108475862</v>
      </c>
      <c r="FI25" s="1348">
        <v>108475862</v>
      </c>
      <c r="FJ25" s="1348">
        <v>42465439</v>
      </c>
      <c r="FK25" s="1350">
        <f t="shared" si="50"/>
        <v>156224.24653499998</v>
      </c>
      <c r="FL25" s="1350">
        <f t="shared" si="51"/>
        <v>112272.51716999999</v>
      </c>
      <c r="FM25" s="1350">
        <f t="shared" si="52"/>
        <v>112272.51716999999</v>
      </c>
      <c r="FN25" s="1350">
        <f t="shared" si="53"/>
        <v>43951.729364999992</v>
      </c>
      <c r="FQ25" s="748" t="s">
        <v>538</v>
      </c>
      <c r="FR25" s="749">
        <v>60480</v>
      </c>
      <c r="FS25" s="1348">
        <f t="shared" si="54"/>
        <v>62.596799999999995</v>
      </c>
      <c r="FV25" s="748" t="s">
        <v>537</v>
      </c>
      <c r="FW25" s="749">
        <v>151721860</v>
      </c>
      <c r="FX25" s="749">
        <v>117528494</v>
      </c>
      <c r="FY25" s="749">
        <v>117528494</v>
      </c>
      <c r="FZ25" s="749">
        <v>34193366</v>
      </c>
      <c r="GA25" s="1350">
        <f t="shared" si="55"/>
        <v>157032.12509999998</v>
      </c>
      <c r="GB25" s="1350">
        <f t="shared" si="56"/>
        <v>121641.99128999999</v>
      </c>
      <c r="GC25" s="1350">
        <f t="shared" si="57"/>
        <v>121641.99128999999</v>
      </c>
      <c r="GD25" s="1350">
        <f t="shared" si="58"/>
        <v>35390.133809999999</v>
      </c>
    </row>
    <row r="26" spans="1:186" ht="15" customHeight="1" x14ac:dyDescent="0.25">
      <c r="A26" s="748" t="s">
        <v>538</v>
      </c>
      <c r="B26" s="749">
        <v>7599000</v>
      </c>
      <c r="C26" s="749">
        <v>0</v>
      </c>
      <c r="D26" s="749">
        <v>7599000</v>
      </c>
      <c r="E26" s="749">
        <v>0</v>
      </c>
      <c r="F26" s="749">
        <f t="shared" si="0"/>
        <v>7864.9649999999992</v>
      </c>
      <c r="G26" s="749">
        <f t="shared" si="1"/>
        <v>0</v>
      </c>
      <c r="H26" s="749">
        <f t="shared" si="2"/>
        <v>7864.9649999999992</v>
      </c>
      <c r="I26" s="749">
        <f t="shared" si="3"/>
        <v>0</v>
      </c>
      <c r="L26" s="748" t="s">
        <v>540</v>
      </c>
      <c r="M26" s="749">
        <v>9990594</v>
      </c>
      <c r="N26" s="749">
        <f t="shared" si="4"/>
        <v>10340.264789999997</v>
      </c>
      <c r="Q26" s="748" t="s">
        <v>538</v>
      </c>
      <c r="R26" s="749">
        <v>7599000</v>
      </c>
      <c r="S26" s="749">
        <v>29255</v>
      </c>
      <c r="T26" s="749">
        <v>7569745</v>
      </c>
      <c r="U26" s="749">
        <v>29255</v>
      </c>
      <c r="V26" s="1348">
        <f t="shared" si="5"/>
        <v>7864.9649999999992</v>
      </c>
      <c r="W26" s="1348">
        <f t="shared" si="6"/>
        <v>30.278924999999997</v>
      </c>
      <c r="X26" s="1348">
        <f t="shared" si="7"/>
        <v>7834.6860749999996</v>
      </c>
      <c r="Y26" s="1348">
        <f t="shared" si="8"/>
        <v>30.278924999999997</v>
      </c>
      <c r="AB26" s="748" t="s">
        <v>589</v>
      </c>
      <c r="AC26" s="749">
        <v>534620</v>
      </c>
      <c r="AD26" s="1348">
        <f t="shared" si="9"/>
        <v>553.33169999999996</v>
      </c>
      <c r="AG26" s="748" t="s">
        <v>538</v>
      </c>
      <c r="AH26" s="749">
        <v>7599000</v>
      </c>
      <c r="AI26" s="749">
        <v>70212</v>
      </c>
      <c r="AJ26" s="749">
        <v>70212</v>
      </c>
      <c r="AK26" s="749">
        <v>7528788</v>
      </c>
      <c r="AL26" s="1348">
        <f t="shared" si="10"/>
        <v>7864.9649999999992</v>
      </c>
      <c r="AM26" s="1348">
        <f t="shared" si="11"/>
        <v>72.669420000000002</v>
      </c>
      <c r="AN26" s="1348">
        <f t="shared" si="12"/>
        <v>72.669420000000002</v>
      </c>
      <c r="AO26" s="1348">
        <f t="shared" si="13"/>
        <v>7792.2955799999991</v>
      </c>
      <c r="AR26" s="748" t="s">
        <v>348</v>
      </c>
      <c r="AS26" s="1348">
        <v>0</v>
      </c>
      <c r="AT26" s="1348">
        <f t="shared" si="14"/>
        <v>0</v>
      </c>
      <c r="AW26" s="748" t="s">
        <v>538</v>
      </c>
      <c r="AX26" s="749">
        <v>7599000</v>
      </c>
      <c r="AY26" s="749">
        <v>222569</v>
      </c>
      <c r="AZ26" s="749">
        <v>222569</v>
      </c>
      <c r="BA26" s="749">
        <v>7376431</v>
      </c>
      <c r="BB26" s="1348">
        <f t="shared" si="15"/>
        <v>7864.9649999999992</v>
      </c>
      <c r="BC26" s="1348">
        <f t="shared" si="16"/>
        <v>230.35891499999997</v>
      </c>
      <c r="BD26" s="1348">
        <f t="shared" si="17"/>
        <v>230.35891499999997</v>
      </c>
      <c r="BE26" s="1348">
        <f t="shared" si="18"/>
        <v>7634.6060849999985</v>
      </c>
      <c r="BH26" s="748" t="s">
        <v>353</v>
      </c>
      <c r="BI26" s="1348">
        <v>234249683</v>
      </c>
      <c r="BJ26" s="1348">
        <f t="shared" si="19"/>
        <v>242448.42190499997</v>
      </c>
      <c r="BM26" s="748" t="s">
        <v>538</v>
      </c>
      <c r="BN26" s="1348">
        <v>7599000</v>
      </c>
      <c r="BO26" s="1348">
        <v>339587</v>
      </c>
      <c r="BP26" s="1348">
        <v>339587</v>
      </c>
      <c r="BQ26" s="1348">
        <v>7259413</v>
      </c>
      <c r="BR26" s="1348">
        <f t="shared" si="20"/>
        <v>7864.9649999999992</v>
      </c>
      <c r="BS26" s="1348">
        <f t="shared" si="21"/>
        <v>351.47254499999997</v>
      </c>
      <c r="BT26" s="1348">
        <f t="shared" si="22"/>
        <v>351.47254499999997</v>
      </c>
      <c r="BU26" s="1348">
        <f t="shared" si="23"/>
        <v>7513.4924549999987</v>
      </c>
      <c r="BX26" s="1153" t="s">
        <v>589</v>
      </c>
      <c r="BY26" s="1348">
        <v>361653</v>
      </c>
      <c r="BZ26" s="1348">
        <f t="shared" si="24"/>
        <v>374.310855</v>
      </c>
      <c r="CC26" s="1348" t="s">
        <v>538</v>
      </c>
      <c r="CD26" s="1348">
        <v>7599000</v>
      </c>
      <c r="CE26" s="1348">
        <v>421501</v>
      </c>
      <c r="CF26" s="1348">
        <v>421501</v>
      </c>
      <c r="CG26" s="1348">
        <v>7177499</v>
      </c>
      <c r="CH26" s="1348">
        <f t="shared" si="25"/>
        <v>7864.9649999999992</v>
      </c>
      <c r="CI26" s="1348">
        <f t="shared" si="26"/>
        <v>436.25353499999994</v>
      </c>
      <c r="CJ26" s="1348">
        <f t="shared" si="27"/>
        <v>436.25353499999994</v>
      </c>
      <c r="CK26" s="1348">
        <f t="shared" si="28"/>
        <v>7428.7114649999994</v>
      </c>
      <c r="CN26" s="1153" t="s">
        <v>348</v>
      </c>
      <c r="CO26" s="1348">
        <v>0</v>
      </c>
      <c r="CP26" s="1348">
        <f t="shared" si="29"/>
        <v>0</v>
      </c>
      <c r="CS26" s="748" t="s">
        <v>538</v>
      </c>
      <c r="CT26" s="749">
        <v>7599000</v>
      </c>
      <c r="CU26" s="749">
        <v>480011</v>
      </c>
      <c r="CV26" s="749">
        <v>480011</v>
      </c>
      <c r="CW26" s="749">
        <v>7118989</v>
      </c>
      <c r="CX26" s="1348">
        <f t="shared" si="30"/>
        <v>7864.9649999999992</v>
      </c>
      <c r="CY26" s="1348">
        <f t="shared" si="31"/>
        <v>496.81138499999997</v>
      </c>
      <c r="CZ26" s="1348">
        <f t="shared" si="32"/>
        <v>496.81138499999997</v>
      </c>
      <c r="DA26" s="1348">
        <f t="shared" si="33"/>
        <v>7368.1536149999993</v>
      </c>
      <c r="DD26" s="1153" t="s">
        <v>540</v>
      </c>
      <c r="DE26" s="1348">
        <v>10722942</v>
      </c>
      <c r="DF26" s="1348">
        <f t="shared" si="34"/>
        <v>11098.244969999998</v>
      </c>
      <c r="DJ26" s="1153" t="s">
        <v>538</v>
      </c>
      <c r="DK26" s="1348">
        <v>7599000</v>
      </c>
      <c r="DL26" s="1348">
        <v>503415</v>
      </c>
      <c r="DM26" s="1348">
        <v>7095585</v>
      </c>
      <c r="DN26" s="1348">
        <v>503415</v>
      </c>
      <c r="DO26" s="1348">
        <f t="shared" si="35"/>
        <v>7864.9649999999992</v>
      </c>
      <c r="DP26" s="1348">
        <f t="shared" si="36"/>
        <v>521.03452500000003</v>
      </c>
      <c r="DQ26" s="1348">
        <f t="shared" si="37"/>
        <v>7343.9304749999992</v>
      </c>
      <c r="DR26" s="1348">
        <f t="shared" si="38"/>
        <v>521.03452500000003</v>
      </c>
      <c r="DV26" s="748" t="s">
        <v>589</v>
      </c>
      <c r="DW26" s="749">
        <v>534620</v>
      </c>
      <c r="DX26" s="1349">
        <f t="shared" si="39"/>
        <v>553.33169999999996</v>
      </c>
      <c r="EA26" s="748" t="s">
        <v>538</v>
      </c>
      <c r="EB26" s="749">
        <v>7599000</v>
      </c>
      <c r="EC26" s="749">
        <v>503415</v>
      </c>
      <c r="ED26" s="749">
        <v>503415</v>
      </c>
      <c r="EE26" s="749">
        <v>7095585</v>
      </c>
      <c r="EF26" s="1350">
        <f t="shared" si="40"/>
        <v>7864.9649999999992</v>
      </c>
      <c r="EG26" s="1350">
        <f t="shared" si="41"/>
        <v>521.03452500000003</v>
      </c>
      <c r="EH26" s="1350">
        <f t="shared" si="42"/>
        <v>521.03452500000003</v>
      </c>
      <c r="EI26" s="1350">
        <f t="shared" si="43"/>
        <v>7343.9304749999992</v>
      </c>
      <c r="EL26" s="1351" t="s">
        <v>348</v>
      </c>
      <c r="EM26" s="1352">
        <v>0</v>
      </c>
      <c r="EN26" s="1352">
        <f t="shared" si="44"/>
        <v>0</v>
      </c>
      <c r="EQ26" s="996" t="s">
        <v>538</v>
      </c>
      <c r="ER26" s="997">
        <v>503415</v>
      </c>
      <c r="ES26" s="997">
        <v>503415</v>
      </c>
      <c r="ET26" s="997">
        <v>0</v>
      </c>
      <c r="EU26" s="997">
        <v>503415</v>
      </c>
      <c r="EV26" s="1352">
        <f t="shared" si="45"/>
        <v>521.03452500000003</v>
      </c>
      <c r="EW26" s="1352">
        <f t="shared" si="46"/>
        <v>521.03452500000003</v>
      </c>
      <c r="EX26" s="1352">
        <f t="shared" si="47"/>
        <v>521.03452500000003</v>
      </c>
      <c r="EY26" s="1352">
        <f t="shared" si="48"/>
        <v>0</v>
      </c>
      <c r="FB26" s="1153" t="s">
        <v>354</v>
      </c>
      <c r="FC26" s="1348">
        <v>182343335</v>
      </c>
      <c r="FD26" s="1348">
        <f t="shared" si="49"/>
        <v>188725.35172499999</v>
      </c>
      <c r="FF26" s="1153" t="s">
        <v>538</v>
      </c>
      <c r="FG26" s="1348">
        <v>503415</v>
      </c>
      <c r="FH26" s="1348">
        <v>503415</v>
      </c>
      <c r="FI26" s="1348">
        <v>503415</v>
      </c>
      <c r="FJ26" s="1348">
        <v>0</v>
      </c>
      <c r="FK26" s="1350">
        <f t="shared" si="50"/>
        <v>521.03452500000003</v>
      </c>
      <c r="FL26" s="1350">
        <f t="shared" si="51"/>
        <v>521.03452500000003</v>
      </c>
      <c r="FM26" s="1350">
        <f t="shared" si="52"/>
        <v>521.03452500000003</v>
      </c>
      <c r="FN26" s="1350">
        <f t="shared" si="53"/>
        <v>0</v>
      </c>
      <c r="FQ26" s="748" t="s">
        <v>589</v>
      </c>
      <c r="FR26" s="749">
        <v>703866</v>
      </c>
      <c r="FS26" s="1348">
        <f t="shared" si="54"/>
        <v>728.50130999999988</v>
      </c>
      <c r="FV26" s="748" t="s">
        <v>538</v>
      </c>
      <c r="FW26" s="749">
        <v>563895</v>
      </c>
      <c r="FX26" s="749">
        <v>563895</v>
      </c>
      <c r="FY26" s="749">
        <v>563895</v>
      </c>
      <c r="FZ26" s="749">
        <v>0</v>
      </c>
      <c r="GA26" s="1350">
        <f t="shared" si="55"/>
        <v>583.63132499999995</v>
      </c>
      <c r="GB26" s="1350">
        <f t="shared" si="56"/>
        <v>583.63132499999995</v>
      </c>
      <c r="GC26" s="1350">
        <f t="shared" si="57"/>
        <v>583.63132499999995</v>
      </c>
      <c r="GD26" s="1350">
        <f t="shared" si="58"/>
        <v>0</v>
      </c>
    </row>
    <row r="27" spans="1:186" ht="15" customHeight="1" x14ac:dyDescent="0.25">
      <c r="A27" s="748" t="s">
        <v>589</v>
      </c>
      <c r="B27" s="749">
        <v>9200007</v>
      </c>
      <c r="C27" s="749">
        <v>503172</v>
      </c>
      <c r="D27" s="749">
        <v>8696835</v>
      </c>
      <c r="E27" s="749">
        <v>503172</v>
      </c>
      <c r="F27" s="749">
        <f t="shared" si="0"/>
        <v>9522.0072449999989</v>
      </c>
      <c r="G27" s="749">
        <f t="shared" si="1"/>
        <v>520.78301999999996</v>
      </c>
      <c r="H27" s="749">
        <f t="shared" si="2"/>
        <v>9001.2242249999981</v>
      </c>
      <c r="I27" s="749">
        <f t="shared" si="3"/>
        <v>520.78301999999996</v>
      </c>
      <c r="L27" s="748" t="s">
        <v>354</v>
      </c>
      <c r="M27" s="749">
        <v>164750169</v>
      </c>
      <c r="N27" s="749">
        <f t="shared" si="4"/>
        <v>170516.42491499998</v>
      </c>
      <c r="Q27" s="748" t="s">
        <v>589</v>
      </c>
      <c r="R27" s="749">
        <v>9000006</v>
      </c>
      <c r="S27" s="749">
        <v>2814625</v>
      </c>
      <c r="T27" s="749">
        <v>6185381</v>
      </c>
      <c r="U27" s="749">
        <v>2814625</v>
      </c>
      <c r="V27" s="1348">
        <f t="shared" si="5"/>
        <v>9315.0062099999996</v>
      </c>
      <c r="W27" s="1348">
        <f t="shared" si="6"/>
        <v>2913.1368749999997</v>
      </c>
      <c r="X27" s="1348">
        <f t="shared" si="7"/>
        <v>6401.8693349999994</v>
      </c>
      <c r="Y27" s="1348">
        <f t="shared" si="8"/>
        <v>2913.1368749999997</v>
      </c>
      <c r="AB27" s="748" t="s">
        <v>348</v>
      </c>
      <c r="AC27" s="749">
        <v>157932</v>
      </c>
      <c r="AD27" s="1348">
        <f t="shared" si="9"/>
        <v>163.45961999999997</v>
      </c>
      <c r="AG27" s="748" t="s">
        <v>589</v>
      </c>
      <c r="AH27" s="749">
        <v>8700006</v>
      </c>
      <c r="AI27" s="749">
        <v>3349245</v>
      </c>
      <c r="AJ27" s="749">
        <v>3349245</v>
      </c>
      <c r="AK27" s="749">
        <v>5350761</v>
      </c>
      <c r="AL27" s="1348">
        <f t="shared" si="10"/>
        <v>9004.5062099999996</v>
      </c>
      <c r="AM27" s="1348">
        <f t="shared" si="11"/>
        <v>3466.4685749999994</v>
      </c>
      <c r="AN27" s="1348">
        <f t="shared" si="12"/>
        <v>3466.4685749999994</v>
      </c>
      <c r="AO27" s="1348">
        <f t="shared" si="13"/>
        <v>5538.0376349999997</v>
      </c>
      <c r="AR27" s="748" t="s">
        <v>463</v>
      </c>
      <c r="AS27" s="1348">
        <v>0</v>
      </c>
      <c r="AT27" s="1348">
        <f t="shared" si="14"/>
        <v>0</v>
      </c>
      <c r="AW27" s="748" t="s">
        <v>589</v>
      </c>
      <c r="AX27" s="749">
        <v>7217660</v>
      </c>
      <c r="AY27" s="749">
        <v>3820967</v>
      </c>
      <c r="AZ27" s="749">
        <v>3820967</v>
      </c>
      <c r="BA27" s="749">
        <v>3396693</v>
      </c>
      <c r="BB27" s="1348">
        <f t="shared" si="15"/>
        <v>7470.2780999999995</v>
      </c>
      <c r="BC27" s="1348">
        <f t="shared" si="16"/>
        <v>3954.7008449999998</v>
      </c>
      <c r="BD27" s="1348">
        <f t="shared" si="17"/>
        <v>3954.7008449999998</v>
      </c>
      <c r="BE27" s="1348">
        <f t="shared" si="18"/>
        <v>3515.5772550000002</v>
      </c>
      <c r="BH27" s="748" t="s">
        <v>540</v>
      </c>
      <c r="BI27" s="1348">
        <v>10383011</v>
      </c>
      <c r="BJ27" s="1348">
        <f t="shared" si="19"/>
        <v>10746.416385</v>
      </c>
      <c r="BM27" s="748" t="s">
        <v>589</v>
      </c>
      <c r="BN27" s="1348">
        <v>4590725</v>
      </c>
      <c r="BO27" s="1348">
        <v>4198345</v>
      </c>
      <c r="BP27" s="1348">
        <v>4198345</v>
      </c>
      <c r="BQ27" s="1348">
        <v>392380</v>
      </c>
      <c r="BR27" s="1348">
        <f t="shared" si="20"/>
        <v>4751.4003750000002</v>
      </c>
      <c r="BS27" s="1348">
        <f t="shared" si="21"/>
        <v>4345.2870750000002</v>
      </c>
      <c r="BT27" s="1348">
        <f t="shared" si="22"/>
        <v>4345.2870750000002</v>
      </c>
      <c r="BU27" s="1348">
        <f t="shared" si="23"/>
        <v>406.11329999999998</v>
      </c>
      <c r="BX27" s="1153" t="s">
        <v>348</v>
      </c>
      <c r="BY27" s="1348">
        <v>157932</v>
      </c>
      <c r="BZ27" s="1348">
        <f t="shared" si="24"/>
        <v>163.45961999999997</v>
      </c>
      <c r="CC27" s="1348" t="s">
        <v>589</v>
      </c>
      <c r="CD27" s="1348">
        <v>9710069</v>
      </c>
      <c r="CE27" s="1348">
        <v>4559998</v>
      </c>
      <c r="CF27" s="1348">
        <v>4559998</v>
      </c>
      <c r="CG27" s="1348">
        <v>5150071</v>
      </c>
      <c r="CH27" s="1348">
        <f t="shared" si="25"/>
        <v>10049.921414999999</v>
      </c>
      <c r="CI27" s="1348">
        <f t="shared" si="26"/>
        <v>4719.597929999999</v>
      </c>
      <c r="CJ27" s="1348">
        <f t="shared" si="27"/>
        <v>4719.597929999999</v>
      </c>
      <c r="CK27" s="1348">
        <f t="shared" si="28"/>
        <v>5330.3234849999999</v>
      </c>
      <c r="CN27" s="1153" t="s">
        <v>463</v>
      </c>
      <c r="CO27" s="1348">
        <v>0</v>
      </c>
      <c r="CP27" s="1348">
        <f t="shared" si="29"/>
        <v>0</v>
      </c>
      <c r="CS27" s="748" t="s">
        <v>589</v>
      </c>
      <c r="CT27" s="749">
        <v>9710069</v>
      </c>
      <c r="CU27" s="749">
        <v>4780136</v>
      </c>
      <c r="CV27" s="749">
        <v>4780136</v>
      </c>
      <c r="CW27" s="749">
        <v>4929933</v>
      </c>
      <c r="CX27" s="1348">
        <f t="shared" si="30"/>
        <v>10049.921414999999</v>
      </c>
      <c r="CY27" s="1348">
        <f t="shared" si="31"/>
        <v>4947.4407600000004</v>
      </c>
      <c r="CZ27" s="1348">
        <f t="shared" si="32"/>
        <v>4947.4407600000004</v>
      </c>
      <c r="DA27" s="1348">
        <f t="shared" si="33"/>
        <v>5102.4806549999994</v>
      </c>
      <c r="DD27" s="1153" t="s">
        <v>354</v>
      </c>
      <c r="DE27" s="1348">
        <v>168207463</v>
      </c>
      <c r="DF27" s="1348">
        <f t="shared" si="34"/>
        <v>174094.72420499998</v>
      </c>
      <c r="DJ27" s="1153" t="s">
        <v>589</v>
      </c>
      <c r="DK27" s="1348">
        <v>9710069</v>
      </c>
      <c r="DL27" s="1348">
        <v>4968824</v>
      </c>
      <c r="DM27" s="1348">
        <v>4741245</v>
      </c>
      <c r="DN27" s="1348">
        <v>4968824</v>
      </c>
      <c r="DO27" s="1348">
        <f t="shared" si="35"/>
        <v>10049.921414999999</v>
      </c>
      <c r="DP27" s="1348">
        <f t="shared" si="36"/>
        <v>5142.7328399999988</v>
      </c>
      <c r="DQ27" s="1348">
        <f t="shared" si="37"/>
        <v>4907.1885749999992</v>
      </c>
      <c r="DR27" s="1348">
        <f t="shared" si="38"/>
        <v>5142.7328399999988</v>
      </c>
      <c r="DV27" s="748" t="s">
        <v>348</v>
      </c>
      <c r="DW27" s="749">
        <v>193926</v>
      </c>
      <c r="DX27" s="1349">
        <f t="shared" si="39"/>
        <v>200.71340999999998</v>
      </c>
      <c r="EA27" s="748" t="s">
        <v>589</v>
      </c>
      <c r="EB27" s="749">
        <v>9710069</v>
      </c>
      <c r="EC27" s="749">
        <v>5503444</v>
      </c>
      <c r="ED27" s="749">
        <v>5503444</v>
      </c>
      <c r="EE27" s="749">
        <v>4206625</v>
      </c>
      <c r="EF27" s="1350">
        <f t="shared" si="40"/>
        <v>10049.921414999999</v>
      </c>
      <c r="EG27" s="1350">
        <f t="shared" si="41"/>
        <v>5696.0645400000003</v>
      </c>
      <c r="EH27" s="1350">
        <f t="shared" si="42"/>
        <v>5696.0645400000003</v>
      </c>
      <c r="EI27" s="1350">
        <f t="shared" si="43"/>
        <v>4353.8568749999995</v>
      </c>
      <c r="EL27" s="1351" t="s">
        <v>349</v>
      </c>
      <c r="EM27" s="1352">
        <v>0</v>
      </c>
      <c r="EN27" s="1352">
        <f t="shared" si="44"/>
        <v>0</v>
      </c>
      <c r="EQ27" s="996" t="s">
        <v>589</v>
      </c>
      <c r="ER27" s="997">
        <v>10710069</v>
      </c>
      <c r="ES27" s="997">
        <v>6777099</v>
      </c>
      <c r="ET27" s="997">
        <v>3932970</v>
      </c>
      <c r="EU27" s="997">
        <v>6777099</v>
      </c>
      <c r="EV27" s="1352">
        <f t="shared" si="45"/>
        <v>11084.921414999999</v>
      </c>
      <c r="EW27" s="1352">
        <f t="shared" si="46"/>
        <v>7014.2974649999996</v>
      </c>
      <c r="EX27" s="1352">
        <f t="shared" si="47"/>
        <v>7014.2974649999996</v>
      </c>
      <c r="EY27" s="1352">
        <f t="shared" si="48"/>
        <v>4070.6239499999997</v>
      </c>
      <c r="FB27" s="1153" t="s">
        <v>355</v>
      </c>
      <c r="FC27" s="1348">
        <v>22655251</v>
      </c>
      <c r="FD27" s="1348">
        <f t="shared" si="49"/>
        <v>23448.184784999998</v>
      </c>
      <c r="FF27" s="1153" t="s">
        <v>589</v>
      </c>
      <c r="FG27" s="1348">
        <v>10399069</v>
      </c>
      <c r="FH27" s="1348">
        <v>7924960</v>
      </c>
      <c r="FI27" s="1348">
        <v>7924960</v>
      </c>
      <c r="FJ27" s="1348">
        <v>2474109</v>
      </c>
      <c r="FK27" s="1350">
        <f t="shared" si="50"/>
        <v>10763.036414999999</v>
      </c>
      <c r="FL27" s="1350">
        <f t="shared" si="51"/>
        <v>8202.3335999999999</v>
      </c>
      <c r="FM27" s="1350">
        <f t="shared" si="52"/>
        <v>8202.3335999999999</v>
      </c>
      <c r="FN27" s="1350">
        <f t="shared" si="53"/>
        <v>2560.7028149999996</v>
      </c>
      <c r="FQ27" s="748" t="s">
        <v>539</v>
      </c>
      <c r="FR27" s="749">
        <v>671708</v>
      </c>
      <c r="FS27" s="1348">
        <f t="shared" si="54"/>
        <v>695.21777999999995</v>
      </c>
      <c r="FV27" s="748" t="s">
        <v>589</v>
      </c>
      <c r="FW27" s="749">
        <v>8628826</v>
      </c>
      <c r="FX27" s="749">
        <v>8628826</v>
      </c>
      <c r="FY27" s="749">
        <v>8628826</v>
      </c>
      <c r="FZ27" s="749">
        <v>0</v>
      </c>
      <c r="GA27" s="1350">
        <f t="shared" si="55"/>
        <v>8930.8349099999978</v>
      </c>
      <c r="GB27" s="1350">
        <f t="shared" si="56"/>
        <v>8930.8349099999978</v>
      </c>
      <c r="GC27" s="1350">
        <f t="shared" si="57"/>
        <v>8930.8349099999978</v>
      </c>
      <c r="GD27" s="1350">
        <f t="shared" si="58"/>
        <v>0</v>
      </c>
    </row>
    <row r="28" spans="1:186" ht="15" customHeight="1" x14ac:dyDescent="0.25">
      <c r="A28" s="748" t="s">
        <v>539</v>
      </c>
      <c r="B28" s="749">
        <v>2500000</v>
      </c>
      <c r="C28" s="749">
        <v>0</v>
      </c>
      <c r="D28" s="749">
        <v>2500000</v>
      </c>
      <c r="E28" s="749">
        <v>0</v>
      </c>
      <c r="F28" s="749">
        <f t="shared" si="0"/>
        <v>2587.5</v>
      </c>
      <c r="G28" s="749">
        <f t="shared" si="1"/>
        <v>0</v>
      </c>
      <c r="H28" s="749">
        <f t="shared" si="2"/>
        <v>2587.5</v>
      </c>
      <c r="I28" s="749">
        <f t="shared" si="3"/>
        <v>0</v>
      </c>
      <c r="L28" s="748" t="s">
        <v>355</v>
      </c>
      <c r="M28" s="749">
        <v>22604443</v>
      </c>
      <c r="N28" s="749">
        <f t="shared" si="4"/>
        <v>23395.598504999998</v>
      </c>
      <c r="Q28" s="748" t="s">
        <v>539</v>
      </c>
      <c r="R28" s="749">
        <v>2500000</v>
      </c>
      <c r="S28" s="749">
        <v>0</v>
      </c>
      <c r="T28" s="749">
        <v>2500000</v>
      </c>
      <c r="U28" s="749">
        <v>0</v>
      </c>
      <c r="V28" s="1348">
        <f t="shared" si="5"/>
        <v>2587.5</v>
      </c>
      <c r="W28" s="1348">
        <f t="shared" si="6"/>
        <v>0</v>
      </c>
      <c r="X28" s="1348">
        <f t="shared" si="7"/>
        <v>2587.5</v>
      </c>
      <c r="Y28" s="1348">
        <f t="shared" si="8"/>
        <v>0</v>
      </c>
      <c r="AB28" s="748" t="s">
        <v>463</v>
      </c>
      <c r="AC28" s="749">
        <v>157932</v>
      </c>
      <c r="AD28" s="1348">
        <f t="shared" si="9"/>
        <v>163.45961999999997</v>
      </c>
      <c r="AG28" s="748" t="s">
        <v>539</v>
      </c>
      <c r="AH28" s="749">
        <v>2500000</v>
      </c>
      <c r="AI28" s="749">
        <v>0</v>
      </c>
      <c r="AJ28" s="749">
        <v>0</v>
      </c>
      <c r="AK28" s="749">
        <v>2500000</v>
      </c>
      <c r="AL28" s="1348">
        <f t="shared" si="10"/>
        <v>2587.5</v>
      </c>
      <c r="AM28" s="1348">
        <f t="shared" si="11"/>
        <v>0</v>
      </c>
      <c r="AN28" s="1348">
        <f t="shared" si="12"/>
        <v>0</v>
      </c>
      <c r="AO28" s="1348">
        <f t="shared" si="13"/>
        <v>2587.5</v>
      </c>
      <c r="AR28" s="748" t="s">
        <v>351</v>
      </c>
      <c r="AS28" s="1348">
        <v>1076451519</v>
      </c>
      <c r="AT28" s="1348">
        <f t="shared" si="14"/>
        <v>1114127.322165</v>
      </c>
      <c r="AW28" s="748" t="s">
        <v>539</v>
      </c>
      <c r="AX28" s="749">
        <v>2500000</v>
      </c>
      <c r="AY28" s="749">
        <v>0</v>
      </c>
      <c r="AZ28" s="749">
        <v>0</v>
      </c>
      <c r="BA28" s="749">
        <v>2500000</v>
      </c>
      <c r="BB28" s="1348">
        <f t="shared" si="15"/>
        <v>2587.5</v>
      </c>
      <c r="BC28" s="1348">
        <f t="shared" si="16"/>
        <v>0</v>
      </c>
      <c r="BD28" s="1348">
        <f t="shared" si="17"/>
        <v>0</v>
      </c>
      <c r="BE28" s="1348">
        <f t="shared" si="18"/>
        <v>2587.5</v>
      </c>
      <c r="BH28" s="748" t="s">
        <v>354</v>
      </c>
      <c r="BI28" s="1348">
        <v>164148879</v>
      </c>
      <c r="BJ28" s="1348">
        <f t="shared" si="19"/>
        <v>169894.08976499998</v>
      </c>
      <c r="BM28" s="748" t="s">
        <v>539</v>
      </c>
      <c r="BN28" s="1348">
        <v>2500000</v>
      </c>
      <c r="BO28" s="1348">
        <v>172920</v>
      </c>
      <c r="BP28" s="1348">
        <v>172920</v>
      </c>
      <c r="BQ28" s="1348">
        <v>2327080</v>
      </c>
      <c r="BR28" s="1348">
        <f t="shared" si="20"/>
        <v>2587.5</v>
      </c>
      <c r="BS28" s="1348">
        <f t="shared" si="21"/>
        <v>178.97219999999999</v>
      </c>
      <c r="BT28" s="1348">
        <f t="shared" si="22"/>
        <v>178.97219999999999</v>
      </c>
      <c r="BU28" s="1348">
        <f t="shared" si="23"/>
        <v>2408.5277999999998</v>
      </c>
      <c r="BX28" s="1153" t="s">
        <v>463</v>
      </c>
      <c r="BY28" s="1348">
        <v>157932</v>
      </c>
      <c r="BZ28" s="1348">
        <f t="shared" si="24"/>
        <v>163.45961999999997</v>
      </c>
      <c r="CC28" s="1348" t="s">
        <v>539</v>
      </c>
      <c r="CD28" s="1348">
        <v>2500000</v>
      </c>
      <c r="CE28" s="1348">
        <v>172920</v>
      </c>
      <c r="CF28" s="1348">
        <v>172920</v>
      </c>
      <c r="CG28" s="1348">
        <v>2327080</v>
      </c>
      <c r="CH28" s="1348">
        <f t="shared" si="25"/>
        <v>2587.5</v>
      </c>
      <c r="CI28" s="1348">
        <f t="shared" si="26"/>
        <v>178.97219999999999</v>
      </c>
      <c r="CJ28" s="1348">
        <f t="shared" si="27"/>
        <v>178.97219999999999</v>
      </c>
      <c r="CK28" s="1348">
        <f t="shared" si="28"/>
        <v>2408.5277999999998</v>
      </c>
      <c r="CN28" s="1153" t="s">
        <v>351</v>
      </c>
      <c r="CO28" s="1348">
        <v>1068160707</v>
      </c>
      <c r="CP28" s="1348">
        <f t="shared" si="29"/>
        <v>1105546.3317449999</v>
      </c>
      <c r="CS28" s="748" t="s">
        <v>539</v>
      </c>
      <c r="CT28" s="749">
        <v>2500000</v>
      </c>
      <c r="CU28" s="749">
        <v>172920</v>
      </c>
      <c r="CV28" s="749">
        <v>172920</v>
      </c>
      <c r="CW28" s="749">
        <v>2327080</v>
      </c>
      <c r="CX28" s="1348">
        <f t="shared" si="30"/>
        <v>2587.5</v>
      </c>
      <c r="CY28" s="1348">
        <f t="shared" si="31"/>
        <v>178.97219999999999</v>
      </c>
      <c r="CZ28" s="1348">
        <f t="shared" si="32"/>
        <v>178.97219999999999</v>
      </c>
      <c r="DA28" s="1348">
        <f t="shared" si="33"/>
        <v>2408.5277999999998</v>
      </c>
      <c r="DD28" s="1153" t="s">
        <v>355</v>
      </c>
      <c r="DE28" s="1348">
        <v>22370359</v>
      </c>
      <c r="DF28" s="1348">
        <f t="shared" si="34"/>
        <v>23153.321564999998</v>
      </c>
      <c r="DJ28" s="1153" t="s">
        <v>539</v>
      </c>
      <c r="DK28" s="1348">
        <v>2500000</v>
      </c>
      <c r="DL28" s="1348">
        <v>172920</v>
      </c>
      <c r="DM28" s="1348">
        <v>2327080</v>
      </c>
      <c r="DN28" s="1348">
        <v>172920</v>
      </c>
      <c r="DO28" s="1348">
        <f t="shared" si="35"/>
        <v>2587.5</v>
      </c>
      <c r="DP28" s="1348">
        <f t="shared" si="36"/>
        <v>178.97219999999999</v>
      </c>
      <c r="DQ28" s="1348">
        <f t="shared" si="37"/>
        <v>2408.5277999999998</v>
      </c>
      <c r="DR28" s="1348">
        <f t="shared" si="38"/>
        <v>178.97219999999999</v>
      </c>
      <c r="DV28" s="748" t="s">
        <v>349</v>
      </c>
      <c r="DW28" s="749">
        <v>193926</v>
      </c>
      <c r="DX28" s="1349">
        <f t="shared" si="39"/>
        <v>200.71340999999998</v>
      </c>
      <c r="EA28" s="748" t="s">
        <v>539</v>
      </c>
      <c r="EB28" s="749">
        <v>2500000</v>
      </c>
      <c r="EC28" s="749">
        <v>172920</v>
      </c>
      <c r="ED28" s="749">
        <v>172920</v>
      </c>
      <c r="EE28" s="749">
        <v>2327080</v>
      </c>
      <c r="EF28" s="1350">
        <f t="shared" si="40"/>
        <v>2587.5</v>
      </c>
      <c r="EG28" s="1350">
        <f t="shared" si="41"/>
        <v>178.97219999999999</v>
      </c>
      <c r="EH28" s="1350">
        <f t="shared" si="42"/>
        <v>178.97219999999999</v>
      </c>
      <c r="EI28" s="1350">
        <f t="shared" si="43"/>
        <v>2408.5277999999998</v>
      </c>
      <c r="EL28" s="1351" t="s">
        <v>351</v>
      </c>
      <c r="EM28" s="1352">
        <v>1075092838</v>
      </c>
      <c r="EN28" s="1352">
        <f t="shared" si="44"/>
        <v>1112721.08733</v>
      </c>
      <c r="EQ28" s="996" t="s">
        <v>539</v>
      </c>
      <c r="ER28" s="997">
        <v>2500000</v>
      </c>
      <c r="ES28" s="997">
        <v>172920</v>
      </c>
      <c r="ET28" s="997">
        <v>2327080</v>
      </c>
      <c r="EU28" s="997">
        <v>172920</v>
      </c>
      <c r="EV28" s="1352">
        <f t="shared" si="45"/>
        <v>2587.5</v>
      </c>
      <c r="EW28" s="1352">
        <f t="shared" si="46"/>
        <v>178.97219999999999</v>
      </c>
      <c r="EX28" s="1352">
        <f t="shared" si="47"/>
        <v>178.97219999999999</v>
      </c>
      <c r="EY28" s="1352">
        <f t="shared" si="48"/>
        <v>2408.5277999999998</v>
      </c>
      <c r="FB28" s="1153" t="s">
        <v>542</v>
      </c>
      <c r="FC28" s="1348">
        <v>12149473</v>
      </c>
      <c r="FD28" s="1348">
        <f t="shared" si="49"/>
        <v>12574.704554999998</v>
      </c>
      <c r="FF28" s="1153" t="s">
        <v>539</v>
      </c>
      <c r="FG28" s="1348">
        <v>2500000</v>
      </c>
      <c r="FH28" s="1348">
        <v>172920</v>
      </c>
      <c r="FI28" s="1348">
        <v>172920</v>
      </c>
      <c r="FJ28" s="1348">
        <v>2327080</v>
      </c>
      <c r="FK28" s="1350">
        <f t="shared" si="50"/>
        <v>2587.5</v>
      </c>
      <c r="FL28" s="1350">
        <f t="shared" si="51"/>
        <v>178.97219999999999</v>
      </c>
      <c r="FM28" s="1350">
        <f t="shared" si="52"/>
        <v>178.97219999999999</v>
      </c>
      <c r="FN28" s="1350">
        <f t="shared" si="53"/>
        <v>2408.5277999999998</v>
      </c>
      <c r="FQ28" s="748" t="s">
        <v>348</v>
      </c>
      <c r="FR28" s="749">
        <v>932966</v>
      </c>
      <c r="FS28" s="1348">
        <f t="shared" si="54"/>
        <v>965.61980999999992</v>
      </c>
      <c r="FV28" s="748" t="s">
        <v>539</v>
      </c>
      <c r="FW28" s="749">
        <v>2500000</v>
      </c>
      <c r="FX28" s="749">
        <v>844628</v>
      </c>
      <c r="FY28" s="749">
        <v>844628</v>
      </c>
      <c r="FZ28" s="749">
        <v>1655372</v>
      </c>
      <c r="GA28" s="1350">
        <f t="shared" si="55"/>
        <v>2587.5</v>
      </c>
      <c r="GB28" s="1350">
        <f t="shared" si="56"/>
        <v>874.18997999999999</v>
      </c>
      <c r="GC28" s="1350">
        <f t="shared" si="57"/>
        <v>874.18997999999999</v>
      </c>
      <c r="GD28" s="1350">
        <f t="shared" si="58"/>
        <v>1713.3100199999999</v>
      </c>
    </row>
    <row r="29" spans="1:186" ht="15" customHeight="1" x14ac:dyDescent="0.25">
      <c r="A29" s="748" t="s">
        <v>348</v>
      </c>
      <c r="B29" s="749">
        <v>4470574</v>
      </c>
      <c r="C29" s="749">
        <v>0</v>
      </c>
      <c r="D29" s="749">
        <v>4470574</v>
      </c>
      <c r="E29" s="749">
        <v>0</v>
      </c>
      <c r="F29" s="749">
        <f t="shared" si="0"/>
        <v>4627.0440899999994</v>
      </c>
      <c r="G29" s="749">
        <f t="shared" si="1"/>
        <v>0</v>
      </c>
      <c r="H29" s="749">
        <f t="shared" si="2"/>
        <v>4627.0440899999994</v>
      </c>
      <c r="I29" s="749">
        <f t="shared" si="3"/>
        <v>0</v>
      </c>
      <c r="L29" s="748" t="s">
        <v>542</v>
      </c>
      <c r="M29" s="749">
        <v>10836394</v>
      </c>
      <c r="N29" s="749">
        <f t="shared" si="4"/>
        <v>11215.66779</v>
      </c>
      <c r="Q29" s="748" t="s">
        <v>348</v>
      </c>
      <c r="R29" s="749">
        <v>4470574</v>
      </c>
      <c r="S29" s="749">
        <v>0</v>
      </c>
      <c r="T29" s="749">
        <v>4470574</v>
      </c>
      <c r="U29" s="749">
        <v>0</v>
      </c>
      <c r="V29" s="1348">
        <f t="shared" si="5"/>
        <v>4627.0440899999994</v>
      </c>
      <c r="W29" s="1348">
        <f t="shared" si="6"/>
        <v>0</v>
      </c>
      <c r="X29" s="1348">
        <f t="shared" si="7"/>
        <v>4627.0440899999994</v>
      </c>
      <c r="Y29" s="1348">
        <f t="shared" si="8"/>
        <v>0</v>
      </c>
      <c r="AB29" s="748" t="s">
        <v>351</v>
      </c>
      <c r="AC29" s="749">
        <v>1880957310</v>
      </c>
      <c r="AD29" s="1348">
        <f t="shared" si="9"/>
        <v>1946790.8158499999</v>
      </c>
      <c r="AG29" s="748" t="s">
        <v>348</v>
      </c>
      <c r="AH29" s="749">
        <v>4470574</v>
      </c>
      <c r="AI29" s="749">
        <v>157932</v>
      </c>
      <c r="AJ29" s="749">
        <v>157932</v>
      </c>
      <c r="AK29" s="749">
        <v>4312642</v>
      </c>
      <c r="AL29" s="1348">
        <f t="shared" si="10"/>
        <v>4627.0440899999994</v>
      </c>
      <c r="AM29" s="1348">
        <f t="shared" si="11"/>
        <v>163.45961999999997</v>
      </c>
      <c r="AN29" s="1348">
        <f t="shared" si="12"/>
        <v>163.45961999999997</v>
      </c>
      <c r="AO29" s="1348">
        <f t="shared" si="13"/>
        <v>4463.5844699999998</v>
      </c>
      <c r="AR29" s="748" t="s">
        <v>352</v>
      </c>
      <c r="AS29" s="1348">
        <v>998134551</v>
      </c>
      <c r="AT29" s="1348">
        <f t="shared" si="14"/>
        <v>1033069.2602849999</v>
      </c>
      <c r="AW29" s="748" t="s">
        <v>348</v>
      </c>
      <c r="AX29" s="749">
        <v>4470574</v>
      </c>
      <c r="AY29" s="749">
        <v>157932</v>
      </c>
      <c r="AZ29" s="749">
        <v>157932</v>
      </c>
      <c r="BA29" s="749">
        <v>4312642</v>
      </c>
      <c r="BB29" s="1348">
        <f t="shared" si="15"/>
        <v>4627.0440899999994</v>
      </c>
      <c r="BC29" s="1348">
        <f t="shared" si="16"/>
        <v>163.45961999999997</v>
      </c>
      <c r="BD29" s="1348">
        <f t="shared" si="17"/>
        <v>163.45961999999997</v>
      </c>
      <c r="BE29" s="1348">
        <f t="shared" si="18"/>
        <v>4463.5844699999998</v>
      </c>
      <c r="BH29" s="748" t="s">
        <v>355</v>
      </c>
      <c r="BI29" s="1348">
        <v>21599174</v>
      </c>
      <c r="BJ29" s="1348">
        <f t="shared" si="19"/>
        <v>22355.145089999998</v>
      </c>
      <c r="BM29" s="748" t="s">
        <v>348</v>
      </c>
      <c r="BN29" s="1348">
        <v>4470574</v>
      </c>
      <c r="BO29" s="1348">
        <v>157932</v>
      </c>
      <c r="BP29" s="1348">
        <v>157932</v>
      </c>
      <c r="BQ29" s="1348">
        <v>4312642</v>
      </c>
      <c r="BR29" s="1348">
        <f t="shared" si="20"/>
        <v>4627.0440899999994</v>
      </c>
      <c r="BS29" s="1348">
        <f t="shared" si="21"/>
        <v>163.45961999999997</v>
      </c>
      <c r="BT29" s="1348">
        <f t="shared" si="22"/>
        <v>163.45961999999997</v>
      </c>
      <c r="BU29" s="1348">
        <f t="shared" si="23"/>
        <v>4463.5844699999998</v>
      </c>
      <c r="BX29" s="1153" t="s">
        <v>351</v>
      </c>
      <c r="BY29" s="1348">
        <v>1886118102</v>
      </c>
      <c r="BZ29" s="1348">
        <f t="shared" si="24"/>
        <v>1952132.2355699998</v>
      </c>
      <c r="CC29" s="1348" t="s">
        <v>348</v>
      </c>
      <c r="CD29" s="1348">
        <v>4470574</v>
      </c>
      <c r="CE29" s="1348">
        <v>315864</v>
      </c>
      <c r="CF29" s="1348">
        <v>315864</v>
      </c>
      <c r="CG29" s="1348">
        <v>4154710</v>
      </c>
      <c r="CH29" s="1348">
        <f t="shared" si="25"/>
        <v>4627.0440899999994</v>
      </c>
      <c r="CI29" s="1348">
        <f t="shared" si="26"/>
        <v>326.91923999999995</v>
      </c>
      <c r="CJ29" s="1348">
        <f t="shared" si="27"/>
        <v>326.91923999999995</v>
      </c>
      <c r="CK29" s="1348">
        <f t="shared" si="28"/>
        <v>4300.1248500000002</v>
      </c>
      <c r="CN29" s="1153" t="s">
        <v>352</v>
      </c>
      <c r="CO29" s="1348">
        <v>994291648</v>
      </c>
      <c r="CP29" s="1348">
        <f t="shared" si="29"/>
        <v>1029091.8556799999</v>
      </c>
      <c r="CS29" s="748" t="s">
        <v>348</v>
      </c>
      <c r="CT29" s="749">
        <v>4470574</v>
      </c>
      <c r="CU29" s="749">
        <v>315864</v>
      </c>
      <c r="CV29" s="749">
        <v>315864</v>
      </c>
      <c r="CW29" s="749">
        <v>4154710</v>
      </c>
      <c r="CX29" s="1348">
        <f t="shared" si="30"/>
        <v>4627.0440899999994</v>
      </c>
      <c r="CY29" s="1348">
        <f t="shared" si="31"/>
        <v>326.91923999999995</v>
      </c>
      <c r="CZ29" s="1348">
        <f t="shared" si="32"/>
        <v>326.91923999999995</v>
      </c>
      <c r="DA29" s="1348">
        <f t="shared" si="33"/>
        <v>4300.1248500000002</v>
      </c>
      <c r="DD29" s="1153" t="s">
        <v>542</v>
      </c>
      <c r="DE29" s="1348">
        <v>11493020</v>
      </c>
      <c r="DF29" s="1348">
        <f t="shared" si="34"/>
        <v>11895.2757</v>
      </c>
      <c r="DJ29" s="1153" t="s">
        <v>348</v>
      </c>
      <c r="DK29" s="1348">
        <v>4470574</v>
      </c>
      <c r="DL29" s="1348">
        <v>315864</v>
      </c>
      <c r="DM29" s="1348">
        <v>4154710</v>
      </c>
      <c r="DN29" s="1348">
        <v>315864</v>
      </c>
      <c r="DO29" s="1348">
        <f t="shared" si="35"/>
        <v>4627.0440899999994</v>
      </c>
      <c r="DP29" s="1348">
        <f t="shared" si="36"/>
        <v>326.91923999999995</v>
      </c>
      <c r="DQ29" s="1348">
        <f t="shared" si="37"/>
        <v>4300.1248500000002</v>
      </c>
      <c r="DR29" s="1348">
        <f t="shared" si="38"/>
        <v>326.91923999999995</v>
      </c>
      <c r="DV29" s="748" t="s">
        <v>351</v>
      </c>
      <c r="DW29" s="749">
        <v>1916364824</v>
      </c>
      <c r="DX29" s="1349">
        <f t="shared" si="39"/>
        <v>1983437.5928399998</v>
      </c>
      <c r="EA29" s="748" t="s">
        <v>348</v>
      </c>
      <c r="EB29" s="749">
        <v>4470574</v>
      </c>
      <c r="EC29" s="749">
        <v>509790</v>
      </c>
      <c r="ED29" s="749">
        <v>509790</v>
      </c>
      <c r="EE29" s="749">
        <v>3960784</v>
      </c>
      <c r="EF29" s="1350">
        <f t="shared" si="40"/>
        <v>4627.0440899999994</v>
      </c>
      <c r="EG29" s="1350">
        <f t="shared" si="41"/>
        <v>527.63265000000001</v>
      </c>
      <c r="EH29" s="1350">
        <f t="shared" si="42"/>
        <v>527.63265000000001</v>
      </c>
      <c r="EI29" s="1350">
        <f t="shared" si="43"/>
        <v>4099.4114399999999</v>
      </c>
      <c r="EL29" s="1351" t="s">
        <v>352</v>
      </c>
      <c r="EM29" s="1352">
        <v>996914113</v>
      </c>
      <c r="EN29" s="1352">
        <f t="shared" si="44"/>
        <v>1031806.106955</v>
      </c>
      <c r="EQ29" s="996" t="s">
        <v>348</v>
      </c>
      <c r="ER29" s="997">
        <v>4470574</v>
      </c>
      <c r="ES29" s="997">
        <v>509790</v>
      </c>
      <c r="ET29" s="997">
        <v>3960784</v>
      </c>
      <c r="EU29" s="997">
        <v>509790</v>
      </c>
      <c r="EV29" s="1352">
        <f t="shared" si="45"/>
        <v>4627.0440899999994</v>
      </c>
      <c r="EW29" s="1352">
        <f t="shared" si="46"/>
        <v>527.63265000000001</v>
      </c>
      <c r="EX29" s="1352">
        <f t="shared" si="47"/>
        <v>527.63265000000001</v>
      </c>
      <c r="EY29" s="1352">
        <f t="shared" si="48"/>
        <v>4099.4114399999999</v>
      </c>
      <c r="FB29" s="1153" t="s">
        <v>543</v>
      </c>
      <c r="FC29" s="1348">
        <v>172990690</v>
      </c>
      <c r="FD29" s="1348">
        <f t="shared" si="49"/>
        <v>179045.36414999998</v>
      </c>
      <c r="FF29" s="1153" t="s">
        <v>348</v>
      </c>
      <c r="FG29" s="1348">
        <v>4470574</v>
      </c>
      <c r="FH29" s="1348">
        <v>509790</v>
      </c>
      <c r="FI29" s="1348">
        <v>509790</v>
      </c>
      <c r="FJ29" s="1348">
        <v>3960784</v>
      </c>
      <c r="FK29" s="1350">
        <f t="shared" si="50"/>
        <v>4627.0440899999994</v>
      </c>
      <c r="FL29" s="1350">
        <f t="shared" si="51"/>
        <v>527.63265000000001</v>
      </c>
      <c r="FM29" s="1350">
        <f t="shared" si="52"/>
        <v>527.63265000000001</v>
      </c>
      <c r="FN29" s="1350">
        <f t="shared" si="53"/>
        <v>4099.4114399999999</v>
      </c>
      <c r="FQ29" s="748" t="s">
        <v>349</v>
      </c>
      <c r="FR29" s="749">
        <v>170966</v>
      </c>
      <c r="FS29" s="1348">
        <f t="shared" si="54"/>
        <v>176.94980999999999</v>
      </c>
      <c r="FV29" s="748" t="s">
        <v>348</v>
      </c>
      <c r="FW29" s="749">
        <v>1442756</v>
      </c>
      <c r="FX29" s="749">
        <v>1442756</v>
      </c>
      <c r="FY29" s="749">
        <v>1442756</v>
      </c>
      <c r="FZ29" s="749">
        <v>0</v>
      </c>
      <c r="GA29" s="1350">
        <f t="shared" si="55"/>
        <v>1493.2524599999999</v>
      </c>
      <c r="GB29" s="1350">
        <f t="shared" si="56"/>
        <v>1493.2524599999999</v>
      </c>
      <c r="GC29" s="1350">
        <f t="shared" si="57"/>
        <v>1493.2524599999999</v>
      </c>
      <c r="GD29" s="1350">
        <f t="shared" si="58"/>
        <v>0</v>
      </c>
    </row>
    <row r="30" spans="1:186" ht="15" customHeight="1" x14ac:dyDescent="0.25">
      <c r="A30" s="748" t="s">
        <v>349</v>
      </c>
      <c r="B30" s="749">
        <v>803736</v>
      </c>
      <c r="C30" s="749">
        <v>0</v>
      </c>
      <c r="D30" s="749">
        <v>803736</v>
      </c>
      <c r="E30" s="749">
        <v>0</v>
      </c>
      <c r="F30" s="749">
        <f t="shared" si="0"/>
        <v>831.86675999999989</v>
      </c>
      <c r="G30" s="749">
        <f t="shared" si="1"/>
        <v>0</v>
      </c>
      <c r="H30" s="749">
        <f t="shared" si="2"/>
        <v>831.86675999999989</v>
      </c>
      <c r="I30" s="749">
        <f t="shared" si="3"/>
        <v>0</v>
      </c>
      <c r="L30" s="748" t="s">
        <v>543</v>
      </c>
      <c r="M30" s="749">
        <v>158198913</v>
      </c>
      <c r="N30" s="749">
        <f t="shared" si="4"/>
        <v>163735.87495499998</v>
      </c>
      <c r="Q30" s="748" t="s">
        <v>349</v>
      </c>
      <c r="R30" s="749">
        <v>803736</v>
      </c>
      <c r="S30" s="749">
        <v>0</v>
      </c>
      <c r="T30" s="749">
        <v>803736</v>
      </c>
      <c r="U30" s="749">
        <v>0</v>
      </c>
      <c r="V30" s="1348">
        <f t="shared" si="5"/>
        <v>831.86675999999989</v>
      </c>
      <c r="W30" s="1348">
        <f t="shared" si="6"/>
        <v>0</v>
      </c>
      <c r="X30" s="1348">
        <f t="shared" si="7"/>
        <v>831.86675999999989</v>
      </c>
      <c r="Y30" s="1348">
        <f t="shared" si="8"/>
        <v>0</v>
      </c>
      <c r="AB30" s="748" t="s">
        <v>352</v>
      </c>
      <c r="AC30" s="749">
        <v>1432801168</v>
      </c>
      <c r="AD30" s="1348">
        <f t="shared" si="9"/>
        <v>1482949.20888</v>
      </c>
      <c r="AG30" s="748" t="s">
        <v>349</v>
      </c>
      <c r="AH30" s="749">
        <v>803736</v>
      </c>
      <c r="AI30" s="749">
        <v>0</v>
      </c>
      <c r="AJ30" s="749">
        <v>0</v>
      </c>
      <c r="AK30" s="749">
        <v>803736</v>
      </c>
      <c r="AL30" s="1348">
        <f t="shared" si="10"/>
        <v>831.86675999999989</v>
      </c>
      <c r="AM30" s="1348">
        <f t="shared" si="11"/>
        <v>0</v>
      </c>
      <c r="AN30" s="1348">
        <f t="shared" si="12"/>
        <v>0</v>
      </c>
      <c r="AO30" s="1348">
        <f t="shared" si="13"/>
        <v>831.86675999999989</v>
      </c>
      <c r="AR30" s="748" t="s">
        <v>353</v>
      </c>
      <c r="AS30" s="1348">
        <v>237138597</v>
      </c>
      <c r="AT30" s="1348">
        <f t="shared" si="14"/>
        <v>245438.44789499999</v>
      </c>
      <c r="AW30" s="748" t="s">
        <v>349</v>
      </c>
      <c r="AX30" s="749">
        <v>803736</v>
      </c>
      <c r="AY30" s="749">
        <v>0</v>
      </c>
      <c r="AZ30" s="749">
        <v>0</v>
      </c>
      <c r="BA30" s="749">
        <v>803736</v>
      </c>
      <c r="BB30" s="1348">
        <f t="shared" si="15"/>
        <v>831.86675999999989</v>
      </c>
      <c r="BC30" s="1348">
        <f t="shared" si="16"/>
        <v>0</v>
      </c>
      <c r="BD30" s="1348">
        <f t="shared" si="17"/>
        <v>0</v>
      </c>
      <c r="BE30" s="1348">
        <f t="shared" si="18"/>
        <v>831.86675999999989</v>
      </c>
      <c r="BH30" s="748" t="s">
        <v>542</v>
      </c>
      <c r="BI30" s="1348">
        <v>10181631</v>
      </c>
      <c r="BJ30" s="1348">
        <f t="shared" si="19"/>
        <v>10537.988084999999</v>
      </c>
      <c r="BM30" s="748" t="s">
        <v>349</v>
      </c>
      <c r="BN30" s="1348">
        <v>803736</v>
      </c>
      <c r="BO30" s="1348">
        <v>0</v>
      </c>
      <c r="BP30" s="1348">
        <v>0</v>
      </c>
      <c r="BQ30" s="1348">
        <v>803736</v>
      </c>
      <c r="BR30" s="1348">
        <f t="shared" si="20"/>
        <v>831.86675999999989</v>
      </c>
      <c r="BS30" s="1348">
        <f t="shared" si="21"/>
        <v>0</v>
      </c>
      <c r="BT30" s="1348">
        <f t="shared" si="22"/>
        <v>0</v>
      </c>
      <c r="BU30" s="1348">
        <f t="shared" si="23"/>
        <v>831.86675999999989</v>
      </c>
      <c r="BX30" s="1153" t="s">
        <v>352</v>
      </c>
      <c r="BY30" s="1348">
        <v>1438031698</v>
      </c>
      <c r="BZ30" s="1348">
        <f t="shared" si="24"/>
        <v>1488362.80743</v>
      </c>
      <c r="CC30" s="1348" t="s">
        <v>349</v>
      </c>
      <c r="CD30" s="1348">
        <v>803736</v>
      </c>
      <c r="CE30" s="1348">
        <v>0</v>
      </c>
      <c r="CF30" s="1348">
        <v>0</v>
      </c>
      <c r="CG30" s="1348">
        <v>803736</v>
      </c>
      <c r="CH30" s="1348">
        <f t="shared" si="25"/>
        <v>831.86675999999989</v>
      </c>
      <c r="CI30" s="1348">
        <f t="shared" si="26"/>
        <v>0</v>
      </c>
      <c r="CJ30" s="1348">
        <f t="shared" si="27"/>
        <v>0</v>
      </c>
      <c r="CK30" s="1348">
        <f t="shared" si="28"/>
        <v>831.86675999999989</v>
      </c>
      <c r="CN30" s="1153" t="s">
        <v>353</v>
      </c>
      <c r="CO30" s="1348">
        <v>236174025</v>
      </c>
      <c r="CP30" s="1348">
        <f t="shared" si="29"/>
        <v>244440.11587499999</v>
      </c>
      <c r="CS30" s="748" t="s">
        <v>349</v>
      </c>
      <c r="CT30" s="749">
        <v>803736</v>
      </c>
      <c r="CU30" s="749">
        <v>0</v>
      </c>
      <c r="CV30" s="749">
        <v>0</v>
      </c>
      <c r="CW30" s="749">
        <v>803736</v>
      </c>
      <c r="CX30" s="1348">
        <f t="shared" si="30"/>
        <v>831.86675999999989</v>
      </c>
      <c r="CY30" s="1348">
        <f t="shared" si="31"/>
        <v>0</v>
      </c>
      <c r="CZ30" s="1348">
        <f t="shared" si="32"/>
        <v>0</v>
      </c>
      <c r="DA30" s="1348">
        <f t="shared" si="33"/>
        <v>831.86675999999989</v>
      </c>
      <c r="DD30" s="1153" t="s">
        <v>543</v>
      </c>
      <c r="DE30" s="1348">
        <v>161150135</v>
      </c>
      <c r="DF30" s="1348">
        <f t="shared" si="34"/>
        <v>166790.38972499999</v>
      </c>
      <c r="DJ30" s="1153" t="s">
        <v>349</v>
      </c>
      <c r="DK30" s="1348">
        <v>803736</v>
      </c>
      <c r="DL30" s="1348">
        <v>0</v>
      </c>
      <c r="DM30" s="1348">
        <v>803736</v>
      </c>
      <c r="DN30" s="1348">
        <v>0</v>
      </c>
      <c r="DO30" s="1348">
        <f t="shared" si="35"/>
        <v>831.86675999999989</v>
      </c>
      <c r="DP30" s="1348">
        <f t="shared" si="36"/>
        <v>0</v>
      </c>
      <c r="DQ30" s="1348">
        <f t="shared" si="37"/>
        <v>831.86675999999989</v>
      </c>
      <c r="DR30" s="1348">
        <f t="shared" si="38"/>
        <v>0</v>
      </c>
      <c r="DV30" s="748" t="s">
        <v>352</v>
      </c>
      <c r="DW30" s="749">
        <v>1455304847</v>
      </c>
      <c r="DX30" s="1349">
        <f t="shared" si="39"/>
        <v>1506240.5166449999</v>
      </c>
      <c r="EA30" s="748" t="s">
        <v>349</v>
      </c>
      <c r="EB30" s="749">
        <v>803736</v>
      </c>
      <c r="EC30" s="749">
        <v>193926</v>
      </c>
      <c r="ED30" s="749">
        <v>193926</v>
      </c>
      <c r="EE30" s="749">
        <v>609810</v>
      </c>
      <c r="EF30" s="1350">
        <f t="shared" si="40"/>
        <v>831.86675999999989</v>
      </c>
      <c r="EG30" s="1350">
        <f t="shared" si="41"/>
        <v>200.71340999999998</v>
      </c>
      <c r="EH30" s="1350">
        <f t="shared" si="42"/>
        <v>200.71340999999998</v>
      </c>
      <c r="EI30" s="1350">
        <f t="shared" si="43"/>
        <v>631.15334999999993</v>
      </c>
      <c r="EL30" s="1351" t="s">
        <v>353</v>
      </c>
      <c r="EM30" s="1352">
        <v>239488216</v>
      </c>
      <c r="EN30" s="1352">
        <f t="shared" si="44"/>
        <v>247870.30355999997</v>
      </c>
      <c r="EQ30" s="996" t="s">
        <v>349</v>
      </c>
      <c r="ER30" s="997">
        <v>803736</v>
      </c>
      <c r="ES30" s="997">
        <v>193926</v>
      </c>
      <c r="ET30" s="997">
        <v>609810</v>
      </c>
      <c r="EU30" s="997">
        <v>193926</v>
      </c>
      <c r="EV30" s="1352">
        <f t="shared" si="45"/>
        <v>831.86675999999989</v>
      </c>
      <c r="EW30" s="1352">
        <f t="shared" si="46"/>
        <v>200.71340999999998</v>
      </c>
      <c r="EX30" s="1352">
        <f t="shared" si="47"/>
        <v>200.71340999999998</v>
      </c>
      <c r="EY30" s="1352">
        <f t="shared" si="48"/>
        <v>631.15334999999993</v>
      </c>
      <c r="FB30" s="1153" t="s">
        <v>544</v>
      </c>
      <c r="FC30" s="1348">
        <v>411565724</v>
      </c>
      <c r="FD30" s="1348">
        <f t="shared" si="49"/>
        <v>425970.52433999995</v>
      </c>
      <c r="FF30" s="1153" t="s">
        <v>349</v>
      </c>
      <c r="FG30" s="1348">
        <v>803736</v>
      </c>
      <c r="FH30" s="1348">
        <v>193926</v>
      </c>
      <c r="FI30" s="1348">
        <v>193926</v>
      </c>
      <c r="FJ30" s="1348">
        <v>609810</v>
      </c>
      <c r="FK30" s="1350">
        <f t="shared" si="50"/>
        <v>831.86675999999989</v>
      </c>
      <c r="FL30" s="1350">
        <f t="shared" si="51"/>
        <v>200.71340999999998</v>
      </c>
      <c r="FM30" s="1350">
        <f t="shared" si="52"/>
        <v>200.71340999999998</v>
      </c>
      <c r="FN30" s="1350">
        <f t="shared" si="53"/>
        <v>631.15334999999993</v>
      </c>
      <c r="FQ30" s="748" t="s">
        <v>463</v>
      </c>
      <c r="FR30" s="749">
        <v>0</v>
      </c>
      <c r="FS30" s="1348">
        <f t="shared" si="54"/>
        <v>0</v>
      </c>
      <c r="FV30" s="748" t="s">
        <v>349</v>
      </c>
      <c r="FW30" s="749">
        <v>364892</v>
      </c>
      <c r="FX30" s="749">
        <v>364892</v>
      </c>
      <c r="FY30" s="749">
        <v>364892</v>
      </c>
      <c r="FZ30" s="749">
        <v>0</v>
      </c>
      <c r="GA30" s="1350">
        <f t="shared" si="55"/>
        <v>377.66321999999997</v>
      </c>
      <c r="GB30" s="1350">
        <f t="shared" si="56"/>
        <v>377.66321999999997</v>
      </c>
      <c r="GC30" s="1350">
        <f t="shared" si="57"/>
        <v>377.66321999999997</v>
      </c>
      <c r="GD30" s="1350">
        <f t="shared" si="58"/>
        <v>0</v>
      </c>
    </row>
    <row r="31" spans="1:186" ht="15" customHeight="1" x14ac:dyDescent="0.25">
      <c r="A31" s="748" t="s">
        <v>463</v>
      </c>
      <c r="B31" s="749">
        <v>545738</v>
      </c>
      <c r="C31" s="749">
        <v>0</v>
      </c>
      <c r="D31" s="749">
        <v>545738</v>
      </c>
      <c r="E31" s="749">
        <v>0</v>
      </c>
      <c r="F31" s="749">
        <f t="shared" si="0"/>
        <v>564.83883000000003</v>
      </c>
      <c r="G31" s="749">
        <f t="shared" si="1"/>
        <v>0</v>
      </c>
      <c r="H31" s="749">
        <f t="shared" si="2"/>
        <v>564.83883000000003</v>
      </c>
      <c r="I31" s="749">
        <f t="shared" si="3"/>
        <v>0</v>
      </c>
      <c r="L31" s="748" t="s">
        <v>544</v>
      </c>
      <c r="M31" s="749">
        <v>373903053</v>
      </c>
      <c r="N31" s="749">
        <f t="shared" si="4"/>
        <v>386989.65985499998</v>
      </c>
      <c r="Q31" s="748" t="s">
        <v>463</v>
      </c>
      <c r="R31" s="749">
        <v>545738</v>
      </c>
      <c r="S31" s="749">
        <v>0</v>
      </c>
      <c r="T31" s="749">
        <v>545738</v>
      </c>
      <c r="U31" s="749">
        <v>0</v>
      </c>
      <c r="V31" s="1348">
        <f t="shared" si="5"/>
        <v>564.83883000000003</v>
      </c>
      <c r="W31" s="1348">
        <f t="shared" si="6"/>
        <v>0</v>
      </c>
      <c r="X31" s="1348">
        <f t="shared" si="7"/>
        <v>564.83883000000003</v>
      </c>
      <c r="Y31" s="1348">
        <f t="shared" si="8"/>
        <v>0</v>
      </c>
      <c r="AB31" s="748" t="s">
        <v>353</v>
      </c>
      <c r="AC31" s="749">
        <v>235453357</v>
      </c>
      <c r="AD31" s="1348">
        <f t="shared" si="9"/>
        <v>243694.22449499997</v>
      </c>
      <c r="AG31" s="748" t="s">
        <v>463</v>
      </c>
      <c r="AH31" s="749">
        <v>545738</v>
      </c>
      <c r="AI31" s="749">
        <v>157932</v>
      </c>
      <c r="AJ31" s="749">
        <v>157932</v>
      </c>
      <c r="AK31" s="749">
        <v>387806</v>
      </c>
      <c r="AL31" s="1348">
        <f t="shared" si="10"/>
        <v>564.83883000000003</v>
      </c>
      <c r="AM31" s="1348">
        <f t="shared" si="11"/>
        <v>163.45961999999997</v>
      </c>
      <c r="AN31" s="1348">
        <f t="shared" si="12"/>
        <v>163.45961999999997</v>
      </c>
      <c r="AO31" s="1348">
        <f t="shared" si="13"/>
        <v>401.37920999999994</v>
      </c>
      <c r="AR31" s="748" t="s">
        <v>540</v>
      </c>
      <c r="AS31" s="1348">
        <v>10293193</v>
      </c>
      <c r="AT31" s="1348">
        <f t="shared" si="14"/>
        <v>10653.454754999999</v>
      </c>
      <c r="AW31" s="748" t="s">
        <v>463</v>
      </c>
      <c r="AX31" s="749">
        <v>545738</v>
      </c>
      <c r="AY31" s="749">
        <v>157932</v>
      </c>
      <c r="AZ31" s="749">
        <v>157932</v>
      </c>
      <c r="BA31" s="749">
        <v>387806</v>
      </c>
      <c r="BB31" s="1348">
        <f t="shared" si="15"/>
        <v>564.83883000000003</v>
      </c>
      <c r="BC31" s="1348">
        <f t="shared" si="16"/>
        <v>163.45961999999997</v>
      </c>
      <c r="BD31" s="1348">
        <f t="shared" si="17"/>
        <v>163.45961999999997</v>
      </c>
      <c r="BE31" s="1348">
        <f t="shared" si="18"/>
        <v>401.37920999999994</v>
      </c>
      <c r="BH31" s="748" t="s">
        <v>543</v>
      </c>
      <c r="BI31" s="1348">
        <v>157806628</v>
      </c>
      <c r="BJ31" s="1348">
        <f t="shared" si="19"/>
        <v>163329.85997999998</v>
      </c>
      <c r="BM31" s="748" t="s">
        <v>463</v>
      </c>
      <c r="BN31" s="1348">
        <v>545738</v>
      </c>
      <c r="BO31" s="1348">
        <v>157932</v>
      </c>
      <c r="BP31" s="1348">
        <v>157932</v>
      </c>
      <c r="BQ31" s="1348">
        <v>387806</v>
      </c>
      <c r="BR31" s="1348">
        <f t="shared" si="20"/>
        <v>564.83883000000003</v>
      </c>
      <c r="BS31" s="1348">
        <f t="shared" si="21"/>
        <v>163.45961999999997</v>
      </c>
      <c r="BT31" s="1348">
        <f t="shared" si="22"/>
        <v>163.45961999999997</v>
      </c>
      <c r="BU31" s="1348">
        <f t="shared" si="23"/>
        <v>401.37920999999994</v>
      </c>
      <c r="BX31" s="1153" t="s">
        <v>353</v>
      </c>
      <c r="BY31" s="1348">
        <v>235691223</v>
      </c>
      <c r="BZ31" s="1348">
        <f t="shared" si="24"/>
        <v>243940.41580499997</v>
      </c>
      <c r="CC31" s="1348" t="s">
        <v>463</v>
      </c>
      <c r="CD31" s="1348">
        <v>545738</v>
      </c>
      <c r="CE31" s="1348">
        <v>315864</v>
      </c>
      <c r="CF31" s="1348">
        <v>315864</v>
      </c>
      <c r="CG31" s="1348">
        <v>229874</v>
      </c>
      <c r="CH31" s="1348">
        <f t="shared" si="25"/>
        <v>564.83883000000003</v>
      </c>
      <c r="CI31" s="1348">
        <f t="shared" si="26"/>
        <v>326.91923999999995</v>
      </c>
      <c r="CJ31" s="1348">
        <f t="shared" si="27"/>
        <v>326.91923999999995</v>
      </c>
      <c r="CK31" s="1348">
        <f t="shared" si="28"/>
        <v>237.91958999999997</v>
      </c>
      <c r="CN31" s="1153" t="s">
        <v>540</v>
      </c>
      <c r="CO31" s="1348">
        <v>10638509</v>
      </c>
      <c r="CP31" s="1348">
        <f t="shared" si="29"/>
        <v>11010.856814999999</v>
      </c>
      <c r="CS31" s="748" t="s">
        <v>463</v>
      </c>
      <c r="CT31" s="749">
        <v>545738</v>
      </c>
      <c r="CU31" s="749">
        <v>315864</v>
      </c>
      <c r="CV31" s="749">
        <v>315864</v>
      </c>
      <c r="CW31" s="749">
        <v>229874</v>
      </c>
      <c r="CX31" s="1348">
        <f t="shared" si="30"/>
        <v>564.83883000000003</v>
      </c>
      <c r="CY31" s="1348">
        <f t="shared" si="31"/>
        <v>326.91923999999995</v>
      </c>
      <c r="CZ31" s="1348">
        <f t="shared" si="32"/>
        <v>326.91923999999995</v>
      </c>
      <c r="DA31" s="1348">
        <f t="shared" si="33"/>
        <v>237.91958999999997</v>
      </c>
      <c r="DD31" s="1153" t="s">
        <v>544</v>
      </c>
      <c r="DE31" s="1348">
        <v>380752164</v>
      </c>
      <c r="DF31" s="1348">
        <f t="shared" si="34"/>
        <v>394078.48973999993</v>
      </c>
      <c r="DJ31" s="1153" t="s">
        <v>463</v>
      </c>
      <c r="DK31" s="1348">
        <v>545738</v>
      </c>
      <c r="DL31" s="1348">
        <v>315864</v>
      </c>
      <c r="DM31" s="1348">
        <v>229874</v>
      </c>
      <c r="DN31" s="1348">
        <v>315864</v>
      </c>
      <c r="DO31" s="1348">
        <f t="shared" si="35"/>
        <v>564.83883000000003</v>
      </c>
      <c r="DP31" s="1348">
        <f t="shared" si="36"/>
        <v>326.91923999999995</v>
      </c>
      <c r="DQ31" s="1348">
        <f t="shared" si="37"/>
        <v>237.91958999999997</v>
      </c>
      <c r="DR31" s="1348">
        <f t="shared" si="38"/>
        <v>326.91923999999995</v>
      </c>
      <c r="DV31" s="748" t="s">
        <v>353</v>
      </c>
      <c r="DW31" s="749">
        <v>241366195</v>
      </c>
      <c r="DX31" s="1349">
        <f t="shared" si="39"/>
        <v>249814.01182499999</v>
      </c>
      <c r="EA31" s="748" t="s">
        <v>463</v>
      </c>
      <c r="EB31" s="749">
        <v>545738</v>
      </c>
      <c r="EC31" s="749">
        <v>315864</v>
      </c>
      <c r="ED31" s="749">
        <v>315864</v>
      </c>
      <c r="EE31" s="749">
        <v>229874</v>
      </c>
      <c r="EF31" s="1350">
        <f t="shared" si="40"/>
        <v>564.83883000000003</v>
      </c>
      <c r="EG31" s="1350">
        <f t="shared" si="41"/>
        <v>326.91923999999995</v>
      </c>
      <c r="EH31" s="1350">
        <f t="shared" si="42"/>
        <v>326.91923999999995</v>
      </c>
      <c r="EI31" s="1350">
        <f t="shared" si="43"/>
        <v>237.91958999999997</v>
      </c>
      <c r="EL31" s="1351" t="s">
        <v>540</v>
      </c>
      <c r="EM31" s="1352">
        <v>10978974</v>
      </c>
      <c r="EN31" s="1352">
        <f t="shared" si="44"/>
        <v>11363.238089999999</v>
      </c>
      <c r="EQ31" s="996" t="s">
        <v>463</v>
      </c>
      <c r="ER31" s="997">
        <v>545738</v>
      </c>
      <c r="ES31" s="997">
        <v>315864</v>
      </c>
      <c r="ET31" s="997">
        <v>229874</v>
      </c>
      <c r="EU31" s="997">
        <v>315864</v>
      </c>
      <c r="EV31" s="1352">
        <f t="shared" si="45"/>
        <v>564.83883000000003</v>
      </c>
      <c r="EW31" s="1352">
        <f t="shared" si="46"/>
        <v>326.91923999999995</v>
      </c>
      <c r="EX31" s="1352">
        <f t="shared" si="47"/>
        <v>326.91923999999995</v>
      </c>
      <c r="EY31" s="1352">
        <f t="shared" si="48"/>
        <v>237.91958999999997</v>
      </c>
      <c r="FB31" s="1153" t="s">
        <v>545</v>
      </c>
      <c r="FC31" s="1348">
        <v>7372416</v>
      </c>
      <c r="FD31" s="1348">
        <f t="shared" si="49"/>
        <v>7630.4505599999993</v>
      </c>
      <c r="FF31" s="1153" t="s">
        <v>463</v>
      </c>
      <c r="FG31" s="1348">
        <v>545738</v>
      </c>
      <c r="FH31" s="1348">
        <v>315864</v>
      </c>
      <c r="FI31" s="1348">
        <v>315864</v>
      </c>
      <c r="FJ31" s="1348">
        <v>229874</v>
      </c>
      <c r="FK31" s="1350">
        <f t="shared" si="50"/>
        <v>564.83883000000003</v>
      </c>
      <c r="FL31" s="1350">
        <f t="shared" si="51"/>
        <v>326.91923999999995</v>
      </c>
      <c r="FM31" s="1350">
        <f t="shared" si="52"/>
        <v>326.91923999999995</v>
      </c>
      <c r="FN31" s="1350">
        <f t="shared" si="53"/>
        <v>237.91958999999997</v>
      </c>
      <c r="FQ31" s="748" t="s">
        <v>350</v>
      </c>
      <c r="FR31" s="749">
        <v>762000</v>
      </c>
      <c r="FS31" s="1348">
        <f t="shared" si="54"/>
        <v>788.67</v>
      </c>
      <c r="FV31" s="748" t="s">
        <v>463</v>
      </c>
      <c r="FW31" s="749">
        <v>315864</v>
      </c>
      <c r="FX31" s="749">
        <v>315864</v>
      </c>
      <c r="FY31" s="749">
        <v>315864</v>
      </c>
      <c r="FZ31" s="749">
        <v>0</v>
      </c>
      <c r="GA31" s="1350">
        <f t="shared" si="55"/>
        <v>326.91923999999995</v>
      </c>
      <c r="GB31" s="1350">
        <f t="shared" si="56"/>
        <v>326.91923999999995</v>
      </c>
      <c r="GC31" s="1350">
        <f t="shared" si="57"/>
        <v>326.91923999999995</v>
      </c>
      <c r="GD31" s="1350">
        <f t="shared" si="58"/>
        <v>0</v>
      </c>
    </row>
    <row r="32" spans="1:186" ht="15" customHeight="1" x14ac:dyDescent="0.25">
      <c r="A32" s="748" t="s">
        <v>350</v>
      </c>
      <c r="B32" s="749">
        <v>3121100</v>
      </c>
      <c r="C32" s="749">
        <v>0</v>
      </c>
      <c r="D32" s="749">
        <v>3121100</v>
      </c>
      <c r="E32" s="749">
        <v>0</v>
      </c>
      <c r="F32" s="749">
        <f t="shared" si="0"/>
        <v>3230.3384999999998</v>
      </c>
      <c r="G32" s="749">
        <f t="shared" si="1"/>
        <v>0</v>
      </c>
      <c r="H32" s="749">
        <f t="shared" si="2"/>
        <v>3230.3384999999998</v>
      </c>
      <c r="I32" s="749">
        <f t="shared" si="3"/>
        <v>0</v>
      </c>
      <c r="L32" s="748" t="s">
        <v>849</v>
      </c>
      <c r="M32" s="749">
        <v>13076800</v>
      </c>
      <c r="N32" s="749">
        <f t="shared" si="4"/>
        <v>13534.487999999998</v>
      </c>
      <c r="Q32" s="748" t="s">
        <v>350</v>
      </c>
      <c r="R32" s="749">
        <v>3121100</v>
      </c>
      <c r="S32" s="749">
        <v>0</v>
      </c>
      <c r="T32" s="749">
        <v>3121100</v>
      </c>
      <c r="U32" s="749">
        <v>0</v>
      </c>
      <c r="V32" s="1348">
        <f t="shared" si="5"/>
        <v>3230.3384999999998</v>
      </c>
      <c r="W32" s="1348">
        <f t="shared" si="6"/>
        <v>0</v>
      </c>
      <c r="X32" s="1348">
        <f t="shared" si="7"/>
        <v>3230.3384999999998</v>
      </c>
      <c r="Y32" s="1348">
        <f t="shared" si="8"/>
        <v>0</v>
      </c>
      <c r="AB32" s="748" t="s">
        <v>540</v>
      </c>
      <c r="AC32" s="749">
        <v>10184384</v>
      </c>
      <c r="AD32" s="1348">
        <f t="shared" si="9"/>
        <v>10540.837439999999</v>
      </c>
      <c r="AG32" s="748" t="s">
        <v>350</v>
      </c>
      <c r="AH32" s="749">
        <v>3121100</v>
      </c>
      <c r="AI32" s="749">
        <v>0</v>
      </c>
      <c r="AJ32" s="749">
        <v>0</v>
      </c>
      <c r="AK32" s="749">
        <v>3121100</v>
      </c>
      <c r="AL32" s="1348">
        <f t="shared" si="10"/>
        <v>3230.3384999999998</v>
      </c>
      <c r="AM32" s="1348">
        <f t="shared" si="11"/>
        <v>0</v>
      </c>
      <c r="AN32" s="1348">
        <f t="shared" si="12"/>
        <v>0</v>
      </c>
      <c r="AO32" s="1348">
        <f t="shared" si="13"/>
        <v>3230.3384999999998</v>
      </c>
      <c r="AR32" s="748" t="s">
        <v>354</v>
      </c>
      <c r="AS32" s="1348">
        <v>166452664</v>
      </c>
      <c r="AT32" s="1348">
        <f t="shared" si="14"/>
        <v>172278.50723999998</v>
      </c>
      <c r="AW32" s="748" t="s">
        <v>350</v>
      </c>
      <c r="AX32" s="749">
        <v>3121100</v>
      </c>
      <c r="AY32" s="749">
        <v>0</v>
      </c>
      <c r="AZ32" s="749">
        <v>0</v>
      </c>
      <c r="BA32" s="749">
        <v>3121100</v>
      </c>
      <c r="BB32" s="1348">
        <f t="shared" si="15"/>
        <v>3230.3384999999998</v>
      </c>
      <c r="BC32" s="1348">
        <f t="shared" si="16"/>
        <v>0</v>
      </c>
      <c r="BD32" s="1348">
        <f t="shared" si="17"/>
        <v>0</v>
      </c>
      <c r="BE32" s="1348">
        <f t="shared" si="18"/>
        <v>3230.3384999999998</v>
      </c>
      <c r="BH32" s="748" t="s">
        <v>544</v>
      </c>
      <c r="BI32" s="1348">
        <v>373304949</v>
      </c>
      <c r="BJ32" s="1348">
        <f t="shared" si="19"/>
        <v>386370.62221499998</v>
      </c>
      <c r="BM32" s="748" t="s">
        <v>350</v>
      </c>
      <c r="BN32" s="1348">
        <v>3121100</v>
      </c>
      <c r="BO32" s="1348">
        <v>0</v>
      </c>
      <c r="BP32" s="1348">
        <v>0</v>
      </c>
      <c r="BQ32" s="1348">
        <v>3121100</v>
      </c>
      <c r="BR32" s="1348">
        <f t="shared" si="20"/>
        <v>3230.3384999999998</v>
      </c>
      <c r="BS32" s="1348">
        <f t="shared" si="21"/>
        <v>0</v>
      </c>
      <c r="BT32" s="1348">
        <f t="shared" si="22"/>
        <v>0</v>
      </c>
      <c r="BU32" s="1348">
        <f t="shared" si="23"/>
        <v>3230.3384999999998</v>
      </c>
      <c r="BX32" s="1153" t="s">
        <v>540</v>
      </c>
      <c r="BY32" s="1348">
        <v>10617868</v>
      </c>
      <c r="BZ32" s="1348">
        <f t="shared" si="24"/>
        <v>10989.49338</v>
      </c>
      <c r="CC32" s="1348" t="s">
        <v>350</v>
      </c>
      <c r="CD32" s="1348">
        <v>3121100</v>
      </c>
      <c r="CE32" s="1348">
        <v>0</v>
      </c>
      <c r="CF32" s="1348">
        <v>0</v>
      </c>
      <c r="CG32" s="1348">
        <v>3121100</v>
      </c>
      <c r="CH32" s="1348">
        <f t="shared" si="25"/>
        <v>3230.3384999999998</v>
      </c>
      <c r="CI32" s="1348">
        <f t="shared" si="26"/>
        <v>0</v>
      </c>
      <c r="CJ32" s="1348">
        <f t="shared" si="27"/>
        <v>0</v>
      </c>
      <c r="CK32" s="1348">
        <f t="shared" si="28"/>
        <v>3230.3384999999998</v>
      </c>
      <c r="CN32" s="1153" t="s">
        <v>354</v>
      </c>
      <c r="CO32" s="1348">
        <v>166081687</v>
      </c>
      <c r="CP32" s="1348">
        <f t="shared" si="29"/>
        <v>171894.546045</v>
      </c>
      <c r="CS32" s="748" t="s">
        <v>350</v>
      </c>
      <c r="CT32" s="749">
        <v>3121100</v>
      </c>
      <c r="CU32" s="749">
        <v>0</v>
      </c>
      <c r="CV32" s="749">
        <v>0</v>
      </c>
      <c r="CW32" s="749">
        <v>3121100</v>
      </c>
      <c r="CX32" s="1348">
        <f t="shared" si="30"/>
        <v>3230.3384999999998</v>
      </c>
      <c r="CY32" s="1348">
        <f t="shared" si="31"/>
        <v>0</v>
      </c>
      <c r="CZ32" s="1348">
        <f t="shared" si="32"/>
        <v>0</v>
      </c>
      <c r="DA32" s="1348">
        <f t="shared" si="33"/>
        <v>3230.3384999999998</v>
      </c>
      <c r="DD32" s="1153" t="s">
        <v>849</v>
      </c>
      <c r="DE32" s="1348">
        <v>13103200</v>
      </c>
      <c r="DF32" s="1348">
        <f t="shared" si="34"/>
        <v>13561.812</v>
      </c>
      <c r="DJ32" s="1153" t="s">
        <v>350</v>
      </c>
      <c r="DK32" s="1348">
        <v>3121100</v>
      </c>
      <c r="DL32" s="1348">
        <v>0</v>
      </c>
      <c r="DM32" s="1348">
        <v>3121100</v>
      </c>
      <c r="DN32" s="1348">
        <v>0</v>
      </c>
      <c r="DO32" s="1348">
        <f t="shared" si="35"/>
        <v>3230.3384999999998</v>
      </c>
      <c r="DP32" s="1348">
        <f t="shared" si="36"/>
        <v>0</v>
      </c>
      <c r="DQ32" s="1348">
        <f t="shared" si="37"/>
        <v>3230.3384999999998</v>
      </c>
      <c r="DR32" s="1348">
        <f t="shared" si="38"/>
        <v>0</v>
      </c>
      <c r="DV32" s="748" t="s">
        <v>540</v>
      </c>
      <c r="DW32" s="749">
        <v>10824245</v>
      </c>
      <c r="DX32" s="1349">
        <f t="shared" si="39"/>
        <v>11203.093575000001</v>
      </c>
      <c r="EA32" s="748" t="s">
        <v>350</v>
      </c>
      <c r="EB32" s="749">
        <v>3121100</v>
      </c>
      <c r="EC32" s="749">
        <v>0</v>
      </c>
      <c r="ED32" s="749">
        <v>0</v>
      </c>
      <c r="EE32" s="749">
        <v>3121100</v>
      </c>
      <c r="EF32" s="1350">
        <f t="shared" si="40"/>
        <v>3230.3384999999998</v>
      </c>
      <c r="EG32" s="1350">
        <f t="shared" si="41"/>
        <v>0</v>
      </c>
      <c r="EH32" s="1350">
        <f t="shared" si="42"/>
        <v>0</v>
      </c>
      <c r="EI32" s="1350">
        <f t="shared" si="43"/>
        <v>3230.3384999999998</v>
      </c>
      <c r="EL32" s="1351" t="s">
        <v>354</v>
      </c>
      <c r="EM32" s="1352">
        <v>168736051</v>
      </c>
      <c r="EN32" s="1352">
        <f t="shared" si="44"/>
        <v>174641.81278499999</v>
      </c>
      <c r="EQ32" s="996" t="s">
        <v>350</v>
      </c>
      <c r="ER32" s="997">
        <v>3121100</v>
      </c>
      <c r="ES32" s="997">
        <v>0</v>
      </c>
      <c r="ET32" s="997">
        <v>3121100</v>
      </c>
      <c r="EU32" s="997">
        <v>0</v>
      </c>
      <c r="EV32" s="1352">
        <f t="shared" si="45"/>
        <v>3230.3384999999998</v>
      </c>
      <c r="EW32" s="1352">
        <f t="shared" si="46"/>
        <v>0</v>
      </c>
      <c r="EX32" s="1352">
        <f t="shared" si="47"/>
        <v>0</v>
      </c>
      <c r="EY32" s="1352">
        <f t="shared" si="48"/>
        <v>3230.3384999999998</v>
      </c>
      <c r="FB32" s="1153" t="s">
        <v>849</v>
      </c>
      <c r="FC32" s="1348">
        <v>3960000</v>
      </c>
      <c r="FD32" s="1348">
        <f t="shared" si="49"/>
        <v>4098.5999999999995</v>
      </c>
      <c r="FF32" s="1153" t="s">
        <v>350</v>
      </c>
      <c r="FG32" s="1348">
        <v>3121100</v>
      </c>
      <c r="FH32" s="1348">
        <v>0</v>
      </c>
      <c r="FI32" s="1348">
        <v>0</v>
      </c>
      <c r="FJ32" s="1348">
        <v>3121100</v>
      </c>
      <c r="FK32" s="1350">
        <f t="shared" si="50"/>
        <v>3230.3384999999998</v>
      </c>
      <c r="FL32" s="1350">
        <f t="shared" si="51"/>
        <v>0</v>
      </c>
      <c r="FM32" s="1350">
        <f t="shared" si="52"/>
        <v>0</v>
      </c>
      <c r="FN32" s="1350">
        <f t="shared" si="53"/>
        <v>3230.3384999999998</v>
      </c>
      <c r="FQ32" s="748" t="s">
        <v>351</v>
      </c>
      <c r="FR32" s="749">
        <v>2083282895</v>
      </c>
      <c r="FS32" s="1348">
        <f t="shared" si="54"/>
        <v>2156197.796325</v>
      </c>
      <c r="FV32" s="748" t="s">
        <v>350</v>
      </c>
      <c r="FW32" s="749">
        <v>762000</v>
      </c>
      <c r="FX32" s="749">
        <v>762000</v>
      </c>
      <c r="FY32" s="749">
        <v>762000</v>
      </c>
      <c r="FZ32" s="749">
        <v>0</v>
      </c>
      <c r="GA32" s="1350">
        <f t="shared" si="55"/>
        <v>788.67</v>
      </c>
      <c r="GB32" s="1350">
        <f t="shared" si="56"/>
        <v>788.67</v>
      </c>
      <c r="GC32" s="1350">
        <f t="shared" si="57"/>
        <v>788.67</v>
      </c>
      <c r="GD32" s="1350">
        <f t="shared" si="58"/>
        <v>0</v>
      </c>
    </row>
    <row r="33" spans="1:186" ht="15" customHeight="1" x14ac:dyDescent="0.25">
      <c r="A33" s="748" t="s">
        <v>351</v>
      </c>
      <c r="B33" s="749">
        <v>14824050877</v>
      </c>
      <c r="C33" s="749">
        <v>1046906383</v>
      </c>
      <c r="D33" s="749">
        <v>13777144494</v>
      </c>
      <c r="E33" s="749">
        <v>1046906383</v>
      </c>
      <c r="F33" s="749">
        <f t="shared" si="0"/>
        <v>15342892.657694999</v>
      </c>
      <c r="G33" s="749">
        <f t="shared" si="1"/>
        <v>1083548.106405</v>
      </c>
      <c r="H33" s="749">
        <f t="shared" si="2"/>
        <v>14259344.55129</v>
      </c>
      <c r="I33" s="749">
        <f t="shared" si="3"/>
        <v>1083548.106405</v>
      </c>
      <c r="L33" s="748" t="s">
        <v>356</v>
      </c>
      <c r="M33" s="749">
        <v>40059061</v>
      </c>
      <c r="N33" s="749">
        <f t="shared" si="4"/>
        <v>41461.128134999999</v>
      </c>
      <c r="Q33" s="748" t="s">
        <v>351</v>
      </c>
      <c r="R33" s="749">
        <v>14801018878</v>
      </c>
      <c r="S33" s="749">
        <v>2117368992</v>
      </c>
      <c r="T33" s="749">
        <v>12683649886</v>
      </c>
      <c r="U33" s="749">
        <v>2117368992</v>
      </c>
      <c r="V33" s="1348">
        <f t="shared" si="5"/>
        <v>15319054.538729999</v>
      </c>
      <c r="W33" s="1348">
        <f t="shared" si="6"/>
        <v>2191476.9067199999</v>
      </c>
      <c r="X33" s="1348">
        <f t="shared" si="7"/>
        <v>13127577.63201</v>
      </c>
      <c r="Y33" s="1348">
        <f t="shared" si="8"/>
        <v>2191476.9067199999</v>
      </c>
      <c r="AB33" s="748" t="s">
        <v>354</v>
      </c>
      <c r="AC33" s="749">
        <v>165216686</v>
      </c>
      <c r="AD33" s="1348">
        <f t="shared" si="9"/>
        <v>170999.27000999998</v>
      </c>
      <c r="AG33" s="748" t="s">
        <v>351</v>
      </c>
      <c r="AH33" s="749">
        <v>14801518878</v>
      </c>
      <c r="AI33" s="749">
        <v>3998326302</v>
      </c>
      <c r="AJ33" s="749">
        <v>3998326302</v>
      </c>
      <c r="AK33" s="749">
        <v>10803192576</v>
      </c>
      <c r="AL33" s="1348">
        <f t="shared" si="10"/>
        <v>15319572.038729999</v>
      </c>
      <c r="AM33" s="1348">
        <f t="shared" si="11"/>
        <v>4138267.7225699998</v>
      </c>
      <c r="AN33" s="1348">
        <f t="shared" si="12"/>
        <v>4138267.7225699998</v>
      </c>
      <c r="AO33" s="1348">
        <f t="shared" si="13"/>
        <v>11181304.316159999</v>
      </c>
      <c r="AR33" s="748" t="s">
        <v>355</v>
      </c>
      <c r="AS33" s="1348">
        <v>22604443</v>
      </c>
      <c r="AT33" s="1348">
        <f t="shared" si="14"/>
        <v>23395.598504999998</v>
      </c>
      <c r="AW33" s="748" t="s">
        <v>351</v>
      </c>
      <c r="AX33" s="749">
        <v>14802801224</v>
      </c>
      <c r="AY33" s="749">
        <v>5074777821</v>
      </c>
      <c r="AZ33" s="749">
        <v>5074777821</v>
      </c>
      <c r="BA33" s="749">
        <v>9728023403</v>
      </c>
      <c r="BB33" s="1348">
        <f t="shared" si="15"/>
        <v>15320899.266839998</v>
      </c>
      <c r="BC33" s="1348">
        <f t="shared" si="16"/>
        <v>5252395.0447350005</v>
      </c>
      <c r="BD33" s="1348">
        <f t="shared" si="17"/>
        <v>5252395.0447350005</v>
      </c>
      <c r="BE33" s="1348">
        <f t="shared" si="18"/>
        <v>10068504.222105</v>
      </c>
      <c r="BH33" s="748" t="s">
        <v>849</v>
      </c>
      <c r="BI33" s="1348">
        <v>12355200</v>
      </c>
      <c r="BJ33" s="1348">
        <f t="shared" si="19"/>
        <v>12787.632</v>
      </c>
      <c r="BM33" s="748" t="s">
        <v>351</v>
      </c>
      <c r="BN33" s="1348">
        <v>14760612159</v>
      </c>
      <c r="BO33" s="1348">
        <v>6134924927</v>
      </c>
      <c r="BP33" s="1348">
        <v>6134924927</v>
      </c>
      <c r="BQ33" s="1348">
        <v>8625687232</v>
      </c>
      <c r="BR33" s="1348">
        <f t="shared" si="20"/>
        <v>15277233.584564999</v>
      </c>
      <c r="BS33" s="1348">
        <f t="shared" si="21"/>
        <v>6349647.2994449995</v>
      </c>
      <c r="BT33" s="1348">
        <f t="shared" si="22"/>
        <v>6349647.2994449995</v>
      </c>
      <c r="BU33" s="1348">
        <f t="shared" si="23"/>
        <v>8927586.2851199992</v>
      </c>
      <c r="BX33" s="1153" t="s">
        <v>354</v>
      </c>
      <c r="BY33" s="1348">
        <v>165701097</v>
      </c>
      <c r="BZ33" s="1348">
        <f t="shared" si="24"/>
        <v>171500.63539499999</v>
      </c>
      <c r="CC33" s="1348" t="s">
        <v>351</v>
      </c>
      <c r="CD33" s="1348">
        <v>14755492815</v>
      </c>
      <c r="CE33" s="1348">
        <v>8021043029</v>
      </c>
      <c r="CF33" s="1348">
        <v>8021043029</v>
      </c>
      <c r="CG33" s="1348">
        <v>6734449786</v>
      </c>
      <c r="CH33" s="1348">
        <f t="shared" si="25"/>
        <v>15271935.063524999</v>
      </c>
      <c r="CI33" s="1348">
        <f t="shared" si="26"/>
        <v>8301779.5350149991</v>
      </c>
      <c r="CJ33" s="1348">
        <f t="shared" si="27"/>
        <v>8301779.5350149991</v>
      </c>
      <c r="CK33" s="1348">
        <f t="shared" si="28"/>
        <v>6970155.5285099996</v>
      </c>
      <c r="CN33" s="1153" t="s">
        <v>355</v>
      </c>
      <c r="CO33" s="1348">
        <v>21975362</v>
      </c>
      <c r="CP33" s="1348">
        <f t="shared" si="29"/>
        <v>22744.499670000001</v>
      </c>
      <c r="CS33" s="748" t="s">
        <v>351</v>
      </c>
      <c r="CT33" s="749">
        <v>14755492815</v>
      </c>
      <c r="CU33" s="749">
        <v>9089203736</v>
      </c>
      <c r="CV33" s="749">
        <v>9089203736</v>
      </c>
      <c r="CW33" s="749">
        <v>5666289079</v>
      </c>
      <c r="CX33" s="1348">
        <f t="shared" si="30"/>
        <v>15271935.063524999</v>
      </c>
      <c r="CY33" s="1348">
        <f t="shared" si="31"/>
        <v>9407325.8667599987</v>
      </c>
      <c r="CZ33" s="1348">
        <f t="shared" si="32"/>
        <v>9407325.8667599987</v>
      </c>
      <c r="DA33" s="1348">
        <f t="shared" si="33"/>
        <v>5864609.1967649991</v>
      </c>
      <c r="DD33" s="1153" t="s">
        <v>356</v>
      </c>
      <c r="DE33" s="1348">
        <v>43643567</v>
      </c>
      <c r="DF33" s="1348">
        <f t="shared" si="34"/>
        <v>45171.091845000003</v>
      </c>
      <c r="DJ33" s="1153" t="s">
        <v>351</v>
      </c>
      <c r="DK33" s="1348">
        <v>14755492815</v>
      </c>
      <c r="DL33" s="1348">
        <v>10175249454</v>
      </c>
      <c r="DM33" s="1348">
        <v>4580243361</v>
      </c>
      <c r="DN33" s="1348">
        <v>10175249454</v>
      </c>
      <c r="DO33" s="1348">
        <f t="shared" si="35"/>
        <v>15271935.063524999</v>
      </c>
      <c r="DP33" s="1348">
        <f t="shared" si="36"/>
        <v>10531383.184889998</v>
      </c>
      <c r="DQ33" s="1348">
        <f t="shared" si="37"/>
        <v>4740551.8786349995</v>
      </c>
      <c r="DR33" s="1348">
        <f t="shared" si="38"/>
        <v>10531383.184889998</v>
      </c>
      <c r="DV33" s="748" t="s">
        <v>354</v>
      </c>
      <c r="DW33" s="749">
        <v>170272837</v>
      </c>
      <c r="DX33" s="1349">
        <f t="shared" si="39"/>
        <v>176232.38629499997</v>
      </c>
      <c r="EA33" s="748" t="s">
        <v>351</v>
      </c>
      <c r="EB33" s="749">
        <v>14755492815</v>
      </c>
      <c r="EC33" s="749">
        <v>12091614278</v>
      </c>
      <c r="ED33" s="749">
        <v>12091614278</v>
      </c>
      <c r="EE33" s="749">
        <v>2663878537</v>
      </c>
      <c r="EF33" s="1350">
        <f t="shared" si="40"/>
        <v>15271935.063524999</v>
      </c>
      <c r="EG33" s="1350">
        <f t="shared" si="41"/>
        <v>12514820.777729999</v>
      </c>
      <c r="EH33" s="1350">
        <f t="shared" si="42"/>
        <v>12514820.777729999</v>
      </c>
      <c r="EI33" s="1350">
        <f t="shared" si="43"/>
        <v>2757114.2857949999</v>
      </c>
      <c r="EL33" s="1351" t="s">
        <v>355</v>
      </c>
      <c r="EM33" s="1352">
        <v>22628350</v>
      </c>
      <c r="EN33" s="1352">
        <f t="shared" si="44"/>
        <v>23420.342249999998</v>
      </c>
      <c r="EQ33" s="996" t="s">
        <v>351</v>
      </c>
      <c r="ER33" s="997">
        <v>14818588400</v>
      </c>
      <c r="ES33" s="997">
        <v>13166707116</v>
      </c>
      <c r="ET33" s="997">
        <v>1651881284</v>
      </c>
      <c r="EU33" s="997">
        <v>13166707116</v>
      </c>
      <c r="EV33" s="1352">
        <f t="shared" si="45"/>
        <v>15337238.993999999</v>
      </c>
      <c r="EW33" s="1352">
        <f t="shared" si="46"/>
        <v>13627541.86506</v>
      </c>
      <c r="EX33" s="1352">
        <f t="shared" si="47"/>
        <v>13627541.86506</v>
      </c>
      <c r="EY33" s="1352">
        <f t="shared" si="48"/>
        <v>1709697.12894</v>
      </c>
      <c r="FB33" s="1153" t="s">
        <v>356</v>
      </c>
      <c r="FC33" s="1348">
        <v>42846248</v>
      </c>
      <c r="FD33" s="1348">
        <f t="shared" si="49"/>
        <v>44345.866679999999</v>
      </c>
      <c r="FF33" s="1153" t="s">
        <v>351</v>
      </c>
      <c r="FG33" s="1348">
        <v>14829012657</v>
      </c>
      <c r="FH33" s="1348">
        <v>14330944818</v>
      </c>
      <c r="FI33" s="1348">
        <v>14330944818</v>
      </c>
      <c r="FJ33" s="1348">
        <v>498067839</v>
      </c>
      <c r="FK33" s="1350">
        <f t="shared" si="50"/>
        <v>15348028.099994998</v>
      </c>
      <c r="FL33" s="1350">
        <f t="shared" si="51"/>
        <v>14832527.886629999</v>
      </c>
      <c r="FM33" s="1350">
        <f t="shared" si="52"/>
        <v>14832527.886629999</v>
      </c>
      <c r="FN33" s="1350">
        <f t="shared" si="53"/>
        <v>515500.21336499992</v>
      </c>
      <c r="FQ33" s="748" t="s">
        <v>352</v>
      </c>
      <c r="FR33" s="749">
        <v>1541354671</v>
      </c>
      <c r="FS33" s="1348">
        <f t="shared" si="54"/>
        <v>1595302.084485</v>
      </c>
      <c r="FV33" s="748" t="s">
        <v>351</v>
      </c>
      <c r="FW33" s="749">
        <v>16775419359</v>
      </c>
      <c r="FX33" s="749">
        <v>16414227713</v>
      </c>
      <c r="FY33" s="749">
        <v>16414227713</v>
      </c>
      <c r="FZ33" s="749">
        <v>361191646</v>
      </c>
      <c r="GA33" s="1350">
        <f t="shared" si="55"/>
        <v>17362559.036564998</v>
      </c>
      <c r="GB33" s="1350">
        <f t="shared" si="56"/>
        <v>16988725.682954997</v>
      </c>
      <c r="GC33" s="1350">
        <f t="shared" si="57"/>
        <v>16988725.682954997</v>
      </c>
      <c r="GD33" s="1350">
        <f t="shared" si="58"/>
        <v>373833.35360999999</v>
      </c>
    </row>
    <row r="34" spans="1:186" ht="15" customHeight="1" x14ac:dyDescent="0.25">
      <c r="A34" s="748" t="s">
        <v>352</v>
      </c>
      <c r="B34" s="749">
        <v>12418776130</v>
      </c>
      <c r="C34" s="749">
        <v>984236066</v>
      </c>
      <c r="D34" s="749">
        <v>11434540064</v>
      </c>
      <c r="E34" s="749">
        <v>984236066</v>
      </c>
      <c r="F34" s="749">
        <f t="shared" si="0"/>
        <v>12853433.29455</v>
      </c>
      <c r="G34" s="749">
        <f t="shared" si="1"/>
        <v>1018684.3283099999</v>
      </c>
      <c r="H34" s="749">
        <f t="shared" si="2"/>
        <v>11834748.966239998</v>
      </c>
      <c r="I34" s="749">
        <f t="shared" si="3"/>
        <v>1018684.3283099999</v>
      </c>
      <c r="L34" s="748" t="s">
        <v>548</v>
      </c>
      <c r="M34" s="749">
        <v>3291210</v>
      </c>
      <c r="N34" s="749">
        <f t="shared" si="4"/>
        <v>3406.4023499999998</v>
      </c>
      <c r="Q34" s="748" t="s">
        <v>352</v>
      </c>
      <c r="R34" s="749">
        <v>12395544130</v>
      </c>
      <c r="S34" s="749">
        <v>1972418057</v>
      </c>
      <c r="T34" s="749">
        <v>10423126073</v>
      </c>
      <c r="U34" s="749">
        <v>1972418057</v>
      </c>
      <c r="V34" s="1348">
        <f t="shared" si="5"/>
        <v>12829388.174550001</v>
      </c>
      <c r="W34" s="1348">
        <f t="shared" si="6"/>
        <v>2041452.688995</v>
      </c>
      <c r="X34" s="1348">
        <f t="shared" si="7"/>
        <v>10787935.485555001</v>
      </c>
      <c r="Y34" s="1348">
        <f t="shared" si="8"/>
        <v>2041452.688995</v>
      </c>
      <c r="AB34" s="748" t="s">
        <v>355</v>
      </c>
      <c r="AC34" s="749">
        <v>22623252</v>
      </c>
      <c r="AD34" s="1348">
        <f t="shared" si="9"/>
        <v>23415.06582</v>
      </c>
      <c r="AG34" s="748" t="s">
        <v>352</v>
      </c>
      <c r="AH34" s="749">
        <v>12395544130</v>
      </c>
      <c r="AI34" s="749">
        <v>3405219225</v>
      </c>
      <c r="AJ34" s="749">
        <v>3405219225</v>
      </c>
      <c r="AK34" s="749">
        <v>8990324905</v>
      </c>
      <c r="AL34" s="1348">
        <f t="shared" si="10"/>
        <v>12829388.174550001</v>
      </c>
      <c r="AM34" s="1348">
        <f t="shared" si="11"/>
        <v>3524401.8978749998</v>
      </c>
      <c r="AN34" s="1348">
        <f t="shared" si="12"/>
        <v>3524401.8978749998</v>
      </c>
      <c r="AO34" s="1348">
        <f t="shared" si="13"/>
        <v>9304986.2766749989</v>
      </c>
      <c r="AR34" s="748" t="s">
        <v>542</v>
      </c>
      <c r="AS34" s="1348">
        <v>10836394</v>
      </c>
      <c r="AT34" s="1348">
        <f t="shared" si="14"/>
        <v>11215.66779</v>
      </c>
      <c r="AW34" s="748" t="s">
        <v>352</v>
      </c>
      <c r="AX34" s="749">
        <v>12395344130</v>
      </c>
      <c r="AY34" s="749">
        <v>4403353776</v>
      </c>
      <c r="AZ34" s="749">
        <v>4403353776</v>
      </c>
      <c r="BA34" s="749">
        <v>7991990354</v>
      </c>
      <c r="BB34" s="1348">
        <f t="shared" si="15"/>
        <v>12829181.174550001</v>
      </c>
      <c r="BC34" s="1348">
        <f t="shared" si="16"/>
        <v>4557471.1581599992</v>
      </c>
      <c r="BD34" s="1348">
        <f t="shared" si="17"/>
        <v>4557471.1581599992</v>
      </c>
      <c r="BE34" s="1348">
        <f t="shared" si="18"/>
        <v>8271710.0163899995</v>
      </c>
      <c r="BH34" s="748" t="s">
        <v>356</v>
      </c>
      <c r="BI34" s="1348">
        <v>40674858</v>
      </c>
      <c r="BJ34" s="1348">
        <f t="shared" si="19"/>
        <v>42098.478029999998</v>
      </c>
      <c r="BM34" s="748" t="s">
        <v>352</v>
      </c>
      <c r="BN34" s="1348">
        <v>12350728169</v>
      </c>
      <c r="BO34" s="1348">
        <v>5387382931</v>
      </c>
      <c r="BP34" s="1348">
        <v>5387382931</v>
      </c>
      <c r="BQ34" s="1348">
        <v>6963345238</v>
      </c>
      <c r="BR34" s="1348">
        <f t="shared" si="20"/>
        <v>12783003.654914999</v>
      </c>
      <c r="BS34" s="1348">
        <f t="shared" si="21"/>
        <v>5575941.3335849997</v>
      </c>
      <c r="BT34" s="1348">
        <f t="shared" si="22"/>
        <v>5575941.3335849997</v>
      </c>
      <c r="BU34" s="1348">
        <f t="shared" si="23"/>
        <v>7207062.3213299997</v>
      </c>
      <c r="BX34" s="1153" t="s">
        <v>355</v>
      </c>
      <c r="BY34" s="1348">
        <v>21956553</v>
      </c>
      <c r="BZ34" s="1348">
        <f t="shared" si="24"/>
        <v>22725.032354999999</v>
      </c>
      <c r="CC34" s="1348" t="s">
        <v>352</v>
      </c>
      <c r="CD34" s="1348">
        <v>12275728169</v>
      </c>
      <c r="CE34" s="1348">
        <v>6825414629</v>
      </c>
      <c r="CF34" s="1348">
        <v>6825414629</v>
      </c>
      <c r="CG34" s="1348">
        <v>5450313540</v>
      </c>
      <c r="CH34" s="1348">
        <f t="shared" si="25"/>
        <v>12705378.654914999</v>
      </c>
      <c r="CI34" s="1348">
        <f t="shared" si="26"/>
        <v>7064304.1410149988</v>
      </c>
      <c r="CJ34" s="1348">
        <f t="shared" si="27"/>
        <v>7064304.1410149988</v>
      </c>
      <c r="CK34" s="1348">
        <f t="shared" si="28"/>
        <v>5641074.5138999997</v>
      </c>
      <c r="CN34" s="1153" t="s">
        <v>542</v>
      </c>
      <c r="CO34" s="1348">
        <v>11614805</v>
      </c>
      <c r="CP34" s="1348">
        <f t="shared" si="29"/>
        <v>12021.323175</v>
      </c>
      <c r="CS34" s="748" t="s">
        <v>352</v>
      </c>
      <c r="CT34" s="749">
        <v>12275728169</v>
      </c>
      <c r="CU34" s="749">
        <v>7819706277</v>
      </c>
      <c r="CV34" s="749">
        <v>7819706277</v>
      </c>
      <c r="CW34" s="749">
        <v>4456021892</v>
      </c>
      <c r="CX34" s="1348">
        <f t="shared" si="30"/>
        <v>12705378.654914999</v>
      </c>
      <c r="CY34" s="1348">
        <f t="shared" si="31"/>
        <v>8093395.9966949988</v>
      </c>
      <c r="CZ34" s="1348">
        <f t="shared" si="32"/>
        <v>8093395.9966949988</v>
      </c>
      <c r="DA34" s="1348">
        <f t="shared" si="33"/>
        <v>4611982.6582199996</v>
      </c>
      <c r="DD34" s="1153" t="s">
        <v>548</v>
      </c>
      <c r="DE34" s="1348">
        <v>3455140</v>
      </c>
      <c r="DF34" s="1348">
        <f t="shared" si="34"/>
        <v>3576.0698999999995</v>
      </c>
      <c r="DJ34" s="1153" t="s">
        <v>352</v>
      </c>
      <c r="DK34" s="1348">
        <v>12275728169</v>
      </c>
      <c r="DL34" s="1348">
        <v>8826385410</v>
      </c>
      <c r="DM34" s="1348">
        <v>3449342759</v>
      </c>
      <c r="DN34" s="1348">
        <v>8826385410</v>
      </c>
      <c r="DO34" s="1348">
        <f t="shared" si="35"/>
        <v>12705378.654914999</v>
      </c>
      <c r="DP34" s="1348">
        <f t="shared" si="36"/>
        <v>9135308.8993499987</v>
      </c>
      <c r="DQ34" s="1348">
        <f t="shared" si="37"/>
        <v>3570069.7555649998</v>
      </c>
      <c r="DR34" s="1348">
        <f t="shared" si="38"/>
        <v>9135308.8993499987</v>
      </c>
      <c r="DV34" s="748" t="s">
        <v>355</v>
      </c>
      <c r="DW34" s="749">
        <v>22370361</v>
      </c>
      <c r="DX34" s="1349">
        <f t="shared" si="39"/>
        <v>23153.323635000001</v>
      </c>
      <c r="EA34" s="748" t="s">
        <v>352</v>
      </c>
      <c r="EB34" s="749">
        <v>12275728169</v>
      </c>
      <c r="EC34" s="749">
        <v>10281690257</v>
      </c>
      <c r="ED34" s="749">
        <v>10281690257</v>
      </c>
      <c r="EE34" s="749">
        <v>1994037912</v>
      </c>
      <c r="EF34" s="1350">
        <f t="shared" si="40"/>
        <v>12705378.654914999</v>
      </c>
      <c r="EG34" s="1350">
        <f t="shared" si="41"/>
        <v>10641549.415994998</v>
      </c>
      <c r="EH34" s="1350">
        <f t="shared" si="42"/>
        <v>10641549.415994998</v>
      </c>
      <c r="EI34" s="1350">
        <f t="shared" si="43"/>
        <v>2063829.2389199999</v>
      </c>
      <c r="EL34" s="1351" t="s">
        <v>542</v>
      </c>
      <c r="EM34" s="1352">
        <v>12149473</v>
      </c>
      <c r="EN34" s="1352">
        <f t="shared" si="44"/>
        <v>12574.704554999998</v>
      </c>
      <c r="EQ34" s="996" t="s">
        <v>352</v>
      </c>
      <c r="ER34" s="997">
        <v>12313728169</v>
      </c>
      <c r="ES34" s="997">
        <v>11278604370</v>
      </c>
      <c r="ET34" s="997">
        <v>1035123799</v>
      </c>
      <c r="EU34" s="997">
        <v>11278604370</v>
      </c>
      <c r="EV34" s="1352">
        <f t="shared" si="45"/>
        <v>12744708.654914999</v>
      </c>
      <c r="EW34" s="1352">
        <f t="shared" si="46"/>
        <v>11673355.522949997</v>
      </c>
      <c r="EX34" s="1352">
        <f t="shared" si="47"/>
        <v>11673355.522949997</v>
      </c>
      <c r="EY34" s="1352">
        <f t="shared" si="48"/>
        <v>1071353.1319649999</v>
      </c>
      <c r="FB34" s="1153" t="s">
        <v>548</v>
      </c>
      <c r="FC34" s="1348">
        <v>3467750</v>
      </c>
      <c r="FD34" s="1348">
        <f t="shared" si="49"/>
        <v>3589.1212499999997</v>
      </c>
      <c r="FF34" s="1153" t="s">
        <v>352</v>
      </c>
      <c r="FG34" s="1348">
        <v>12637035791</v>
      </c>
      <c r="FH34" s="1348">
        <v>12359685540</v>
      </c>
      <c r="FI34" s="1348">
        <v>12359685540</v>
      </c>
      <c r="FJ34" s="1348">
        <v>277350251</v>
      </c>
      <c r="FK34" s="1350">
        <f t="shared" si="50"/>
        <v>13079332.043684999</v>
      </c>
      <c r="FL34" s="1350">
        <f t="shared" si="51"/>
        <v>12792274.533899998</v>
      </c>
      <c r="FM34" s="1350">
        <f t="shared" si="52"/>
        <v>12792274.533899998</v>
      </c>
      <c r="FN34" s="1350">
        <f t="shared" si="53"/>
        <v>287057.50978499994</v>
      </c>
      <c r="FQ34" s="748" t="s">
        <v>353</v>
      </c>
      <c r="FR34" s="749">
        <v>257590633</v>
      </c>
      <c r="FS34" s="1348">
        <f t="shared" si="54"/>
        <v>266606.30515500001</v>
      </c>
      <c r="FV34" s="748" t="s">
        <v>352</v>
      </c>
      <c r="FW34" s="749">
        <v>14256030480</v>
      </c>
      <c r="FX34" s="749">
        <v>13901040211</v>
      </c>
      <c r="FY34" s="749">
        <v>13901040211</v>
      </c>
      <c r="FZ34" s="749">
        <v>354990269</v>
      </c>
      <c r="GA34" s="1350">
        <f t="shared" si="55"/>
        <v>14754991.546799999</v>
      </c>
      <c r="GB34" s="1350">
        <f t="shared" si="56"/>
        <v>14387576.618384998</v>
      </c>
      <c r="GC34" s="1350">
        <f t="shared" si="57"/>
        <v>14387576.618384998</v>
      </c>
      <c r="GD34" s="1350">
        <f t="shared" si="58"/>
        <v>367414.92841499991</v>
      </c>
    </row>
    <row r="35" spans="1:186" ht="15" customHeight="1" x14ac:dyDescent="0.25">
      <c r="A35" s="748" t="s">
        <v>353</v>
      </c>
      <c r="B35" s="749">
        <v>2971337700</v>
      </c>
      <c r="C35" s="749">
        <v>234118868</v>
      </c>
      <c r="D35" s="749">
        <v>2737218832</v>
      </c>
      <c r="E35" s="749">
        <v>234118868</v>
      </c>
      <c r="F35" s="749">
        <f t="shared" si="0"/>
        <v>3075334.5194999999</v>
      </c>
      <c r="G35" s="749">
        <f t="shared" si="1"/>
        <v>242313.02837999997</v>
      </c>
      <c r="H35" s="749">
        <f t="shared" si="2"/>
        <v>2833021.4911199999</v>
      </c>
      <c r="I35" s="749">
        <f t="shared" si="3"/>
        <v>242313.02837999997</v>
      </c>
      <c r="L35" s="748" t="s">
        <v>549</v>
      </c>
      <c r="M35" s="749">
        <v>36767851</v>
      </c>
      <c r="N35" s="749">
        <f t="shared" si="4"/>
        <v>38054.725785000002</v>
      </c>
      <c r="Q35" s="748" t="s">
        <v>353</v>
      </c>
      <c r="R35" s="749">
        <v>2804260900</v>
      </c>
      <c r="S35" s="749">
        <v>468940493</v>
      </c>
      <c r="T35" s="749">
        <v>2335320407</v>
      </c>
      <c r="U35" s="749">
        <v>468940493</v>
      </c>
      <c r="V35" s="1348">
        <f t="shared" si="5"/>
        <v>2902410.0314999996</v>
      </c>
      <c r="W35" s="1348">
        <f t="shared" si="6"/>
        <v>485353.410255</v>
      </c>
      <c r="X35" s="1348">
        <f t="shared" si="7"/>
        <v>2417056.621245</v>
      </c>
      <c r="Y35" s="1348">
        <f t="shared" si="8"/>
        <v>485353.410255</v>
      </c>
      <c r="AB35" s="748" t="s">
        <v>542</v>
      </c>
      <c r="AC35" s="749">
        <v>10836394</v>
      </c>
      <c r="AD35" s="1348">
        <f t="shared" si="9"/>
        <v>11215.66779</v>
      </c>
      <c r="AG35" s="748" t="s">
        <v>353</v>
      </c>
      <c r="AH35" s="749">
        <v>2804260900</v>
      </c>
      <c r="AI35" s="749">
        <v>704393850</v>
      </c>
      <c r="AJ35" s="749">
        <v>704393850</v>
      </c>
      <c r="AK35" s="749">
        <v>2099867050</v>
      </c>
      <c r="AL35" s="1348">
        <f t="shared" si="10"/>
        <v>2902410.0314999996</v>
      </c>
      <c r="AM35" s="1348">
        <f t="shared" si="11"/>
        <v>729047.63474999997</v>
      </c>
      <c r="AN35" s="1348">
        <f t="shared" si="12"/>
        <v>729047.63474999997</v>
      </c>
      <c r="AO35" s="1348">
        <f t="shared" si="13"/>
        <v>2173362.3967499998</v>
      </c>
      <c r="AR35" s="748" t="s">
        <v>543</v>
      </c>
      <c r="AS35" s="1348">
        <v>159791294</v>
      </c>
      <c r="AT35" s="1348">
        <f t="shared" si="14"/>
        <v>165383.98928999997</v>
      </c>
      <c r="AW35" s="748" t="s">
        <v>353</v>
      </c>
      <c r="AX35" s="749">
        <v>2804060900</v>
      </c>
      <c r="AY35" s="749">
        <v>941532447</v>
      </c>
      <c r="AZ35" s="749">
        <v>941532447</v>
      </c>
      <c r="BA35" s="749">
        <v>1862528453</v>
      </c>
      <c r="BB35" s="1348">
        <f t="shared" si="15"/>
        <v>2902203.0314999996</v>
      </c>
      <c r="BC35" s="1348">
        <f t="shared" si="16"/>
        <v>974486.08264499996</v>
      </c>
      <c r="BD35" s="1348">
        <f t="shared" si="17"/>
        <v>974486.08264499996</v>
      </c>
      <c r="BE35" s="1348">
        <f t="shared" si="18"/>
        <v>1927716.9488549998</v>
      </c>
      <c r="BH35" s="748" t="s">
        <v>548</v>
      </c>
      <c r="BI35" s="1348">
        <v>3404700</v>
      </c>
      <c r="BJ35" s="1348">
        <f t="shared" si="19"/>
        <v>3523.8644999999997</v>
      </c>
      <c r="BM35" s="748" t="s">
        <v>353</v>
      </c>
      <c r="BN35" s="1348">
        <v>2759444939</v>
      </c>
      <c r="BO35" s="1348">
        <v>1175782130</v>
      </c>
      <c r="BP35" s="1348">
        <v>1175782130</v>
      </c>
      <c r="BQ35" s="1348">
        <v>1583662809</v>
      </c>
      <c r="BR35" s="1348">
        <f t="shared" si="20"/>
        <v>2856025.5118649998</v>
      </c>
      <c r="BS35" s="1348">
        <f t="shared" si="21"/>
        <v>1216934.5045499997</v>
      </c>
      <c r="BT35" s="1348">
        <f t="shared" si="22"/>
        <v>1216934.5045499997</v>
      </c>
      <c r="BU35" s="1348">
        <f t="shared" si="23"/>
        <v>1639091.0073149998</v>
      </c>
      <c r="BX35" s="1153" t="s">
        <v>542</v>
      </c>
      <c r="BY35" s="1348">
        <v>11614805</v>
      </c>
      <c r="BZ35" s="1348">
        <f t="shared" si="24"/>
        <v>12021.323175</v>
      </c>
      <c r="CC35" s="1348" t="s">
        <v>353</v>
      </c>
      <c r="CD35" s="1348">
        <v>2684444939</v>
      </c>
      <c r="CE35" s="1348">
        <v>1411473353</v>
      </c>
      <c r="CF35" s="1348">
        <v>1411473353</v>
      </c>
      <c r="CG35" s="1348">
        <v>1272971586</v>
      </c>
      <c r="CH35" s="1348">
        <f t="shared" si="25"/>
        <v>2778400.5118649998</v>
      </c>
      <c r="CI35" s="1348">
        <f t="shared" si="26"/>
        <v>1460874.9203549998</v>
      </c>
      <c r="CJ35" s="1348">
        <f t="shared" si="27"/>
        <v>1460874.9203549998</v>
      </c>
      <c r="CK35" s="1348">
        <f t="shared" si="28"/>
        <v>1317525.5915099997</v>
      </c>
      <c r="CN35" s="1153" t="s">
        <v>543</v>
      </c>
      <c r="CO35" s="1348">
        <v>159437716</v>
      </c>
      <c r="CP35" s="1348">
        <f t="shared" si="29"/>
        <v>165018.03605999998</v>
      </c>
      <c r="CS35" s="748" t="s">
        <v>353</v>
      </c>
      <c r="CT35" s="749">
        <v>2684444939</v>
      </c>
      <c r="CU35" s="749">
        <v>1647647378</v>
      </c>
      <c r="CV35" s="749">
        <v>1647647378</v>
      </c>
      <c r="CW35" s="749">
        <v>1036797561</v>
      </c>
      <c r="CX35" s="1348">
        <f t="shared" si="30"/>
        <v>2778400.5118649998</v>
      </c>
      <c r="CY35" s="1348">
        <f t="shared" si="31"/>
        <v>1705315.03623</v>
      </c>
      <c r="CZ35" s="1348">
        <f t="shared" si="32"/>
        <v>1705315.03623</v>
      </c>
      <c r="DA35" s="1348">
        <f t="shared" si="33"/>
        <v>1073085.4756349998</v>
      </c>
      <c r="DD35" s="1153" t="s">
        <v>549</v>
      </c>
      <c r="DE35" s="1348">
        <v>40188427</v>
      </c>
      <c r="DF35" s="1348">
        <f t="shared" si="34"/>
        <v>41595.021945</v>
      </c>
      <c r="DJ35" s="1153" t="s">
        <v>353</v>
      </c>
      <c r="DK35" s="1348">
        <v>2684444939</v>
      </c>
      <c r="DL35" s="1348">
        <v>1886527228</v>
      </c>
      <c r="DM35" s="1348">
        <v>797917711</v>
      </c>
      <c r="DN35" s="1348">
        <v>1886527228</v>
      </c>
      <c r="DO35" s="1348">
        <f t="shared" si="35"/>
        <v>2778400.5118649998</v>
      </c>
      <c r="DP35" s="1348">
        <f t="shared" si="36"/>
        <v>1952555.6809799997</v>
      </c>
      <c r="DQ35" s="1348">
        <f t="shared" si="37"/>
        <v>825844.83088499994</v>
      </c>
      <c r="DR35" s="1348">
        <f t="shared" si="38"/>
        <v>1952555.6809799997</v>
      </c>
      <c r="DV35" s="748" t="s">
        <v>542</v>
      </c>
      <c r="DW35" s="749">
        <v>12805926</v>
      </c>
      <c r="DX35" s="1349">
        <f t="shared" si="39"/>
        <v>13254.133409999999</v>
      </c>
      <c r="EA35" s="748" t="s">
        <v>353</v>
      </c>
      <c r="EB35" s="749">
        <v>2284444939</v>
      </c>
      <c r="EC35" s="749">
        <v>2127893423</v>
      </c>
      <c r="ED35" s="749">
        <v>2127893423</v>
      </c>
      <c r="EE35" s="749">
        <v>156551516</v>
      </c>
      <c r="EF35" s="1350">
        <f t="shared" si="40"/>
        <v>2364400.5118649998</v>
      </c>
      <c r="EG35" s="1350">
        <f t="shared" si="41"/>
        <v>2202369.6928049996</v>
      </c>
      <c r="EH35" s="1350">
        <f t="shared" si="42"/>
        <v>2202369.6928049996</v>
      </c>
      <c r="EI35" s="1350">
        <f t="shared" si="43"/>
        <v>162030.81905999998</v>
      </c>
      <c r="EL35" s="1351" t="s">
        <v>543</v>
      </c>
      <c r="EM35" s="1352">
        <v>161572379</v>
      </c>
      <c r="EN35" s="1352">
        <f t="shared" si="44"/>
        <v>167227.41226499996</v>
      </c>
      <c r="EQ35" s="996" t="s">
        <v>353</v>
      </c>
      <c r="ER35" s="997">
        <v>2384444939</v>
      </c>
      <c r="ES35" s="997">
        <v>2367381639</v>
      </c>
      <c r="ET35" s="997">
        <v>17063300</v>
      </c>
      <c r="EU35" s="997">
        <v>2367381639</v>
      </c>
      <c r="EV35" s="1352">
        <f t="shared" si="45"/>
        <v>2467900.5118649998</v>
      </c>
      <c r="EW35" s="1352">
        <f t="shared" si="46"/>
        <v>2450239.9963649996</v>
      </c>
      <c r="EX35" s="1352">
        <f t="shared" si="47"/>
        <v>2450239.9963649996</v>
      </c>
      <c r="EY35" s="1352">
        <f t="shared" si="48"/>
        <v>17660.515499999998</v>
      </c>
      <c r="FB35" s="1153" t="s">
        <v>549</v>
      </c>
      <c r="FC35" s="1348">
        <v>39378498</v>
      </c>
      <c r="FD35" s="1348">
        <f t="shared" si="49"/>
        <v>40756.745429999995</v>
      </c>
      <c r="FF35" s="1153" t="s">
        <v>353</v>
      </c>
      <c r="FG35" s="1348">
        <v>2624219976</v>
      </c>
      <c r="FH35" s="1348">
        <v>2623900243</v>
      </c>
      <c r="FI35" s="1348">
        <v>2623900243</v>
      </c>
      <c r="FJ35" s="1348">
        <v>319733</v>
      </c>
      <c r="FK35" s="1350">
        <f t="shared" si="50"/>
        <v>2716067.6751599996</v>
      </c>
      <c r="FL35" s="1350">
        <f t="shared" si="51"/>
        <v>2715736.7515049996</v>
      </c>
      <c r="FM35" s="1350">
        <f t="shared" si="52"/>
        <v>2715736.7515049996</v>
      </c>
      <c r="FN35" s="1350">
        <f t="shared" si="53"/>
        <v>330.923655</v>
      </c>
      <c r="FQ35" s="748" t="s">
        <v>540</v>
      </c>
      <c r="FR35" s="749">
        <v>11835194</v>
      </c>
      <c r="FS35" s="1348">
        <f t="shared" si="54"/>
        <v>12249.425789999999</v>
      </c>
      <c r="FV35" s="748" t="s">
        <v>353</v>
      </c>
      <c r="FW35" s="749">
        <v>3236481145</v>
      </c>
      <c r="FX35" s="749">
        <v>2881490876</v>
      </c>
      <c r="FY35" s="749">
        <v>2881490876</v>
      </c>
      <c r="FZ35" s="749">
        <v>354990269</v>
      </c>
      <c r="GA35" s="1350">
        <f t="shared" si="55"/>
        <v>3349757.9850749997</v>
      </c>
      <c r="GB35" s="1350">
        <f t="shared" si="56"/>
        <v>2982343.0566599998</v>
      </c>
      <c r="GC35" s="1350">
        <f t="shared" si="57"/>
        <v>2982343.0566599998</v>
      </c>
      <c r="GD35" s="1350">
        <f t="shared" si="58"/>
        <v>367414.92841499991</v>
      </c>
    </row>
    <row r="36" spans="1:186" ht="15" customHeight="1" x14ac:dyDescent="0.25">
      <c r="A36" s="748" t="s">
        <v>540</v>
      </c>
      <c r="B36" s="749">
        <v>126648201</v>
      </c>
      <c r="C36" s="749">
        <v>9785930</v>
      </c>
      <c r="D36" s="749">
        <v>116862271</v>
      </c>
      <c r="E36" s="749">
        <v>9785930</v>
      </c>
      <c r="F36" s="749">
        <f t="shared" si="0"/>
        <v>131080.88803499998</v>
      </c>
      <c r="G36" s="749">
        <f t="shared" si="1"/>
        <v>10128.437549999999</v>
      </c>
      <c r="H36" s="749">
        <f t="shared" si="2"/>
        <v>120952.45048499998</v>
      </c>
      <c r="I36" s="749">
        <f t="shared" si="3"/>
        <v>10128.437549999999</v>
      </c>
      <c r="L36" s="748" t="s">
        <v>358</v>
      </c>
      <c r="M36" s="749">
        <v>42221557</v>
      </c>
      <c r="N36" s="749">
        <f t="shared" si="4"/>
        <v>43699.311494999994</v>
      </c>
      <c r="Q36" s="748" t="s">
        <v>540</v>
      </c>
      <c r="R36" s="749">
        <v>126648201</v>
      </c>
      <c r="S36" s="749">
        <v>19776524</v>
      </c>
      <c r="T36" s="749">
        <v>106871677</v>
      </c>
      <c r="U36" s="749">
        <v>19776524</v>
      </c>
      <c r="V36" s="1348">
        <f t="shared" si="5"/>
        <v>131080.88803499998</v>
      </c>
      <c r="W36" s="1348">
        <f t="shared" si="6"/>
        <v>20468.70234</v>
      </c>
      <c r="X36" s="1348">
        <f t="shared" si="7"/>
        <v>110612.18569499999</v>
      </c>
      <c r="Y36" s="1348">
        <f t="shared" si="8"/>
        <v>20468.70234</v>
      </c>
      <c r="AB36" s="748" t="s">
        <v>543</v>
      </c>
      <c r="AC36" s="749">
        <v>234434317</v>
      </c>
      <c r="AD36" s="1348">
        <f t="shared" si="9"/>
        <v>242639.51809499998</v>
      </c>
      <c r="AG36" s="748" t="s">
        <v>540</v>
      </c>
      <c r="AH36" s="749">
        <v>126648201</v>
      </c>
      <c r="AI36" s="749">
        <v>29960908</v>
      </c>
      <c r="AJ36" s="749">
        <v>29960908</v>
      </c>
      <c r="AK36" s="749">
        <v>96687293</v>
      </c>
      <c r="AL36" s="1348">
        <f t="shared" si="10"/>
        <v>131080.88803499998</v>
      </c>
      <c r="AM36" s="1348">
        <f t="shared" si="11"/>
        <v>31009.539779999996</v>
      </c>
      <c r="AN36" s="1348">
        <f t="shared" si="12"/>
        <v>31009.539779999996</v>
      </c>
      <c r="AO36" s="1348">
        <f t="shared" si="13"/>
        <v>100071.348255</v>
      </c>
      <c r="AR36" s="748" t="s">
        <v>544</v>
      </c>
      <c r="AS36" s="1348">
        <v>377817966</v>
      </c>
      <c r="AT36" s="1348">
        <f t="shared" si="14"/>
        <v>391041.59480999998</v>
      </c>
      <c r="AW36" s="748" t="s">
        <v>540</v>
      </c>
      <c r="AX36" s="749">
        <v>126648201</v>
      </c>
      <c r="AY36" s="749">
        <v>40254101</v>
      </c>
      <c r="AZ36" s="749">
        <v>40254101</v>
      </c>
      <c r="BA36" s="749">
        <v>86394100</v>
      </c>
      <c r="BB36" s="1348">
        <f t="shared" si="15"/>
        <v>131080.88803499998</v>
      </c>
      <c r="BC36" s="1348">
        <f t="shared" si="16"/>
        <v>41662.994534999998</v>
      </c>
      <c r="BD36" s="1348">
        <f t="shared" si="17"/>
        <v>41662.994534999998</v>
      </c>
      <c r="BE36" s="1348">
        <f t="shared" si="18"/>
        <v>89417.893500000006</v>
      </c>
      <c r="BH36" s="748" t="s">
        <v>549</v>
      </c>
      <c r="BI36" s="1348">
        <v>37270158</v>
      </c>
      <c r="BJ36" s="1348">
        <f t="shared" si="19"/>
        <v>38574.613530000002</v>
      </c>
      <c r="BM36" s="748" t="s">
        <v>540</v>
      </c>
      <c r="BN36" s="1348">
        <v>126648201</v>
      </c>
      <c r="BO36" s="1348">
        <v>50637112</v>
      </c>
      <c r="BP36" s="1348">
        <v>50637112</v>
      </c>
      <c r="BQ36" s="1348">
        <v>76011089</v>
      </c>
      <c r="BR36" s="1348">
        <f t="shared" si="20"/>
        <v>131080.88803499998</v>
      </c>
      <c r="BS36" s="1348">
        <f t="shared" si="21"/>
        <v>52409.410919999995</v>
      </c>
      <c r="BT36" s="1348">
        <f t="shared" si="22"/>
        <v>52409.410919999995</v>
      </c>
      <c r="BU36" s="1348">
        <f t="shared" si="23"/>
        <v>78671.477115000002</v>
      </c>
      <c r="BX36" s="1153" t="s">
        <v>543</v>
      </c>
      <c r="BY36" s="1348">
        <v>238877048</v>
      </c>
      <c r="BZ36" s="1348">
        <f t="shared" si="24"/>
        <v>247237.74468</v>
      </c>
      <c r="CC36" s="1348" t="s">
        <v>540</v>
      </c>
      <c r="CD36" s="1348">
        <v>126648201</v>
      </c>
      <c r="CE36" s="1348">
        <v>61254980</v>
      </c>
      <c r="CF36" s="1348">
        <v>61254980</v>
      </c>
      <c r="CG36" s="1348">
        <v>65393221</v>
      </c>
      <c r="CH36" s="1348">
        <f t="shared" si="25"/>
        <v>131080.88803499998</v>
      </c>
      <c r="CI36" s="1348">
        <f t="shared" si="26"/>
        <v>63398.904300000002</v>
      </c>
      <c r="CJ36" s="1348">
        <f t="shared" si="27"/>
        <v>63398.904300000002</v>
      </c>
      <c r="CK36" s="1348">
        <f t="shared" si="28"/>
        <v>67681.983734999987</v>
      </c>
      <c r="CN36" s="1153" t="s">
        <v>544</v>
      </c>
      <c r="CO36" s="1348">
        <v>375697544</v>
      </c>
      <c r="CP36" s="1348">
        <f t="shared" si="29"/>
        <v>388846.95803999994</v>
      </c>
      <c r="CS36" s="748" t="s">
        <v>540</v>
      </c>
      <c r="CT36" s="749">
        <v>126648201</v>
      </c>
      <c r="CU36" s="749">
        <v>71893489</v>
      </c>
      <c r="CV36" s="749">
        <v>71893489</v>
      </c>
      <c r="CW36" s="749">
        <v>54754712</v>
      </c>
      <c r="CX36" s="1348">
        <f t="shared" si="30"/>
        <v>131080.88803499998</v>
      </c>
      <c r="CY36" s="1348">
        <f t="shared" si="31"/>
        <v>74409.761115000001</v>
      </c>
      <c r="CZ36" s="1348">
        <f t="shared" si="32"/>
        <v>74409.761115000001</v>
      </c>
      <c r="DA36" s="1348">
        <f t="shared" si="33"/>
        <v>56671.126919999995</v>
      </c>
      <c r="DD36" s="1153" t="s">
        <v>358</v>
      </c>
      <c r="DE36" s="1348">
        <v>35723018</v>
      </c>
      <c r="DF36" s="1348">
        <f t="shared" si="34"/>
        <v>36973.323629999992</v>
      </c>
      <c r="DJ36" s="1153" t="s">
        <v>540</v>
      </c>
      <c r="DK36" s="1348">
        <v>126648201</v>
      </c>
      <c r="DL36" s="1348">
        <v>82616431</v>
      </c>
      <c r="DM36" s="1348">
        <v>44031770</v>
      </c>
      <c r="DN36" s="1348">
        <v>82616431</v>
      </c>
      <c r="DO36" s="1348">
        <f t="shared" si="35"/>
        <v>131080.88803499998</v>
      </c>
      <c r="DP36" s="1348">
        <f t="shared" si="36"/>
        <v>85508.006084999986</v>
      </c>
      <c r="DQ36" s="1348">
        <f t="shared" si="37"/>
        <v>45572.881949999995</v>
      </c>
      <c r="DR36" s="1348">
        <f t="shared" si="38"/>
        <v>85508.006084999986</v>
      </c>
      <c r="DV36" s="748" t="s">
        <v>543</v>
      </c>
      <c r="DW36" s="749">
        <v>243442785</v>
      </c>
      <c r="DX36" s="1349">
        <f t="shared" si="39"/>
        <v>251963.28247499999</v>
      </c>
      <c r="EA36" s="748" t="s">
        <v>540</v>
      </c>
      <c r="EB36" s="749">
        <v>126648201</v>
      </c>
      <c r="EC36" s="749">
        <v>93440676</v>
      </c>
      <c r="ED36" s="749">
        <v>93440676</v>
      </c>
      <c r="EE36" s="749">
        <v>33207525</v>
      </c>
      <c r="EF36" s="1350">
        <f t="shared" si="40"/>
        <v>131080.88803499998</v>
      </c>
      <c r="EG36" s="1350">
        <f t="shared" si="41"/>
        <v>96711.099659999993</v>
      </c>
      <c r="EH36" s="1350">
        <f t="shared" si="42"/>
        <v>96711.099659999993</v>
      </c>
      <c r="EI36" s="1350">
        <f t="shared" si="43"/>
        <v>34369.788374999996</v>
      </c>
      <c r="EL36" s="1351" t="s">
        <v>544</v>
      </c>
      <c r="EM36" s="1352">
        <v>381227687</v>
      </c>
      <c r="EN36" s="1352">
        <f t="shared" si="44"/>
        <v>394570.65604499995</v>
      </c>
      <c r="EQ36" s="996" t="s">
        <v>540</v>
      </c>
      <c r="ER36" s="997">
        <v>126648201</v>
      </c>
      <c r="ES36" s="997">
        <v>104419650</v>
      </c>
      <c r="ET36" s="997">
        <v>22228551</v>
      </c>
      <c r="EU36" s="997">
        <v>104419650</v>
      </c>
      <c r="EV36" s="1352">
        <f t="shared" si="45"/>
        <v>131080.88803499998</v>
      </c>
      <c r="EW36" s="1352">
        <f t="shared" si="46"/>
        <v>108074.33774999999</v>
      </c>
      <c r="EX36" s="1352">
        <f t="shared" si="47"/>
        <v>108074.33774999999</v>
      </c>
      <c r="EY36" s="1352">
        <f t="shared" si="48"/>
        <v>23006.550284999998</v>
      </c>
      <c r="FB36" s="1153" t="s">
        <v>550</v>
      </c>
      <c r="FC36" s="1348">
        <v>7667304</v>
      </c>
      <c r="FD36" s="1348">
        <f t="shared" si="49"/>
        <v>7935.6596399999999</v>
      </c>
      <c r="FF36" s="1153" t="s">
        <v>540</v>
      </c>
      <c r="FG36" s="1348">
        <v>126648201</v>
      </c>
      <c r="FH36" s="1348">
        <v>115945327</v>
      </c>
      <c r="FI36" s="1348">
        <v>115945327</v>
      </c>
      <c r="FJ36" s="1348">
        <v>10702874</v>
      </c>
      <c r="FK36" s="1350">
        <f t="shared" si="50"/>
        <v>131080.88803499998</v>
      </c>
      <c r="FL36" s="1350">
        <f t="shared" si="51"/>
        <v>120003.413445</v>
      </c>
      <c r="FM36" s="1350">
        <f t="shared" si="52"/>
        <v>120003.413445</v>
      </c>
      <c r="FN36" s="1350">
        <f t="shared" si="53"/>
        <v>11077.47459</v>
      </c>
      <c r="FQ36" s="748" t="s">
        <v>354</v>
      </c>
      <c r="FR36" s="749">
        <v>182394096</v>
      </c>
      <c r="FS36" s="1348">
        <f t="shared" si="54"/>
        <v>188777.88935999997</v>
      </c>
      <c r="FV36" s="748" t="s">
        <v>540</v>
      </c>
      <c r="FW36" s="749">
        <v>127780521</v>
      </c>
      <c r="FX36" s="749">
        <v>127780521</v>
      </c>
      <c r="FY36" s="749">
        <v>127780521</v>
      </c>
      <c r="FZ36" s="749">
        <v>0</v>
      </c>
      <c r="GA36" s="1350">
        <f t="shared" si="55"/>
        <v>132252.83923499999</v>
      </c>
      <c r="GB36" s="1350">
        <f t="shared" si="56"/>
        <v>132252.83923499999</v>
      </c>
      <c r="GC36" s="1350">
        <f t="shared" si="57"/>
        <v>132252.83923499999</v>
      </c>
      <c r="GD36" s="1350">
        <f t="shared" si="58"/>
        <v>0</v>
      </c>
    </row>
    <row r="37" spans="1:186" ht="15" customHeight="1" x14ac:dyDescent="0.25">
      <c r="A37" s="748" t="s">
        <v>354</v>
      </c>
      <c r="B37" s="749">
        <v>1992107137</v>
      </c>
      <c r="C37" s="749">
        <v>163949740</v>
      </c>
      <c r="D37" s="749">
        <v>1828157397</v>
      </c>
      <c r="E37" s="749">
        <v>163949740</v>
      </c>
      <c r="F37" s="749">
        <f t="shared" si="0"/>
        <v>2061830.8867949999</v>
      </c>
      <c r="G37" s="749">
        <f t="shared" si="1"/>
        <v>169687.98089999997</v>
      </c>
      <c r="H37" s="749">
        <f t="shared" si="2"/>
        <v>1892142.9058949999</v>
      </c>
      <c r="I37" s="749">
        <f t="shared" si="3"/>
        <v>169687.98089999997</v>
      </c>
      <c r="L37" s="748" t="s">
        <v>552</v>
      </c>
      <c r="M37" s="749">
        <v>20003036</v>
      </c>
      <c r="N37" s="749">
        <f t="shared" si="4"/>
        <v>20703.142259999997</v>
      </c>
      <c r="Q37" s="748" t="s">
        <v>354</v>
      </c>
      <c r="R37" s="749">
        <v>1992107137</v>
      </c>
      <c r="S37" s="749">
        <v>328699909</v>
      </c>
      <c r="T37" s="749">
        <v>1663407228</v>
      </c>
      <c r="U37" s="749">
        <v>328699909</v>
      </c>
      <c r="V37" s="1348">
        <f t="shared" si="5"/>
        <v>2061830.8867949999</v>
      </c>
      <c r="W37" s="1348">
        <f t="shared" si="6"/>
        <v>340204.40581499995</v>
      </c>
      <c r="X37" s="1348">
        <f t="shared" si="7"/>
        <v>1721626.4809799998</v>
      </c>
      <c r="Y37" s="1348">
        <f t="shared" si="8"/>
        <v>340204.40581499995</v>
      </c>
      <c r="AB37" s="748" t="s">
        <v>544</v>
      </c>
      <c r="AC37" s="749">
        <v>374990855</v>
      </c>
      <c r="AD37" s="1348">
        <f t="shared" si="9"/>
        <v>388115.53492499993</v>
      </c>
      <c r="AG37" s="748" t="s">
        <v>354</v>
      </c>
      <c r="AH37" s="749">
        <v>1992107137</v>
      </c>
      <c r="AI37" s="749">
        <v>493916595</v>
      </c>
      <c r="AJ37" s="749">
        <v>493916595</v>
      </c>
      <c r="AK37" s="749">
        <v>1498190542</v>
      </c>
      <c r="AL37" s="1348">
        <f t="shared" si="10"/>
        <v>2061830.8867949999</v>
      </c>
      <c r="AM37" s="1348">
        <f t="shared" si="11"/>
        <v>511203.67582499993</v>
      </c>
      <c r="AN37" s="1348">
        <f t="shared" si="12"/>
        <v>511203.67582499993</v>
      </c>
      <c r="AO37" s="1348">
        <f t="shared" si="13"/>
        <v>1550627.2109699997</v>
      </c>
      <c r="AR37" s="748" t="s">
        <v>545</v>
      </c>
      <c r="AS37" s="1348">
        <v>0</v>
      </c>
      <c r="AT37" s="1348">
        <f t="shared" si="14"/>
        <v>0</v>
      </c>
      <c r="AW37" s="748" t="s">
        <v>354</v>
      </c>
      <c r="AX37" s="749">
        <v>1992107137</v>
      </c>
      <c r="AY37" s="749">
        <v>660369259</v>
      </c>
      <c r="AZ37" s="749">
        <v>660369259</v>
      </c>
      <c r="BA37" s="749">
        <v>1331737878</v>
      </c>
      <c r="BB37" s="1348">
        <f t="shared" si="15"/>
        <v>2061830.8867949999</v>
      </c>
      <c r="BC37" s="1348">
        <f t="shared" si="16"/>
        <v>683482.18306499987</v>
      </c>
      <c r="BD37" s="1348">
        <f t="shared" si="17"/>
        <v>683482.18306499987</v>
      </c>
      <c r="BE37" s="1348">
        <f t="shared" si="18"/>
        <v>1378348.70373</v>
      </c>
      <c r="BH37" s="748" t="s">
        <v>358</v>
      </c>
      <c r="BI37" s="1348">
        <v>35443093</v>
      </c>
      <c r="BJ37" s="1348">
        <f t="shared" si="19"/>
        <v>36683.601255000001</v>
      </c>
      <c r="BM37" s="748" t="s">
        <v>354</v>
      </c>
      <c r="BN37" s="1348">
        <v>1992107137</v>
      </c>
      <c r="BO37" s="1348">
        <v>824518138</v>
      </c>
      <c r="BP37" s="1348">
        <v>824518138</v>
      </c>
      <c r="BQ37" s="1348">
        <v>1167588999</v>
      </c>
      <c r="BR37" s="1348">
        <f t="shared" si="20"/>
        <v>2061830.8867949999</v>
      </c>
      <c r="BS37" s="1348">
        <f t="shared" si="21"/>
        <v>853376.27282999991</v>
      </c>
      <c r="BT37" s="1348">
        <f t="shared" si="22"/>
        <v>853376.27282999991</v>
      </c>
      <c r="BU37" s="1348">
        <f t="shared" si="23"/>
        <v>1208454.613965</v>
      </c>
      <c r="BX37" s="1153" t="s">
        <v>544</v>
      </c>
      <c r="BY37" s="1348">
        <v>374844089</v>
      </c>
      <c r="BZ37" s="1348">
        <f t="shared" si="24"/>
        <v>387963.63211499993</v>
      </c>
      <c r="CC37" s="1348" t="s">
        <v>354</v>
      </c>
      <c r="CD37" s="1348">
        <v>1992107137</v>
      </c>
      <c r="CE37" s="1348">
        <v>990219235</v>
      </c>
      <c r="CF37" s="1348">
        <v>990219235</v>
      </c>
      <c r="CG37" s="1348">
        <v>1001887902</v>
      </c>
      <c r="CH37" s="1348">
        <f t="shared" si="25"/>
        <v>2061830.8867949999</v>
      </c>
      <c r="CI37" s="1348">
        <f t="shared" si="26"/>
        <v>1024876.9082249999</v>
      </c>
      <c r="CJ37" s="1348">
        <f t="shared" si="27"/>
        <v>1024876.9082249999</v>
      </c>
      <c r="CK37" s="1348">
        <f t="shared" si="28"/>
        <v>1036953.9785699999</v>
      </c>
      <c r="CN37" s="1153" t="s">
        <v>545</v>
      </c>
      <c r="CO37" s="1348">
        <v>0</v>
      </c>
      <c r="CP37" s="1348">
        <f t="shared" si="29"/>
        <v>0</v>
      </c>
      <c r="CS37" s="748" t="s">
        <v>354</v>
      </c>
      <c r="CT37" s="749">
        <v>1992107137</v>
      </c>
      <c r="CU37" s="749">
        <v>1156300922</v>
      </c>
      <c r="CV37" s="749">
        <v>1156300922</v>
      </c>
      <c r="CW37" s="749">
        <v>835806215</v>
      </c>
      <c r="CX37" s="1348">
        <f t="shared" si="30"/>
        <v>2061830.8867949999</v>
      </c>
      <c r="CY37" s="1348">
        <f t="shared" si="31"/>
        <v>1196771.4542699999</v>
      </c>
      <c r="CZ37" s="1348">
        <f t="shared" si="32"/>
        <v>1196771.4542699999</v>
      </c>
      <c r="DA37" s="1348">
        <f t="shared" si="33"/>
        <v>865059.43252499995</v>
      </c>
      <c r="DD37" s="1153" t="s">
        <v>552</v>
      </c>
      <c r="DE37" s="1348">
        <v>18327028</v>
      </c>
      <c r="DF37" s="1348">
        <f t="shared" si="34"/>
        <v>18968.473979999995</v>
      </c>
      <c r="DJ37" s="1153" t="s">
        <v>354</v>
      </c>
      <c r="DK37" s="1348">
        <v>1992107137</v>
      </c>
      <c r="DL37" s="1348">
        <v>1324508385</v>
      </c>
      <c r="DM37" s="1348">
        <v>667598752</v>
      </c>
      <c r="DN37" s="1348">
        <v>1324508385</v>
      </c>
      <c r="DO37" s="1348">
        <f t="shared" si="35"/>
        <v>2061830.8867949999</v>
      </c>
      <c r="DP37" s="1348">
        <f t="shared" si="36"/>
        <v>1370866.178475</v>
      </c>
      <c r="DQ37" s="1348">
        <f t="shared" si="37"/>
        <v>690964.70831999998</v>
      </c>
      <c r="DR37" s="1348">
        <f t="shared" si="38"/>
        <v>1370866.178475</v>
      </c>
      <c r="DV37" s="748" t="s">
        <v>544</v>
      </c>
      <c r="DW37" s="749">
        <v>383925048</v>
      </c>
      <c r="DX37" s="1349">
        <f t="shared" si="39"/>
        <v>397362.42468</v>
      </c>
      <c r="EA37" s="748" t="s">
        <v>354</v>
      </c>
      <c r="EB37" s="749">
        <v>1992107137</v>
      </c>
      <c r="EC37" s="749">
        <v>1494781222</v>
      </c>
      <c r="ED37" s="749">
        <v>1494781222</v>
      </c>
      <c r="EE37" s="749">
        <v>497325915</v>
      </c>
      <c r="EF37" s="1350">
        <f t="shared" si="40"/>
        <v>2061830.8867949999</v>
      </c>
      <c r="EG37" s="1350">
        <f t="shared" si="41"/>
        <v>1547098.5647700001</v>
      </c>
      <c r="EH37" s="1350">
        <f t="shared" si="42"/>
        <v>1547098.5647700001</v>
      </c>
      <c r="EI37" s="1350">
        <f t="shared" si="43"/>
        <v>514732.32202499994</v>
      </c>
      <c r="EL37" s="1351" t="s">
        <v>545</v>
      </c>
      <c r="EM37" s="1352">
        <v>132983</v>
      </c>
      <c r="EN37" s="1352">
        <f t="shared" si="44"/>
        <v>137.637405</v>
      </c>
      <c r="EQ37" s="996" t="s">
        <v>354</v>
      </c>
      <c r="ER37" s="997">
        <v>1992107137</v>
      </c>
      <c r="ES37" s="997">
        <v>1663517273</v>
      </c>
      <c r="ET37" s="997">
        <v>328589864</v>
      </c>
      <c r="EU37" s="997">
        <v>1663517273</v>
      </c>
      <c r="EV37" s="1352">
        <f t="shared" si="45"/>
        <v>2061830.8867949999</v>
      </c>
      <c r="EW37" s="1352">
        <f t="shared" si="46"/>
        <v>1721740.3775549999</v>
      </c>
      <c r="EX37" s="1352">
        <f t="shared" si="47"/>
        <v>1721740.3775549999</v>
      </c>
      <c r="EY37" s="1352">
        <f t="shared" si="48"/>
        <v>340090.50923999998</v>
      </c>
      <c r="FB37" s="1153" t="s">
        <v>551</v>
      </c>
      <c r="FC37" s="1348">
        <v>3735352</v>
      </c>
      <c r="FD37" s="1348">
        <f t="shared" si="49"/>
        <v>3866.0893199999996</v>
      </c>
      <c r="FF37" s="1153" t="s">
        <v>354</v>
      </c>
      <c r="FG37" s="1348">
        <v>1846316719</v>
      </c>
      <c r="FH37" s="1348">
        <v>1845860608</v>
      </c>
      <c r="FI37" s="1348">
        <v>1845860608</v>
      </c>
      <c r="FJ37" s="1348">
        <v>456111</v>
      </c>
      <c r="FK37" s="1350">
        <f t="shared" si="50"/>
        <v>1910937.8041649999</v>
      </c>
      <c r="FL37" s="1350">
        <f t="shared" si="51"/>
        <v>1910465.7292799999</v>
      </c>
      <c r="FM37" s="1350">
        <f t="shared" si="52"/>
        <v>1910465.7292799999</v>
      </c>
      <c r="FN37" s="1350">
        <f t="shared" si="53"/>
        <v>472.07488499999994</v>
      </c>
      <c r="FQ37" s="748" t="s">
        <v>355</v>
      </c>
      <c r="FR37" s="749">
        <v>23809358</v>
      </c>
      <c r="FS37" s="1348">
        <f t="shared" si="54"/>
        <v>24642.685529999999</v>
      </c>
      <c r="FV37" s="748" t="s">
        <v>354</v>
      </c>
      <c r="FW37" s="749">
        <v>2028254704</v>
      </c>
      <c r="FX37" s="749">
        <v>2028254704</v>
      </c>
      <c r="FY37" s="749">
        <v>2028254704</v>
      </c>
      <c r="FZ37" s="749">
        <v>0</v>
      </c>
      <c r="GA37" s="1350">
        <f t="shared" si="55"/>
        <v>2099243.6186399995</v>
      </c>
      <c r="GB37" s="1350">
        <f t="shared" si="56"/>
        <v>2099243.6186399995</v>
      </c>
      <c r="GC37" s="1350">
        <f t="shared" si="57"/>
        <v>2099243.6186399995</v>
      </c>
      <c r="GD37" s="1350">
        <f t="shared" si="58"/>
        <v>0</v>
      </c>
    </row>
    <row r="38" spans="1:186" ht="15" customHeight="1" x14ac:dyDescent="0.25">
      <c r="A38" s="748" t="s">
        <v>355</v>
      </c>
      <c r="B38" s="749">
        <v>278309698</v>
      </c>
      <c r="C38" s="749">
        <v>22604443</v>
      </c>
      <c r="D38" s="749">
        <v>255705255</v>
      </c>
      <c r="E38" s="749">
        <v>22604443</v>
      </c>
      <c r="F38" s="749">
        <f t="shared" si="0"/>
        <v>288050.53742999997</v>
      </c>
      <c r="G38" s="749">
        <f t="shared" si="1"/>
        <v>23395.598504999998</v>
      </c>
      <c r="H38" s="749">
        <f t="shared" si="2"/>
        <v>264654.93892499997</v>
      </c>
      <c r="I38" s="749">
        <f t="shared" si="3"/>
        <v>23395.598504999998</v>
      </c>
      <c r="L38" s="748" t="s">
        <v>553</v>
      </c>
      <c r="M38" s="749">
        <v>8433027</v>
      </c>
      <c r="N38" s="749">
        <f t="shared" si="4"/>
        <v>8728.1829449999987</v>
      </c>
      <c r="Q38" s="748" t="s">
        <v>355</v>
      </c>
      <c r="R38" s="749">
        <v>278309698</v>
      </c>
      <c r="S38" s="749">
        <v>45208886</v>
      </c>
      <c r="T38" s="749">
        <v>233100812</v>
      </c>
      <c r="U38" s="749">
        <v>45208886</v>
      </c>
      <c r="V38" s="1348">
        <f t="shared" si="5"/>
        <v>288050.53742999997</v>
      </c>
      <c r="W38" s="1348">
        <f t="shared" si="6"/>
        <v>46791.197009999996</v>
      </c>
      <c r="X38" s="1348">
        <f t="shared" si="7"/>
        <v>241259.34041999999</v>
      </c>
      <c r="Y38" s="1348">
        <f t="shared" si="8"/>
        <v>46791.197009999996</v>
      </c>
      <c r="AB38" s="748" t="s">
        <v>545</v>
      </c>
      <c r="AC38" s="749">
        <v>353260716</v>
      </c>
      <c r="AD38" s="1348">
        <f t="shared" si="9"/>
        <v>365624.84106000001</v>
      </c>
      <c r="AG38" s="748" t="s">
        <v>355</v>
      </c>
      <c r="AH38" s="749">
        <v>278309698</v>
      </c>
      <c r="AI38" s="749">
        <v>67832138</v>
      </c>
      <c r="AJ38" s="749">
        <v>67832138</v>
      </c>
      <c r="AK38" s="749">
        <v>210477560</v>
      </c>
      <c r="AL38" s="1348">
        <f t="shared" si="10"/>
        <v>288050.53742999997</v>
      </c>
      <c r="AM38" s="1348">
        <f t="shared" si="11"/>
        <v>70206.262830000007</v>
      </c>
      <c r="AN38" s="1348">
        <f t="shared" si="12"/>
        <v>70206.262830000007</v>
      </c>
      <c r="AO38" s="1348">
        <f t="shared" si="13"/>
        <v>217844.27459999998</v>
      </c>
      <c r="AR38" s="748" t="s">
        <v>546</v>
      </c>
      <c r="AS38" s="1348">
        <v>0</v>
      </c>
      <c r="AT38" s="1348">
        <f t="shared" si="14"/>
        <v>0</v>
      </c>
      <c r="AW38" s="748" t="s">
        <v>355</v>
      </c>
      <c r="AX38" s="749">
        <v>278309698</v>
      </c>
      <c r="AY38" s="749">
        <v>90436581</v>
      </c>
      <c r="AZ38" s="749">
        <v>90436581</v>
      </c>
      <c r="BA38" s="749">
        <v>187873117</v>
      </c>
      <c r="BB38" s="1348">
        <f t="shared" si="15"/>
        <v>288050.53742999997</v>
      </c>
      <c r="BC38" s="1348">
        <f t="shared" si="16"/>
        <v>93601.861334999994</v>
      </c>
      <c r="BD38" s="1348">
        <f t="shared" si="17"/>
        <v>93601.861334999994</v>
      </c>
      <c r="BE38" s="1348">
        <f t="shared" si="18"/>
        <v>194448.67609499997</v>
      </c>
      <c r="BH38" s="748" t="s">
        <v>552</v>
      </c>
      <c r="BI38" s="1348">
        <v>20564293</v>
      </c>
      <c r="BJ38" s="1348">
        <f t="shared" si="19"/>
        <v>21284.043255</v>
      </c>
      <c r="BM38" s="748" t="s">
        <v>355</v>
      </c>
      <c r="BN38" s="1348">
        <v>278309698</v>
      </c>
      <c r="BO38" s="1348">
        <v>112035755</v>
      </c>
      <c r="BP38" s="1348">
        <v>112035755</v>
      </c>
      <c r="BQ38" s="1348">
        <v>166273943</v>
      </c>
      <c r="BR38" s="1348">
        <f t="shared" si="20"/>
        <v>288050.53742999997</v>
      </c>
      <c r="BS38" s="1348">
        <f t="shared" si="21"/>
        <v>115957.006425</v>
      </c>
      <c r="BT38" s="1348">
        <f t="shared" si="22"/>
        <v>115957.006425</v>
      </c>
      <c r="BU38" s="1348">
        <f t="shared" si="23"/>
        <v>172093.531005</v>
      </c>
      <c r="BX38" s="1153" t="s">
        <v>545</v>
      </c>
      <c r="BY38" s="1348">
        <v>353897053</v>
      </c>
      <c r="BZ38" s="1348">
        <f t="shared" si="24"/>
        <v>366283.44985500001</v>
      </c>
      <c r="CC38" s="1348" t="s">
        <v>355</v>
      </c>
      <c r="CD38" s="1348">
        <v>278309698</v>
      </c>
      <c r="CE38" s="1348">
        <v>133992308</v>
      </c>
      <c r="CF38" s="1348">
        <v>133992308</v>
      </c>
      <c r="CG38" s="1348">
        <v>144317390</v>
      </c>
      <c r="CH38" s="1348">
        <f t="shared" si="25"/>
        <v>288050.53742999997</v>
      </c>
      <c r="CI38" s="1348">
        <f t="shared" si="26"/>
        <v>138682.03877999997</v>
      </c>
      <c r="CJ38" s="1348">
        <f t="shared" si="27"/>
        <v>138682.03877999997</v>
      </c>
      <c r="CK38" s="1348">
        <f t="shared" si="28"/>
        <v>149368.49864999999</v>
      </c>
      <c r="CN38" s="1153" t="s">
        <v>546</v>
      </c>
      <c r="CO38" s="1348">
        <v>0</v>
      </c>
      <c r="CP38" s="1348">
        <f t="shared" si="29"/>
        <v>0</v>
      </c>
      <c r="CS38" s="748" t="s">
        <v>355</v>
      </c>
      <c r="CT38" s="749">
        <v>278309698</v>
      </c>
      <c r="CU38" s="749">
        <v>155967670</v>
      </c>
      <c r="CV38" s="749">
        <v>155967670</v>
      </c>
      <c r="CW38" s="749">
        <v>122342028</v>
      </c>
      <c r="CX38" s="1348">
        <f t="shared" si="30"/>
        <v>288050.53742999997</v>
      </c>
      <c r="CY38" s="1348">
        <f t="shared" si="31"/>
        <v>161426.53844999999</v>
      </c>
      <c r="CZ38" s="1348">
        <f t="shared" si="32"/>
        <v>161426.53844999999</v>
      </c>
      <c r="DA38" s="1348">
        <f t="shared" si="33"/>
        <v>126623.99897999999</v>
      </c>
      <c r="DD38" s="1153" t="s">
        <v>553</v>
      </c>
      <c r="DE38" s="1348">
        <v>4335336</v>
      </c>
      <c r="DF38" s="1348">
        <f t="shared" si="34"/>
        <v>4487.07276</v>
      </c>
      <c r="DJ38" s="1153" t="s">
        <v>355</v>
      </c>
      <c r="DK38" s="1348">
        <v>278309698</v>
      </c>
      <c r="DL38" s="1348">
        <v>178338029</v>
      </c>
      <c r="DM38" s="1348">
        <v>99971669</v>
      </c>
      <c r="DN38" s="1348">
        <v>178338029</v>
      </c>
      <c r="DO38" s="1348">
        <f t="shared" si="35"/>
        <v>288050.53742999997</v>
      </c>
      <c r="DP38" s="1348">
        <f t="shared" si="36"/>
        <v>184579.86001499998</v>
      </c>
      <c r="DQ38" s="1348">
        <f t="shared" si="37"/>
        <v>103470.67741499998</v>
      </c>
      <c r="DR38" s="1348">
        <f t="shared" si="38"/>
        <v>184579.86001499998</v>
      </c>
      <c r="DV38" s="748" t="s">
        <v>545</v>
      </c>
      <c r="DW38" s="749">
        <v>358075976</v>
      </c>
      <c r="DX38" s="1349">
        <f t="shared" si="39"/>
        <v>370608.63516000001</v>
      </c>
      <c r="EA38" s="748" t="s">
        <v>355</v>
      </c>
      <c r="EB38" s="749">
        <v>278309698</v>
      </c>
      <c r="EC38" s="749">
        <v>200708390</v>
      </c>
      <c r="ED38" s="749">
        <v>200708390</v>
      </c>
      <c r="EE38" s="749">
        <v>77601308</v>
      </c>
      <c r="EF38" s="1350">
        <f t="shared" si="40"/>
        <v>288050.53742999997</v>
      </c>
      <c r="EG38" s="1350">
        <f t="shared" si="41"/>
        <v>207733.18364999999</v>
      </c>
      <c r="EH38" s="1350">
        <f t="shared" si="42"/>
        <v>207733.18364999999</v>
      </c>
      <c r="EI38" s="1350">
        <f t="shared" si="43"/>
        <v>80317.353780000005</v>
      </c>
      <c r="EL38" s="1351" t="s">
        <v>546</v>
      </c>
      <c r="EM38" s="1352">
        <v>0</v>
      </c>
      <c r="EN38" s="1352">
        <f t="shared" si="44"/>
        <v>0</v>
      </c>
      <c r="EQ38" s="996" t="s">
        <v>355</v>
      </c>
      <c r="ER38" s="997">
        <v>278309698</v>
      </c>
      <c r="ES38" s="997">
        <v>223336740</v>
      </c>
      <c r="ET38" s="997">
        <v>54972958</v>
      </c>
      <c r="EU38" s="997">
        <v>223336740</v>
      </c>
      <c r="EV38" s="1352">
        <f t="shared" si="45"/>
        <v>288050.53742999997</v>
      </c>
      <c r="EW38" s="1352">
        <f t="shared" si="46"/>
        <v>231153.52589999998</v>
      </c>
      <c r="EX38" s="1352">
        <f t="shared" si="47"/>
        <v>231153.52589999998</v>
      </c>
      <c r="EY38" s="1352">
        <f t="shared" si="48"/>
        <v>56897.011529999996</v>
      </c>
      <c r="FB38" s="1153" t="s">
        <v>357</v>
      </c>
      <c r="FC38" s="1348">
        <v>3931952</v>
      </c>
      <c r="FD38" s="1348">
        <f t="shared" si="49"/>
        <v>4069.5703199999998</v>
      </c>
      <c r="FF38" s="1153" t="s">
        <v>355</v>
      </c>
      <c r="FG38" s="1348">
        <v>258309698</v>
      </c>
      <c r="FH38" s="1348">
        <v>245991991</v>
      </c>
      <c r="FI38" s="1348">
        <v>245991991</v>
      </c>
      <c r="FJ38" s="1348">
        <v>12317707</v>
      </c>
      <c r="FK38" s="1350">
        <f t="shared" si="50"/>
        <v>267350.53742999997</v>
      </c>
      <c r="FL38" s="1350">
        <f t="shared" si="51"/>
        <v>254601.710685</v>
      </c>
      <c r="FM38" s="1350">
        <f t="shared" si="52"/>
        <v>254601.710685</v>
      </c>
      <c r="FN38" s="1350">
        <f t="shared" si="53"/>
        <v>12748.826744999998</v>
      </c>
      <c r="FQ38" s="748" t="s">
        <v>541</v>
      </c>
      <c r="FR38" s="749">
        <v>0</v>
      </c>
      <c r="FS38" s="1348">
        <f t="shared" si="54"/>
        <v>0</v>
      </c>
      <c r="FV38" s="748" t="s">
        <v>355</v>
      </c>
      <c r="FW38" s="749">
        <v>269801349</v>
      </c>
      <c r="FX38" s="749">
        <v>269801349</v>
      </c>
      <c r="FY38" s="749">
        <v>269801349</v>
      </c>
      <c r="FZ38" s="749">
        <v>0</v>
      </c>
      <c r="GA38" s="1350">
        <f t="shared" si="55"/>
        <v>279244.39621499996</v>
      </c>
      <c r="GB38" s="1350">
        <f t="shared" si="56"/>
        <v>279244.39621499996</v>
      </c>
      <c r="GC38" s="1350">
        <f t="shared" si="57"/>
        <v>279244.39621499996</v>
      </c>
      <c r="GD38" s="1350">
        <f t="shared" si="58"/>
        <v>0</v>
      </c>
    </row>
    <row r="39" spans="1:186" ht="15" customHeight="1" x14ac:dyDescent="0.25">
      <c r="A39" s="748" t="s">
        <v>541</v>
      </c>
      <c r="B39" s="749">
        <v>24742</v>
      </c>
      <c r="C39" s="749">
        <v>0</v>
      </c>
      <c r="D39" s="749">
        <v>24742</v>
      </c>
      <c r="E39" s="749">
        <v>0</v>
      </c>
      <c r="F39" s="749">
        <f t="shared" si="0"/>
        <v>25.607969999999998</v>
      </c>
      <c r="G39" s="749">
        <f t="shared" si="1"/>
        <v>0</v>
      </c>
      <c r="H39" s="749">
        <f t="shared" si="2"/>
        <v>25.607969999999998</v>
      </c>
      <c r="I39" s="749">
        <f t="shared" si="3"/>
        <v>0</v>
      </c>
      <c r="L39" s="748" t="s">
        <v>590</v>
      </c>
      <c r="M39" s="749">
        <v>13785494</v>
      </c>
      <c r="N39" s="749">
        <f t="shared" si="4"/>
        <v>14267.986289999999</v>
      </c>
      <c r="Q39" s="748" t="s">
        <v>541</v>
      </c>
      <c r="R39" s="749">
        <v>24742</v>
      </c>
      <c r="S39" s="749">
        <v>0</v>
      </c>
      <c r="T39" s="749">
        <v>24742</v>
      </c>
      <c r="U39" s="749">
        <v>0</v>
      </c>
      <c r="V39" s="1348">
        <f t="shared" si="5"/>
        <v>25.607969999999998</v>
      </c>
      <c r="W39" s="1348">
        <f t="shared" si="6"/>
        <v>0</v>
      </c>
      <c r="X39" s="1348">
        <f t="shared" si="7"/>
        <v>25.607969999999998</v>
      </c>
      <c r="Y39" s="1348">
        <f t="shared" si="8"/>
        <v>0</v>
      </c>
      <c r="AB39" s="748" t="s">
        <v>546</v>
      </c>
      <c r="AC39" s="749">
        <v>12566007</v>
      </c>
      <c r="AD39" s="1348">
        <f t="shared" si="9"/>
        <v>13005.817244999998</v>
      </c>
      <c r="AG39" s="748" t="s">
        <v>541</v>
      </c>
      <c r="AH39" s="749">
        <v>24742</v>
      </c>
      <c r="AI39" s="749">
        <v>0</v>
      </c>
      <c r="AJ39" s="749">
        <v>0</v>
      </c>
      <c r="AK39" s="749">
        <v>24742</v>
      </c>
      <c r="AL39" s="1348">
        <f t="shared" si="10"/>
        <v>25.607969999999998</v>
      </c>
      <c r="AM39" s="1348">
        <f t="shared" si="11"/>
        <v>0</v>
      </c>
      <c r="AN39" s="1348">
        <f t="shared" si="12"/>
        <v>0</v>
      </c>
      <c r="AO39" s="1348">
        <f t="shared" si="13"/>
        <v>25.607969999999998</v>
      </c>
      <c r="AR39" s="748" t="s">
        <v>849</v>
      </c>
      <c r="AS39" s="1348">
        <v>13200000</v>
      </c>
      <c r="AT39" s="1348">
        <f t="shared" si="14"/>
        <v>13661.999999999998</v>
      </c>
      <c r="AW39" s="748" t="s">
        <v>541</v>
      </c>
      <c r="AX39" s="749">
        <v>24742</v>
      </c>
      <c r="AY39" s="749">
        <v>0</v>
      </c>
      <c r="AZ39" s="749">
        <v>0</v>
      </c>
      <c r="BA39" s="749">
        <v>24742</v>
      </c>
      <c r="BB39" s="1348">
        <f t="shared" si="15"/>
        <v>25.607969999999998</v>
      </c>
      <c r="BC39" s="1348">
        <f t="shared" si="16"/>
        <v>0</v>
      </c>
      <c r="BD39" s="1348">
        <f t="shared" si="17"/>
        <v>0</v>
      </c>
      <c r="BE39" s="1348">
        <f t="shared" si="18"/>
        <v>25.607969999999998</v>
      </c>
      <c r="BH39" s="748" t="s">
        <v>553</v>
      </c>
      <c r="BI39" s="1348">
        <v>5000620</v>
      </c>
      <c r="BJ39" s="1348">
        <f t="shared" si="19"/>
        <v>5175.6416999999992</v>
      </c>
      <c r="BM39" s="748" t="s">
        <v>541</v>
      </c>
      <c r="BN39" s="1348">
        <v>24742</v>
      </c>
      <c r="BO39" s="1348">
        <v>0</v>
      </c>
      <c r="BP39" s="1348">
        <v>0</v>
      </c>
      <c r="BQ39" s="1348">
        <v>24742</v>
      </c>
      <c r="BR39" s="1348">
        <f t="shared" si="20"/>
        <v>25.607969999999998</v>
      </c>
      <c r="BS39" s="1348">
        <f t="shared" si="21"/>
        <v>0</v>
      </c>
      <c r="BT39" s="1348">
        <f t="shared" si="22"/>
        <v>0</v>
      </c>
      <c r="BU39" s="1348">
        <f t="shared" si="23"/>
        <v>25.607969999999998</v>
      </c>
      <c r="BX39" s="1153" t="s">
        <v>546</v>
      </c>
      <c r="BY39" s="1348">
        <v>12195162</v>
      </c>
      <c r="BZ39" s="1348">
        <f t="shared" si="24"/>
        <v>12621.99267</v>
      </c>
      <c r="CC39" s="1348" t="s">
        <v>541</v>
      </c>
      <c r="CD39" s="1348">
        <v>24742</v>
      </c>
      <c r="CE39" s="1348">
        <v>0</v>
      </c>
      <c r="CF39" s="1348">
        <v>0</v>
      </c>
      <c r="CG39" s="1348">
        <v>24742</v>
      </c>
      <c r="CH39" s="1348">
        <f t="shared" si="25"/>
        <v>25.607969999999998</v>
      </c>
      <c r="CI39" s="1348">
        <f t="shared" si="26"/>
        <v>0</v>
      </c>
      <c r="CJ39" s="1348">
        <f t="shared" si="27"/>
        <v>0</v>
      </c>
      <c r="CK39" s="1348">
        <f t="shared" si="28"/>
        <v>25.607969999999998</v>
      </c>
      <c r="CN39" s="1153" t="s">
        <v>849</v>
      </c>
      <c r="CO39" s="1348">
        <v>12672000</v>
      </c>
      <c r="CP39" s="1348">
        <f t="shared" si="29"/>
        <v>13115.519999999999</v>
      </c>
      <c r="CS39" s="748" t="s">
        <v>541</v>
      </c>
      <c r="CT39" s="749">
        <v>24742</v>
      </c>
      <c r="CU39" s="749">
        <v>0</v>
      </c>
      <c r="CV39" s="749">
        <v>0</v>
      </c>
      <c r="CW39" s="749">
        <v>24742</v>
      </c>
      <c r="CX39" s="1348">
        <f t="shared" si="30"/>
        <v>25.607969999999998</v>
      </c>
      <c r="CY39" s="1348">
        <f t="shared" si="31"/>
        <v>0</v>
      </c>
      <c r="CZ39" s="1348">
        <f t="shared" si="32"/>
        <v>0</v>
      </c>
      <c r="DA39" s="1348">
        <f t="shared" si="33"/>
        <v>25.607969999999998</v>
      </c>
      <c r="DD39" s="1153" t="s">
        <v>590</v>
      </c>
      <c r="DE39" s="1348">
        <v>13060654</v>
      </c>
      <c r="DF39" s="1348">
        <f t="shared" si="34"/>
        <v>13517.776889999999</v>
      </c>
      <c r="DJ39" s="1153" t="s">
        <v>541</v>
      </c>
      <c r="DK39" s="1348">
        <v>24742</v>
      </c>
      <c r="DL39" s="1348">
        <v>0</v>
      </c>
      <c r="DM39" s="1348">
        <v>24742</v>
      </c>
      <c r="DN39" s="1348">
        <v>0</v>
      </c>
      <c r="DO39" s="1348">
        <f t="shared" si="35"/>
        <v>25.607969999999998</v>
      </c>
      <c r="DP39" s="1348">
        <f t="shared" si="36"/>
        <v>0</v>
      </c>
      <c r="DQ39" s="1348">
        <f t="shared" si="37"/>
        <v>25.607969999999998</v>
      </c>
      <c r="DR39" s="1348">
        <f t="shared" si="38"/>
        <v>0</v>
      </c>
      <c r="DV39" s="748" t="s">
        <v>546</v>
      </c>
      <c r="DW39" s="749">
        <v>12221474</v>
      </c>
      <c r="DX39" s="1349">
        <f t="shared" si="39"/>
        <v>12649.22559</v>
      </c>
      <c r="EA39" s="748" t="s">
        <v>541</v>
      </c>
      <c r="EB39" s="749">
        <v>24742</v>
      </c>
      <c r="EC39" s="749">
        <v>0</v>
      </c>
      <c r="ED39" s="749">
        <v>0</v>
      </c>
      <c r="EE39" s="749">
        <v>24742</v>
      </c>
      <c r="EF39" s="1350">
        <f t="shared" si="40"/>
        <v>25.607969999999998</v>
      </c>
      <c r="EG39" s="1350">
        <f t="shared" si="41"/>
        <v>0</v>
      </c>
      <c r="EH39" s="1350">
        <f t="shared" si="42"/>
        <v>0</v>
      </c>
      <c r="EI39" s="1350">
        <f t="shared" si="43"/>
        <v>25.607969999999998</v>
      </c>
      <c r="EL39" s="1351" t="s">
        <v>356</v>
      </c>
      <c r="EM39" s="1352">
        <v>39951946</v>
      </c>
      <c r="EN39" s="1352">
        <f t="shared" si="44"/>
        <v>41350.264110000004</v>
      </c>
      <c r="EQ39" s="996" t="s">
        <v>541</v>
      </c>
      <c r="ER39" s="997">
        <v>24742</v>
      </c>
      <c r="ES39" s="997">
        <v>0</v>
      </c>
      <c r="ET39" s="997">
        <v>24742</v>
      </c>
      <c r="EU39" s="997">
        <v>0</v>
      </c>
      <c r="EV39" s="1352">
        <f t="shared" si="45"/>
        <v>25.607969999999998</v>
      </c>
      <c r="EW39" s="1352">
        <f t="shared" si="46"/>
        <v>0</v>
      </c>
      <c r="EX39" s="1352">
        <f t="shared" si="47"/>
        <v>0</v>
      </c>
      <c r="EY39" s="1352">
        <f t="shared" si="48"/>
        <v>25.607969999999998</v>
      </c>
      <c r="FB39" s="1153" t="s">
        <v>358</v>
      </c>
      <c r="FC39" s="1348">
        <v>32642980</v>
      </c>
      <c r="FD39" s="1348">
        <f t="shared" si="49"/>
        <v>33785.484299999996</v>
      </c>
      <c r="FF39" s="1153" t="s">
        <v>541</v>
      </c>
      <c r="FG39" s="1348">
        <v>24742</v>
      </c>
      <c r="FH39" s="1348">
        <v>0</v>
      </c>
      <c r="FI39" s="1348">
        <v>0</v>
      </c>
      <c r="FJ39" s="1348">
        <v>24742</v>
      </c>
      <c r="FK39" s="1350">
        <f t="shared" si="50"/>
        <v>25.607969999999998</v>
      </c>
      <c r="FL39" s="1350">
        <f t="shared" si="51"/>
        <v>0</v>
      </c>
      <c r="FM39" s="1350">
        <f t="shared" si="52"/>
        <v>0</v>
      </c>
      <c r="FN39" s="1350">
        <f t="shared" si="53"/>
        <v>25.607969999999998</v>
      </c>
      <c r="FQ39" s="748" t="s">
        <v>542</v>
      </c>
      <c r="FR39" s="749">
        <v>12528528</v>
      </c>
      <c r="FS39" s="1348">
        <f t="shared" si="54"/>
        <v>12967.026479999999</v>
      </c>
      <c r="FV39" s="748" t="s">
        <v>541</v>
      </c>
      <c r="FW39" s="749">
        <v>0</v>
      </c>
      <c r="FX39" s="749">
        <v>0</v>
      </c>
      <c r="FY39" s="749">
        <v>0</v>
      </c>
      <c r="FZ39" s="749">
        <v>0</v>
      </c>
      <c r="GA39" s="1350">
        <f t="shared" si="55"/>
        <v>0</v>
      </c>
      <c r="GB39" s="1350">
        <f t="shared" si="56"/>
        <v>0</v>
      </c>
      <c r="GC39" s="1350">
        <f t="shared" si="57"/>
        <v>0</v>
      </c>
      <c r="GD39" s="1350">
        <f t="shared" si="58"/>
        <v>0</v>
      </c>
    </row>
    <row r="40" spans="1:186" ht="15" customHeight="1" x14ac:dyDescent="0.25">
      <c r="A40" s="748" t="s">
        <v>542</v>
      </c>
      <c r="B40" s="749">
        <v>144924040</v>
      </c>
      <c r="C40" s="749">
        <v>10836394</v>
      </c>
      <c r="D40" s="749">
        <v>134087646</v>
      </c>
      <c r="E40" s="749">
        <v>10836394</v>
      </c>
      <c r="F40" s="749">
        <f t="shared" si="0"/>
        <v>149996.38139999998</v>
      </c>
      <c r="G40" s="749">
        <f t="shared" si="1"/>
        <v>11215.66779</v>
      </c>
      <c r="H40" s="749">
        <f t="shared" si="2"/>
        <v>138780.71361000001</v>
      </c>
      <c r="I40" s="749">
        <f t="shared" si="3"/>
        <v>11215.66779</v>
      </c>
      <c r="L40" s="748" t="s">
        <v>362</v>
      </c>
      <c r="M40" s="749">
        <v>95423415</v>
      </c>
      <c r="N40" s="749">
        <f t="shared" si="4"/>
        <v>98763.234524999993</v>
      </c>
      <c r="Q40" s="748" t="s">
        <v>542</v>
      </c>
      <c r="R40" s="749">
        <v>144924040</v>
      </c>
      <c r="S40" s="749">
        <v>21672788</v>
      </c>
      <c r="T40" s="749">
        <v>123251252</v>
      </c>
      <c r="U40" s="749">
        <v>21672788</v>
      </c>
      <c r="V40" s="1348">
        <f t="shared" si="5"/>
        <v>149996.38139999998</v>
      </c>
      <c r="W40" s="1348">
        <f t="shared" si="6"/>
        <v>22431.335579999999</v>
      </c>
      <c r="X40" s="1348">
        <f t="shared" si="7"/>
        <v>127565.04581999998</v>
      </c>
      <c r="Y40" s="1348">
        <f t="shared" si="8"/>
        <v>22431.335579999999</v>
      </c>
      <c r="AB40" s="748" t="s">
        <v>849</v>
      </c>
      <c r="AC40" s="749">
        <v>13235200</v>
      </c>
      <c r="AD40" s="1348">
        <f t="shared" si="9"/>
        <v>13698.431999999999</v>
      </c>
      <c r="AG40" s="748" t="s">
        <v>542</v>
      </c>
      <c r="AH40" s="749">
        <v>144924040</v>
      </c>
      <c r="AI40" s="749">
        <v>32509182</v>
      </c>
      <c r="AJ40" s="749">
        <v>32509182</v>
      </c>
      <c r="AK40" s="749">
        <v>112414858</v>
      </c>
      <c r="AL40" s="1348">
        <f t="shared" si="10"/>
        <v>149996.38139999998</v>
      </c>
      <c r="AM40" s="1348">
        <f t="shared" si="11"/>
        <v>33647.003369999999</v>
      </c>
      <c r="AN40" s="1348">
        <f t="shared" si="12"/>
        <v>33647.003369999999</v>
      </c>
      <c r="AO40" s="1348">
        <f t="shared" si="13"/>
        <v>116349.37802999998</v>
      </c>
      <c r="AR40" s="748" t="s">
        <v>356</v>
      </c>
      <c r="AS40" s="1348">
        <v>37734107</v>
      </c>
      <c r="AT40" s="1348">
        <f t="shared" si="14"/>
        <v>39054.800745</v>
      </c>
      <c r="AW40" s="748" t="s">
        <v>542</v>
      </c>
      <c r="AX40" s="749">
        <v>144924040</v>
      </c>
      <c r="AY40" s="749">
        <v>43345576</v>
      </c>
      <c r="AZ40" s="749">
        <v>43345576</v>
      </c>
      <c r="BA40" s="749">
        <v>101578464</v>
      </c>
      <c r="BB40" s="1348">
        <f t="shared" si="15"/>
        <v>149996.38139999998</v>
      </c>
      <c r="BC40" s="1348">
        <f t="shared" si="16"/>
        <v>44862.671159999998</v>
      </c>
      <c r="BD40" s="1348">
        <f t="shared" si="17"/>
        <v>44862.671159999998</v>
      </c>
      <c r="BE40" s="1348">
        <f t="shared" si="18"/>
        <v>105133.71024</v>
      </c>
      <c r="BH40" s="748" t="s">
        <v>590</v>
      </c>
      <c r="BI40" s="1348">
        <v>9878180</v>
      </c>
      <c r="BJ40" s="1348">
        <f t="shared" si="19"/>
        <v>10223.916299999999</v>
      </c>
      <c r="BM40" s="748" t="s">
        <v>542</v>
      </c>
      <c r="BN40" s="1348">
        <v>144924040</v>
      </c>
      <c r="BO40" s="1348">
        <v>53527207</v>
      </c>
      <c r="BP40" s="1348">
        <v>53527207</v>
      </c>
      <c r="BQ40" s="1348">
        <v>91396833</v>
      </c>
      <c r="BR40" s="1348">
        <f t="shared" si="20"/>
        <v>149996.38139999998</v>
      </c>
      <c r="BS40" s="1348">
        <f t="shared" si="21"/>
        <v>55400.659244999995</v>
      </c>
      <c r="BT40" s="1348">
        <f t="shared" si="22"/>
        <v>55400.659244999995</v>
      </c>
      <c r="BU40" s="1348">
        <f t="shared" si="23"/>
        <v>94595.722154999996</v>
      </c>
      <c r="BX40" s="1153" t="s">
        <v>849</v>
      </c>
      <c r="BY40" s="1348">
        <v>12636800</v>
      </c>
      <c r="BZ40" s="1348">
        <f t="shared" si="24"/>
        <v>13079.087999999998</v>
      </c>
      <c r="CC40" s="1348" t="s">
        <v>542</v>
      </c>
      <c r="CD40" s="1348">
        <v>144924040</v>
      </c>
      <c r="CE40" s="1348">
        <v>65142012</v>
      </c>
      <c r="CF40" s="1348">
        <v>65142012</v>
      </c>
      <c r="CG40" s="1348">
        <v>79782028</v>
      </c>
      <c r="CH40" s="1348">
        <f t="shared" si="25"/>
        <v>149996.38139999998</v>
      </c>
      <c r="CI40" s="1348">
        <f t="shared" si="26"/>
        <v>67421.98242</v>
      </c>
      <c r="CJ40" s="1348">
        <f t="shared" si="27"/>
        <v>67421.98242</v>
      </c>
      <c r="CK40" s="1348">
        <f t="shared" si="28"/>
        <v>82574.398979999998</v>
      </c>
      <c r="CN40" s="1153" t="s">
        <v>356</v>
      </c>
      <c r="CO40" s="1348">
        <v>40192272</v>
      </c>
      <c r="CP40" s="1348">
        <f t="shared" si="29"/>
        <v>41599.001519999991</v>
      </c>
      <c r="CS40" s="748" t="s">
        <v>542</v>
      </c>
      <c r="CT40" s="749">
        <v>144924040</v>
      </c>
      <c r="CU40" s="749">
        <v>76756817</v>
      </c>
      <c r="CV40" s="749">
        <v>76756817</v>
      </c>
      <c r="CW40" s="749">
        <v>68167223</v>
      </c>
      <c r="CX40" s="1348">
        <f t="shared" si="30"/>
        <v>149996.38139999998</v>
      </c>
      <c r="CY40" s="1348">
        <f t="shared" si="31"/>
        <v>79443.305594999983</v>
      </c>
      <c r="CZ40" s="1348">
        <f t="shared" si="32"/>
        <v>79443.305594999983</v>
      </c>
      <c r="DA40" s="1348">
        <f t="shared" si="33"/>
        <v>70553.075804999986</v>
      </c>
      <c r="DD40" s="1153" t="s">
        <v>362</v>
      </c>
      <c r="DE40" s="1348">
        <v>92294031</v>
      </c>
      <c r="DF40" s="1348">
        <f t="shared" si="34"/>
        <v>95524.322084999993</v>
      </c>
      <c r="DJ40" s="1153" t="s">
        <v>542</v>
      </c>
      <c r="DK40" s="1348">
        <v>144924040</v>
      </c>
      <c r="DL40" s="1348">
        <v>88249837</v>
      </c>
      <c r="DM40" s="1348">
        <v>56674203</v>
      </c>
      <c r="DN40" s="1348">
        <v>88249837</v>
      </c>
      <c r="DO40" s="1348">
        <f t="shared" si="35"/>
        <v>149996.38139999998</v>
      </c>
      <c r="DP40" s="1348">
        <f t="shared" si="36"/>
        <v>91338.581294999996</v>
      </c>
      <c r="DQ40" s="1348">
        <f t="shared" si="37"/>
        <v>58657.800104999995</v>
      </c>
      <c r="DR40" s="1348">
        <f t="shared" si="38"/>
        <v>91338.581294999996</v>
      </c>
      <c r="DV40" s="748" t="s">
        <v>849</v>
      </c>
      <c r="DW40" s="749">
        <v>0</v>
      </c>
      <c r="DX40" s="1349">
        <f t="shared" si="39"/>
        <v>0</v>
      </c>
      <c r="EA40" s="748" t="s">
        <v>542</v>
      </c>
      <c r="EB40" s="749">
        <v>144924040</v>
      </c>
      <c r="EC40" s="749">
        <v>101055763</v>
      </c>
      <c r="ED40" s="749">
        <v>101055763</v>
      </c>
      <c r="EE40" s="749">
        <v>43868277</v>
      </c>
      <c r="EF40" s="1350">
        <f t="shared" si="40"/>
        <v>149996.38139999998</v>
      </c>
      <c r="EG40" s="1350">
        <f t="shared" si="41"/>
        <v>104592.71470499999</v>
      </c>
      <c r="EH40" s="1350">
        <f t="shared" si="42"/>
        <v>104592.71470499999</v>
      </c>
      <c r="EI40" s="1350">
        <f t="shared" si="43"/>
        <v>45403.666695</v>
      </c>
      <c r="EL40" s="1351" t="s">
        <v>548</v>
      </c>
      <c r="EM40" s="1352">
        <v>3467750</v>
      </c>
      <c r="EN40" s="1352">
        <f t="shared" si="44"/>
        <v>3589.1212499999997</v>
      </c>
      <c r="EQ40" s="996" t="s">
        <v>542</v>
      </c>
      <c r="ER40" s="997">
        <v>144924040</v>
      </c>
      <c r="ES40" s="997">
        <v>113205236</v>
      </c>
      <c r="ET40" s="997">
        <v>31718804</v>
      </c>
      <c r="EU40" s="997">
        <v>113205236</v>
      </c>
      <c r="EV40" s="1352">
        <f t="shared" si="45"/>
        <v>149996.38139999998</v>
      </c>
      <c r="EW40" s="1352">
        <f t="shared" si="46"/>
        <v>117167.41926</v>
      </c>
      <c r="EX40" s="1352">
        <f t="shared" si="47"/>
        <v>117167.41926</v>
      </c>
      <c r="EY40" s="1352">
        <f t="shared" si="48"/>
        <v>32828.962139999996</v>
      </c>
      <c r="FB40" s="1153" t="s">
        <v>552</v>
      </c>
      <c r="FC40" s="1348">
        <v>17549542</v>
      </c>
      <c r="FD40" s="1348">
        <f t="shared" si="49"/>
        <v>18163.775969999999</v>
      </c>
      <c r="FF40" s="1153" t="s">
        <v>542</v>
      </c>
      <c r="FG40" s="1348">
        <v>144924040</v>
      </c>
      <c r="FH40" s="1348">
        <v>125354709</v>
      </c>
      <c r="FI40" s="1348">
        <v>125354709</v>
      </c>
      <c r="FJ40" s="1348">
        <v>19569331</v>
      </c>
      <c r="FK40" s="1350">
        <f t="shared" si="50"/>
        <v>149996.38139999998</v>
      </c>
      <c r="FL40" s="1350">
        <f t="shared" si="51"/>
        <v>129742.123815</v>
      </c>
      <c r="FM40" s="1350">
        <f t="shared" si="52"/>
        <v>129742.123815</v>
      </c>
      <c r="FN40" s="1350">
        <f t="shared" si="53"/>
        <v>20254.257584999996</v>
      </c>
      <c r="FQ40" s="748" t="s">
        <v>543</v>
      </c>
      <c r="FR40" s="749">
        <v>258602282</v>
      </c>
      <c r="FS40" s="1348">
        <f t="shared" si="54"/>
        <v>267653.36186999996</v>
      </c>
      <c r="FV40" s="748" t="s">
        <v>542</v>
      </c>
      <c r="FW40" s="749">
        <v>137883237</v>
      </c>
      <c r="FX40" s="749">
        <v>137883237</v>
      </c>
      <c r="FY40" s="749">
        <v>137883237</v>
      </c>
      <c r="FZ40" s="749">
        <v>0</v>
      </c>
      <c r="GA40" s="1350">
        <f t="shared" si="55"/>
        <v>142709.15029499997</v>
      </c>
      <c r="GB40" s="1350">
        <f t="shared" si="56"/>
        <v>142709.15029499997</v>
      </c>
      <c r="GC40" s="1350">
        <f t="shared" si="57"/>
        <v>142709.15029499997</v>
      </c>
      <c r="GD40" s="1350">
        <f t="shared" si="58"/>
        <v>0</v>
      </c>
    </row>
    <row r="41" spans="1:186" ht="15" customHeight="1" x14ac:dyDescent="0.25">
      <c r="A41" s="748" t="s">
        <v>543</v>
      </c>
      <c r="B41" s="749">
        <v>2269566595</v>
      </c>
      <c r="C41" s="749">
        <v>157558650</v>
      </c>
      <c r="D41" s="749">
        <v>2112007945</v>
      </c>
      <c r="E41" s="749">
        <v>157558650</v>
      </c>
      <c r="F41" s="749">
        <f t="shared" si="0"/>
        <v>2349001.4258249998</v>
      </c>
      <c r="G41" s="749">
        <f t="shared" si="1"/>
        <v>163073.20274999997</v>
      </c>
      <c r="H41" s="749">
        <f t="shared" si="2"/>
        <v>2185928.2230749996</v>
      </c>
      <c r="I41" s="749">
        <f t="shared" si="3"/>
        <v>163073.20274999997</v>
      </c>
      <c r="L41" s="748" t="s">
        <v>554</v>
      </c>
      <c r="M41" s="749">
        <v>93783863</v>
      </c>
      <c r="N41" s="749">
        <f t="shared" si="4"/>
        <v>97066.298204999985</v>
      </c>
      <c r="Q41" s="748" t="s">
        <v>543</v>
      </c>
      <c r="R41" s="749">
        <v>2269566595</v>
      </c>
      <c r="S41" s="749">
        <v>315757563</v>
      </c>
      <c r="T41" s="749">
        <v>1953809032</v>
      </c>
      <c r="U41" s="749">
        <v>315757563</v>
      </c>
      <c r="V41" s="1348">
        <f t="shared" si="5"/>
        <v>2349001.4258249998</v>
      </c>
      <c r="W41" s="1348">
        <f t="shared" si="6"/>
        <v>326809.077705</v>
      </c>
      <c r="X41" s="1348">
        <f t="shared" si="7"/>
        <v>2022192.3481199997</v>
      </c>
      <c r="Y41" s="1348">
        <f t="shared" si="8"/>
        <v>326809.077705</v>
      </c>
      <c r="AB41" s="748" t="s">
        <v>356</v>
      </c>
      <c r="AC41" s="749">
        <v>58556413</v>
      </c>
      <c r="AD41" s="1348">
        <f t="shared" si="9"/>
        <v>60605.887454999996</v>
      </c>
      <c r="AG41" s="748" t="s">
        <v>543</v>
      </c>
      <c r="AH41" s="749">
        <v>2269566595</v>
      </c>
      <c r="AI41" s="749">
        <v>550191880</v>
      </c>
      <c r="AJ41" s="749">
        <v>550191880</v>
      </c>
      <c r="AK41" s="749">
        <v>1719374715</v>
      </c>
      <c r="AL41" s="1348">
        <f t="shared" si="10"/>
        <v>2349001.4258249998</v>
      </c>
      <c r="AM41" s="1348">
        <f t="shared" si="11"/>
        <v>569448.59580000001</v>
      </c>
      <c r="AN41" s="1348">
        <f t="shared" si="12"/>
        <v>569448.59580000001</v>
      </c>
      <c r="AO41" s="1348">
        <f t="shared" si="13"/>
        <v>1779552.830025</v>
      </c>
      <c r="AR41" s="748" t="s">
        <v>549</v>
      </c>
      <c r="AS41" s="1348">
        <v>37734107</v>
      </c>
      <c r="AT41" s="1348">
        <f t="shared" si="14"/>
        <v>39054.800745</v>
      </c>
      <c r="AW41" s="748" t="s">
        <v>543</v>
      </c>
      <c r="AX41" s="749">
        <v>2269566595</v>
      </c>
      <c r="AY41" s="749">
        <v>709983174</v>
      </c>
      <c r="AZ41" s="749">
        <v>709983174</v>
      </c>
      <c r="BA41" s="749">
        <v>1559583421</v>
      </c>
      <c r="BB41" s="1348">
        <f t="shared" si="15"/>
        <v>2349001.4258249998</v>
      </c>
      <c r="BC41" s="1348">
        <f t="shared" si="16"/>
        <v>734832.58508999995</v>
      </c>
      <c r="BD41" s="1348">
        <f t="shared" si="17"/>
        <v>734832.58508999995</v>
      </c>
      <c r="BE41" s="1348">
        <f t="shared" si="18"/>
        <v>1614168.8407349999</v>
      </c>
      <c r="BH41" s="748" t="s">
        <v>362</v>
      </c>
      <c r="BI41" s="1348">
        <v>106007927</v>
      </c>
      <c r="BJ41" s="1348">
        <f t="shared" si="19"/>
        <v>109718.20444499998</v>
      </c>
      <c r="BM41" s="748" t="s">
        <v>543</v>
      </c>
      <c r="BN41" s="1348">
        <v>2269566595</v>
      </c>
      <c r="BO41" s="1348">
        <v>867789802</v>
      </c>
      <c r="BP41" s="1348">
        <v>867789802</v>
      </c>
      <c r="BQ41" s="1348">
        <v>1401776793</v>
      </c>
      <c r="BR41" s="1348">
        <f t="shared" si="20"/>
        <v>2349001.4258249998</v>
      </c>
      <c r="BS41" s="1348">
        <f t="shared" si="21"/>
        <v>898162.4450699999</v>
      </c>
      <c r="BT41" s="1348">
        <f t="shared" si="22"/>
        <v>898162.4450699999</v>
      </c>
      <c r="BU41" s="1348">
        <f t="shared" si="23"/>
        <v>1450838.9807549999</v>
      </c>
      <c r="BX41" s="1153" t="s">
        <v>356</v>
      </c>
      <c r="BY41" s="1348">
        <v>60255313</v>
      </c>
      <c r="BZ41" s="1348">
        <f t="shared" si="24"/>
        <v>62364.248954999995</v>
      </c>
      <c r="CC41" s="1348" t="s">
        <v>543</v>
      </c>
      <c r="CD41" s="1348">
        <v>2269566595</v>
      </c>
      <c r="CE41" s="1348">
        <v>1106666850</v>
      </c>
      <c r="CF41" s="1348">
        <v>1106666850</v>
      </c>
      <c r="CG41" s="1348">
        <v>1162899745</v>
      </c>
      <c r="CH41" s="1348">
        <f t="shared" si="25"/>
        <v>2349001.4258249998</v>
      </c>
      <c r="CI41" s="1348">
        <f t="shared" si="26"/>
        <v>1145400.1897499999</v>
      </c>
      <c r="CJ41" s="1348">
        <f t="shared" si="27"/>
        <v>1145400.1897499999</v>
      </c>
      <c r="CK41" s="1348">
        <f t="shared" si="28"/>
        <v>1203601.2360750001</v>
      </c>
      <c r="CN41" s="1153" t="s">
        <v>549</v>
      </c>
      <c r="CO41" s="1348">
        <v>40192272</v>
      </c>
      <c r="CP41" s="1348">
        <f t="shared" si="29"/>
        <v>41599.001519999991</v>
      </c>
      <c r="CS41" s="748" t="s">
        <v>543</v>
      </c>
      <c r="CT41" s="749">
        <v>2269566595</v>
      </c>
      <c r="CU41" s="749">
        <v>1266104566</v>
      </c>
      <c r="CV41" s="749">
        <v>1266104566</v>
      </c>
      <c r="CW41" s="749">
        <v>1003462029</v>
      </c>
      <c r="CX41" s="1348">
        <f t="shared" si="30"/>
        <v>2349001.4258249998</v>
      </c>
      <c r="CY41" s="1348">
        <f t="shared" si="31"/>
        <v>1310418.22581</v>
      </c>
      <c r="CZ41" s="1348">
        <f t="shared" si="32"/>
        <v>1310418.22581</v>
      </c>
      <c r="DA41" s="1348">
        <f t="shared" si="33"/>
        <v>1038583.200015</v>
      </c>
      <c r="DD41" s="1153" t="s">
        <v>554</v>
      </c>
      <c r="DE41" s="1348">
        <v>87631439</v>
      </c>
      <c r="DF41" s="1348">
        <f t="shared" si="34"/>
        <v>90698.53936499999</v>
      </c>
      <c r="DJ41" s="1153" t="s">
        <v>543</v>
      </c>
      <c r="DK41" s="1348">
        <v>2269566595</v>
      </c>
      <c r="DL41" s="1348">
        <v>1427254701</v>
      </c>
      <c r="DM41" s="1348">
        <v>842311894</v>
      </c>
      <c r="DN41" s="1348">
        <v>1427254701</v>
      </c>
      <c r="DO41" s="1348">
        <f t="shared" si="35"/>
        <v>2349001.4258249998</v>
      </c>
      <c r="DP41" s="1348">
        <f t="shared" si="36"/>
        <v>1477208.6155349999</v>
      </c>
      <c r="DQ41" s="1348">
        <f t="shared" si="37"/>
        <v>871792.81028999994</v>
      </c>
      <c r="DR41" s="1348">
        <f t="shared" si="38"/>
        <v>1477208.6155349999</v>
      </c>
      <c r="DV41" s="748" t="s">
        <v>356</v>
      </c>
      <c r="DW41" s="749">
        <v>61100741</v>
      </c>
      <c r="DX41" s="1349">
        <f t="shared" si="39"/>
        <v>63239.266935</v>
      </c>
      <c r="EA41" s="748" t="s">
        <v>543</v>
      </c>
      <c r="EB41" s="749">
        <v>2269566595</v>
      </c>
      <c r="EC41" s="749">
        <v>1670697486</v>
      </c>
      <c r="ED41" s="749">
        <v>1670697486</v>
      </c>
      <c r="EE41" s="749">
        <v>598869109</v>
      </c>
      <c r="EF41" s="1350">
        <f t="shared" si="40"/>
        <v>2349001.4258249998</v>
      </c>
      <c r="EG41" s="1350">
        <f t="shared" si="41"/>
        <v>1729171.8980099999</v>
      </c>
      <c r="EH41" s="1350">
        <f t="shared" si="42"/>
        <v>1729171.8980099999</v>
      </c>
      <c r="EI41" s="1350">
        <f t="shared" si="43"/>
        <v>619829.52781500004</v>
      </c>
      <c r="EL41" s="1351" t="s">
        <v>549</v>
      </c>
      <c r="EM41" s="1352">
        <v>36484196</v>
      </c>
      <c r="EN41" s="1352">
        <f t="shared" si="44"/>
        <v>37761.14286</v>
      </c>
      <c r="EQ41" s="996" t="s">
        <v>543</v>
      </c>
      <c r="ER41" s="997">
        <v>2079566595</v>
      </c>
      <c r="ES41" s="997">
        <v>1832269865</v>
      </c>
      <c r="ET41" s="997">
        <v>247296730</v>
      </c>
      <c r="EU41" s="997">
        <v>1832269865</v>
      </c>
      <c r="EV41" s="1352">
        <f t="shared" si="45"/>
        <v>2152351.4258249998</v>
      </c>
      <c r="EW41" s="1352">
        <f t="shared" si="46"/>
        <v>1896399.3102749998</v>
      </c>
      <c r="EX41" s="1352">
        <f t="shared" si="47"/>
        <v>1896399.3102749998</v>
      </c>
      <c r="EY41" s="1352">
        <f t="shared" si="48"/>
        <v>255952.11554999999</v>
      </c>
      <c r="FB41" s="1153" t="s">
        <v>553</v>
      </c>
      <c r="FC41" s="1348">
        <v>3371535</v>
      </c>
      <c r="FD41" s="1348">
        <f t="shared" si="49"/>
        <v>3489.5387249999994</v>
      </c>
      <c r="FF41" s="1153" t="s">
        <v>543</v>
      </c>
      <c r="FG41" s="1348">
        <v>2052408595</v>
      </c>
      <c r="FH41" s="1348">
        <v>2005260555</v>
      </c>
      <c r="FI41" s="1348">
        <v>2005260555</v>
      </c>
      <c r="FJ41" s="1348">
        <v>47148040</v>
      </c>
      <c r="FK41" s="1350">
        <f t="shared" si="50"/>
        <v>2124242.895825</v>
      </c>
      <c r="FL41" s="1350">
        <f t="shared" si="51"/>
        <v>2075444.6744249999</v>
      </c>
      <c r="FM41" s="1350">
        <f t="shared" si="52"/>
        <v>2075444.6744249999</v>
      </c>
      <c r="FN41" s="1350">
        <f t="shared" si="53"/>
        <v>48798.221399999995</v>
      </c>
      <c r="FQ41" s="748" t="s">
        <v>544</v>
      </c>
      <c r="FR41" s="749">
        <v>409683111</v>
      </c>
      <c r="FS41" s="1348">
        <f t="shared" si="54"/>
        <v>424022.01988499996</v>
      </c>
      <c r="FV41" s="748" t="s">
        <v>543</v>
      </c>
      <c r="FW41" s="749">
        <v>2263862837</v>
      </c>
      <c r="FX41" s="749">
        <v>2263862837</v>
      </c>
      <c r="FY41" s="749">
        <v>2263862837</v>
      </c>
      <c r="FZ41" s="749">
        <v>0</v>
      </c>
      <c r="GA41" s="1350">
        <f t="shared" si="55"/>
        <v>2343098.0362949995</v>
      </c>
      <c r="GB41" s="1350">
        <f t="shared" si="56"/>
        <v>2343098.0362949995</v>
      </c>
      <c r="GC41" s="1350">
        <f t="shared" si="57"/>
        <v>2343098.0362949995</v>
      </c>
      <c r="GD41" s="1350">
        <f t="shared" si="58"/>
        <v>0</v>
      </c>
    </row>
    <row r="42" spans="1:186" ht="15" customHeight="1" x14ac:dyDescent="0.25">
      <c r="A42" s="748" t="s">
        <v>544</v>
      </c>
      <c r="B42" s="749">
        <v>3085589911</v>
      </c>
      <c r="C42" s="749">
        <v>372446041</v>
      </c>
      <c r="D42" s="749">
        <v>2713143870</v>
      </c>
      <c r="E42" s="749">
        <v>372446041</v>
      </c>
      <c r="F42" s="749">
        <f t="shared" si="0"/>
        <v>3193585.5578849996</v>
      </c>
      <c r="G42" s="749">
        <f t="shared" si="1"/>
        <v>385481.652435</v>
      </c>
      <c r="H42" s="749">
        <f t="shared" si="2"/>
        <v>2808103.90545</v>
      </c>
      <c r="I42" s="749">
        <f t="shared" si="3"/>
        <v>385481.652435</v>
      </c>
      <c r="L42" s="748" t="s">
        <v>555</v>
      </c>
      <c r="M42" s="749">
        <v>90134707</v>
      </c>
      <c r="N42" s="749">
        <f t="shared" si="4"/>
        <v>93289.421744999985</v>
      </c>
      <c r="Q42" s="748" t="s">
        <v>544</v>
      </c>
      <c r="R42" s="749">
        <v>3085589911</v>
      </c>
      <c r="S42" s="749">
        <v>746349094</v>
      </c>
      <c r="T42" s="749">
        <v>2339240817</v>
      </c>
      <c r="U42" s="749">
        <v>746349094</v>
      </c>
      <c r="V42" s="1348">
        <f t="shared" si="5"/>
        <v>3193585.5578849996</v>
      </c>
      <c r="W42" s="1348">
        <f t="shared" si="6"/>
        <v>772471.31229000003</v>
      </c>
      <c r="X42" s="1348">
        <f t="shared" si="7"/>
        <v>2421114.2455949998</v>
      </c>
      <c r="Y42" s="1348">
        <f t="shared" si="8"/>
        <v>772471.31229000003</v>
      </c>
      <c r="AB42" s="748" t="s">
        <v>548</v>
      </c>
      <c r="AC42" s="749">
        <v>6733740</v>
      </c>
      <c r="AD42" s="1348">
        <f t="shared" si="9"/>
        <v>6969.4208999999992</v>
      </c>
      <c r="AG42" s="748" t="s">
        <v>544</v>
      </c>
      <c r="AH42" s="749">
        <v>3085589911</v>
      </c>
      <c r="AI42" s="749">
        <v>1121339949</v>
      </c>
      <c r="AJ42" s="749">
        <v>1121339949</v>
      </c>
      <c r="AK42" s="749">
        <v>1964249962</v>
      </c>
      <c r="AL42" s="1348">
        <f t="shared" si="10"/>
        <v>3193585.5578849996</v>
      </c>
      <c r="AM42" s="1348">
        <f t="shared" si="11"/>
        <v>1160586.8472149998</v>
      </c>
      <c r="AN42" s="1348">
        <f t="shared" si="12"/>
        <v>1160586.8472149998</v>
      </c>
      <c r="AO42" s="1348">
        <f t="shared" si="13"/>
        <v>2032998.7106699999</v>
      </c>
      <c r="AR42" s="748" t="s">
        <v>550</v>
      </c>
      <c r="AS42" s="1348">
        <v>0</v>
      </c>
      <c r="AT42" s="1348">
        <f t="shared" si="14"/>
        <v>0</v>
      </c>
      <c r="AW42" s="748" t="s">
        <v>544</v>
      </c>
      <c r="AX42" s="749">
        <v>3085589911</v>
      </c>
      <c r="AY42" s="749">
        <v>1499157915</v>
      </c>
      <c r="AZ42" s="749">
        <v>1499157915</v>
      </c>
      <c r="BA42" s="749">
        <v>1586431996</v>
      </c>
      <c r="BB42" s="1348">
        <f t="shared" si="15"/>
        <v>3193585.5578849996</v>
      </c>
      <c r="BC42" s="1348">
        <f t="shared" si="16"/>
        <v>1551628.442025</v>
      </c>
      <c r="BD42" s="1348">
        <f t="shared" si="17"/>
        <v>1551628.442025</v>
      </c>
      <c r="BE42" s="1348">
        <f t="shared" si="18"/>
        <v>1641957.11586</v>
      </c>
      <c r="BH42" s="748" t="s">
        <v>554</v>
      </c>
      <c r="BI42" s="1348">
        <v>106007927</v>
      </c>
      <c r="BJ42" s="1348">
        <f t="shared" si="19"/>
        <v>109718.20444499998</v>
      </c>
      <c r="BM42" s="748" t="s">
        <v>544</v>
      </c>
      <c r="BN42" s="1348">
        <v>3085589911</v>
      </c>
      <c r="BO42" s="1348">
        <v>1872462864</v>
      </c>
      <c r="BP42" s="1348">
        <v>1872462864</v>
      </c>
      <c r="BQ42" s="1348">
        <v>1213127047</v>
      </c>
      <c r="BR42" s="1348">
        <f t="shared" si="20"/>
        <v>3193585.5578849996</v>
      </c>
      <c r="BS42" s="1348">
        <f t="shared" si="21"/>
        <v>1937999.06424</v>
      </c>
      <c r="BT42" s="1348">
        <f t="shared" si="22"/>
        <v>1937999.06424</v>
      </c>
      <c r="BU42" s="1348">
        <f t="shared" si="23"/>
        <v>1255586.493645</v>
      </c>
      <c r="BX42" s="1153" t="s">
        <v>548</v>
      </c>
      <c r="BY42" s="1348">
        <v>6859840</v>
      </c>
      <c r="BZ42" s="1348">
        <f t="shared" si="24"/>
        <v>7099.9343999999992</v>
      </c>
      <c r="CC42" s="1348" t="s">
        <v>544</v>
      </c>
      <c r="CD42" s="1348">
        <v>3085589911</v>
      </c>
      <c r="CE42" s="1348">
        <v>2247306953</v>
      </c>
      <c r="CF42" s="1348">
        <v>2247306953</v>
      </c>
      <c r="CG42" s="1348">
        <v>838282958</v>
      </c>
      <c r="CH42" s="1348">
        <f t="shared" si="25"/>
        <v>3193585.5578849996</v>
      </c>
      <c r="CI42" s="1348">
        <f t="shared" si="26"/>
        <v>2325962.6963550001</v>
      </c>
      <c r="CJ42" s="1348">
        <f t="shared" si="27"/>
        <v>2325962.6963550001</v>
      </c>
      <c r="CK42" s="1348">
        <f t="shared" si="28"/>
        <v>867622.86152999988</v>
      </c>
      <c r="CN42" s="1153" t="s">
        <v>550</v>
      </c>
      <c r="CO42" s="1348">
        <v>0</v>
      </c>
      <c r="CP42" s="1348">
        <f t="shared" si="29"/>
        <v>0</v>
      </c>
      <c r="CS42" s="748" t="s">
        <v>544</v>
      </c>
      <c r="CT42" s="749">
        <v>3085589911</v>
      </c>
      <c r="CU42" s="749">
        <v>2623004497</v>
      </c>
      <c r="CV42" s="749">
        <v>2623004497</v>
      </c>
      <c r="CW42" s="749">
        <v>462585414</v>
      </c>
      <c r="CX42" s="1348">
        <f t="shared" si="30"/>
        <v>3193585.5578849996</v>
      </c>
      <c r="CY42" s="1348">
        <f t="shared" si="31"/>
        <v>2714809.6543949996</v>
      </c>
      <c r="CZ42" s="1348">
        <f t="shared" si="32"/>
        <v>2714809.6543949996</v>
      </c>
      <c r="DA42" s="1348">
        <f t="shared" si="33"/>
        <v>478775.90348999994</v>
      </c>
      <c r="DD42" s="1153" t="s">
        <v>555</v>
      </c>
      <c r="DE42" s="1348">
        <v>87408180</v>
      </c>
      <c r="DF42" s="1348">
        <f t="shared" si="34"/>
        <v>90467.466299999985</v>
      </c>
      <c r="DJ42" s="1153" t="s">
        <v>544</v>
      </c>
      <c r="DK42" s="1348">
        <v>3085589911</v>
      </c>
      <c r="DL42" s="1348">
        <v>3003756661</v>
      </c>
      <c r="DM42" s="1348">
        <v>81833250</v>
      </c>
      <c r="DN42" s="1348">
        <v>3003756661</v>
      </c>
      <c r="DO42" s="1348">
        <f t="shared" si="35"/>
        <v>3193585.5578849996</v>
      </c>
      <c r="DP42" s="1348">
        <f t="shared" si="36"/>
        <v>3108888.1441349997</v>
      </c>
      <c r="DQ42" s="1348">
        <f t="shared" si="37"/>
        <v>84697.413749999992</v>
      </c>
      <c r="DR42" s="1348">
        <f t="shared" si="38"/>
        <v>3108888.1441349997</v>
      </c>
      <c r="DV42" s="748" t="s">
        <v>548</v>
      </c>
      <c r="DW42" s="749">
        <v>3442530</v>
      </c>
      <c r="DX42" s="1349">
        <f t="shared" si="39"/>
        <v>3563.0185499999998</v>
      </c>
      <c r="EA42" s="748" t="s">
        <v>544</v>
      </c>
      <c r="EB42" s="749">
        <v>3485589911</v>
      </c>
      <c r="EC42" s="749">
        <v>3387681709</v>
      </c>
      <c r="ED42" s="749">
        <v>3387681709</v>
      </c>
      <c r="EE42" s="749">
        <v>97908202</v>
      </c>
      <c r="EF42" s="1350">
        <f t="shared" si="40"/>
        <v>3607585.5578849996</v>
      </c>
      <c r="EG42" s="1350">
        <f t="shared" si="41"/>
        <v>3506250.5688149994</v>
      </c>
      <c r="EH42" s="1350">
        <f t="shared" si="42"/>
        <v>3506250.5688149994</v>
      </c>
      <c r="EI42" s="1350">
        <f t="shared" si="43"/>
        <v>101334.98907</v>
      </c>
      <c r="EL42" s="1351" t="s">
        <v>550</v>
      </c>
      <c r="EM42" s="1352">
        <v>67378</v>
      </c>
      <c r="EN42" s="1352">
        <f t="shared" si="44"/>
        <v>69.736229999999992</v>
      </c>
      <c r="EQ42" s="996" t="s">
        <v>544</v>
      </c>
      <c r="ER42" s="997">
        <v>3803589911</v>
      </c>
      <c r="ES42" s="997">
        <v>3768909396</v>
      </c>
      <c r="ET42" s="997">
        <v>34680515</v>
      </c>
      <c r="EU42" s="997">
        <v>3768909396</v>
      </c>
      <c r="EV42" s="1352">
        <f t="shared" si="45"/>
        <v>3936715.5578849996</v>
      </c>
      <c r="EW42" s="1352">
        <f t="shared" si="46"/>
        <v>3900821.22486</v>
      </c>
      <c r="EX42" s="1352">
        <f t="shared" si="47"/>
        <v>3900821.22486</v>
      </c>
      <c r="EY42" s="1352">
        <f t="shared" si="48"/>
        <v>35894.333025</v>
      </c>
      <c r="FB42" s="1153" t="s">
        <v>590</v>
      </c>
      <c r="FC42" s="1348">
        <v>11721903</v>
      </c>
      <c r="FD42" s="1348">
        <f t="shared" si="49"/>
        <v>12132.169604999999</v>
      </c>
      <c r="FF42" s="1153" t="s">
        <v>544</v>
      </c>
      <c r="FG42" s="1348">
        <v>4181431162</v>
      </c>
      <c r="FH42" s="1348">
        <v>4180475120</v>
      </c>
      <c r="FI42" s="1348">
        <v>4180475120</v>
      </c>
      <c r="FJ42" s="1348">
        <v>956042</v>
      </c>
      <c r="FK42" s="1350">
        <f t="shared" si="50"/>
        <v>4327781.2526699994</v>
      </c>
      <c r="FL42" s="1350">
        <f t="shared" si="51"/>
        <v>4326791.7491999995</v>
      </c>
      <c r="FM42" s="1350">
        <f t="shared" si="52"/>
        <v>4326791.7491999995</v>
      </c>
      <c r="FN42" s="1350">
        <f t="shared" si="53"/>
        <v>989.50346999999999</v>
      </c>
      <c r="FQ42" s="748" t="s">
        <v>545</v>
      </c>
      <c r="FR42" s="749">
        <v>372414675</v>
      </c>
      <c r="FS42" s="1348">
        <f t="shared" si="54"/>
        <v>385449.18862499995</v>
      </c>
      <c r="FV42" s="748" t="s">
        <v>544</v>
      </c>
      <c r="FW42" s="749">
        <v>4590158231</v>
      </c>
      <c r="FX42" s="749">
        <v>4590158231</v>
      </c>
      <c r="FY42" s="749">
        <v>4590158231</v>
      </c>
      <c r="FZ42" s="749">
        <v>0</v>
      </c>
      <c r="GA42" s="1350">
        <f t="shared" si="55"/>
        <v>4750813.7690849993</v>
      </c>
      <c r="GB42" s="1350">
        <f t="shared" si="56"/>
        <v>4750813.7690849993</v>
      </c>
      <c r="GC42" s="1350">
        <f t="shared" si="57"/>
        <v>4750813.7690849993</v>
      </c>
      <c r="GD42" s="1350">
        <f t="shared" si="58"/>
        <v>0</v>
      </c>
    </row>
    <row r="43" spans="1:186" ht="15" customHeight="1" x14ac:dyDescent="0.25">
      <c r="A43" s="748" t="s">
        <v>545</v>
      </c>
      <c r="B43" s="749">
        <v>1431430245</v>
      </c>
      <c r="C43" s="749">
        <v>0</v>
      </c>
      <c r="D43" s="749">
        <v>1431430245</v>
      </c>
      <c r="E43" s="749">
        <v>0</v>
      </c>
      <c r="F43" s="749">
        <f t="shared" si="0"/>
        <v>1481530.303575</v>
      </c>
      <c r="G43" s="749">
        <f t="shared" si="1"/>
        <v>0</v>
      </c>
      <c r="H43" s="749">
        <f t="shared" si="2"/>
        <v>1481530.303575</v>
      </c>
      <c r="I43" s="749">
        <f t="shared" si="3"/>
        <v>0</v>
      </c>
      <c r="L43" s="748" t="s">
        <v>556</v>
      </c>
      <c r="M43" s="749">
        <v>3649156</v>
      </c>
      <c r="N43" s="749">
        <f t="shared" si="4"/>
        <v>3776.8764599999995</v>
      </c>
      <c r="Q43" s="748" t="s">
        <v>545</v>
      </c>
      <c r="R43" s="749">
        <v>1431430245</v>
      </c>
      <c r="S43" s="749">
        <v>0</v>
      </c>
      <c r="T43" s="749">
        <v>1431430245</v>
      </c>
      <c r="U43" s="749">
        <v>0</v>
      </c>
      <c r="V43" s="1348">
        <f t="shared" si="5"/>
        <v>1481530.303575</v>
      </c>
      <c r="W43" s="1348">
        <f t="shared" si="6"/>
        <v>0</v>
      </c>
      <c r="X43" s="1348">
        <f t="shared" si="7"/>
        <v>1481530.303575</v>
      </c>
      <c r="Y43" s="1348">
        <f t="shared" si="8"/>
        <v>0</v>
      </c>
      <c r="AB43" s="748" t="s">
        <v>549</v>
      </c>
      <c r="AC43" s="749">
        <v>51822673</v>
      </c>
      <c r="AD43" s="1348">
        <f t="shared" si="9"/>
        <v>53636.466554999999</v>
      </c>
      <c r="AG43" s="748" t="s">
        <v>545</v>
      </c>
      <c r="AH43" s="749">
        <v>1431430245</v>
      </c>
      <c r="AI43" s="749">
        <v>353260716</v>
      </c>
      <c r="AJ43" s="749">
        <v>353260716</v>
      </c>
      <c r="AK43" s="749">
        <v>1078169529</v>
      </c>
      <c r="AL43" s="1348">
        <f t="shared" si="10"/>
        <v>1481530.303575</v>
      </c>
      <c r="AM43" s="1348">
        <f t="shared" si="11"/>
        <v>365624.84106000001</v>
      </c>
      <c r="AN43" s="1348">
        <f t="shared" si="12"/>
        <v>365624.84106000001</v>
      </c>
      <c r="AO43" s="1348">
        <f t="shared" si="13"/>
        <v>1115905.462515</v>
      </c>
      <c r="AR43" s="748" t="s">
        <v>551</v>
      </c>
      <c r="AS43" s="1348">
        <v>0</v>
      </c>
      <c r="AT43" s="1348">
        <f t="shared" si="14"/>
        <v>0</v>
      </c>
      <c r="AW43" s="748" t="s">
        <v>545</v>
      </c>
      <c r="AX43" s="749">
        <v>1431430245</v>
      </c>
      <c r="AY43" s="749">
        <v>353260716</v>
      </c>
      <c r="AZ43" s="749">
        <v>353260716</v>
      </c>
      <c r="BA43" s="749">
        <v>1078169529</v>
      </c>
      <c r="BB43" s="1348">
        <f t="shared" si="15"/>
        <v>1481530.303575</v>
      </c>
      <c r="BC43" s="1348">
        <f t="shared" si="16"/>
        <v>365624.84106000001</v>
      </c>
      <c r="BD43" s="1348">
        <f t="shared" si="17"/>
        <v>365624.84106000001</v>
      </c>
      <c r="BE43" s="1348">
        <f t="shared" si="18"/>
        <v>1115905.462515</v>
      </c>
      <c r="BH43" s="748" t="s">
        <v>555</v>
      </c>
      <c r="BI43" s="1348">
        <v>104682117</v>
      </c>
      <c r="BJ43" s="1348">
        <f t="shared" si="19"/>
        <v>108345.99109499999</v>
      </c>
      <c r="BM43" s="748" t="s">
        <v>545</v>
      </c>
      <c r="BN43" s="1348">
        <v>1431430245</v>
      </c>
      <c r="BO43" s="1348">
        <v>353260716</v>
      </c>
      <c r="BP43" s="1348">
        <v>353260716</v>
      </c>
      <c r="BQ43" s="1348">
        <v>1078169529</v>
      </c>
      <c r="BR43" s="1348">
        <f t="shared" si="20"/>
        <v>1481530.303575</v>
      </c>
      <c r="BS43" s="1348">
        <f t="shared" si="21"/>
        <v>365624.84106000001</v>
      </c>
      <c r="BT43" s="1348">
        <f t="shared" si="22"/>
        <v>365624.84106000001</v>
      </c>
      <c r="BU43" s="1348">
        <f t="shared" si="23"/>
        <v>1115905.462515</v>
      </c>
      <c r="BX43" s="1153" t="s">
        <v>549</v>
      </c>
      <c r="BY43" s="1348">
        <v>53395473</v>
      </c>
      <c r="BZ43" s="1348">
        <f t="shared" si="24"/>
        <v>55264.314554999997</v>
      </c>
      <c r="CC43" s="1348" t="s">
        <v>545</v>
      </c>
      <c r="CD43" s="1348">
        <v>1431430245</v>
      </c>
      <c r="CE43" s="1348">
        <v>707157769</v>
      </c>
      <c r="CF43" s="1348">
        <v>707157769</v>
      </c>
      <c r="CG43" s="1348">
        <v>724272476</v>
      </c>
      <c r="CH43" s="1348">
        <f t="shared" si="25"/>
        <v>1481530.303575</v>
      </c>
      <c r="CI43" s="1348">
        <f t="shared" si="26"/>
        <v>731908.2909149999</v>
      </c>
      <c r="CJ43" s="1348">
        <f t="shared" si="27"/>
        <v>731908.2909149999</v>
      </c>
      <c r="CK43" s="1348">
        <f t="shared" si="28"/>
        <v>749622.01266000001</v>
      </c>
      <c r="CN43" s="1153" t="s">
        <v>551</v>
      </c>
      <c r="CO43" s="1348">
        <v>0</v>
      </c>
      <c r="CP43" s="1348">
        <f t="shared" si="29"/>
        <v>0</v>
      </c>
      <c r="CS43" s="748" t="s">
        <v>545</v>
      </c>
      <c r="CT43" s="749">
        <v>1431430245</v>
      </c>
      <c r="CU43" s="749">
        <v>707157769</v>
      </c>
      <c r="CV43" s="749">
        <v>707157769</v>
      </c>
      <c r="CW43" s="749">
        <v>724272476</v>
      </c>
      <c r="CX43" s="1348">
        <f t="shared" si="30"/>
        <v>1481530.303575</v>
      </c>
      <c r="CY43" s="1348">
        <f t="shared" si="31"/>
        <v>731908.2909149999</v>
      </c>
      <c r="CZ43" s="1348">
        <f t="shared" si="32"/>
        <v>731908.2909149999</v>
      </c>
      <c r="DA43" s="1348">
        <f t="shared" si="33"/>
        <v>749622.01266000001</v>
      </c>
      <c r="DD43" s="1153" t="s">
        <v>556</v>
      </c>
      <c r="DE43" s="1348">
        <v>223259</v>
      </c>
      <c r="DF43" s="1348">
        <f t="shared" si="34"/>
        <v>231.07306499999996</v>
      </c>
      <c r="DJ43" s="1153" t="s">
        <v>545</v>
      </c>
      <c r="DK43" s="1348">
        <v>1431430245</v>
      </c>
      <c r="DL43" s="1348">
        <v>707157769</v>
      </c>
      <c r="DM43" s="1348">
        <v>724272476</v>
      </c>
      <c r="DN43" s="1348">
        <v>707157769</v>
      </c>
      <c r="DO43" s="1348">
        <f t="shared" si="35"/>
        <v>1481530.303575</v>
      </c>
      <c r="DP43" s="1348">
        <f t="shared" si="36"/>
        <v>731908.2909149999</v>
      </c>
      <c r="DQ43" s="1348">
        <f t="shared" si="37"/>
        <v>749622.01266000001</v>
      </c>
      <c r="DR43" s="1348">
        <f t="shared" si="38"/>
        <v>731908.2909149999</v>
      </c>
      <c r="DV43" s="748" t="s">
        <v>549</v>
      </c>
      <c r="DW43" s="749">
        <v>57658211</v>
      </c>
      <c r="DX43" s="1349">
        <f t="shared" si="39"/>
        <v>59676.248384999999</v>
      </c>
      <c r="EA43" s="748" t="s">
        <v>545</v>
      </c>
      <c r="EB43" s="749">
        <v>1431430245</v>
      </c>
      <c r="EC43" s="749">
        <v>1065233745</v>
      </c>
      <c r="ED43" s="749">
        <v>1065233745</v>
      </c>
      <c r="EE43" s="749">
        <v>366196500</v>
      </c>
      <c r="EF43" s="1350">
        <f t="shared" si="40"/>
        <v>1481530.303575</v>
      </c>
      <c r="EG43" s="1350">
        <f t="shared" si="41"/>
        <v>1102516.9260750001</v>
      </c>
      <c r="EH43" s="1350">
        <f t="shared" si="42"/>
        <v>1102516.9260750001</v>
      </c>
      <c r="EI43" s="1350">
        <f t="shared" si="43"/>
        <v>379013.37749999994</v>
      </c>
      <c r="EL43" s="1351" t="s">
        <v>551</v>
      </c>
      <c r="EM43" s="1352">
        <v>67378</v>
      </c>
      <c r="EN43" s="1352">
        <f t="shared" si="44"/>
        <v>69.736229999999992</v>
      </c>
      <c r="EQ43" s="996" t="s">
        <v>545</v>
      </c>
      <c r="ER43" s="997">
        <v>1241430245</v>
      </c>
      <c r="ES43" s="997">
        <v>1065366728</v>
      </c>
      <c r="ET43" s="997">
        <v>176063517</v>
      </c>
      <c r="EU43" s="997">
        <v>1065366728</v>
      </c>
      <c r="EV43" s="1352">
        <f t="shared" si="45"/>
        <v>1284880.303575</v>
      </c>
      <c r="EW43" s="1352">
        <f t="shared" si="46"/>
        <v>1102654.5634799998</v>
      </c>
      <c r="EX43" s="1352">
        <f t="shared" si="47"/>
        <v>1102654.5634799998</v>
      </c>
      <c r="EY43" s="1352">
        <f t="shared" si="48"/>
        <v>182225.74009499999</v>
      </c>
      <c r="FB43" s="1153" t="s">
        <v>362</v>
      </c>
      <c r="FC43" s="1348">
        <v>103685933</v>
      </c>
      <c r="FD43" s="1348">
        <f t="shared" si="49"/>
        <v>107314.940655</v>
      </c>
      <c r="FF43" s="1153" t="s">
        <v>545</v>
      </c>
      <c r="FG43" s="1348">
        <v>1140069997</v>
      </c>
      <c r="FH43" s="1348">
        <v>1072739144</v>
      </c>
      <c r="FI43" s="1348">
        <v>1072739144</v>
      </c>
      <c r="FJ43" s="1348">
        <v>67330853</v>
      </c>
      <c r="FK43" s="1350">
        <f t="shared" si="50"/>
        <v>1179972.4468949998</v>
      </c>
      <c r="FL43" s="1350">
        <f t="shared" si="51"/>
        <v>1110285.01404</v>
      </c>
      <c r="FM43" s="1350">
        <f t="shared" si="52"/>
        <v>1110285.01404</v>
      </c>
      <c r="FN43" s="1350">
        <f t="shared" si="53"/>
        <v>69687.432854999992</v>
      </c>
      <c r="FQ43" s="748" t="s">
        <v>546</v>
      </c>
      <c r="FR43" s="749">
        <v>12496794</v>
      </c>
      <c r="FS43" s="1348">
        <f t="shared" si="54"/>
        <v>12934.181789999999</v>
      </c>
      <c r="FV43" s="748" t="s">
        <v>545</v>
      </c>
      <c r="FW43" s="749">
        <v>1445153819</v>
      </c>
      <c r="FX43" s="749">
        <v>1445153819</v>
      </c>
      <c r="FY43" s="749">
        <v>1445153819</v>
      </c>
      <c r="FZ43" s="749">
        <v>0</v>
      </c>
      <c r="GA43" s="1350">
        <f t="shared" si="55"/>
        <v>1495734.2026649998</v>
      </c>
      <c r="GB43" s="1350">
        <f t="shared" si="56"/>
        <v>1495734.2026649998</v>
      </c>
      <c r="GC43" s="1350">
        <f t="shared" si="57"/>
        <v>1495734.2026649998</v>
      </c>
      <c r="GD43" s="1350">
        <f t="shared" si="58"/>
        <v>0</v>
      </c>
    </row>
    <row r="44" spans="1:186" ht="15" customHeight="1" x14ac:dyDescent="0.25">
      <c r="A44" s="748" t="s">
        <v>546</v>
      </c>
      <c r="B44" s="749">
        <v>50666759</v>
      </c>
      <c r="C44" s="749">
        <v>0</v>
      </c>
      <c r="D44" s="749">
        <v>50666759</v>
      </c>
      <c r="E44" s="749">
        <v>0</v>
      </c>
      <c r="F44" s="749">
        <f t="shared" si="0"/>
        <v>52440.095564999996</v>
      </c>
      <c r="G44" s="749">
        <f t="shared" si="1"/>
        <v>0</v>
      </c>
      <c r="H44" s="749">
        <f t="shared" si="2"/>
        <v>52440.095564999996</v>
      </c>
      <c r="I44" s="749">
        <f t="shared" si="3"/>
        <v>0</v>
      </c>
      <c r="L44" s="748" t="s">
        <v>363</v>
      </c>
      <c r="M44" s="749">
        <v>1639552</v>
      </c>
      <c r="N44" s="749">
        <f t="shared" si="4"/>
        <v>1696.9363199999998</v>
      </c>
      <c r="Q44" s="748" t="s">
        <v>546</v>
      </c>
      <c r="R44" s="749">
        <v>50666759</v>
      </c>
      <c r="S44" s="749">
        <v>0</v>
      </c>
      <c r="T44" s="749">
        <v>50666759</v>
      </c>
      <c r="U44" s="749">
        <v>0</v>
      </c>
      <c r="V44" s="1348">
        <f t="shared" si="5"/>
        <v>52440.095564999996</v>
      </c>
      <c r="W44" s="1348">
        <f t="shared" si="6"/>
        <v>0</v>
      </c>
      <c r="X44" s="1348">
        <f t="shared" si="7"/>
        <v>52440.095564999996</v>
      </c>
      <c r="Y44" s="1348">
        <f t="shared" si="8"/>
        <v>0</v>
      </c>
      <c r="AB44" s="748" t="s">
        <v>550</v>
      </c>
      <c r="AC44" s="749">
        <v>343288252</v>
      </c>
      <c r="AD44" s="1348">
        <f t="shared" si="9"/>
        <v>355303.34081999992</v>
      </c>
      <c r="AG44" s="748" t="s">
        <v>546</v>
      </c>
      <c r="AH44" s="749">
        <v>50666759</v>
      </c>
      <c r="AI44" s="749">
        <v>12566007</v>
      </c>
      <c r="AJ44" s="749">
        <v>12566007</v>
      </c>
      <c r="AK44" s="749">
        <v>38100752</v>
      </c>
      <c r="AL44" s="1348">
        <f t="shared" si="10"/>
        <v>52440.095564999996</v>
      </c>
      <c r="AM44" s="1348">
        <f t="shared" si="11"/>
        <v>13005.817244999998</v>
      </c>
      <c r="AN44" s="1348">
        <f t="shared" si="12"/>
        <v>13005.817244999998</v>
      </c>
      <c r="AO44" s="1348">
        <f t="shared" si="13"/>
        <v>39434.278319999998</v>
      </c>
      <c r="AR44" s="748" t="s">
        <v>357</v>
      </c>
      <c r="AS44" s="1348">
        <v>0</v>
      </c>
      <c r="AT44" s="1348">
        <f t="shared" si="14"/>
        <v>0</v>
      </c>
      <c r="AW44" s="748" t="s">
        <v>546</v>
      </c>
      <c r="AX44" s="749">
        <v>50666759</v>
      </c>
      <c r="AY44" s="749">
        <v>12566007</v>
      </c>
      <c r="AZ44" s="749">
        <v>12566007</v>
      </c>
      <c r="BA44" s="749">
        <v>38100752</v>
      </c>
      <c r="BB44" s="1348">
        <f t="shared" si="15"/>
        <v>52440.095564999996</v>
      </c>
      <c r="BC44" s="1348">
        <f t="shared" si="16"/>
        <v>13005.817244999998</v>
      </c>
      <c r="BD44" s="1348">
        <f t="shared" si="17"/>
        <v>13005.817244999998</v>
      </c>
      <c r="BE44" s="1348">
        <f t="shared" si="18"/>
        <v>39434.278319999998</v>
      </c>
      <c r="BH44" s="748" t="s">
        <v>556</v>
      </c>
      <c r="BI44" s="1348">
        <v>1325810</v>
      </c>
      <c r="BJ44" s="1348">
        <f t="shared" si="19"/>
        <v>1372.2133499999998</v>
      </c>
      <c r="BM44" s="748" t="s">
        <v>546</v>
      </c>
      <c r="BN44" s="1348">
        <v>50666759</v>
      </c>
      <c r="BO44" s="1348">
        <v>12566007</v>
      </c>
      <c r="BP44" s="1348">
        <v>12566007</v>
      </c>
      <c r="BQ44" s="1348">
        <v>38100752</v>
      </c>
      <c r="BR44" s="1348">
        <f t="shared" si="20"/>
        <v>52440.095564999996</v>
      </c>
      <c r="BS44" s="1348">
        <f t="shared" si="21"/>
        <v>13005.817244999998</v>
      </c>
      <c r="BT44" s="1348">
        <f t="shared" si="22"/>
        <v>13005.817244999998</v>
      </c>
      <c r="BU44" s="1348">
        <f t="shared" si="23"/>
        <v>39434.278319999998</v>
      </c>
      <c r="BX44" s="1153" t="s">
        <v>550</v>
      </c>
      <c r="BY44" s="1348">
        <v>341206097</v>
      </c>
      <c r="BZ44" s="1348">
        <f t="shared" si="24"/>
        <v>353148.31039499998</v>
      </c>
      <c r="CC44" s="1348" t="s">
        <v>546</v>
      </c>
      <c r="CD44" s="1348">
        <v>50666759</v>
      </c>
      <c r="CE44" s="1348">
        <v>24761169</v>
      </c>
      <c r="CF44" s="1348">
        <v>24761169</v>
      </c>
      <c r="CG44" s="1348">
        <v>25905590</v>
      </c>
      <c r="CH44" s="1348">
        <f t="shared" si="25"/>
        <v>52440.095564999996</v>
      </c>
      <c r="CI44" s="1348">
        <f t="shared" si="26"/>
        <v>25627.809914999998</v>
      </c>
      <c r="CJ44" s="1348">
        <f t="shared" si="27"/>
        <v>25627.809914999998</v>
      </c>
      <c r="CK44" s="1348">
        <f t="shared" si="28"/>
        <v>26812.285649999998</v>
      </c>
      <c r="CN44" s="1153" t="s">
        <v>357</v>
      </c>
      <c r="CO44" s="1348">
        <v>0</v>
      </c>
      <c r="CP44" s="1348">
        <f t="shared" si="29"/>
        <v>0</v>
      </c>
      <c r="CS44" s="748" t="s">
        <v>546</v>
      </c>
      <c r="CT44" s="749">
        <v>50666759</v>
      </c>
      <c r="CU44" s="749">
        <v>24761169</v>
      </c>
      <c r="CV44" s="749">
        <v>24761169</v>
      </c>
      <c r="CW44" s="749">
        <v>25905590</v>
      </c>
      <c r="CX44" s="1348">
        <f t="shared" si="30"/>
        <v>52440.095564999996</v>
      </c>
      <c r="CY44" s="1348">
        <f t="shared" si="31"/>
        <v>25627.809914999998</v>
      </c>
      <c r="CZ44" s="1348">
        <f t="shared" si="32"/>
        <v>25627.809914999998</v>
      </c>
      <c r="DA44" s="1348">
        <f t="shared" si="33"/>
        <v>26812.285649999998</v>
      </c>
      <c r="DD44" s="1153" t="s">
        <v>363</v>
      </c>
      <c r="DE44" s="1348">
        <v>4662592</v>
      </c>
      <c r="DF44" s="1348">
        <f t="shared" si="34"/>
        <v>4825.7827199999992</v>
      </c>
      <c r="DJ44" s="1153" t="s">
        <v>546</v>
      </c>
      <c r="DK44" s="1348">
        <v>50666759</v>
      </c>
      <c r="DL44" s="1348">
        <v>24761169</v>
      </c>
      <c r="DM44" s="1348">
        <v>25905590</v>
      </c>
      <c r="DN44" s="1348">
        <v>24761169</v>
      </c>
      <c r="DO44" s="1348">
        <f t="shared" si="35"/>
        <v>52440.095564999996</v>
      </c>
      <c r="DP44" s="1348">
        <f t="shared" si="36"/>
        <v>25627.809914999998</v>
      </c>
      <c r="DQ44" s="1348">
        <f t="shared" si="37"/>
        <v>26812.285649999998</v>
      </c>
      <c r="DR44" s="1348">
        <f t="shared" si="38"/>
        <v>25627.809914999998</v>
      </c>
      <c r="DV44" s="748" t="s">
        <v>550</v>
      </c>
      <c r="DW44" s="749">
        <v>342299470</v>
      </c>
      <c r="DX44" s="1349">
        <f t="shared" si="39"/>
        <v>354279.95144999993</v>
      </c>
      <c r="EA44" s="748" t="s">
        <v>546</v>
      </c>
      <c r="EB44" s="749">
        <v>50666759</v>
      </c>
      <c r="EC44" s="749">
        <v>36982643</v>
      </c>
      <c r="ED44" s="749">
        <v>36982643</v>
      </c>
      <c r="EE44" s="749">
        <v>13684116</v>
      </c>
      <c r="EF44" s="1350">
        <f t="shared" si="40"/>
        <v>52440.095564999996</v>
      </c>
      <c r="EG44" s="1350">
        <f t="shared" si="41"/>
        <v>38277.035504999993</v>
      </c>
      <c r="EH44" s="1350">
        <f t="shared" si="42"/>
        <v>38277.035504999993</v>
      </c>
      <c r="EI44" s="1350">
        <f t="shared" si="43"/>
        <v>14163.06006</v>
      </c>
      <c r="EL44" s="1351" t="s">
        <v>357</v>
      </c>
      <c r="EM44" s="1352">
        <v>0</v>
      </c>
      <c r="EN44" s="1352">
        <f t="shared" si="44"/>
        <v>0</v>
      </c>
      <c r="EQ44" s="996" t="s">
        <v>546</v>
      </c>
      <c r="ER44" s="997">
        <v>50666759</v>
      </c>
      <c r="ES44" s="997">
        <v>36982643</v>
      </c>
      <c r="ET44" s="997">
        <v>13684116</v>
      </c>
      <c r="EU44" s="997">
        <v>36982643</v>
      </c>
      <c r="EV44" s="1352">
        <f t="shared" si="45"/>
        <v>52440.095564999996</v>
      </c>
      <c r="EW44" s="1352">
        <f t="shared" si="46"/>
        <v>38277.035504999993</v>
      </c>
      <c r="EX44" s="1352">
        <f t="shared" si="47"/>
        <v>38277.035504999993</v>
      </c>
      <c r="EY44" s="1352">
        <f t="shared" si="48"/>
        <v>14163.06006</v>
      </c>
      <c r="FB44" s="1153" t="s">
        <v>554</v>
      </c>
      <c r="FC44" s="1348">
        <v>92354306</v>
      </c>
      <c r="FD44" s="1348">
        <f t="shared" si="49"/>
        <v>95586.706709999984</v>
      </c>
      <c r="FF44" s="1153" t="s">
        <v>546</v>
      </c>
      <c r="FG44" s="1348">
        <v>50666759</v>
      </c>
      <c r="FH44" s="1348">
        <v>36982643</v>
      </c>
      <c r="FI44" s="1348">
        <v>36982643</v>
      </c>
      <c r="FJ44" s="1348">
        <v>13684116</v>
      </c>
      <c r="FK44" s="1350">
        <f t="shared" si="50"/>
        <v>52440.095564999996</v>
      </c>
      <c r="FL44" s="1350">
        <f t="shared" si="51"/>
        <v>38277.035504999993</v>
      </c>
      <c r="FM44" s="1350">
        <f t="shared" si="52"/>
        <v>38277.035504999993</v>
      </c>
      <c r="FN44" s="1350">
        <f t="shared" si="53"/>
        <v>14163.06006</v>
      </c>
      <c r="FQ44" s="748" t="s">
        <v>547</v>
      </c>
      <c r="FR44" s="749">
        <v>0</v>
      </c>
      <c r="FS44" s="1348">
        <f t="shared" si="54"/>
        <v>0</v>
      </c>
      <c r="FV44" s="748" t="s">
        <v>546</v>
      </c>
      <c r="FW44" s="749">
        <v>49479437</v>
      </c>
      <c r="FX44" s="749">
        <v>49479437</v>
      </c>
      <c r="FY44" s="749">
        <v>49479437</v>
      </c>
      <c r="FZ44" s="749">
        <v>0</v>
      </c>
      <c r="GA44" s="1350">
        <f t="shared" si="55"/>
        <v>51211.217294999995</v>
      </c>
      <c r="GB44" s="1350">
        <f t="shared" si="56"/>
        <v>51211.217294999995</v>
      </c>
      <c r="GC44" s="1350">
        <f t="shared" si="57"/>
        <v>51211.217294999995</v>
      </c>
      <c r="GD44" s="1350">
        <f t="shared" si="58"/>
        <v>0</v>
      </c>
    </row>
    <row r="45" spans="1:186" ht="15" customHeight="1" x14ac:dyDescent="0.25">
      <c r="A45" s="748" t="s">
        <v>547</v>
      </c>
      <c r="B45" s="749">
        <v>55235102</v>
      </c>
      <c r="C45" s="749">
        <v>0</v>
      </c>
      <c r="D45" s="749">
        <v>55235102</v>
      </c>
      <c r="E45" s="749">
        <v>0</v>
      </c>
      <c r="F45" s="749">
        <f t="shared" si="0"/>
        <v>57168.330569999991</v>
      </c>
      <c r="G45" s="749">
        <f t="shared" si="1"/>
        <v>0</v>
      </c>
      <c r="H45" s="749">
        <f t="shared" si="2"/>
        <v>57168.330569999991</v>
      </c>
      <c r="I45" s="749">
        <f t="shared" si="3"/>
        <v>0</v>
      </c>
      <c r="L45" s="748" t="s">
        <v>365</v>
      </c>
      <c r="M45" s="749">
        <v>81155466</v>
      </c>
      <c r="N45" s="749">
        <f t="shared" si="4"/>
        <v>83995.907309999995</v>
      </c>
      <c r="Q45" s="748" t="s">
        <v>547</v>
      </c>
      <c r="R45" s="749">
        <v>55235102</v>
      </c>
      <c r="S45" s="749">
        <v>0</v>
      </c>
      <c r="T45" s="749">
        <v>55235102</v>
      </c>
      <c r="U45" s="749">
        <v>0</v>
      </c>
      <c r="V45" s="1348">
        <f t="shared" si="5"/>
        <v>57168.330569999991</v>
      </c>
      <c r="W45" s="1348">
        <f t="shared" si="6"/>
        <v>0</v>
      </c>
      <c r="X45" s="1348">
        <f t="shared" si="7"/>
        <v>57168.330569999991</v>
      </c>
      <c r="Y45" s="1348">
        <f t="shared" si="8"/>
        <v>0</v>
      </c>
      <c r="AB45" s="748" t="s">
        <v>551</v>
      </c>
      <c r="AC45" s="749">
        <v>178985287</v>
      </c>
      <c r="AD45" s="1348">
        <f t="shared" si="9"/>
        <v>185249.77204499999</v>
      </c>
      <c r="AG45" s="748" t="s">
        <v>547</v>
      </c>
      <c r="AH45" s="749">
        <v>55235102</v>
      </c>
      <c r="AI45" s="749">
        <v>0</v>
      </c>
      <c r="AJ45" s="749">
        <v>0</v>
      </c>
      <c r="AK45" s="749">
        <v>55235102</v>
      </c>
      <c r="AL45" s="1348">
        <f t="shared" si="10"/>
        <v>57168.330569999991</v>
      </c>
      <c r="AM45" s="1348">
        <f t="shared" si="11"/>
        <v>0</v>
      </c>
      <c r="AN45" s="1348">
        <f t="shared" si="12"/>
        <v>0</v>
      </c>
      <c r="AO45" s="1348">
        <f t="shared" si="13"/>
        <v>57168.330569999991</v>
      </c>
      <c r="AR45" s="748" t="s">
        <v>358</v>
      </c>
      <c r="AS45" s="1348">
        <v>40582861</v>
      </c>
      <c r="AT45" s="1348">
        <f t="shared" si="14"/>
        <v>42003.261134999993</v>
      </c>
      <c r="AW45" s="748" t="s">
        <v>547</v>
      </c>
      <c r="AX45" s="749">
        <v>55235102</v>
      </c>
      <c r="AY45" s="749">
        <v>0</v>
      </c>
      <c r="AZ45" s="749">
        <v>0</v>
      </c>
      <c r="BA45" s="749">
        <v>55235102</v>
      </c>
      <c r="BB45" s="1348">
        <f t="shared" si="15"/>
        <v>57168.330569999991</v>
      </c>
      <c r="BC45" s="1348">
        <f t="shared" si="16"/>
        <v>0</v>
      </c>
      <c r="BD45" s="1348">
        <f t="shared" si="17"/>
        <v>0</v>
      </c>
      <c r="BE45" s="1348">
        <f t="shared" si="18"/>
        <v>57168.330569999991</v>
      </c>
      <c r="BH45" s="748" t="s">
        <v>365</v>
      </c>
      <c r="BI45" s="1348">
        <v>158665057</v>
      </c>
      <c r="BJ45" s="1348">
        <f t="shared" si="19"/>
        <v>164218.33399499999</v>
      </c>
      <c r="BM45" s="748" t="s">
        <v>547</v>
      </c>
      <c r="BN45" s="1348">
        <v>55235102</v>
      </c>
      <c r="BO45" s="1348">
        <v>0</v>
      </c>
      <c r="BP45" s="1348">
        <v>0</v>
      </c>
      <c r="BQ45" s="1348">
        <v>55235102</v>
      </c>
      <c r="BR45" s="1348">
        <f t="shared" si="20"/>
        <v>57168.330569999991</v>
      </c>
      <c r="BS45" s="1348">
        <f t="shared" si="21"/>
        <v>0</v>
      </c>
      <c r="BT45" s="1348">
        <f t="shared" si="22"/>
        <v>0</v>
      </c>
      <c r="BU45" s="1348">
        <f t="shared" si="23"/>
        <v>57168.330569999991</v>
      </c>
      <c r="BX45" s="1153" t="s">
        <v>551</v>
      </c>
      <c r="BY45" s="1348">
        <v>179307698</v>
      </c>
      <c r="BZ45" s="1348">
        <f t="shared" si="24"/>
        <v>185583.46742999999</v>
      </c>
      <c r="CC45" s="1348" t="s">
        <v>547</v>
      </c>
      <c r="CD45" s="1348">
        <v>55235102</v>
      </c>
      <c r="CE45" s="1348">
        <v>0</v>
      </c>
      <c r="CF45" s="1348">
        <v>0</v>
      </c>
      <c r="CG45" s="1348">
        <v>55235102</v>
      </c>
      <c r="CH45" s="1348">
        <f t="shared" si="25"/>
        <v>57168.330569999991</v>
      </c>
      <c r="CI45" s="1348">
        <f t="shared" si="26"/>
        <v>0</v>
      </c>
      <c r="CJ45" s="1348">
        <f t="shared" si="27"/>
        <v>0</v>
      </c>
      <c r="CK45" s="1348">
        <f t="shared" si="28"/>
        <v>57168.330569999991</v>
      </c>
      <c r="CN45" s="1153" t="s">
        <v>358</v>
      </c>
      <c r="CO45" s="1348">
        <v>33676787</v>
      </c>
      <c r="CP45" s="1348">
        <f t="shared" si="29"/>
        <v>34855.474544999997</v>
      </c>
      <c r="CS45" s="748" t="s">
        <v>547</v>
      </c>
      <c r="CT45" s="749">
        <v>55235102</v>
      </c>
      <c r="CU45" s="749">
        <v>0</v>
      </c>
      <c r="CV45" s="749">
        <v>0</v>
      </c>
      <c r="CW45" s="749">
        <v>55235102</v>
      </c>
      <c r="CX45" s="1348">
        <f t="shared" si="30"/>
        <v>57168.330569999991</v>
      </c>
      <c r="CY45" s="1348">
        <f t="shared" si="31"/>
        <v>0</v>
      </c>
      <c r="CZ45" s="1348">
        <f t="shared" si="32"/>
        <v>0</v>
      </c>
      <c r="DA45" s="1348">
        <f t="shared" si="33"/>
        <v>57168.330569999991</v>
      </c>
      <c r="DD45" s="1153" t="s">
        <v>365</v>
      </c>
      <c r="DE45" s="1348">
        <v>637910981</v>
      </c>
      <c r="DF45" s="1348">
        <f t="shared" si="34"/>
        <v>660237.86533499998</v>
      </c>
      <c r="DJ45" s="1153" t="s">
        <v>547</v>
      </c>
      <c r="DK45" s="1348">
        <v>55235102</v>
      </c>
      <c r="DL45" s="1348">
        <v>0</v>
      </c>
      <c r="DM45" s="1348">
        <v>55235102</v>
      </c>
      <c r="DN45" s="1348">
        <v>0</v>
      </c>
      <c r="DO45" s="1348">
        <f t="shared" si="35"/>
        <v>57168.330569999991</v>
      </c>
      <c r="DP45" s="1348">
        <f t="shared" si="36"/>
        <v>0</v>
      </c>
      <c r="DQ45" s="1348">
        <f t="shared" si="37"/>
        <v>57168.330569999991</v>
      </c>
      <c r="DR45" s="1348">
        <f t="shared" si="38"/>
        <v>0</v>
      </c>
      <c r="DV45" s="748" t="s">
        <v>551</v>
      </c>
      <c r="DW45" s="749">
        <v>181425089</v>
      </c>
      <c r="DX45" s="1349">
        <f t="shared" si="39"/>
        <v>187774.96711500001</v>
      </c>
      <c r="EA45" s="748" t="s">
        <v>547</v>
      </c>
      <c r="EB45" s="749">
        <v>55235102</v>
      </c>
      <c r="EC45" s="749">
        <v>0</v>
      </c>
      <c r="ED45" s="749">
        <v>0</v>
      </c>
      <c r="EE45" s="749">
        <v>55235102</v>
      </c>
      <c r="EF45" s="1350">
        <f t="shared" si="40"/>
        <v>57168.330569999991</v>
      </c>
      <c r="EG45" s="1350">
        <f t="shared" si="41"/>
        <v>0</v>
      </c>
      <c r="EH45" s="1350">
        <f t="shared" si="42"/>
        <v>0</v>
      </c>
      <c r="EI45" s="1350">
        <f t="shared" si="43"/>
        <v>57168.330569999991</v>
      </c>
      <c r="EL45" s="1351" t="s">
        <v>358</v>
      </c>
      <c r="EM45" s="1352">
        <v>38159401</v>
      </c>
      <c r="EN45" s="1352">
        <f t="shared" si="44"/>
        <v>39494.980034999993</v>
      </c>
      <c r="EQ45" s="996" t="s">
        <v>547</v>
      </c>
      <c r="ER45" s="997">
        <v>55235102</v>
      </c>
      <c r="ES45" s="997">
        <v>0</v>
      </c>
      <c r="ET45" s="997">
        <v>55235102</v>
      </c>
      <c r="EU45" s="997">
        <v>0</v>
      </c>
      <c r="EV45" s="1352">
        <f t="shared" si="45"/>
        <v>57168.330569999991</v>
      </c>
      <c r="EW45" s="1352">
        <f t="shared" si="46"/>
        <v>0</v>
      </c>
      <c r="EX45" s="1352">
        <f t="shared" si="47"/>
        <v>0</v>
      </c>
      <c r="EY45" s="1352">
        <f t="shared" si="48"/>
        <v>57168.330569999991</v>
      </c>
      <c r="FB45" s="1153" t="s">
        <v>555</v>
      </c>
      <c r="FC45" s="1348">
        <v>91252222</v>
      </c>
      <c r="FD45" s="1348">
        <f t="shared" si="49"/>
        <v>94446.049769999983</v>
      </c>
      <c r="FF45" s="1153" t="s">
        <v>547</v>
      </c>
      <c r="FG45" s="1348">
        <v>55235102</v>
      </c>
      <c r="FH45" s="1348">
        <v>0</v>
      </c>
      <c r="FI45" s="1348">
        <v>0</v>
      </c>
      <c r="FJ45" s="1348">
        <v>55235102</v>
      </c>
      <c r="FK45" s="1350">
        <f t="shared" si="50"/>
        <v>57168.330569999991</v>
      </c>
      <c r="FL45" s="1350">
        <f t="shared" si="51"/>
        <v>0</v>
      </c>
      <c r="FM45" s="1350">
        <f t="shared" si="52"/>
        <v>0</v>
      </c>
      <c r="FN45" s="1350">
        <f t="shared" si="53"/>
        <v>57168.330569999991</v>
      </c>
      <c r="FQ45" s="748" t="s">
        <v>849</v>
      </c>
      <c r="FR45" s="749">
        <v>0</v>
      </c>
      <c r="FS45" s="1348">
        <f t="shared" si="54"/>
        <v>0</v>
      </c>
      <c r="FV45" s="748" t="s">
        <v>547</v>
      </c>
      <c r="FW45" s="749">
        <v>0</v>
      </c>
      <c r="FX45" s="749">
        <v>0</v>
      </c>
      <c r="FY45" s="749">
        <v>0</v>
      </c>
      <c r="FZ45" s="749">
        <v>0</v>
      </c>
      <c r="GA45" s="1350">
        <f t="shared" si="55"/>
        <v>0</v>
      </c>
      <c r="GB45" s="1350">
        <f t="shared" si="56"/>
        <v>0</v>
      </c>
      <c r="GC45" s="1350">
        <f t="shared" si="57"/>
        <v>0</v>
      </c>
      <c r="GD45" s="1350">
        <f t="shared" si="58"/>
        <v>0</v>
      </c>
    </row>
    <row r="46" spans="1:186" ht="15" customHeight="1" x14ac:dyDescent="0.25">
      <c r="A46" s="748" t="s">
        <v>849</v>
      </c>
      <c r="B46" s="749">
        <v>12936000</v>
      </c>
      <c r="C46" s="749">
        <v>12936000</v>
      </c>
      <c r="D46" s="749">
        <v>0</v>
      </c>
      <c r="E46" s="749">
        <v>12936000</v>
      </c>
      <c r="F46" s="749">
        <f t="shared" si="0"/>
        <v>13388.759999999998</v>
      </c>
      <c r="G46" s="749">
        <f t="shared" si="1"/>
        <v>13388.759999999998</v>
      </c>
      <c r="H46" s="749">
        <f t="shared" si="2"/>
        <v>0</v>
      </c>
      <c r="I46" s="749">
        <f t="shared" si="3"/>
        <v>13388.759999999998</v>
      </c>
      <c r="L46" s="748" t="s">
        <v>366</v>
      </c>
      <c r="M46" s="749">
        <v>7043385</v>
      </c>
      <c r="N46" s="749">
        <f t="shared" si="4"/>
        <v>7289.9034750000001</v>
      </c>
      <c r="Q46" s="748" t="s">
        <v>849</v>
      </c>
      <c r="R46" s="749">
        <v>156780800</v>
      </c>
      <c r="S46" s="749">
        <v>26012800</v>
      </c>
      <c r="T46" s="749">
        <v>130768000</v>
      </c>
      <c r="U46" s="749">
        <v>26012800</v>
      </c>
      <c r="V46" s="1348">
        <f t="shared" si="5"/>
        <v>162268.12799999997</v>
      </c>
      <c r="W46" s="1348">
        <f t="shared" si="6"/>
        <v>26923.247999999996</v>
      </c>
      <c r="X46" s="1348">
        <f t="shared" si="7"/>
        <v>135344.87999999998</v>
      </c>
      <c r="Y46" s="1348">
        <f t="shared" si="8"/>
        <v>26923.247999999996</v>
      </c>
      <c r="AB46" s="748" t="s">
        <v>357</v>
      </c>
      <c r="AC46" s="749">
        <v>164302965</v>
      </c>
      <c r="AD46" s="1348">
        <f t="shared" si="9"/>
        <v>170053.56877499999</v>
      </c>
      <c r="AG46" s="748" t="s">
        <v>849</v>
      </c>
      <c r="AH46" s="749">
        <v>156780800</v>
      </c>
      <c r="AI46" s="749">
        <v>39248000</v>
      </c>
      <c r="AJ46" s="749">
        <v>39248000</v>
      </c>
      <c r="AK46" s="749">
        <v>117532800</v>
      </c>
      <c r="AL46" s="1348">
        <f t="shared" si="10"/>
        <v>162268.12799999997</v>
      </c>
      <c r="AM46" s="1348">
        <f t="shared" si="11"/>
        <v>40621.68</v>
      </c>
      <c r="AN46" s="1348">
        <f t="shared" si="12"/>
        <v>40621.68</v>
      </c>
      <c r="AO46" s="1348">
        <f t="shared" si="13"/>
        <v>121646.44799999999</v>
      </c>
      <c r="AR46" s="748" t="s">
        <v>552</v>
      </c>
      <c r="AS46" s="1348">
        <v>20792567</v>
      </c>
      <c r="AT46" s="1348">
        <f t="shared" si="14"/>
        <v>21520.306844999999</v>
      </c>
      <c r="AW46" s="748" t="s">
        <v>849</v>
      </c>
      <c r="AX46" s="749">
        <v>156780800</v>
      </c>
      <c r="AY46" s="749">
        <v>52448000</v>
      </c>
      <c r="AZ46" s="749">
        <v>52448000</v>
      </c>
      <c r="BA46" s="749">
        <v>104332800</v>
      </c>
      <c r="BB46" s="1348">
        <f t="shared" si="15"/>
        <v>162268.12799999997</v>
      </c>
      <c r="BC46" s="1348">
        <f t="shared" si="16"/>
        <v>54283.679999999993</v>
      </c>
      <c r="BD46" s="1348">
        <f t="shared" si="17"/>
        <v>54283.679999999993</v>
      </c>
      <c r="BE46" s="1348">
        <f t="shared" si="18"/>
        <v>107984.44799999999</v>
      </c>
      <c r="BH46" s="748" t="s">
        <v>366</v>
      </c>
      <c r="BI46" s="1348">
        <v>3829192</v>
      </c>
      <c r="BJ46" s="1348">
        <f t="shared" si="19"/>
        <v>3963.2137199999997</v>
      </c>
      <c r="BM46" s="748" t="s">
        <v>849</v>
      </c>
      <c r="BN46" s="1348">
        <v>156780800</v>
      </c>
      <c r="BO46" s="1348">
        <v>64803200</v>
      </c>
      <c r="BP46" s="1348">
        <v>64803200</v>
      </c>
      <c r="BQ46" s="1348">
        <v>91977600</v>
      </c>
      <c r="BR46" s="1348">
        <f t="shared" si="20"/>
        <v>162268.12799999997</v>
      </c>
      <c r="BS46" s="1348">
        <f t="shared" si="21"/>
        <v>67071.311999999991</v>
      </c>
      <c r="BT46" s="1348">
        <f t="shared" si="22"/>
        <v>67071.311999999991</v>
      </c>
      <c r="BU46" s="1348">
        <f t="shared" si="23"/>
        <v>95196.815999999992</v>
      </c>
      <c r="BX46" s="1153" t="s">
        <v>357</v>
      </c>
      <c r="BY46" s="1348">
        <v>161898399</v>
      </c>
      <c r="BZ46" s="1348">
        <f t="shared" si="24"/>
        <v>167564.84296499999</v>
      </c>
      <c r="CC46" s="1348" t="s">
        <v>849</v>
      </c>
      <c r="CD46" s="1348">
        <v>156780800</v>
      </c>
      <c r="CE46" s="1348">
        <v>77440000</v>
      </c>
      <c r="CF46" s="1348">
        <v>77440000</v>
      </c>
      <c r="CG46" s="1348">
        <v>79340800</v>
      </c>
      <c r="CH46" s="1348">
        <f t="shared" si="25"/>
        <v>162268.12799999997</v>
      </c>
      <c r="CI46" s="1348">
        <f t="shared" si="26"/>
        <v>80150.399999999994</v>
      </c>
      <c r="CJ46" s="1348">
        <f t="shared" si="27"/>
        <v>80150.399999999994</v>
      </c>
      <c r="CK46" s="1348">
        <f t="shared" si="28"/>
        <v>82117.728000000003</v>
      </c>
      <c r="CN46" s="1153" t="s">
        <v>552</v>
      </c>
      <c r="CO46" s="1348">
        <v>20564293</v>
      </c>
      <c r="CP46" s="1348">
        <f t="shared" si="29"/>
        <v>21284.043255</v>
      </c>
      <c r="CS46" s="748" t="s">
        <v>849</v>
      </c>
      <c r="CT46" s="749">
        <v>156780800</v>
      </c>
      <c r="CU46" s="749">
        <v>90112000</v>
      </c>
      <c r="CV46" s="749">
        <v>90112000</v>
      </c>
      <c r="CW46" s="749">
        <v>66668800</v>
      </c>
      <c r="CX46" s="1348">
        <f t="shared" si="30"/>
        <v>162268.12799999997</v>
      </c>
      <c r="CY46" s="1348">
        <f t="shared" si="31"/>
        <v>93265.919999999998</v>
      </c>
      <c r="CZ46" s="1348">
        <f t="shared" si="32"/>
        <v>93265.919999999998</v>
      </c>
      <c r="DA46" s="1348">
        <f t="shared" si="33"/>
        <v>69002.207999999999</v>
      </c>
      <c r="DD46" s="1153" t="s">
        <v>366</v>
      </c>
      <c r="DE46" s="1348">
        <v>2032422</v>
      </c>
      <c r="DF46" s="1348">
        <f t="shared" si="34"/>
        <v>2103.5567699999997</v>
      </c>
      <c r="DJ46" s="1153" t="s">
        <v>849</v>
      </c>
      <c r="DK46" s="1348">
        <v>156780800</v>
      </c>
      <c r="DL46" s="1348">
        <v>103215200</v>
      </c>
      <c r="DM46" s="1348">
        <v>53565600</v>
      </c>
      <c r="DN46" s="1348">
        <v>103215200</v>
      </c>
      <c r="DO46" s="1348">
        <f t="shared" si="35"/>
        <v>162268.12799999997</v>
      </c>
      <c r="DP46" s="1348">
        <f t="shared" si="36"/>
        <v>106827.73199999999</v>
      </c>
      <c r="DQ46" s="1348">
        <f t="shared" si="37"/>
        <v>55440.395999999993</v>
      </c>
      <c r="DR46" s="1348">
        <f t="shared" si="38"/>
        <v>106827.73199999999</v>
      </c>
      <c r="DV46" s="748" t="s">
        <v>357</v>
      </c>
      <c r="DW46" s="749">
        <v>160874381</v>
      </c>
      <c r="DX46" s="1349">
        <f t="shared" si="39"/>
        <v>166504.98433499999</v>
      </c>
      <c r="EA46" s="748" t="s">
        <v>849</v>
      </c>
      <c r="EB46" s="749">
        <v>156780800</v>
      </c>
      <c r="EC46" s="749">
        <v>103215200</v>
      </c>
      <c r="ED46" s="749">
        <v>103215200</v>
      </c>
      <c r="EE46" s="749">
        <v>53565600</v>
      </c>
      <c r="EF46" s="1350">
        <f t="shared" si="40"/>
        <v>162268.12799999997</v>
      </c>
      <c r="EG46" s="1350">
        <f t="shared" si="41"/>
        <v>106827.73199999999</v>
      </c>
      <c r="EH46" s="1350">
        <f t="shared" si="42"/>
        <v>106827.73199999999</v>
      </c>
      <c r="EI46" s="1350">
        <f t="shared" si="43"/>
        <v>55440.395999999993</v>
      </c>
      <c r="EL46" s="1351" t="s">
        <v>552</v>
      </c>
      <c r="EM46" s="1352">
        <v>20946548</v>
      </c>
      <c r="EN46" s="1352">
        <f t="shared" si="44"/>
        <v>21679.677179999999</v>
      </c>
      <c r="EQ46" s="996" t="s">
        <v>849</v>
      </c>
      <c r="ER46" s="997">
        <v>156780800</v>
      </c>
      <c r="ES46" s="997">
        <v>103215200</v>
      </c>
      <c r="ET46" s="997">
        <v>53565600</v>
      </c>
      <c r="EU46" s="997">
        <v>103215200</v>
      </c>
      <c r="EV46" s="1352">
        <f t="shared" si="45"/>
        <v>162268.12799999997</v>
      </c>
      <c r="EW46" s="1352">
        <f t="shared" si="46"/>
        <v>106827.73199999999</v>
      </c>
      <c r="EX46" s="1352">
        <f t="shared" si="47"/>
        <v>106827.73199999999</v>
      </c>
      <c r="EY46" s="1352">
        <f t="shared" si="48"/>
        <v>55440.395999999993</v>
      </c>
      <c r="FB46" s="1153" t="s">
        <v>556</v>
      </c>
      <c r="FC46" s="1348">
        <v>1102084</v>
      </c>
      <c r="FD46" s="1348">
        <f t="shared" si="49"/>
        <v>1140.6569400000001</v>
      </c>
      <c r="FF46" s="1153" t="s">
        <v>849</v>
      </c>
      <c r="FG46" s="1348">
        <v>156780800</v>
      </c>
      <c r="FH46" s="1348">
        <v>107175200</v>
      </c>
      <c r="FI46" s="1348">
        <v>107175200</v>
      </c>
      <c r="FJ46" s="1348">
        <v>49605600</v>
      </c>
      <c r="FK46" s="1350">
        <f t="shared" si="50"/>
        <v>162268.12799999997</v>
      </c>
      <c r="FL46" s="1350">
        <f t="shared" si="51"/>
        <v>110926.33199999999</v>
      </c>
      <c r="FM46" s="1350">
        <f t="shared" si="52"/>
        <v>110926.33199999999</v>
      </c>
      <c r="FN46" s="1350">
        <f t="shared" si="53"/>
        <v>51341.795999999995</v>
      </c>
      <c r="FQ46" s="748" t="s">
        <v>356</v>
      </c>
      <c r="FR46" s="749">
        <v>61777928</v>
      </c>
      <c r="FS46" s="1348">
        <f t="shared" si="54"/>
        <v>63940.155479999994</v>
      </c>
      <c r="FV46" s="748" t="s">
        <v>849</v>
      </c>
      <c r="FW46" s="749">
        <v>107175200</v>
      </c>
      <c r="FX46" s="749">
        <v>107175200</v>
      </c>
      <c r="FY46" s="749">
        <v>107175200</v>
      </c>
      <c r="FZ46" s="749">
        <v>0</v>
      </c>
      <c r="GA46" s="1350">
        <f t="shared" si="55"/>
        <v>110926.33199999999</v>
      </c>
      <c r="GB46" s="1350">
        <f t="shared" si="56"/>
        <v>110926.33199999999</v>
      </c>
      <c r="GC46" s="1350">
        <f t="shared" si="57"/>
        <v>110926.33199999999</v>
      </c>
      <c r="GD46" s="1350">
        <f t="shared" si="58"/>
        <v>0</v>
      </c>
    </row>
    <row r="47" spans="1:186" ht="15" customHeight="1" x14ac:dyDescent="0.25">
      <c r="A47" s="748" t="s">
        <v>792</v>
      </c>
      <c r="B47" s="749">
        <v>0</v>
      </c>
      <c r="C47" s="749">
        <v>0</v>
      </c>
      <c r="D47" s="749">
        <v>0</v>
      </c>
      <c r="E47" s="749">
        <v>0</v>
      </c>
      <c r="F47" s="749">
        <f t="shared" si="0"/>
        <v>0</v>
      </c>
      <c r="G47" s="749">
        <f t="shared" si="1"/>
        <v>0</v>
      </c>
      <c r="H47" s="749">
        <f t="shared" si="2"/>
        <v>0</v>
      </c>
      <c r="I47" s="749">
        <f t="shared" si="3"/>
        <v>0</v>
      </c>
      <c r="L47" s="748" t="s">
        <v>557</v>
      </c>
      <c r="M47" s="749">
        <v>750280</v>
      </c>
      <c r="N47" s="749">
        <f t="shared" si="4"/>
        <v>776.5397999999999</v>
      </c>
      <c r="Q47" s="748" t="s">
        <v>792</v>
      </c>
      <c r="R47" s="749">
        <v>0</v>
      </c>
      <c r="S47" s="749">
        <v>0</v>
      </c>
      <c r="T47" s="749">
        <v>0</v>
      </c>
      <c r="U47" s="749">
        <v>0</v>
      </c>
      <c r="V47" s="1348">
        <f t="shared" si="5"/>
        <v>0</v>
      </c>
      <c r="W47" s="1348">
        <f t="shared" si="6"/>
        <v>0</v>
      </c>
      <c r="X47" s="1348">
        <f t="shared" si="7"/>
        <v>0</v>
      </c>
      <c r="Y47" s="1348">
        <f t="shared" si="8"/>
        <v>0</v>
      </c>
      <c r="AB47" s="748" t="s">
        <v>358</v>
      </c>
      <c r="AC47" s="749">
        <v>38651775</v>
      </c>
      <c r="AD47" s="1348">
        <f t="shared" si="9"/>
        <v>40004.587124999998</v>
      </c>
      <c r="AG47" s="748" t="s">
        <v>792</v>
      </c>
      <c r="AH47" s="749">
        <v>0</v>
      </c>
      <c r="AI47" s="749">
        <v>0</v>
      </c>
      <c r="AJ47" s="749">
        <v>0</v>
      </c>
      <c r="AK47" s="749">
        <v>0</v>
      </c>
      <c r="AL47" s="1348">
        <f t="shared" si="10"/>
        <v>0</v>
      </c>
      <c r="AM47" s="1348">
        <f t="shared" si="11"/>
        <v>0</v>
      </c>
      <c r="AN47" s="1348">
        <f t="shared" si="12"/>
        <v>0</v>
      </c>
      <c r="AO47" s="1348">
        <f t="shared" si="13"/>
        <v>0</v>
      </c>
      <c r="AR47" s="748" t="s">
        <v>553</v>
      </c>
      <c r="AS47" s="1348">
        <v>7324087</v>
      </c>
      <c r="AT47" s="1348">
        <f t="shared" si="14"/>
        <v>7580.4300450000001</v>
      </c>
      <c r="AW47" s="748" t="s">
        <v>792</v>
      </c>
      <c r="AX47" s="749">
        <v>0</v>
      </c>
      <c r="AY47" s="749">
        <v>0</v>
      </c>
      <c r="AZ47" s="749">
        <v>0</v>
      </c>
      <c r="BA47" s="749">
        <v>0</v>
      </c>
      <c r="BB47" s="1348">
        <f t="shared" si="15"/>
        <v>0</v>
      </c>
      <c r="BC47" s="1348">
        <f t="shared" si="16"/>
        <v>0</v>
      </c>
      <c r="BD47" s="1348">
        <f t="shared" si="17"/>
        <v>0</v>
      </c>
      <c r="BE47" s="1348">
        <f t="shared" si="18"/>
        <v>0</v>
      </c>
      <c r="BH47" s="748" t="s">
        <v>557</v>
      </c>
      <c r="BI47" s="1348">
        <v>3829192</v>
      </c>
      <c r="BJ47" s="1348">
        <f t="shared" si="19"/>
        <v>3963.2137199999997</v>
      </c>
      <c r="BM47" s="748" t="s">
        <v>792</v>
      </c>
      <c r="BN47" s="1348">
        <v>0</v>
      </c>
      <c r="BO47" s="1348">
        <v>0</v>
      </c>
      <c r="BP47" s="1348">
        <v>0</v>
      </c>
      <c r="BQ47" s="1348">
        <v>0</v>
      </c>
      <c r="BR47" s="1348">
        <f t="shared" si="20"/>
        <v>0</v>
      </c>
      <c r="BS47" s="1348">
        <f t="shared" si="21"/>
        <v>0</v>
      </c>
      <c r="BT47" s="1348">
        <f t="shared" si="22"/>
        <v>0</v>
      </c>
      <c r="BU47" s="1348">
        <f t="shared" si="23"/>
        <v>0</v>
      </c>
      <c r="BX47" s="1153" t="s">
        <v>358</v>
      </c>
      <c r="BY47" s="1348">
        <v>37188557</v>
      </c>
      <c r="BZ47" s="1348">
        <f t="shared" si="24"/>
        <v>38490.156494999996</v>
      </c>
      <c r="CC47" s="1348" t="s">
        <v>792</v>
      </c>
      <c r="CD47" s="1348">
        <v>0</v>
      </c>
      <c r="CE47" s="1348">
        <v>0</v>
      </c>
      <c r="CF47" s="1348">
        <v>0</v>
      </c>
      <c r="CG47" s="1348">
        <v>0</v>
      </c>
      <c r="CH47" s="1348">
        <f t="shared" si="25"/>
        <v>0</v>
      </c>
      <c r="CI47" s="1348">
        <f t="shared" si="26"/>
        <v>0</v>
      </c>
      <c r="CJ47" s="1348">
        <f t="shared" si="27"/>
        <v>0</v>
      </c>
      <c r="CK47" s="1348">
        <f t="shared" si="28"/>
        <v>0</v>
      </c>
      <c r="CN47" s="1153" t="s">
        <v>553</v>
      </c>
      <c r="CO47" s="1348">
        <v>5830708</v>
      </c>
      <c r="CP47" s="1348">
        <f t="shared" si="29"/>
        <v>6034.7827799999995</v>
      </c>
      <c r="CS47" s="748" t="s">
        <v>792</v>
      </c>
      <c r="CT47" s="749">
        <v>0</v>
      </c>
      <c r="CU47" s="749">
        <v>0</v>
      </c>
      <c r="CV47" s="749">
        <v>0</v>
      </c>
      <c r="CW47" s="749">
        <v>0</v>
      </c>
      <c r="CX47" s="1348">
        <f t="shared" si="30"/>
        <v>0</v>
      </c>
      <c r="CY47" s="1348">
        <f t="shared" si="31"/>
        <v>0</v>
      </c>
      <c r="CZ47" s="1348">
        <f t="shared" si="32"/>
        <v>0</v>
      </c>
      <c r="DA47" s="1348">
        <f t="shared" si="33"/>
        <v>0</v>
      </c>
      <c r="DD47" s="1153" t="s">
        <v>557</v>
      </c>
      <c r="DE47" s="1348">
        <v>831411</v>
      </c>
      <c r="DF47" s="1348">
        <f t="shared" si="34"/>
        <v>860.51038499999993</v>
      </c>
      <c r="DJ47" s="1153" t="s">
        <v>792</v>
      </c>
      <c r="DK47" s="1348">
        <v>0</v>
      </c>
      <c r="DL47" s="1348">
        <v>0</v>
      </c>
      <c r="DM47" s="1348">
        <v>0</v>
      </c>
      <c r="DN47" s="1348">
        <v>0</v>
      </c>
      <c r="DO47" s="1348">
        <f t="shared" si="35"/>
        <v>0</v>
      </c>
      <c r="DP47" s="1348">
        <f t="shared" si="36"/>
        <v>0</v>
      </c>
      <c r="DQ47" s="1348">
        <f t="shared" si="37"/>
        <v>0</v>
      </c>
      <c r="DR47" s="1348">
        <f t="shared" si="38"/>
        <v>0</v>
      </c>
      <c r="DV47" s="748" t="s">
        <v>358</v>
      </c>
      <c r="DW47" s="749">
        <v>36305355</v>
      </c>
      <c r="DX47" s="1349">
        <f t="shared" si="39"/>
        <v>37576.042425</v>
      </c>
      <c r="EA47" s="748" t="s">
        <v>792</v>
      </c>
      <c r="EB47" s="749">
        <v>0</v>
      </c>
      <c r="EC47" s="749">
        <v>0</v>
      </c>
      <c r="ED47" s="749">
        <v>0</v>
      </c>
      <c r="EE47" s="749">
        <v>0</v>
      </c>
      <c r="EF47" s="1350">
        <f t="shared" si="40"/>
        <v>0</v>
      </c>
      <c r="EG47" s="1350">
        <f t="shared" si="41"/>
        <v>0</v>
      </c>
      <c r="EH47" s="1350">
        <f t="shared" si="42"/>
        <v>0</v>
      </c>
      <c r="EI47" s="1350">
        <f t="shared" si="43"/>
        <v>0</v>
      </c>
      <c r="EL47" s="1351" t="s">
        <v>553</v>
      </c>
      <c r="EM47" s="1352">
        <v>3716201</v>
      </c>
      <c r="EN47" s="1352">
        <f t="shared" si="44"/>
        <v>3846.2680349999996</v>
      </c>
      <c r="EQ47" s="996" t="s">
        <v>792</v>
      </c>
      <c r="ER47" s="997">
        <v>0</v>
      </c>
      <c r="ES47" s="997">
        <v>0</v>
      </c>
      <c r="ET47" s="997">
        <v>0</v>
      </c>
      <c r="EU47" s="997">
        <v>0</v>
      </c>
      <c r="EV47" s="1352">
        <f t="shared" si="45"/>
        <v>0</v>
      </c>
      <c r="EW47" s="1352">
        <f t="shared" si="46"/>
        <v>0</v>
      </c>
      <c r="EX47" s="1352">
        <f t="shared" si="47"/>
        <v>0</v>
      </c>
      <c r="EY47" s="1352">
        <f t="shared" si="48"/>
        <v>0</v>
      </c>
      <c r="FB47" s="1153" t="s">
        <v>363</v>
      </c>
      <c r="FC47" s="1348">
        <v>11331627</v>
      </c>
      <c r="FD47" s="1348">
        <f t="shared" si="49"/>
        <v>11728.233945</v>
      </c>
      <c r="FF47" s="1153" t="s">
        <v>792</v>
      </c>
      <c r="FG47" s="1348">
        <v>0</v>
      </c>
      <c r="FH47" s="1348">
        <v>0</v>
      </c>
      <c r="FI47" s="1348">
        <v>0</v>
      </c>
      <c r="FJ47" s="1348">
        <v>0</v>
      </c>
      <c r="FK47" s="1350">
        <f t="shared" si="50"/>
        <v>0</v>
      </c>
      <c r="FL47" s="1350">
        <f t="shared" si="51"/>
        <v>0</v>
      </c>
      <c r="FM47" s="1350">
        <f t="shared" si="52"/>
        <v>0</v>
      </c>
      <c r="FN47" s="1350">
        <f t="shared" si="53"/>
        <v>0</v>
      </c>
      <c r="FQ47" s="748" t="s">
        <v>548</v>
      </c>
      <c r="FR47" s="749">
        <v>6910280</v>
      </c>
      <c r="FS47" s="1348">
        <f t="shared" si="54"/>
        <v>7152.139799999999</v>
      </c>
      <c r="FV47" s="748" t="s">
        <v>792</v>
      </c>
      <c r="FW47" s="749">
        <v>0</v>
      </c>
      <c r="FX47" s="749">
        <v>0</v>
      </c>
      <c r="FY47" s="749">
        <v>0</v>
      </c>
      <c r="FZ47" s="749">
        <v>0</v>
      </c>
      <c r="GA47" s="1350">
        <f t="shared" si="55"/>
        <v>0</v>
      </c>
      <c r="GB47" s="1350">
        <f t="shared" si="56"/>
        <v>0</v>
      </c>
      <c r="GC47" s="1350">
        <f t="shared" si="57"/>
        <v>0</v>
      </c>
      <c r="GD47" s="1350">
        <f t="shared" si="58"/>
        <v>0</v>
      </c>
    </row>
    <row r="48" spans="1:186" ht="15" customHeight="1" x14ac:dyDescent="0.25">
      <c r="A48" s="748" t="s">
        <v>356</v>
      </c>
      <c r="B48" s="749">
        <v>584702254</v>
      </c>
      <c r="C48" s="749">
        <v>36536023</v>
      </c>
      <c r="D48" s="749">
        <v>548166231</v>
      </c>
      <c r="E48" s="749">
        <v>36536023</v>
      </c>
      <c r="F48" s="749">
        <f t="shared" si="0"/>
        <v>605166.83288999996</v>
      </c>
      <c r="G48" s="749">
        <f t="shared" si="1"/>
        <v>37814.783804999999</v>
      </c>
      <c r="H48" s="749">
        <f t="shared" si="2"/>
        <v>567352.04908499995</v>
      </c>
      <c r="I48" s="749">
        <f t="shared" si="3"/>
        <v>37814.783804999999</v>
      </c>
      <c r="L48" s="748" t="s">
        <v>367</v>
      </c>
      <c r="M48" s="749">
        <v>6293105</v>
      </c>
      <c r="N48" s="749">
        <f t="shared" si="4"/>
        <v>6513.3636749999987</v>
      </c>
      <c r="Q48" s="748" t="s">
        <v>356</v>
      </c>
      <c r="R48" s="749">
        <v>584702254</v>
      </c>
      <c r="S48" s="749">
        <v>76595084</v>
      </c>
      <c r="T48" s="749">
        <v>508107170</v>
      </c>
      <c r="U48" s="749">
        <v>76595084</v>
      </c>
      <c r="V48" s="1348">
        <f t="shared" si="5"/>
        <v>605166.83288999996</v>
      </c>
      <c r="W48" s="1348">
        <f t="shared" si="6"/>
        <v>79275.911939999991</v>
      </c>
      <c r="X48" s="1348">
        <f t="shared" si="7"/>
        <v>525890.92094999994</v>
      </c>
      <c r="Y48" s="1348">
        <f t="shared" si="8"/>
        <v>79275.911939999991</v>
      </c>
      <c r="AB48" s="748" t="s">
        <v>552</v>
      </c>
      <c r="AC48" s="749">
        <v>20792567</v>
      </c>
      <c r="AD48" s="1348">
        <f t="shared" si="9"/>
        <v>21520.306844999999</v>
      </c>
      <c r="AG48" s="748" t="s">
        <v>356</v>
      </c>
      <c r="AH48" s="749">
        <v>584702254</v>
      </c>
      <c r="AI48" s="749">
        <v>135151497</v>
      </c>
      <c r="AJ48" s="749">
        <v>135151497</v>
      </c>
      <c r="AK48" s="749">
        <v>449550757</v>
      </c>
      <c r="AL48" s="1348">
        <f t="shared" si="10"/>
        <v>605166.83288999996</v>
      </c>
      <c r="AM48" s="1348">
        <f t="shared" si="11"/>
        <v>139881.79939499998</v>
      </c>
      <c r="AN48" s="1348">
        <f t="shared" si="12"/>
        <v>139881.79939499998</v>
      </c>
      <c r="AO48" s="1348">
        <f t="shared" si="13"/>
        <v>465285.03349499992</v>
      </c>
      <c r="AR48" s="748" t="s">
        <v>590</v>
      </c>
      <c r="AS48" s="1348">
        <v>12466207</v>
      </c>
      <c r="AT48" s="1348">
        <f t="shared" si="14"/>
        <v>12902.524244999999</v>
      </c>
      <c r="AW48" s="748" t="s">
        <v>356</v>
      </c>
      <c r="AX48" s="749">
        <v>584702254</v>
      </c>
      <c r="AY48" s="749">
        <v>172885604</v>
      </c>
      <c r="AZ48" s="749">
        <v>172885604</v>
      </c>
      <c r="BA48" s="749">
        <v>411816650</v>
      </c>
      <c r="BB48" s="1348">
        <f t="shared" si="15"/>
        <v>605166.83288999996</v>
      </c>
      <c r="BC48" s="1348">
        <f t="shared" si="16"/>
        <v>178936.60013999997</v>
      </c>
      <c r="BD48" s="1348">
        <f t="shared" si="17"/>
        <v>178936.60013999997</v>
      </c>
      <c r="BE48" s="1348">
        <f t="shared" si="18"/>
        <v>426230.23274999997</v>
      </c>
      <c r="BH48" s="748" t="s">
        <v>367</v>
      </c>
      <c r="BI48" s="1348">
        <v>0</v>
      </c>
      <c r="BJ48" s="1348">
        <f t="shared" si="19"/>
        <v>0</v>
      </c>
      <c r="BM48" s="748" t="s">
        <v>356</v>
      </c>
      <c r="BN48" s="1348">
        <v>584702254</v>
      </c>
      <c r="BO48" s="1348">
        <v>213560462</v>
      </c>
      <c r="BP48" s="1348">
        <v>213560462</v>
      </c>
      <c r="BQ48" s="1348">
        <v>371141792</v>
      </c>
      <c r="BR48" s="1348">
        <f t="shared" si="20"/>
        <v>605166.83288999996</v>
      </c>
      <c r="BS48" s="1348">
        <f t="shared" si="21"/>
        <v>221035.07816999999</v>
      </c>
      <c r="BT48" s="1348">
        <f t="shared" si="22"/>
        <v>221035.07816999999</v>
      </c>
      <c r="BU48" s="1348">
        <f t="shared" si="23"/>
        <v>384131.75471999997</v>
      </c>
      <c r="BX48" s="1153" t="s">
        <v>552</v>
      </c>
      <c r="BY48" s="1348">
        <v>20564293</v>
      </c>
      <c r="BZ48" s="1348">
        <f t="shared" si="24"/>
        <v>21284.043255</v>
      </c>
      <c r="CC48" s="1348" t="s">
        <v>356</v>
      </c>
      <c r="CD48" s="1348">
        <v>584702254</v>
      </c>
      <c r="CE48" s="1348">
        <v>273815775</v>
      </c>
      <c r="CF48" s="1348">
        <v>273815775</v>
      </c>
      <c r="CG48" s="1348">
        <v>310886479</v>
      </c>
      <c r="CH48" s="1348">
        <f t="shared" si="25"/>
        <v>605166.83288999996</v>
      </c>
      <c r="CI48" s="1348">
        <f t="shared" si="26"/>
        <v>283399.32712500001</v>
      </c>
      <c r="CJ48" s="1348">
        <f t="shared" si="27"/>
        <v>283399.32712500001</v>
      </c>
      <c r="CK48" s="1348">
        <f t="shared" si="28"/>
        <v>321767.50576499995</v>
      </c>
      <c r="CN48" s="1153" t="s">
        <v>590</v>
      </c>
      <c r="CO48" s="1348">
        <v>7281786</v>
      </c>
      <c r="CP48" s="1348">
        <f t="shared" si="29"/>
        <v>7536.6485099999991</v>
      </c>
      <c r="CS48" s="748" t="s">
        <v>356</v>
      </c>
      <c r="CT48" s="749">
        <v>584702254</v>
      </c>
      <c r="CU48" s="749">
        <v>314008047</v>
      </c>
      <c r="CV48" s="749">
        <v>314008047</v>
      </c>
      <c r="CW48" s="749">
        <v>270694207</v>
      </c>
      <c r="CX48" s="1348">
        <f t="shared" si="30"/>
        <v>605166.83288999996</v>
      </c>
      <c r="CY48" s="1348">
        <f t="shared" si="31"/>
        <v>324998.328645</v>
      </c>
      <c r="CZ48" s="1348">
        <f t="shared" si="32"/>
        <v>324998.328645</v>
      </c>
      <c r="DA48" s="1348">
        <f t="shared" si="33"/>
        <v>280168.50424499996</v>
      </c>
      <c r="DD48" s="1153" t="s">
        <v>367</v>
      </c>
      <c r="DE48" s="1348">
        <v>1201011</v>
      </c>
      <c r="DF48" s="1348">
        <f t="shared" si="34"/>
        <v>1243.0463849999999</v>
      </c>
      <c r="DJ48" s="1153" t="s">
        <v>356</v>
      </c>
      <c r="DK48" s="1348">
        <v>584702254</v>
      </c>
      <c r="DL48" s="1348">
        <v>357651614</v>
      </c>
      <c r="DM48" s="1348">
        <v>227050640</v>
      </c>
      <c r="DN48" s="1348">
        <v>357651614</v>
      </c>
      <c r="DO48" s="1348">
        <f t="shared" si="35"/>
        <v>605166.83288999996</v>
      </c>
      <c r="DP48" s="1348">
        <f t="shared" si="36"/>
        <v>370169.42048999999</v>
      </c>
      <c r="DQ48" s="1348">
        <f t="shared" si="37"/>
        <v>234997.4124</v>
      </c>
      <c r="DR48" s="1348">
        <f t="shared" si="38"/>
        <v>370169.42048999999</v>
      </c>
      <c r="DV48" s="748" t="s">
        <v>552</v>
      </c>
      <c r="DW48" s="749">
        <v>23230113</v>
      </c>
      <c r="DX48" s="1349">
        <f t="shared" si="39"/>
        <v>24043.166955000001</v>
      </c>
      <c r="EA48" s="748" t="s">
        <v>356</v>
      </c>
      <c r="EB48" s="749">
        <v>584702254</v>
      </c>
      <c r="EC48" s="749">
        <v>418752355</v>
      </c>
      <c r="ED48" s="749">
        <v>418752355</v>
      </c>
      <c r="EE48" s="749">
        <v>165949899</v>
      </c>
      <c r="EF48" s="1350">
        <f t="shared" si="40"/>
        <v>605166.83288999996</v>
      </c>
      <c r="EG48" s="1350">
        <f t="shared" si="41"/>
        <v>433408.68742499995</v>
      </c>
      <c r="EH48" s="1350">
        <f t="shared" si="42"/>
        <v>433408.68742499995</v>
      </c>
      <c r="EI48" s="1350">
        <f t="shared" si="43"/>
        <v>171758.14546499998</v>
      </c>
      <c r="EL48" s="1351" t="s">
        <v>590</v>
      </c>
      <c r="EM48" s="1352">
        <v>13496652</v>
      </c>
      <c r="EN48" s="1352">
        <f t="shared" si="44"/>
        <v>13969.034819999999</v>
      </c>
      <c r="EQ48" s="996" t="s">
        <v>356</v>
      </c>
      <c r="ER48" s="997">
        <v>584702254</v>
      </c>
      <c r="ES48" s="997">
        <v>458704301</v>
      </c>
      <c r="ET48" s="997">
        <v>125997953</v>
      </c>
      <c r="EU48" s="997">
        <v>458704301</v>
      </c>
      <c r="EV48" s="1352">
        <f t="shared" si="45"/>
        <v>605166.83288999996</v>
      </c>
      <c r="EW48" s="1352">
        <f t="shared" si="46"/>
        <v>474758.95153499994</v>
      </c>
      <c r="EX48" s="1352">
        <f t="shared" si="47"/>
        <v>474758.95153499994</v>
      </c>
      <c r="EY48" s="1352">
        <f t="shared" si="48"/>
        <v>130407.88135499999</v>
      </c>
      <c r="FB48" s="1153" t="s">
        <v>364</v>
      </c>
      <c r="FC48" s="1348">
        <v>0</v>
      </c>
      <c r="FD48" s="1348">
        <f t="shared" si="49"/>
        <v>0</v>
      </c>
      <c r="FF48" s="1153" t="s">
        <v>356</v>
      </c>
      <c r="FG48" s="1348">
        <v>584702254</v>
      </c>
      <c r="FH48" s="1348">
        <v>501550549</v>
      </c>
      <c r="FI48" s="1348">
        <v>501550549</v>
      </c>
      <c r="FJ48" s="1348">
        <v>83151705</v>
      </c>
      <c r="FK48" s="1350">
        <f t="shared" si="50"/>
        <v>605166.83288999996</v>
      </c>
      <c r="FL48" s="1350">
        <f t="shared" si="51"/>
        <v>519104.81821499998</v>
      </c>
      <c r="FM48" s="1350">
        <f t="shared" si="52"/>
        <v>519104.81821499998</v>
      </c>
      <c r="FN48" s="1350">
        <f t="shared" si="53"/>
        <v>86062.014674999999</v>
      </c>
      <c r="FQ48" s="748" t="s">
        <v>549</v>
      </c>
      <c r="FR48" s="749">
        <v>54867648</v>
      </c>
      <c r="FS48" s="1348">
        <f t="shared" si="54"/>
        <v>56788.015679999997</v>
      </c>
      <c r="FV48" s="748" t="s">
        <v>356</v>
      </c>
      <c r="FW48" s="749">
        <v>563341087</v>
      </c>
      <c r="FX48" s="749">
        <v>563328477</v>
      </c>
      <c r="FY48" s="749">
        <v>563328477</v>
      </c>
      <c r="FZ48" s="749">
        <v>12610</v>
      </c>
      <c r="GA48" s="1350">
        <f t="shared" si="55"/>
        <v>583058.02504500002</v>
      </c>
      <c r="GB48" s="1350">
        <f t="shared" si="56"/>
        <v>583044.97369499994</v>
      </c>
      <c r="GC48" s="1350">
        <f t="shared" si="57"/>
        <v>583044.97369499994</v>
      </c>
      <c r="GD48" s="1350">
        <f t="shared" si="58"/>
        <v>13.051349999999998</v>
      </c>
    </row>
    <row r="49" spans="1:186" ht="15" customHeight="1" x14ac:dyDescent="0.25">
      <c r="A49" s="748" t="s">
        <v>548</v>
      </c>
      <c r="B49" s="749">
        <v>45733139</v>
      </c>
      <c r="C49" s="749">
        <v>0</v>
      </c>
      <c r="D49" s="749">
        <v>45733139</v>
      </c>
      <c r="E49" s="749">
        <v>0</v>
      </c>
      <c r="F49" s="749">
        <f t="shared" si="0"/>
        <v>47333.798864999997</v>
      </c>
      <c r="G49" s="749">
        <f t="shared" si="1"/>
        <v>0</v>
      </c>
      <c r="H49" s="749">
        <f t="shared" si="2"/>
        <v>47333.798864999997</v>
      </c>
      <c r="I49" s="749">
        <f t="shared" si="3"/>
        <v>0</v>
      </c>
      <c r="L49" s="748" t="s">
        <v>368</v>
      </c>
      <c r="M49" s="749">
        <v>4658933</v>
      </c>
      <c r="N49" s="749">
        <f t="shared" si="4"/>
        <v>4821.9956549999997</v>
      </c>
      <c r="Q49" s="748" t="s">
        <v>548</v>
      </c>
      <c r="R49" s="749">
        <v>45733139</v>
      </c>
      <c r="S49" s="749">
        <v>3291210</v>
      </c>
      <c r="T49" s="749">
        <v>42441929</v>
      </c>
      <c r="U49" s="749">
        <v>3291210</v>
      </c>
      <c r="V49" s="1348">
        <f t="shared" si="5"/>
        <v>47333.798864999997</v>
      </c>
      <c r="W49" s="1348">
        <f t="shared" si="6"/>
        <v>3406.4023499999998</v>
      </c>
      <c r="X49" s="1348">
        <f t="shared" si="7"/>
        <v>43927.396514999993</v>
      </c>
      <c r="Y49" s="1348">
        <f t="shared" si="8"/>
        <v>3406.4023499999998</v>
      </c>
      <c r="AB49" s="748" t="s">
        <v>553</v>
      </c>
      <c r="AC49" s="749">
        <v>5680934</v>
      </c>
      <c r="AD49" s="1348">
        <f t="shared" si="9"/>
        <v>5879.7666899999995</v>
      </c>
      <c r="AG49" s="748" t="s">
        <v>548</v>
      </c>
      <c r="AH49" s="749">
        <v>45733139</v>
      </c>
      <c r="AI49" s="749">
        <v>10024950</v>
      </c>
      <c r="AJ49" s="749">
        <v>10024950</v>
      </c>
      <c r="AK49" s="749">
        <v>35708189</v>
      </c>
      <c r="AL49" s="1348">
        <f t="shared" si="10"/>
        <v>47333.798864999997</v>
      </c>
      <c r="AM49" s="1348">
        <f t="shared" si="11"/>
        <v>10375.823249999999</v>
      </c>
      <c r="AN49" s="1348">
        <f t="shared" si="12"/>
        <v>10375.823249999999</v>
      </c>
      <c r="AO49" s="1348">
        <f t="shared" si="13"/>
        <v>36957.975614999996</v>
      </c>
      <c r="AR49" s="748" t="s">
        <v>359</v>
      </c>
      <c r="AS49" s="1348">
        <v>0</v>
      </c>
      <c r="AT49" s="1348">
        <f t="shared" si="14"/>
        <v>0</v>
      </c>
      <c r="AW49" s="748" t="s">
        <v>548</v>
      </c>
      <c r="AX49" s="749">
        <v>45733139</v>
      </c>
      <c r="AY49" s="749">
        <v>10024950</v>
      </c>
      <c r="AZ49" s="749">
        <v>10024950</v>
      </c>
      <c r="BA49" s="749">
        <v>35708189</v>
      </c>
      <c r="BB49" s="1348">
        <f t="shared" si="15"/>
        <v>47333.798864999997</v>
      </c>
      <c r="BC49" s="1348">
        <f t="shared" si="16"/>
        <v>10375.823249999999</v>
      </c>
      <c r="BD49" s="1348">
        <f t="shared" si="17"/>
        <v>10375.823249999999</v>
      </c>
      <c r="BE49" s="1348">
        <f t="shared" si="18"/>
        <v>36957.975614999996</v>
      </c>
      <c r="BH49" s="748" t="s">
        <v>368</v>
      </c>
      <c r="BI49" s="1348">
        <v>13038783</v>
      </c>
      <c r="BJ49" s="1348">
        <f t="shared" si="19"/>
        <v>13495.140404999998</v>
      </c>
      <c r="BM49" s="748" t="s">
        <v>548</v>
      </c>
      <c r="BN49" s="1348">
        <v>45733139</v>
      </c>
      <c r="BO49" s="1348">
        <v>13429650</v>
      </c>
      <c r="BP49" s="1348">
        <v>13429650</v>
      </c>
      <c r="BQ49" s="1348">
        <v>32303489</v>
      </c>
      <c r="BR49" s="1348">
        <f t="shared" si="20"/>
        <v>47333.798864999997</v>
      </c>
      <c r="BS49" s="1348">
        <f t="shared" si="21"/>
        <v>13899.687749999999</v>
      </c>
      <c r="BT49" s="1348">
        <f t="shared" si="22"/>
        <v>13899.687749999999</v>
      </c>
      <c r="BU49" s="1348">
        <f t="shared" si="23"/>
        <v>33434.111115</v>
      </c>
      <c r="BX49" s="1153" t="s">
        <v>553</v>
      </c>
      <c r="BY49" s="1348">
        <v>4322836</v>
      </c>
      <c r="BZ49" s="1348">
        <f t="shared" si="24"/>
        <v>4474.13526</v>
      </c>
      <c r="CC49" s="1348" t="s">
        <v>548</v>
      </c>
      <c r="CD49" s="1348">
        <v>45733139</v>
      </c>
      <c r="CE49" s="1348">
        <v>20289490</v>
      </c>
      <c r="CF49" s="1348">
        <v>20289490</v>
      </c>
      <c r="CG49" s="1348">
        <v>25443649</v>
      </c>
      <c r="CH49" s="1348">
        <f t="shared" si="25"/>
        <v>47333.798864999997</v>
      </c>
      <c r="CI49" s="1348">
        <f t="shared" si="26"/>
        <v>20999.622149999999</v>
      </c>
      <c r="CJ49" s="1348">
        <f t="shared" si="27"/>
        <v>20999.622149999999</v>
      </c>
      <c r="CK49" s="1348">
        <f t="shared" si="28"/>
        <v>26334.176714999998</v>
      </c>
      <c r="CN49" s="1153" t="s">
        <v>359</v>
      </c>
      <c r="CO49" s="1348">
        <v>0</v>
      </c>
      <c r="CP49" s="1348">
        <f t="shared" si="29"/>
        <v>0</v>
      </c>
      <c r="CS49" s="748" t="s">
        <v>548</v>
      </c>
      <c r="CT49" s="749">
        <v>45733139</v>
      </c>
      <c r="CU49" s="749">
        <v>20289490</v>
      </c>
      <c r="CV49" s="749">
        <v>20289490</v>
      </c>
      <c r="CW49" s="749">
        <v>25443649</v>
      </c>
      <c r="CX49" s="1348">
        <f t="shared" si="30"/>
        <v>47333.798864999997</v>
      </c>
      <c r="CY49" s="1348">
        <f t="shared" si="31"/>
        <v>20999.622149999999</v>
      </c>
      <c r="CZ49" s="1348">
        <f t="shared" si="32"/>
        <v>20999.622149999999</v>
      </c>
      <c r="DA49" s="1348">
        <f t="shared" si="33"/>
        <v>26334.176714999998</v>
      </c>
      <c r="DD49" s="1153" t="s">
        <v>368</v>
      </c>
      <c r="DE49" s="1348">
        <v>2886257</v>
      </c>
      <c r="DF49" s="1348">
        <f t="shared" si="34"/>
        <v>2987.275995</v>
      </c>
      <c r="DJ49" s="1153" t="s">
        <v>548</v>
      </c>
      <c r="DK49" s="1348">
        <v>45733139</v>
      </c>
      <c r="DL49" s="1348">
        <v>23744630</v>
      </c>
      <c r="DM49" s="1348">
        <v>21988509</v>
      </c>
      <c r="DN49" s="1348">
        <v>23744630</v>
      </c>
      <c r="DO49" s="1348">
        <f t="shared" si="35"/>
        <v>47333.798864999997</v>
      </c>
      <c r="DP49" s="1348">
        <f t="shared" si="36"/>
        <v>24575.692049999998</v>
      </c>
      <c r="DQ49" s="1348">
        <f t="shared" si="37"/>
        <v>22758.106814999996</v>
      </c>
      <c r="DR49" s="1348">
        <f t="shared" si="38"/>
        <v>24575.692049999998</v>
      </c>
      <c r="DV49" s="748" t="s">
        <v>553</v>
      </c>
      <c r="DW49" s="749">
        <v>4768745</v>
      </c>
      <c r="DX49" s="1349">
        <f t="shared" si="39"/>
        <v>4935.6510749999998</v>
      </c>
      <c r="EA49" s="748" t="s">
        <v>548</v>
      </c>
      <c r="EB49" s="749">
        <v>45733139</v>
      </c>
      <c r="EC49" s="749">
        <v>27187160</v>
      </c>
      <c r="ED49" s="749">
        <v>27187160</v>
      </c>
      <c r="EE49" s="749">
        <v>18545979</v>
      </c>
      <c r="EF49" s="1350">
        <f t="shared" si="40"/>
        <v>47333.798864999997</v>
      </c>
      <c r="EG49" s="1350">
        <f t="shared" si="41"/>
        <v>28138.710599999999</v>
      </c>
      <c r="EH49" s="1350">
        <f t="shared" si="42"/>
        <v>28138.710599999999</v>
      </c>
      <c r="EI49" s="1350">
        <f t="shared" si="43"/>
        <v>19195.088264999999</v>
      </c>
      <c r="EL49" s="1351" t="s">
        <v>359</v>
      </c>
      <c r="EM49" s="1352">
        <v>0</v>
      </c>
      <c r="EN49" s="1352">
        <f t="shared" si="44"/>
        <v>0</v>
      </c>
      <c r="EQ49" s="996" t="s">
        <v>548</v>
      </c>
      <c r="ER49" s="997">
        <v>45733139</v>
      </c>
      <c r="ES49" s="997">
        <v>30654910</v>
      </c>
      <c r="ET49" s="997">
        <v>15078229</v>
      </c>
      <c r="EU49" s="997">
        <v>30654910</v>
      </c>
      <c r="EV49" s="1352">
        <f t="shared" si="45"/>
        <v>47333.798864999997</v>
      </c>
      <c r="EW49" s="1352">
        <f t="shared" si="46"/>
        <v>31727.831849999999</v>
      </c>
      <c r="EX49" s="1352">
        <f t="shared" si="47"/>
        <v>31727.831849999999</v>
      </c>
      <c r="EY49" s="1352">
        <f t="shared" si="48"/>
        <v>15605.967014999998</v>
      </c>
      <c r="FB49" s="1153" t="s">
        <v>365</v>
      </c>
      <c r="FC49" s="1348">
        <v>410318290</v>
      </c>
      <c r="FD49" s="1348">
        <f t="shared" si="49"/>
        <v>424679.43014999997</v>
      </c>
      <c r="FF49" s="1153" t="s">
        <v>548</v>
      </c>
      <c r="FG49" s="1348">
        <v>45733139</v>
      </c>
      <c r="FH49" s="1348">
        <v>34122660</v>
      </c>
      <c r="FI49" s="1348">
        <v>34122660</v>
      </c>
      <c r="FJ49" s="1348">
        <v>11610479</v>
      </c>
      <c r="FK49" s="1350">
        <f t="shared" si="50"/>
        <v>47333.798864999997</v>
      </c>
      <c r="FL49" s="1350">
        <f t="shared" si="51"/>
        <v>35316.953099999999</v>
      </c>
      <c r="FM49" s="1350">
        <f t="shared" si="52"/>
        <v>35316.953099999999</v>
      </c>
      <c r="FN49" s="1350">
        <f t="shared" si="53"/>
        <v>12016.845764999998</v>
      </c>
      <c r="FQ49" s="748" t="s">
        <v>550</v>
      </c>
      <c r="FR49" s="749">
        <v>353210780</v>
      </c>
      <c r="FS49" s="1348">
        <f t="shared" si="54"/>
        <v>365573.15730000002</v>
      </c>
      <c r="FV49" s="748" t="s">
        <v>548</v>
      </c>
      <c r="FW49" s="749">
        <v>41045550</v>
      </c>
      <c r="FX49" s="749">
        <v>41032940</v>
      </c>
      <c r="FY49" s="749">
        <v>41032940</v>
      </c>
      <c r="FZ49" s="749">
        <v>12610</v>
      </c>
      <c r="GA49" s="1350">
        <f t="shared" si="55"/>
        <v>42482.144249999998</v>
      </c>
      <c r="GB49" s="1350">
        <f t="shared" si="56"/>
        <v>42469.092899999996</v>
      </c>
      <c r="GC49" s="1350">
        <f t="shared" si="57"/>
        <v>42469.092899999996</v>
      </c>
      <c r="GD49" s="1350">
        <f t="shared" si="58"/>
        <v>13.051349999999998</v>
      </c>
    </row>
    <row r="50" spans="1:186" ht="15" customHeight="1" x14ac:dyDescent="0.25">
      <c r="A50" s="748" t="s">
        <v>549</v>
      </c>
      <c r="B50" s="749">
        <v>538969115</v>
      </c>
      <c r="C50" s="749">
        <v>36536023</v>
      </c>
      <c r="D50" s="749">
        <v>502433092</v>
      </c>
      <c r="E50" s="749">
        <v>36536023</v>
      </c>
      <c r="F50" s="749">
        <f t="shared" si="0"/>
        <v>557833.03402499994</v>
      </c>
      <c r="G50" s="749">
        <f t="shared" si="1"/>
        <v>37814.783804999999</v>
      </c>
      <c r="H50" s="749">
        <f t="shared" si="2"/>
        <v>520018.25021999999</v>
      </c>
      <c r="I50" s="749">
        <f t="shared" si="3"/>
        <v>37814.783804999999</v>
      </c>
      <c r="L50" s="748" t="s">
        <v>369</v>
      </c>
      <c r="M50" s="749">
        <v>290360</v>
      </c>
      <c r="N50" s="749">
        <f t="shared" si="4"/>
        <v>300.52260000000001</v>
      </c>
      <c r="Q50" s="748" t="s">
        <v>549</v>
      </c>
      <c r="R50" s="749">
        <v>538969115</v>
      </c>
      <c r="S50" s="749">
        <v>73303874</v>
      </c>
      <c r="T50" s="749">
        <v>465665241</v>
      </c>
      <c r="U50" s="749">
        <v>73303874</v>
      </c>
      <c r="V50" s="1348">
        <f t="shared" si="5"/>
        <v>557833.03402499994</v>
      </c>
      <c r="W50" s="1348">
        <f t="shared" si="6"/>
        <v>75869.509589999987</v>
      </c>
      <c r="X50" s="1348">
        <f t="shared" si="7"/>
        <v>481963.52443499997</v>
      </c>
      <c r="Y50" s="1348">
        <f t="shared" si="8"/>
        <v>75869.509589999987</v>
      </c>
      <c r="AB50" s="748" t="s">
        <v>590</v>
      </c>
      <c r="AC50" s="749">
        <v>12178274</v>
      </c>
      <c r="AD50" s="1348">
        <f t="shared" si="9"/>
        <v>12604.513589999999</v>
      </c>
      <c r="AG50" s="748" t="s">
        <v>549</v>
      </c>
      <c r="AH50" s="749">
        <v>538969115</v>
      </c>
      <c r="AI50" s="749">
        <v>125126547</v>
      </c>
      <c r="AJ50" s="749">
        <v>125126547</v>
      </c>
      <c r="AK50" s="749">
        <v>413842568</v>
      </c>
      <c r="AL50" s="1348">
        <f t="shared" si="10"/>
        <v>557833.03402499994</v>
      </c>
      <c r="AM50" s="1348">
        <f t="shared" si="11"/>
        <v>129505.97614499999</v>
      </c>
      <c r="AN50" s="1348">
        <f t="shared" si="12"/>
        <v>129505.97614499999</v>
      </c>
      <c r="AO50" s="1348">
        <f t="shared" si="13"/>
        <v>428327.05787999998</v>
      </c>
      <c r="AR50" s="748" t="s">
        <v>464</v>
      </c>
      <c r="AS50" s="1348">
        <v>0</v>
      </c>
      <c r="AT50" s="1348">
        <f t="shared" si="14"/>
        <v>0</v>
      </c>
      <c r="AW50" s="748" t="s">
        <v>549</v>
      </c>
      <c r="AX50" s="749">
        <v>538969115</v>
      </c>
      <c r="AY50" s="749">
        <v>162860654</v>
      </c>
      <c r="AZ50" s="749">
        <v>162860654</v>
      </c>
      <c r="BA50" s="749">
        <v>376108461</v>
      </c>
      <c r="BB50" s="1348">
        <f t="shared" si="15"/>
        <v>557833.03402499994</v>
      </c>
      <c r="BC50" s="1348">
        <f t="shared" si="16"/>
        <v>168560.77689000001</v>
      </c>
      <c r="BD50" s="1348">
        <f t="shared" si="17"/>
        <v>168560.77689000001</v>
      </c>
      <c r="BE50" s="1348">
        <f t="shared" si="18"/>
        <v>389272.25713499996</v>
      </c>
      <c r="BH50" s="748" t="s">
        <v>369</v>
      </c>
      <c r="BI50" s="1348">
        <v>372030</v>
      </c>
      <c r="BJ50" s="1348">
        <f t="shared" si="19"/>
        <v>385.05104999999992</v>
      </c>
      <c r="BM50" s="748" t="s">
        <v>549</v>
      </c>
      <c r="BN50" s="1348">
        <v>538969115</v>
      </c>
      <c r="BO50" s="1348">
        <v>200130812</v>
      </c>
      <c r="BP50" s="1348">
        <v>200130812</v>
      </c>
      <c r="BQ50" s="1348">
        <v>338838303</v>
      </c>
      <c r="BR50" s="1348">
        <f t="shared" si="20"/>
        <v>557833.03402499994</v>
      </c>
      <c r="BS50" s="1348">
        <f t="shared" si="21"/>
        <v>207135.39041999998</v>
      </c>
      <c r="BT50" s="1348">
        <f t="shared" si="22"/>
        <v>207135.39041999998</v>
      </c>
      <c r="BU50" s="1348">
        <f t="shared" si="23"/>
        <v>350697.64360499999</v>
      </c>
      <c r="BX50" s="1153" t="s">
        <v>590</v>
      </c>
      <c r="BY50" s="1348">
        <v>12301428</v>
      </c>
      <c r="BZ50" s="1348">
        <f t="shared" si="24"/>
        <v>12731.97798</v>
      </c>
      <c r="CC50" s="1348" t="s">
        <v>549</v>
      </c>
      <c r="CD50" s="1348">
        <v>538969115</v>
      </c>
      <c r="CE50" s="1348">
        <v>253526285</v>
      </c>
      <c r="CF50" s="1348">
        <v>253526285</v>
      </c>
      <c r="CG50" s="1348">
        <v>285442830</v>
      </c>
      <c r="CH50" s="1348">
        <f t="shared" si="25"/>
        <v>557833.03402499994</v>
      </c>
      <c r="CI50" s="1348">
        <f t="shared" si="26"/>
        <v>262399.704975</v>
      </c>
      <c r="CJ50" s="1348">
        <f t="shared" si="27"/>
        <v>262399.704975</v>
      </c>
      <c r="CK50" s="1348">
        <f t="shared" si="28"/>
        <v>295433.32905</v>
      </c>
      <c r="CN50" s="1153" t="s">
        <v>464</v>
      </c>
      <c r="CO50" s="1348">
        <v>0</v>
      </c>
      <c r="CP50" s="1348">
        <f t="shared" si="29"/>
        <v>0</v>
      </c>
      <c r="CS50" s="748" t="s">
        <v>549</v>
      </c>
      <c r="CT50" s="749">
        <v>538969115</v>
      </c>
      <c r="CU50" s="749">
        <v>293718557</v>
      </c>
      <c r="CV50" s="749">
        <v>293718557</v>
      </c>
      <c r="CW50" s="749">
        <v>245250558</v>
      </c>
      <c r="CX50" s="1348">
        <f t="shared" si="30"/>
        <v>557833.03402499994</v>
      </c>
      <c r="CY50" s="1348">
        <f t="shared" si="31"/>
        <v>303998.70649499993</v>
      </c>
      <c r="CZ50" s="1348">
        <f t="shared" si="32"/>
        <v>303998.70649499993</v>
      </c>
      <c r="DA50" s="1348">
        <f t="shared" si="33"/>
        <v>253834.32752999998</v>
      </c>
      <c r="DD50" s="1153" t="s">
        <v>369</v>
      </c>
      <c r="DE50" s="1348">
        <v>0</v>
      </c>
      <c r="DF50" s="1348">
        <f t="shared" si="34"/>
        <v>0</v>
      </c>
      <c r="DJ50" s="1153" t="s">
        <v>549</v>
      </c>
      <c r="DK50" s="1348">
        <v>538969115</v>
      </c>
      <c r="DL50" s="1348">
        <v>333906984</v>
      </c>
      <c r="DM50" s="1348">
        <v>205062131</v>
      </c>
      <c r="DN50" s="1348">
        <v>333906984</v>
      </c>
      <c r="DO50" s="1348">
        <f t="shared" si="35"/>
        <v>557833.03402499994</v>
      </c>
      <c r="DP50" s="1348">
        <f t="shared" si="36"/>
        <v>345593.72843999998</v>
      </c>
      <c r="DQ50" s="1348">
        <f t="shared" si="37"/>
        <v>212239.30558499997</v>
      </c>
      <c r="DR50" s="1348">
        <f t="shared" si="38"/>
        <v>345593.72843999998</v>
      </c>
      <c r="DV50" s="748" t="s">
        <v>590</v>
      </c>
      <c r="DW50" s="749">
        <v>8306497</v>
      </c>
      <c r="DX50" s="1349">
        <f t="shared" si="39"/>
        <v>8597.2243949999993</v>
      </c>
      <c r="EA50" s="748" t="s">
        <v>549</v>
      </c>
      <c r="EB50" s="749">
        <v>538969115</v>
      </c>
      <c r="EC50" s="749">
        <v>391565195</v>
      </c>
      <c r="ED50" s="749">
        <v>391565195</v>
      </c>
      <c r="EE50" s="749">
        <v>147403920</v>
      </c>
      <c r="EF50" s="1350">
        <f t="shared" si="40"/>
        <v>557833.03402499994</v>
      </c>
      <c r="EG50" s="1350">
        <f t="shared" si="41"/>
        <v>405269.97682499996</v>
      </c>
      <c r="EH50" s="1350">
        <f t="shared" si="42"/>
        <v>405269.97682499996</v>
      </c>
      <c r="EI50" s="1350">
        <f t="shared" si="43"/>
        <v>152563.05720000001</v>
      </c>
      <c r="EL50" s="1351" t="s">
        <v>360</v>
      </c>
      <c r="EM50" s="1352">
        <v>0</v>
      </c>
      <c r="EN50" s="1352">
        <f t="shared" si="44"/>
        <v>0</v>
      </c>
      <c r="EQ50" s="996" t="s">
        <v>549</v>
      </c>
      <c r="ER50" s="997">
        <v>538969115</v>
      </c>
      <c r="ES50" s="997">
        <v>428049391</v>
      </c>
      <c r="ET50" s="997">
        <v>110919724</v>
      </c>
      <c r="EU50" s="997">
        <v>428049391</v>
      </c>
      <c r="EV50" s="1352">
        <f t="shared" si="45"/>
        <v>557833.03402499994</v>
      </c>
      <c r="EW50" s="1352">
        <f t="shared" si="46"/>
        <v>443031.11968499998</v>
      </c>
      <c r="EX50" s="1352">
        <f t="shared" si="47"/>
        <v>443031.11968499998</v>
      </c>
      <c r="EY50" s="1352">
        <f t="shared" si="48"/>
        <v>114801.91433999999</v>
      </c>
      <c r="FB50" s="1153" t="s">
        <v>366</v>
      </c>
      <c r="FC50" s="1348">
        <v>0</v>
      </c>
      <c r="FD50" s="1348">
        <f t="shared" si="49"/>
        <v>0</v>
      </c>
      <c r="FF50" s="1153" t="s">
        <v>549</v>
      </c>
      <c r="FG50" s="1348">
        <v>538969115</v>
      </c>
      <c r="FH50" s="1348">
        <v>467427889</v>
      </c>
      <c r="FI50" s="1348">
        <v>467427889</v>
      </c>
      <c r="FJ50" s="1348">
        <v>71541226</v>
      </c>
      <c r="FK50" s="1350">
        <f t="shared" si="50"/>
        <v>557833.03402499994</v>
      </c>
      <c r="FL50" s="1350">
        <f t="shared" si="51"/>
        <v>483787.86511499999</v>
      </c>
      <c r="FM50" s="1350">
        <f t="shared" si="52"/>
        <v>483787.86511499999</v>
      </c>
      <c r="FN50" s="1350">
        <f t="shared" si="53"/>
        <v>74045.168909999993</v>
      </c>
      <c r="FQ50" s="748" t="s">
        <v>551</v>
      </c>
      <c r="FR50" s="749">
        <v>188690020</v>
      </c>
      <c r="FS50" s="1348">
        <f t="shared" si="54"/>
        <v>195294.17069999999</v>
      </c>
      <c r="FV50" s="748" t="s">
        <v>549</v>
      </c>
      <c r="FW50" s="749">
        <v>522295537</v>
      </c>
      <c r="FX50" s="749">
        <v>522295537</v>
      </c>
      <c r="FY50" s="749">
        <v>522295537</v>
      </c>
      <c r="FZ50" s="749">
        <v>0</v>
      </c>
      <c r="GA50" s="1350">
        <f t="shared" si="55"/>
        <v>540575.880795</v>
      </c>
      <c r="GB50" s="1350">
        <f t="shared" si="56"/>
        <v>540575.880795</v>
      </c>
      <c r="GC50" s="1350">
        <f t="shared" si="57"/>
        <v>540575.880795</v>
      </c>
      <c r="GD50" s="1350">
        <f t="shared" si="58"/>
        <v>0</v>
      </c>
    </row>
    <row r="51" spans="1:186" ht="15" customHeight="1" x14ac:dyDescent="0.25">
      <c r="A51" s="748" t="s">
        <v>550</v>
      </c>
      <c r="B51" s="749">
        <v>1366172385</v>
      </c>
      <c r="C51" s="749">
        <v>0</v>
      </c>
      <c r="D51" s="749">
        <v>1366172385</v>
      </c>
      <c r="E51" s="749">
        <v>0</v>
      </c>
      <c r="F51" s="749">
        <f t="shared" si="0"/>
        <v>1413988.418475</v>
      </c>
      <c r="G51" s="749">
        <f t="shared" si="1"/>
        <v>0</v>
      </c>
      <c r="H51" s="749">
        <f t="shared" si="2"/>
        <v>1413988.418475</v>
      </c>
      <c r="I51" s="749">
        <f t="shared" si="3"/>
        <v>0</v>
      </c>
      <c r="L51" s="748" t="s">
        <v>558</v>
      </c>
      <c r="M51" s="749">
        <v>1606500</v>
      </c>
      <c r="N51" s="749">
        <f t="shared" si="4"/>
        <v>1662.7275</v>
      </c>
      <c r="Q51" s="748" t="s">
        <v>550</v>
      </c>
      <c r="R51" s="749">
        <v>1366172385</v>
      </c>
      <c r="S51" s="749">
        <v>0</v>
      </c>
      <c r="T51" s="749">
        <v>1366172385</v>
      </c>
      <c r="U51" s="749">
        <v>0</v>
      </c>
      <c r="V51" s="1348">
        <f t="shared" si="5"/>
        <v>1413988.418475</v>
      </c>
      <c r="W51" s="1348">
        <f t="shared" si="6"/>
        <v>0</v>
      </c>
      <c r="X51" s="1348">
        <f t="shared" si="7"/>
        <v>1413988.418475</v>
      </c>
      <c r="Y51" s="1348">
        <f t="shared" si="8"/>
        <v>0</v>
      </c>
      <c r="AB51" s="748" t="s">
        <v>359</v>
      </c>
      <c r="AC51" s="749">
        <v>7659702</v>
      </c>
      <c r="AD51" s="1348">
        <f t="shared" si="9"/>
        <v>7927.7915699999994</v>
      </c>
      <c r="AG51" s="748" t="s">
        <v>550</v>
      </c>
      <c r="AH51" s="749">
        <v>1366172385</v>
      </c>
      <c r="AI51" s="749">
        <v>343288252</v>
      </c>
      <c r="AJ51" s="749">
        <v>343288252</v>
      </c>
      <c r="AK51" s="749">
        <v>1022884133</v>
      </c>
      <c r="AL51" s="1348">
        <f t="shared" si="10"/>
        <v>1413988.418475</v>
      </c>
      <c r="AM51" s="1348">
        <f t="shared" si="11"/>
        <v>355303.34081999992</v>
      </c>
      <c r="AN51" s="1348">
        <f t="shared" si="12"/>
        <v>355303.34081999992</v>
      </c>
      <c r="AO51" s="1348">
        <f t="shared" si="13"/>
        <v>1058685.0776549999</v>
      </c>
      <c r="AR51" s="748" t="s">
        <v>362</v>
      </c>
      <c r="AS51" s="1348">
        <v>97707121</v>
      </c>
      <c r="AT51" s="1348">
        <f t="shared" si="14"/>
        <v>101126.87023499999</v>
      </c>
      <c r="AW51" s="748" t="s">
        <v>550</v>
      </c>
      <c r="AX51" s="749">
        <v>1366172385</v>
      </c>
      <c r="AY51" s="749">
        <v>343288252</v>
      </c>
      <c r="AZ51" s="749">
        <v>343288252</v>
      </c>
      <c r="BA51" s="749">
        <v>1022884133</v>
      </c>
      <c r="BB51" s="1348">
        <f t="shared" si="15"/>
        <v>1413988.418475</v>
      </c>
      <c r="BC51" s="1348">
        <f t="shared" si="16"/>
        <v>355303.34081999992</v>
      </c>
      <c r="BD51" s="1348">
        <f t="shared" si="17"/>
        <v>355303.34081999992</v>
      </c>
      <c r="BE51" s="1348">
        <f t="shared" si="18"/>
        <v>1058685.0776549999</v>
      </c>
      <c r="BH51" s="748" t="s">
        <v>558</v>
      </c>
      <c r="BI51" s="1348">
        <v>71400</v>
      </c>
      <c r="BJ51" s="1348">
        <f t="shared" si="19"/>
        <v>73.899000000000001</v>
      </c>
      <c r="BM51" s="748" t="s">
        <v>550</v>
      </c>
      <c r="BN51" s="1348">
        <v>1366172385</v>
      </c>
      <c r="BO51" s="1348">
        <v>343288252</v>
      </c>
      <c r="BP51" s="1348">
        <v>343288252</v>
      </c>
      <c r="BQ51" s="1348">
        <v>1022884133</v>
      </c>
      <c r="BR51" s="1348">
        <f t="shared" si="20"/>
        <v>1413988.418475</v>
      </c>
      <c r="BS51" s="1348">
        <f t="shared" si="21"/>
        <v>355303.34081999992</v>
      </c>
      <c r="BT51" s="1348">
        <f t="shared" si="22"/>
        <v>355303.34081999992</v>
      </c>
      <c r="BU51" s="1348">
        <f t="shared" si="23"/>
        <v>1058685.0776549999</v>
      </c>
      <c r="BX51" s="1153" t="s">
        <v>359</v>
      </c>
      <c r="BY51" s="1348">
        <v>9436437</v>
      </c>
      <c r="BZ51" s="1348">
        <f t="shared" si="24"/>
        <v>9766.7122949999994</v>
      </c>
      <c r="CC51" s="1348" t="s">
        <v>550</v>
      </c>
      <c r="CD51" s="1348">
        <v>1366172385</v>
      </c>
      <c r="CE51" s="1348">
        <v>684494349</v>
      </c>
      <c r="CF51" s="1348">
        <v>684494349</v>
      </c>
      <c r="CG51" s="1348">
        <v>681678036</v>
      </c>
      <c r="CH51" s="1348">
        <f t="shared" si="25"/>
        <v>1413988.418475</v>
      </c>
      <c r="CI51" s="1348">
        <f t="shared" si="26"/>
        <v>708451.65121499996</v>
      </c>
      <c r="CJ51" s="1348">
        <f t="shared" si="27"/>
        <v>708451.65121499996</v>
      </c>
      <c r="CK51" s="1348">
        <f t="shared" si="28"/>
        <v>705536.76725999988</v>
      </c>
      <c r="CN51" s="1153" t="s">
        <v>362</v>
      </c>
      <c r="CO51" s="1348">
        <v>108090951</v>
      </c>
      <c r="CP51" s="1348">
        <f t="shared" si="29"/>
        <v>111874.13428499999</v>
      </c>
      <c r="CS51" s="748" t="s">
        <v>550</v>
      </c>
      <c r="CT51" s="749">
        <v>1366172385</v>
      </c>
      <c r="CU51" s="749">
        <v>684494349</v>
      </c>
      <c r="CV51" s="749">
        <v>684494349</v>
      </c>
      <c r="CW51" s="749">
        <v>681678036</v>
      </c>
      <c r="CX51" s="1348">
        <f t="shared" si="30"/>
        <v>1413988.418475</v>
      </c>
      <c r="CY51" s="1348">
        <f t="shared" si="31"/>
        <v>708451.65121499996</v>
      </c>
      <c r="CZ51" s="1348">
        <f t="shared" si="32"/>
        <v>708451.65121499996</v>
      </c>
      <c r="DA51" s="1348">
        <f t="shared" si="33"/>
        <v>705536.76725999988</v>
      </c>
      <c r="DD51" s="1153" t="s">
        <v>558</v>
      </c>
      <c r="DE51" s="1348">
        <v>829147</v>
      </c>
      <c r="DF51" s="1348">
        <f t="shared" si="34"/>
        <v>858.167145</v>
      </c>
      <c r="DJ51" s="1153" t="s">
        <v>550</v>
      </c>
      <c r="DK51" s="1348">
        <v>1366172385</v>
      </c>
      <c r="DL51" s="1348">
        <v>684494349</v>
      </c>
      <c r="DM51" s="1348">
        <v>681678036</v>
      </c>
      <c r="DN51" s="1348">
        <v>684494349</v>
      </c>
      <c r="DO51" s="1348">
        <f t="shared" si="35"/>
        <v>1413988.418475</v>
      </c>
      <c r="DP51" s="1348">
        <f t="shared" si="36"/>
        <v>708451.65121499996</v>
      </c>
      <c r="DQ51" s="1348">
        <f t="shared" si="37"/>
        <v>705536.76725999988</v>
      </c>
      <c r="DR51" s="1348">
        <f t="shared" si="38"/>
        <v>708451.65121499996</v>
      </c>
      <c r="DV51" s="748" t="s">
        <v>359</v>
      </c>
      <c r="DW51" s="749">
        <v>21354411</v>
      </c>
      <c r="DX51" s="1349">
        <f t="shared" si="39"/>
        <v>22101.815384999998</v>
      </c>
      <c r="EA51" s="748" t="s">
        <v>550</v>
      </c>
      <c r="EB51" s="749">
        <v>1366172385</v>
      </c>
      <c r="EC51" s="749">
        <v>1026793819</v>
      </c>
      <c r="ED51" s="749">
        <v>1026793819</v>
      </c>
      <c r="EE51" s="749">
        <v>339378566</v>
      </c>
      <c r="EF51" s="1350">
        <f t="shared" si="40"/>
        <v>1413988.418475</v>
      </c>
      <c r="EG51" s="1350">
        <f t="shared" si="41"/>
        <v>1062731.6026649999</v>
      </c>
      <c r="EH51" s="1350">
        <f t="shared" si="42"/>
        <v>1062731.6026649999</v>
      </c>
      <c r="EI51" s="1350">
        <f t="shared" si="43"/>
        <v>351256.81580999994</v>
      </c>
      <c r="EL51" s="1351" t="s">
        <v>362</v>
      </c>
      <c r="EM51" s="1352">
        <v>96528779</v>
      </c>
      <c r="EN51" s="1352">
        <f t="shared" si="44"/>
        <v>99907.286264999988</v>
      </c>
      <c r="EQ51" s="996" t="s">
        <v>550</v>
      </c>
      <c r="ER51" s="997">
        <v>1366172385</v>
      </c>
      <c r="ES51" s="997">
        <v>1026861197</v>
      </c>
      <c r="ET51" s="997">
        <v>339311188</v>
      </c>
      <c r="EU51" s="997">
        <v>1026861197</v>
      </c>
      <c r="EV51" s="1352">
        <f t="shared" si="45"/>
        <v>1413988.418475</v>
      </c>
      <c r="EW51" s="1352">
        <f t="shared" si="46"/>
        <v>1062801.3388950001</v>
      </c>
      <c r="EX51" s="1352">
        <f t="shared" si="47"/>
        <v>1062801.3388950001</v>
      </c>
      <c r="EY51" s="1352">
        <f t="shared" si="48"/>
        <v>351187.07958000002</v>
      </c>
      <c r="FB51" s="1153" t="s">
        <v>557</v>
      </c>
      <c r="FC51" s="1348">
        <v>0</v>
      </c>
      <c r="FD51" s="1348">
        <f t="shared" si="49"/>
        <v>0</v>
      </c>
      <c r="FF51" s="1153" t="s">
        <v>550</v>
      </c>
      <c r="FG51" s="1348">
        <v>1035520821</v>
      </c>
      <c r="FH51" s="1348">
        <v>1034528501</v>
      </c>
      <c r="FI51" s="1348">
        <v>1034528501</v>
      </c>
      <c r="FJ51" s="1348">
        <v>992320</v>
      </c>
      <c r="FK51" s="1350">
        <f t="shared" si="50"/>
        <v>1071764.0497349999</v>
      </c>
      <c r="FL51" s="1350">
        <f t="shared" si="51"/>
        <v>1070736.998535</v>
      </c>
      <c r="FM51" s="1350">
        <f t="shared" si="52"/>
        <v>1070736.998535</v>
      </c>
      <c r="FN51" s="1350">
        <f t="shared" si="53"/>
        <v>1027.0511999999999</v>
      </c>
      <c r="FQ51" s="748" t="s">
        <v>357</v>
      </c>
      <c r="FR51" s="749">
        <v>164520760</v>
      </c>
      <c r="FS51" s="1348">
        <f t="shared" si="54"/>
        <v>170278.9866</v>
      </c>
      <c r="FV51" s="748" t="s">
        <v>550</v>
      </c>
      <c r="FW51" s="749">
        <v>1387739281</v>
      </c>
      <c r="FX51" s="749">
        <v>1387739281</v>
      </c>
      <c r="FY51" s="749">
        <v>1387739281</v>
      </c>
      <c r="FZ51" s="749">
        <v>0</v>
      </c>
      <c r="GA51" s="1350">
        <f t="shared" si="55"/>
        <v>1436310.1558349999</v>
      </c>
      <c r="GB51" s="1350">
        <f t="shared" si="56"/>
        <v>1436310.1558349999</v>
      </c>
      <c r="GC51" s="1350">
        <f t="shared" si="57"/>
        <v>1436310.1558349999</v>
      </c>
      <c r="GD51" s="1350">
        <f t="shared" si="58"/>
        <v>0</v>
      </c>
    </row>
    <row r="52" spans="1:186" ht="15" customHeight="1" x14ac:dyDescent="0.25">
      <c r="A52" s="748" t="s">
        <v>551</v>
      </c>
      <c r="B52" s="749">
        <v>726222693</v>
      </c>
      <c r="C52" s="749">
        <v>0</v>
      </c>
      <c r="D52" s="749">
        <v>726222693</v>
      </c>
      <c r="E52" s="749">
        <v>0</v>
      </c>
      <c r="F52" s="749">
        <f t="shared" si="0"/>
        <v>751640.48725499993</v>
      </c>
      <c r="G52" s="749">
        <f t="shared" si="1"/>
        <v>0</v>
      </c>
      <c r="H52" s="749">
        <f t="shared" si="2"/>
        <v>751640.48725499993</v>
      </c>
      <c r="I52" s="749">
        <f t="shared" si="3"/>
        <v>0</v>
      </c>
      <c r="L52" s="748" t="s">
        <v>560</v>
      </c>
      <c r="M52" s="749">
        <v>940338</v>
      </c>
      <c r="N52" s="749">
        <f t="shared" si="4"/>
        <v>973.24982999999986</v>
      </c>
      <c r="Q52" s="748" t="s">
        <v>551</v>
      </c>
      <c r="R52" s="749">
        <v>726222693</v>
      </c>
      <c r="S52" s="749">
        <v>0</v>
      </c>
      <c r="T52" s="749">
        <v>726222693</v>
      </c>
      <c r="U52" s="749">
        <v>0</v>
      </c>
      <c r="V52" s="1348">
        <f t="shared" si="5"/>
        <v>751640.48725499993</v>
      </c>
      <c r="W52" s="1348">
        <f t="shared" si="6"/>
        <v>0</v>
      </c>
      <c r="X52" s="1348">
        <f t="shared" si="7"/>
        <v>751640.48725499993</v>
      </c>
      <c r="Y52" s="1348">
        <f t="shared" si="8"/>
        <v>0</v>
      </c>
      <c r="AB52" s="748" t="s">
        <v>464</v>
      </c>
      <c r="AC52" s="749">
        <v>7659702</v>
      </c>
      <c r="AD52" s="1348">
        <f t="shared" si="9"/>
        <v>7927.7915699999994</v>
      </c>
      <c r="AG52" s="748" t="s">
        <v>551</v>
      </c>
      <c r="AH52" s="749">
        <v>726222693</v>
      </c>
      <c r="AI52" s="749">
        <v>178985287</v>
      </c>
      <c r="AJ52" s="749">
        <v>178985287</v>
      </c>
      <c r="AK52" s="749">
        <v>547237406</v>
      </c>
      <c r="AL52" s="1348">
        <f t="shared" si="10"/>
        <v>751640.48725499993</v>
      </c>
      <c r="AM52" s="1348">
        <f t="shared" si="11"/>
        <v>185249.77204499999</v>
      </c>
      <c r="AN52" s="1348">
        <f t="shared" si="12"/>
        <v>185249.77204499999</v>
      </c>
      <c r="AO52" s="1348">
        <f t="shared" si="13"/>
        <v>566390.71520999994</v>
      </c>
      <c r="AR52" s="748" t="s">
        <v>554</v>
      </c>
      <c r="AS52" s="1348">
        <v>97707121</v>
      </c>
      <c r="AT52" s="1348">
        <f t="shared" si="14"/>
        <v>101126.87023499999</v>
      </c>
      <c r="AW52" s="748" t="s">
        <v>551</v>
      </c>
      <c r="AX52" s="749">
        <v>726222693</v>
      </c>
      <c r="AY52" s="749">
        <v>178985287</v>
      </c>
      <c r="AZ52" s="749">
        <v>178985287</v>
      </c>
      <c r="BA52" s="749">
        <v>547237406</v>
      </c>
      <c r="BB52" s="1348">
        <f t="shared" si="15"/>
        <v>751640.48725499993</v>
      </c>
      <c r="BC52" s="1348">
        <f t="shared" si="16"/>
        <v>185249.77204499999</v>
      </c>
      <c r="BD52" s="1348">
        <f t="shared" si="17"/>
        <v>185249.77204499999</v>
      </c>
      <c r="BE52" s="1348">
        <f t="shared" si="18"/>
        <v>566390.71520999994</v>
      </c>
      <c r="BH52" s="748" t="s">
        <v>371</v>
      </c>
      <c r="BI52" s="1348">
        <v>11713640</v>
      </c>
      <c r="BJ52" s="1348">
        <f t="shared" si="19"/>
        <v>12123.617399999999</v>
      </c>
      <c r="BM52" s="748" t="s">
        <v>551</v>
      </c>
      <c r="BN52" s="1348">
        <v>726222693</v>
      </c>
      <c r="BO52" s="1348">
        <v>178985287</v>
      </c>
      <c r="BP52" s="1348">
        <v>178985287</v>
      </c>
      <c r="BQ52" s="1348">
        <v>547237406</v>
      </c>
      <c r="BR52" s="1348">
        <f t="shared" si="20"/>
        <v>751640.48725499993</v>
      </c>
      <c r="BS52" s="1348">
        <f t="shared" si="21"/>
        <v>185249.77204499999</v>
      </c>
      <c r="BT52" s="1348">
        <f t="shared" si="22"/>
        <v>185249.77204499999</v>
      </c>
      <c r="BU52" s="1348">
        <f t="shared" si="23"/>
        <v>566390.71520999994</v>
      </c>
      <c r="BX52" s="1153" t="s">
        <v>464</v>
      </c>
      <c r="BY52" s="1348">
        <v>9436437</v>
      </c>
      <c r="BZ52" s="1348">
        <f t="shared" si="24"/>
        <v>9766.7122949999994</v>
      </c>
      <c r="CC52" s="1348" t="s">
        <v>551</v>
      </c>
      <c r="CD52" s="1348">
        <v>726222693</v>
      </c>
      <c r="CE52" s="1348">
        <v>358292985</v>
      </c>
      <c r="CF52" s="1348">
        <v>358292985</v>
      </c>
      <c r="CG52" s="1348">
        <v>367929708</v>
      </c>
      <c r="CH52" s="1348">
        <f t="shared" si="25"/>
        <v>751640.48725499993</v>
      </c>
      <c r="CI52" s="1348">
        <f t="shared" si="26"/>
        <v>370833.23947499995</v>
      </c>
      <c r="CJ52" s="1348">
        <f t="shared" si="27"/>
        <v>370833.23947499995</v>
      </c>
      <c r="CK52" s="1348">
        <f t="shared" si="28"/>
        <v>380807.24777999998</v>
      </c>
      <c r="CN52" s="1153" t="s">
        <v>554</v>
      </c>
      <c r="CO52" s="1348">
        <v>103902551</v>
      </c>
      <c r="CP52" s="1348">
        <f t="shared" si="29"/>
        <v>107539.140285</v>
      </c>
      <c r="CS52" s="748" t="s">
        <v>551</v>
      </c>
      <c r="CT52" s="749">
        <v>726222693</v>
      </c>
      <c r="CU52" s="749">
        <v>358292985</v>
      </c>
      <c r="CV52" s="749">
        <v>358292985</v>
      </c>
      <c r="CW52" s="749">
        <v>367929708</v>
      </c>
      <c r="CX52" s="1348">
        <f t="shared" si="30"/>
        <v>751640.48725499993</v>
      </c>
      <c r="CY52" s="1348">
        <f t="shared" si="31"/>
        <v>370833.23947499995</v>
      </c>
      <c r="CZ52" s="1348">
        <f t="shared" si="32"/>
        <v>370833.23947499995</v>
      </c>
      <c r="DA52" s="1348">
        <f t="shared" si="33"/>
        <v>380807.24777999998</v>
      </c>
      <c r="DD52" s="1153" t="s">
        <v>371</v>
      </c>
      <c r="DE52" s="1348">
        <v>90000</v>
      </c>
      <c r="DF52" s="1348">
        <f t="shared" si="34"/>
        <v>93.149999999999991</v>
      </c>
      <c r="DJ52" s="1153" t="s">
        <v>551</v>
      </c>
      <c r="DK52" s="1348">
        <v>726222693</v>
      </c>
      <c r="DL52" s="1348">
        <v>358292985</v>
      </c>
      <c r="DM52" s="1348">
        <v>367929708</v>
      </c>
      <c r="DN52" s="1348">
        <v>358292985</v>
      </c>
      <c r="DO52" s="1348">
        <f t="shared" si="35"/>
        <v>751640.48725499993</v>
      </c>
      <c r="DP52" s="1348">
        <f t="shared" si="36"/>
        <v>370833.23947499995</v>
      </c>
      <c r="DQ52" s="1348">
        <f t="shared" si="37"/>
        <v>380807.24777999998</v>
      </c>
      <c r="DR52" s="1348">
        <f t="shared" si="38"/>
        <v>370833.23947499995</v>
      </c>
      <c r="DV52" s="748" t="s">
        <v>360</v>
      </c>
      <c r="DW52" s="749">
        <v>21354411</v>
      </c>
      <c r="DX52" s="1349">
        <f t="shared" si="39"/>
        <v>22101.815384999998</v>
      </c>
      <c r="EA52" s="748" t="s">
        <v>551</v>
      </c>
      <c r="EB52" s="749">
        <v>726222693</v>
      </c>
      <c r="EC52" s="749">
        <v>539718074</v>
      </c>
      <c r="ED52" s="749">
        <v>539718074</v>
      </c>
      <c r="EE52" s="749">
        <v>186504619</v>
      </c>
      <c r="EF52" s="1350">
        <f t="shared" si="40"/>
        <v>751640.48725499993</v>
      </c>
      <c r="EG52" s="1350">
        <f t="shared" si="41"/>
        <v>558608.20658999996</v>
      </c>
      <c r="EH52" s="1350">
        <f t="shared" si="42"/>
        <v>558608.20658999996</v>
      </c>
      <c r="EI52" s="1350">
        <f t="shared" si="43"/>
        <v>193032.280665</v>
      </c>
      <c r="EL52" s="1351" t="s">
        <v>554</v>
      </c>
      <c r="EM52" s="1352">
        <v>85506233</v>
      </c>
      <c r="EN52" s="1352">
        <f t="shared" si="44"/>
        <v>88498.951154999988</v>
      </c>
      <c r="EQ52" s="996" t="s">
        <v>551</v>
      </c>
      <c r="ER52" s="997">
        <v>726222693</v>
      </c>
      <c r="ES52" s="997">
        <v>539785452</v>
      </c>
      <c r="ET52" s="997">
        <v>186437241</v>
      </c>
      <c r="EU52" s="997">
        <v>539785452</v>
      </c>
      <c r="EV52" s="1352">
        <f t="shared" si="45"/>
        <v>751640.48725499993</v>
      </c>
      <c r="EW52" s="1352">
        <f t="shared" si="46"/>
        <v>558677.94282</v>
      </c>
      <c r="EX52" s="1352">
        <f t="shared" si="47"/>
        <v>558677.94282</v>
      </c>
      <c r="EY52" s="1352">
        <f t="shared" si="48"/>
        <v>192962.54443499999</v>
      </c>
      <c r="FB52" s="1153" t="s">
        <v>368</v>
      </c>
      <c r="FC52" s="1348">
        <v>10333854</v>
      </c>
      <c r="FD52" s="1348">
        <f t="shared" si="49"/>
        <v>10695.538889999998</v>
      </c>
      <c r="FF52" s="1153" t="s">
        <v>551</v>
      </c>
      <c r="FG52" s="1348">
        <v>543593988</v>
      </c>
      <c r="FH52" s="1348">
        <v>543520804</v>
      </c>
      <c r="FI52" s="1348">
        <v>543520804</v>
      </c>
      <c r="FJ52" s="1348">
        <v>73184</v>
      </c>
      <c r="FK52" s="1350">
        <f t="shared" si="50"/>
        <v>562619.77757999999</v>
      </c>
      <c r="FL52" s="1350">
        <f t="shared" si="51"/>
        <v>562544.03213999991</v>
      </c>
      <c r="FM52" s="1350">
        <f t="shared" si="52"/>
        <v>562544.03213999991</v>
      </c>
      <c r="FN52" s="1350">
        <f t="shared" si="53"/>
        <v>75.745439999999988</v>
      </c>
      <c r="FQ52" s="748" t="s">
        <v>358</v>
      </c>
      <c r="FR52" s="749">
        <v>44616767</v>
      </c>
      <c r="FS52" s="1348">
        <f t="shared" si="54"/>
        <v>46178.353844999998</v>
      </c>
      <c r="FV52" s="748" t="s">
        <v>551</v>
      </c>
      <c r="FW52" s="749">
        <v>732210824</v>
      </c>
      <c r="FX52" s="749">
        <v>732210824</v>
      </c>
      <c r="FY52" s="749">
        <v>732210824</v>
      </c>
      <c r="FZ52" s="749">
        <v>0</v>
      </c>
      <c r="GA52" s="1350">
        <f t="shared" si="55"/>
        <v>757838.20283999993</v>
      </c>
      <c r="GB52" s="1350">
        <f t="shared" si="56"/>
        <v>757838.20283999993</v>
      </c>
      <c r="GC52" s="1350">
        <f t="shared" si="57"/>
        <v>757838.20283999993</v>
      </c>
      <c r="GD52" s="1350">
        <f t="shared" si="58"/>
        <v>0</v>
      </c>
    </row>
    <row r="53" spans="1:186" ht="15" customHeight="1" x14ac:dyDescent="0.25">
      <c r="A53" s="748" t="s">
        <v>357</v>
      </c>
      <c r="B53" s="749">
        <v>639949692</v>
      </c>
      <c r="C53" s="749">
        <v>0</v>
      </c>
      <c r="D53" s="749">
        <v>639949692</v>
      </c>
      <c r="E53" s="749">
        <v>0</v>
      </c>
      <c r="F53" s="749">
        <f t="shared" si="0"/>
        <v>662347.93122000003</v>
      </c>
      <c r="G53" s="749">
        <f t="shared" si="1"/>
        <v>0</v>
      </c>
      <c r="H53" s="749">
        <f t="shared" si="2"/>
        <v>662347.93122000003</v>
      </c>
      <c r="I53" s="749">
        <f t="shared" si="3"/>
        <v>0</v>
      </c>
      <c r="L53" s="748" t="s">
        <v>562</v>
      </c>
      <c r="M53" s="749">
        <v>386000</v>
      </c>
      <c r="N53" s="749">
        <f t="shared" si="4"/>
        <v>399.51</v>
      </c>
      <c r="Q53" s="748" t="s">
        <v>357</v>
      </c>
      <c r="R53" s="749">
        <v>639949692</v>
      </c>
      <c r="S53" s="749">
        <v>0</v>
      </c>
      <c r="T53" s="749">
        <v>639949692</v>
      </c>
      <c r="U53" s="749">
        <v>0</v>
      </c>
      <c r="V53" s="1348">
        <f t="shared" si="5"/>
        <v>662347.93122000003</v>
      </c>
      <c r="W53" s="1348">
        <f t="shared" si="6"/>
        <v>0</v>
      </c>
      <c r="X53" s="1348">
        <f t="shared" si="7"/>
        <v>662347.93122000003</v>
      </c>
      <c r="Y53" s="1348">
        <f t="shared" si="8"/>
        <v>0</v>
      </c>
      <c r="AB53" s="748" t="s">
        <v>362</v>
      </c>
      <c r="AC53" s="749">
        <v>98238779</v>
      </c>
      <c r="AD53" s="1348">
        <f t="shared" si="9"/>
        <v>101677.13626499999</v>
      </c>
      <c r="AG53" s="748" t="s">
        <v>357</v>
      </c>
      <c r="AH53" s="749">
        <v>639949692</v>
      </c>
      <c r="AI53" s="749">
        <v>164302965</v>
      </c>
      <c r="AJ53" s="749">
        <v>164302965</v>
      </c>
      <c r="AK53" s="749">
        <v>475646727</v>
      </c>
      <c r="AL53" s="1348">
        <f t="shared" si="10"/>
        <v>662347.93122000003</v>
      </c>
      <c r="AM53" s="1348">
        <f t="shared" si="11"/>
        <v>170053.56877499999</v>
      </c>
      <c r="AN53" s="1348">
        <f t="shared" si="12"/>
        <v>170053.56877499999</v>
      </c>
      <c r="AO53" s="1348">
        <f t="shared" si="13"/>
        <v>492294.36244499998</v>
      </c>
      <c r="AR53" s="748" t="s">
        <v>555</v>
      </c>
      <c r="AS53" s="1348">
        <v>95499014</v>
      </c>
      <c r="AT53" s="1348">
        <f t="shared" si="14"/>
        <v>98841.479489999983</v>
      </c>
      <c r="AW53" s="748" t="s">
        <v>357</v>
      </c>
      <c r="AX53" s="749">
        <v>639949692</v>
      </c>
      <c r="AY53" s="749">
        <v>164302965</v>
      </c>
      <c r="AZ53" s="749">
        <v>164302965</v>
      </c>
      <c r="BA53" s="749">
        <v>475646727</v>
      </c>
      <c r="BB53" s="1348">
        <f t="shared" si="15"/>
        <v>662347.93122000003</v>
      </c>
      <c r="BC53" s="1348">
        <f t="shared" si="16"/>
        <v>170053.56877499999</v>
      </c>
      <c r="BD53" s="1348">
        <f t="shared" si="17"/>
        <v>170053.56877499999</v>
      </c>
      <c r="BE53" s="1348">
        <f t="shared" si="18"/>
        <v>492294.36244499998</v>
      </c>
      <c r="BH53" s="748" t="s">
        <v>560</v>
      </c>
      <c r="BI53" s="1348">
        <v>0</v>
      </c>
      <c r="BJ53" s="1348">
        <f t="shared" si="19"/>
        <v>0</v>
      </c>
      <c r="BM53" s="748" t="s">
        <v>357</v>
      </c>
      <c r="BN53" s="1348">
        <v>639949692</v>
      </c>
      <c r="BO53" s="1348">
        <v>164302965</v>
      </c>
      <c r="BP53" s="1348">
        <v>164302965</v>
      </c>
      <c r="BQ53" s="1348">
        <v>475646727</v>
      </c>
      <c r="BR53" s="1348">
        <f t="shared" si="20"/>
        <v>662347.93122000003</v>
      </c>
      <c r="BS53" s="1348">
        <f t="shared" si="21"/>
        <v>170053.56877499999</v>
      </c>
      <c r="BT53" s="1348">
        <f t="shared" si="22"/>
        <v>170053.56877499999</v>
      </c>
      <c r="BU53" s="1348">
        <f t="shared" si="23"/>
        <v>492294.36244499998</v>
      </c>
      <c r="BX53" s="1153" t="s">
        <v>362</v>
      </c>
      <c r="BY53" s="1348">
        <v>98598991</v>
      </c>
      <c r="BZ53" s="1348">
        <f t="shared" si="24"/>
        <v>102049.95568499999</v>
      </c>
      <c r="CC53" s="1348" t="s">
        <v>357</v>
      </c>
      <c r="CD53" s="1348">
        <v>639949692</v>
      </c>
      <c r="CE53" s="1348">
        <v>326201364</v>
      </c>
      <c r="CF53" s="1348">
        <v>326201364</v>
      </c>
      <c r="CG53" s="1348">
        <v>313748328</v>
      </c>
      <c r="CH53" s="1348">
        <f t="shared" si="25"/>
        <v>662347.93122000003</v>
      </c>
      <c r="CI53" s="1348">
        <f t="shared" si="26"/>
        <v>337618.41173999995</v>
      </c>
      <c r="CJ53" s="1348">
        <f t="shared" si="27"/>
        <v>337618.41173999995</v>
      </c>
      <c r="CK53" s="1348">
        <f t="shared" si="28"/>
        <v>324729.51947999996</v>
      </c>
      <c r="CN53" s="1153" t="s">
        <v>555</v>
      </c>
      <c r="CO53" s="1348">
        <v>103734626</v>
      </c>
      <c r="CP53" s="1348">
        <f t="shared" si="29"/>
        <v>107365.33791</v>
      </c>
      <c r="CS53" s="748" t="s">
        <v>357</v>
      </c>
      <c r="CT53" s="749">
        <v>639949692</v>
      </c>
      <c r="CU53" s="749">
        <v>326201364</v>
      </c>
      <c r="CV53" s="749">
        <v>326201364</v>
      </c>
      <c r="CW53" s="749">
        <v>313748328</v>
      </c>
      <c r="CX53" s="1348">
        <f t="shared" si="30"/>
        <v>662347.93122000003</v>
      </c>
      <c r="CY53" s="1348">
        <f t="shared" si="31"/>
        <v>337618.41173999995</v>
      </c>
      <c r="CZ53" s="1348">
        <f t="shared" si="32"/>
        <v>337618.41173999995</v>
      </c>
      <c r="DA53" s="1348">
        <f t="shared" si="33"/>
        <v>324729.51947999996</v>
      </c>
      <c r="DD53" s="1153" t="s">
        <v>560</v>
      </c>
      <c r="DE53" s="1348">
        <v>1548230</v>
      </c>
      <c r="DF53" s="1348">
        <f t="shared" si="34"/>
        <v>1602.41805</v>
      </c>
      <c r="DJ53" s="1153" t="s">
        <v>357</v>
      </c>
      <c r="DK53" s="1348">
        <v>639949692</v>
      </c>
      <c r="DL53" s="1348">
        <v>326201364</v>
      </c>
      <c r="DM53" s="1348">
        <v>313748328</v>
      </c>
      <c r="DN53" s="1348">
        <v>326201364</v>
      </c>
      <c r="DO53" s="1348">
        <f t="shared" si="35"/>
        <v>662347.93122000003</v>
      </c>
      <c r="DP53" s="1348">
        <f t="shared" si="36"/>
        <v>337618.41173999995</v>
      </c>
      <c r="DQ53" s="1348">
        <f t="shared" si="37"/>
        <v>324729.51947999996</v>
      </c>
      <c r="DR53" s="1348">
        <f t="shared" si="38"/>
        <v>337618.41173999995</v>
      </c>
      <c r="DV53" s="748" t="s">
        <v>362</v>
      </c>
      <c r="DW53" s="749">
        <v>90241217</v>
      </c>
      <c r="DX53" s="1349">
        <f t="shared" si="39"/>
        <v>93399.65959499999</v>
      </c>
      <c r="EA53" s="748" t="s">
        <v>357</v>
      </c>
      <c r="EB53" s="749">
        <v>639949692</v>
      </c>
      <c r="EC53" s="749">
        <v>487075745</v>
      </c>
      <c r="ED53" s="749">
        <v>487075745</v>
      </c>
      <c r="EE53" s="749">
        <v>152873947</v>
      </c>
      <c r="EF53" s="1350">
        <f t="shared" si="40"/>
        <v>662347.93122000003</v>
      </c>
      <c r="EG53" s="1350">
        <f t="shared" si="41"/>
        <v>504123.39607499994</v>
      </c>
      <c r="EH53" s="1350">
        <f t="shared" si="42"/>
        <v>504123.39607499994</v>
      </c>
      <c r="EI53" s="1350">
        <f t="shared" si="43"/>
        <v>158224.53514499997</v>
      </c>
      <c r="EL53" s="1351" t="s">
        <v>555</v>
      </c>
      <c r="EM53" s="1352">
        <v>83759103</v>
      </c>
      <c r="EN53" s="1352">
        <f t="shared" si="44"/>
        <v>86690.671604999996</v>
      </c>
      <c r="EQ53" s="996" t="s">
        <v>357</v>
      </c>
      <c r="ER53" s="997">
        <v>639949692</v>
      </c>
      <c r="ES53" s="997">
        <v>487075745</v>
      </c>
      <c r="ET53" s="997">
        <v>152873947</v>
      </c>
      <c r="EU53" s="997">
        <v>487075745</v>
      </c>
      <c r="EV53" s="1352">
        <f t="shared" si="45"/>
        <v>662347.93122000003</v>
      </c>
      <c r="EW53" s="1352">
        <f t="shared" si="46"/>
        <v>504123.39607499994</v>
      </c>
      <c r="EX53" s="1352">
        <f t="shared" si="47"/>
        <v>504123.39607499994</v>
      </c>
      <c r="EY53" s="1352">
        <f t="shared" si="48"/>
        <v>158224.53514499997</v>
      </c>
      <c r="FB53" s="1153" t="s">
        <v>369</v>
      </c>
      <c r="FC53" s="1348">
        <v>436730</v>
      </c>
      <c r="FD53" s="1348">
        <f t="shared" si="49"/>
        <v>452.01554999999996</v>
      </c>
      <c r="FF53" s="1153" t="s">
        <v>357</v>
      </c>
      <c r="FG53" s="1348">
        <v>491926833</v>
      </c>
      <c r="FH53" s="1348">
        <v>491007697</v>
      </c>
      <c r="FI53" s="1348">
        <v>491007697</v>
      </c>
      <c r="FJ53" s="1348">
        <v>919136</v>
      </c>
      <c r="FK53" s="1350">
        <f t="shared" si="50"/>
        <v>509144.27215499996</v>
      </c>
      <c r="FL53" s="1350">
        <f t="shared" si="51"/>
        <v>508192.96639499994</v>
      </c>
      <c r="FM53" s="1350">
        <f t="shared" si="52"/>
        <v>508192.96639499994</v>
      </c>
      <c r="FN53" s="1350">
        <f t="shared" si="53"/>
        <v>951.30575999999985</v>
      </c>
      <c r="FQ53" s="748" t="s">
        <v>552</v>
      </c>
      <c r="FR53" s="749">
        <v>19308441</v>
      </c>
      <c r="FS53" s="1348">
        <f t="shared" si="54"/>
        <v>19984.236434999999</v>
      </c>
      <c r="FV53" s="748" t="s">
        <v>357</v>
      </c>
      <c r="FW53" s="749">
        <v>655528457</v>
      </c>
      <c r="FX53" s="749">
        <v>655528457</v>
      </c>
      <c r="FY53" s="749">
        <v>655528457</v>
      </c>
      <c r="FZ53" s="749">
        <v>0</v>
      </c>
      <c r="GA53" s="1350">
        <f t="shared" si="55"/>
        <v>678471.95299500006</v>
      </c>
      <c r="GB53" s="1350">
        <f t="shared" si="56"/>
        <v>678471.95299500006</v>
      </c>
      <c r="GC53" s="1350">
        <f t="shared" si="57"/>
        <v>678471.95299500006</v>
      </c>
      <c r="GD53" s="1350">
        <f t="shared" si="58"/>
        <v>0</v>
      </c>
    </row>
    <row r="54" spans="1:186" ht="15" customHeight="1" x14ac:dyDescent="0.25">
      <c r="A54" s="748" t="s">
        <v>358</v>
      </c>
      <c r="B54" s="749">
        <v>290726532</v>
      </c>
      <c r="C54" s="749">
        <v>26134294</v>
      </c>
      <c r="D54" s="749">
        <v>264592238</v>
      </c>
      <c r="E54" s="749">
        <v>26134294</v>
      </c>
      <c r="F54" s="749">
        <f t="shared" si="0"/>
        <v>300901.96061999997</v>
      </c>
      <c r="G54" s="749">
        <f t="shared" si="1"/>
        <v>27048.994289999999</v>
      </c>
      <c r="H54" s="749">
        <f t="shared" si="2"/>
        <v>273852.96632999997</v>
      </c>
      <c r="I54" s="749">
        <f t="shared" si="3"/>
        <v>27048.994289999999</v>
      </c>
      <c r="L54" s="748" t="s">
        <v>372</v>
      </c>
      <c r="M54" s="749">
        <v>1435735</v>
      </c>
      <c r="N54" s="749">
        <f t="shared" si="4"/>
        <v>1485.9857249999998</v>
      </c>
      <c r="Q54" s="748" t="s">
        <v>358</v>
      </c>
      <c r="R54" s="749">
        <v>290926533</v>
      </c>
      <c r="S54" s="749">
        <v>68355851</v>
      </c>
      <c r="T54" s="749">
        <v>222570682</v>
      </c>
      <c r="U54" s="749">
        <v>68355851</v>
      </c>
      <c r="V54" s="1348">
        <f t="shared" si="5"/>
        <v>301108.96165499999</v>
      </c>
      <c r="W54" s="1348">
        <f t="shared" si="6"/>
        <v>70748.30578499999</v>
      </c>
      <c r="X54" s="1348">
        <f t="shared" si="7"/>
        <v>230360.65586999999</v>
      </c>
      <c r="Y54" s="1348">
        <f t="shared" si="8"/>
        <v>70748.30578499999</v>
      </c>
      <c r="AB54" s="748" t="s">
        <v>554</v>
      </c>
      <c r="AC54" s="749">
        <v>97062979</v>
      </c>
      <c r="AD54" s="1348">
        <f t="shared" si="9"/>
        <v>100460.183265</v>
      </c>
      <c r="AG54" s="748" t="s">
        <v>358</v>
      </c>
      <c r="AH54" s="749">
        <v>291426533</v>
      </c>
      <c r="AI54" s="749">
        <v>107007626</v>
      </c>
      <c r="AJ54" s="749">
        <v>107007626</v>
      </c>
      <c r="AK54" s="749">
        <v>184418907</v>
      </c>
      <c r="AL54" s="1348">
        <f t="shared" si="10"/>
        <v>301626.46165499999</v>
      </c>
      <c r="AM54" s="1348">
        <f t="shared" si="11"/>
        <v>110752.89291</v>
      </c>
      <c r="AN54" s="1348">
        <f t="shared" si="12"/>
        <v>110752.89291</v>
      </c>
      <c r="AO54" s="1348">
        <f t="shared" si="13"/>
        <v>190873.568745</v>
      </c>
      <c r="AR54" s="748" t="s">
        <v>556</v>
      </c>
      <c r="AS54" s="1348">
        <v>2208107</v>
      </c>
      <c r="AT54" s="1348">
        <f t="shared" si="14"/>
        <v>2285.3907449999997</v>
      </c>
      <c r="AW54" s="748" t="s">
        <v>358</v>
      </c>
      <c r="AX54" s="749">
        <v>292908879</v>
      </c>
      <c r="AY54" s="749">
        <v>147590487</v>
      </c>
      <c r="AZ54" s="749">
        <v>147590487</v>
      </c>
      <c r="BA54" s="749">
        <v>145318392</v>
      </c>
      <c r="BB54" s="1348">
        <f t="shared" si="15"/>
        <v>303160.68976500002</v>
      </c>
      <c r="BC54" s="1348">
        <f t="shared" si="16"/>
        <v>152756.15404499997</v>
      </c>
      <c r="BD54" s="1348">
        <f t="shared" si="17"/>
        <v>152756.15404499997</v>
      </c>
      <c r="BE54" s="1348">
        <f t="shared" si="18"/>
        <v>150404.53571999999</v>
      </c>
      <c r="BH54" s="748" t="s">
        <v>561</v>
      </c>
      <c r="BI54" s="1348">
        <v>0</v>
      </c>
      <c r="BJ54" s="1348">
        <f t="shared" si="19"/>
        <v>0</v>
      </c>
      <c r="BM54" s="748" t="s">
        <v>358</v>
      </c>
      <c r="BN54" s="1348">
        <v>295335775</v>
      </c>
      <c r="BO54" s="1348">
        <v>183033580</v>
      </c>
      <c r="BP54" s="1348">
        <v>183033580</v>
      </c>
      <c r="BQ54" s="1348">
        <v>112302195</v>
      </c>
      <c r="BR54" s="1348">
        <f t="shared" si="20"/>
        <v>305672.52712500002</v>
      </c>
      <c r="BS54" s="1348">
        <f t="shared" si="21"/>
        <v>189439.75529999996</v>
      </c>
      <c r="BT54" s="1348">
        <f t="shared" si="22"/>
        <v>189439.75529999996</v>
      </c>
      <c r="BU54" s="1348">
        <f t="shared" si="23"/>
        <v>116232.771825</v>
      </c>
      <c r="BX54" s="1153" t="s">
        <v>554</v>
      </c>
      <c r="BY54" s="1348">
        <v>98598991</v>
      </c>
      <c r="BZ54" s="1348">
        <f t="shared" si="24"/>
        <v>102049.95568499999</v>
      </c>
      <c r="CC54" s="1348" t="s">
        <v>358</v>
      </c>
      <c r="CD54" s="1348">
        <v>365216431</v>
      </c>
      <c r="CE54" s="1348">
        <v>220222137</v>
      </c>
      <c r="CF54" s="1348">
        <v>220222137</v>
      </c>
      <c r="CG54" s="1348">
        <v>144994294</v>
      </c>
      <c r="CH54" s="1348">
        <f t="shared" si="25"/>
        <v>377999.00608499994</v>
      </c>
      <c r="CI54" s="1348">
        <f t="shared" si="26"/>
        <v>227929.91179499996</v>
      </c>
      <c r="CJ54" s="1348">
        <f t="shared" si="27"/>
        <v>227929.91179499996</v>
      </c>
      <c r="CK54" s="1348">
        <f t="shared" si="28"/>
        <v>150069.09428999998</v>
      </c>
      <c r="CN54" s="1153" t="s">
        <v>556</v>
      </c>
      <c r="CO54" s="1348">
        <v>167925</v>
      </c>
      <c r="CP54" s="1348">
        <f t="shared" si="29"/>
        <v>173.80237500000001</v>
      </c>
      <c r="CS54" s="748" t="s">
        <v>358</v>
      </c>
      <c r="CT54" s="749">
        <v>365216431</v>
      </c>
      <c r="CU54" s="749">
        <v>253898924</v>
      </c>
      <c r="CV54" s="749">
        <v>253898924</v>
      </c>
      <c r="CW54" s="749">
        <v>111317507</v>
      </c>
      <c r="CX54" s="1348">
        <f t="shared" si="30"/>
        <v>377999.00608499994</v>
      </c>
      <c r="CY54" s="1348">
        <f t="shared" si="31"/>
        <v>262785.38633999997</v>
      </c>
      <c r="CZ54" s="1348">
        <f t="shared" si="32"/>
        <v>262785.38633999997</v>
      </c>
      <c r="DA54" s="1348">
        <f t="shared" si="33"/>
        <v>115213.61974499999</v>
      </c>
      <c r="DD54" s="1153" t="s">
        <v>562</v>
      </c>
      <c r="DE54" s="1348">
        <v>418880</v>
      </c>
      <c r="DF54" s="1348">
        <f t="shared" si="34"/>
        <v>433.54079999999999</v>
      </c>
      <c r="DJ54" s="1153" t="s">
        <v>358</v>
      </c>
      <c r="DK54" s="1348">
        <v>365216431</v>
      </c>
      <c r="DL54" s="1348">
        <v>289621942</v>
      </c>
      <c r="DM54" s="1348">
        <v>75594489</v>
      </c>
      <c r="DN54" s="1348">
        <v>289621942</v>
      </c>
      <c r="DO54" s="1348">
        <f t="shared" si="35"/>
        <v>377999.00608499994</v>
      </c>
      <c r="DP54" s="1348">
        <f t="shared" si="36"/>
        <v>299758.70996999997</v>
      </c>
      <c r="DQ54" s="1348">
        <f t="shared" si="37"/>
        <v>78240.29611499999</v>
      </c>
      <c r="DR54" s="1348">
        <f t="shared" si="38"/>
        <v>299758.70996999997</v>
      </c>
      <c r="DV54" s="748" t="s">
        <v>554</v>
      </c>
      <c r="DW54" s="749">
        <v>82310553</v>
      </c>
      <c r="DX54" s="1349">
        <f t="shared" si="39"/>
        <v>85191.422354999988</v>
      </c>
      <c r="EA54" s="748" t="s">
        <v>358</v>
      </c>
      <c r="EB54" s="749">
        <v>365216431</v>
      </c>
      <c r="EC54" s="749">
        <v>325927297</v>
      </c>
      <c r="ED54" s="749">
        <v>325927297</v>
      </c>
      <c r="EE54" s="749">
        <v>39289134</v>
      </c>
      <c r="EF54" s="1350">
        <f t="shared" si="40"/>
        <v>377999.00608499994</v>
      </c>
      <c r="EG54" s="1350">
        <f t="shared" si="41"/>
        <v>337334.75239500002</v>
      </c>
      <c r="EH54" s="1350">
        <f t="shared" si="42"/>
        <v>337334.75239500002</v>
      </c>
      <c r="EI54" s="1350">
        <f t="shared" si="43"/>
        <v>40664.253689999998</v>
      </c>
      <c r="EL54" s="1351" t="s">
        <v>556</v>
      </c>
      <c r="EM54" s="1352">
        <v>1747130</v>
      </c>
      <c r="EN54" s="1352">
        <f t="shared" si="44"/>
        <v>1808.27955</v>
      </c>
      <c r="EQ54" s="996" t="s">
        <v>358</v>
      </c>
      <c r="ER54" s="997">
        <v>390312016</v>
      </c>
      <c r="ES54" s="997">
        <v>364086698</v>
      </c>
      <c r="ET54" s="997">
        <v>26225318</v>
      </c>
      <c r="EU54" s="997">
        <v>364086698</v>
      </c>
      <c r="EV54" s="1352">
        <f t="shared" si="45"/>
        <v>403972.93655999994</v>
      </c>
      <c r="EW54" s="1352">
        <f t="shared" si="46"/>
        <v>376829.73242999992</v>
      </c>
      <c r="EX54" s="1352">
        <f t="shared" si="47"/>
        <v>376829.73242999992</v>
      </c>
      <c r="EY54" s="1352">
        <f t="shared" si="48"/>
        <v>27143.204129999998</v>
      </c>
      <c r="FB54" s="1153" t="s">
        <v>370</v>
      </c>
      <c r="FC54" s="1348">
        <v>0</v>
      </c>
      <c r="FD54" s="1348">
        <f t="shared" si="49"/>
        <v>0</v>
      </c>
      <c r="FF54" s="1153" t="s">
        <v>358</v>
      </c>
      <c r="FG54" s="1348">
        <v>408080215</v>
      </c>
      <c r="FH54" s="1348">
        <v>396729678</v>
      </c>
      <c r="FI54" s="1348">
        <v>396729678</v>
      </c>
      <c r="FJ54" s="1348">
        <v>11350537</v>
      </c>
      <c r="FK54" s="1350">
        <f t="shared" si="50"/>
        <v>422363.02252499998</v>
      </c>
      <c r="FL54" s="1350">
        <f t="shared" si="51"/>
        <v>410615.21672999999</v>
      </c>
      <c r="FM54" s="1350">
        <f t="shared" si="52"/>
        <v>410615.21672999999</v>
      </c>
      <c r="FN54" s="1350">
        <f t="shared" si="53"/>
        <v>11747.805795</v>
      </c>
      <c r="FQ54" s="748" t="s">
        <v>553</v>
      </c>
      <c r="FR54" s="749">
        <v>14647075</v>
      </c>
      <c r="FS54" s="1348">
        <f t="shared" si="54"/>
        <v>15159.722625</v>
      </c>
      <c r="FV54" s="748" t="s">
        <v>358</v>
      </c>
      <c r="FW54" s="749">
        <v>447535212</v>
      </c>
      <c r="FX54" s="749">
        <v>441346445</v>
      </c>
      <c r="FY54" s="749">
        <v>441346445</v>
      </c>
      <c r="FZ54" s="749">
        <v>6188767</v>
      </c>
      <c r="GA54" s="1350">
        <f t="shared" si="55"/>
        <v>463198.94441999996</v>
      </c>
      <c r="GB54" s="1350">
        <f t="shared" si="56"/>
        <v>456793.57057499996</v>
      </c>
      <c r="GC54" s="1350">
        <f t="shared" si="57"/>
        <v>456793.57057499996</v>
      </c>
      <c r="GD54" s="1350">
        <f t="shared" si="58"/>
        <v>6405.3738449999992</v>
      </c>
    </row>
    <row r="55" spans="1:186" ht="15" customHeight="1" x14ac:dyDescent="0.25">
      <c r="A55" s="748" t="s">
        <v>552</v>
      </c>
      <c r="B55" s="749">
        <v>187398500</v>
      </c>
      <c r="C55" s="749">
        <v>20521419</v>
      </c>
      <c r="D55" s="749">
        <v>166877081</v>
      </c>
      <c r="E55" s="749">
        <v>20521419</v>
      </c>
      <c r="F55" s="749">
        <f t="shared" si="0"/>
        <v>193957.44749999998</v>
      </c>
      <c r="G55" s="749">
        <f t="shared" si="1"/>
        <v>21239.668665000001</v>
      </c>
      <c r="H55" s="749">
        <f t="shared" si="2"/>
        <v>172717.778835</v>
      </c>
      <c r="I55" s="749">
        <f t="shared" si="3"/>
        <v>21239.668665000001</v>
      </c>
      <c r="L55" s="748" t="s">
        <v>373</v>
      </c>
      <c r="M55" s="749">
        <v>0</v>
      </c>
      <c r="N55" s="749">
        <f t="shared" si="4"/>
        <v>0</v>
      </c>
      <c r="Q55" s="748" t="s">
        <v>552</v>
      </c>
      <c r="R55" s="749">
        <v>187398500</v>
      </c>
      <c r="S55" s="749">
        <v>40524455</v>
      </c>
      <c r="T55" s="749">
        <v>146874045</v>
      </c>
      <c r="U55" s="749">
        <v>40524455</v>
      </c>
      <c r="V55" s="1348">
        <f t="shared" si="5"/>
        <v>193957.44749999998</v>
      </c>
      <c r="W55" s="1348">
        <f t="shared" si="6"/>
        <v>41942.810924999998</v>
      </c>
      <c r="X55" s="1348">
        <f t="shared" si="7"/>
        <v>152014.63657500001</v>
      </c>
      <c r="Y55" s="1348">
        <f t="shared" si="8"/>
        <v>41942.810924999998</v>
      </c>
      <c r="AB55" s="748" t="s">
        <v>555</v>
      </c>
      <c r="AC55" s="749">
        <v>95274381</v>
      </c>
      <c r="AD55" s="1348">
        <f t="shared" si="9"/>
        <v>98608.984334999986</v>
      </c>
      <c r="AG55" s="748" t="s">
        <v>552</v>
      </c>
      <c r="AH55" s="749">
        <v>187398500</v>
      </c>
      <c r="AI55" s="749">
        <v>61317022</v>
      </c>
      <c r="AJ55" s="749">
        <v>61317022</v>
      </c>
      <c r="AK55" s="749">
        <v>126081478</v>
      </c>
      <c r="AL55" s="1348">
        <f t="shared" si="10"/>
        <v>193957.44749999998</v>
      </c>
      <c r="AM55" s="1348">
        <f t="shared" si="11"/>
        <v>63463.11776999999</v>
      </c>
      <c r="AN55" s="1348">
        <f t="shared" si="12"/>
        <v>63463.11776999999</v>
      </c>
      <c r="AO55" s="1348">
        <f t="shared" si="13"/>
        <v>130494.32973</v>
      </c>
      <c r="AR55" s="748" t="s">
        <v>363</v>
      </c>
      <c r="AS55" s="1348">
        <v>0</v>
      </c>
      <c r="AT55" s="1348">
        <f t="shared" si="14"/>
        <v>0</v>
      </c>
      <c r="AW55" s="748" t="s">
        <v>552</v>
      </c>
      <c r="AX55" s="749">
        <v>187398500</v>
      </c>
      <c r="AY55" s="749">
        <v>82109589</v>
      </c>
      <c r="AZ55" s="749">
        <v>82109589</v>
      </c>
      <c r="BA55" s="749">
        <v>105288911</v>
      </c>
      <c r="BB55" s="1348">
        <f t="shared" si="15"/>
        <v>193957.44749999998</v>
      </c>
      <c r="BC55" s="1348">
        <f t="shared" si="16"/>
        <v>84983.424614999996</v>
      </c>
      <c r="BD55" s="1348">
        <f t="shared" si="17"/>
        <v>84983.424614999996</v>
      </c>
      <c r="BE55" s="1348">
        <f t="shared" si="18"/>
        <v>108974.02288499998</v>
      </c>
      <c r="BH55" s="748" t="s">
        <v>562</v>
      </c>
      <c r="BI55" s="1348">
        <v>881713</v>
      </c>
      <c r="BJ55" s="1348">
        <f t="shared" si="19"/>
        <v>912.57295499999987</v>
      </c>
      <c r="BM55" s="748" t="s">
        <v>552</v>
      </c>
      <c r="BN55" s="1348">
        <v>187398500</v>
      </c>
      <c r="BO55" s="1348">
        <v>102673882</v>
      </c>
      <c r="BP55" s="1348">
        <v>102673882</v>
      </c>
      <c r="BQ55" s="1348">
        <v>84724618</v>
      </c>
      <c r="BR55" s="1348">
        <f t="shared" si="20"/>
        <v>193957.44749999998</v>
      </c>
      <c r="BS55" s="1348">
        <f t="shared" si="21"/>
        <v>106267.46786999999</v>
      </c>
      <c r="BT55" s="1348">
        <f t="shared" si="22"/>
        <v>106267.46786999999</v>
      </c>
      <c r="BU55" s="1348">
        <f t="shared" si="23"/>
        <v>87689.979630000002</v>
      </c>
      <c r="BX55" s="1153" t="s">
        <v>555</v>
      </c>
      <c r="BY55" s="1348">
        <v>98373212</v>
      </c>
      <c r="BZ55" s="1348">
        <f t="shared" si="24"/>
        <v>101816.27441999999</v>
      </c>
      <c r="CC55" s="1348" t="s">
        <v>552</v>
      </c>
      <c r="CD55" s="1348">
        <v>187398500</v>
      </c>
      <c r="CE55" s="1348">
        <v>123238175</v>
      </c>
      <c r="CF55" s="1348">
        <v>123238175</v>
      </c>
      <c r="CG55" s="1348">
        <v>64160325</v>
      </c>
      <c r="CH55" s="1348">
        <f t="shared" si="25"/>
        <v>193957.44749999998</v>
      </c>
      <c r="CI55" s="1348">
        <f t="shared" si="26"/>
        <v>127551.51112499999</v>
      </c>
      <c r="CJ55" s="1348">
        <f t="shared" si="27"/>
        <v>127551.51112499999</v>
      </c>
      <c r="CK55" s="1348">
        <f t="shared" si="28"/>
        <v>66405.93637499999</v>
      </c>
      <c r="CN55" s="1153" t="s">
        <v>363</v>
      </c>
      <c r="CO55" s="1348">
        <v>4188400</v>
      </c>
      <c r="CP55" s="1348">
        <f t="shared" si="29"/>
        <v>4334.9939999999997</v>
      </c>
      <c r="CS55" s="748" t="s">
        <v>552</v>
      </c>
      <c r="CT55" s="749">
        <v>187398500</v>
      </c>
      <c r="CU55" s="749">
        <v>143802468</v>
      </c>
      <c r="CV55" s="749">
        <v>143802468</v>
      </c>
      <c r="CW55" s="749">
        <v>43596032</v>
      </c>
      <c r="CX55" s="1348">
        <f t="shared" si="30"/>
        <v>193957.44749999998</v>
      </c>
      <c r="CY55" s="1348">
        <f t="shared" si="31"/>
        <v>148835.55437999999</v>
      </c>
      <c r="CZ55" s="1348">
        <f t="shared" si="32"/>
        <v>148835.55437999999</v>
      </c>
      <c r="DA55" s="1348">
        <f t="shared" si="33"/>
        <v>45121.893119999993</v>
      </c>
      <c r="DD55" s="1153" t="s">
        <v>372</v>
      </c>
      <c r="DE55" s="1348">
        <v>0</v>
      </c>
      <c r="DF55" s="1348">
        <f t="shared" si="34"/>
        <v>0</v>
      </c>
      <c r="DJ55" s="1153" t="s">
        <v>552</v>
      </c>
      <c r="DK55" s="1348">
        <v>187398500</v>
      </c>
      <c r="DL55" s="1348">
        <v>162129496</v>
      </c>
      <c r="DM55" s="1348">
        <v>25269004</v>
      </c>
      <c r="DN55" s="1348">
        <v>162129496</v>
      </c>
      <c r="DO55" s="1348">
        <f t="shared" si="35"/>
        <v>193957.44749999998</v>
      </c>
      <c r="DP55" s="1348">
        <f t="shared" si="36"/>
        <v>167804.02836</v>
      </c>
      <c r="DQ55" s="1348">
        <f t="shared" si="37"/>
        <v>26153.419139999998</v>
      </c>
      <c r="DR55" s="1348">
        <f t="shared" si="38"/>
        <v>167804.02836</v>
      </c>
      <c r="DV55" s="748" t="s">
        <v>555</v>
      </c>
      <c r="DW55" s="749">
        <v>81893562</v>
      </c>
      <c r="DX55" s="1349">
        <f t="shared" si="39"/>
        <v>84759.836670000004</v>
      </c>
      <c r="EA55" s="748" t="s">
        <v>552</v>
      </c>
      <c r="EB55" s="749">
        <v>187398500</v>
      </c>
      <c r="EC55" s="749">
        <v>185359609</v>
      </c>
      <c r="ED55" s="749">
        <v>185359609</v>
      </c>
      <c r="EE55" s="749">
        <v>2038891</v>
      </c>
      <c r="EF55" s="1350">
        <f t="shared" si="40"/>
        <v>193957.44749999998</v>
      </c>
      <c r="EG55" s="1350">
        <f t="shared" si="41"/>
        <v>191847.19531499999</v>
      </c>
      <c r="EH55" s="1350">
        <f t="shared" si="42"/>
        <v>191847.19531499999</v>
      </c>
      <c r="EI55" s="1350">
        <f t="shared" si="43"/>
        <v>2110.2521849999998</v>
      </c>
      <c r="EL55" s="1351" t="s">
        <v>363</v>
      </c>
      <c r="EM55" s="1352">
        <v>10922546</v>
      </c>
      <c r="EN55" s="1352">
        <f t="shared" si="44"/>
        <v>11304.83511</v>
      </c>
      <c r="EQ55" s="996" t="s">
        <v>552</v>
      </c>
      <c r="ER55" s="997">
        <v>206398500</v>
      </c>
      <c r="ES55" s="997">
        <v>206306157</v>
      </c>
      <c r="ET55" s="997">
        <v>92343</v>
      </c>
      <c r="EU55" s="997">
        <v>206306157</v>
      </c>
      <c r="EV55" s="1352">
        <f t="shared" si="45"/>
        <v>213622.44749999998</v>
      </c>
      <c r="EW55" s="1352">
        <f t="shared" si="46"/>
        <v>213526.87249499999</v>
      </c>
      <c r="EX55" s="1352">
        <f t="shared" si="47"/>
        <v>213526.87249499999</v>
      </c>
      <c r="EY55" s="1352">
        <f t="shared" si="48"/>
        <v>95.57500499999999</v>
      </c>
      <c r="FB55" s="1153" t="s">
        <v>766</v>
      </c>
      <c r="FC55" s="1348">
        <v>0</v>
      </c>
      <c r="FD55" s="1348">
        <f t="shared" si="49"/>
        <v>0</v>
      </c>
      <c r="FF55" s="1153" t="s">
        <v>552</v>
      </c>
      <c r="FG55" s="1348">
        <v>223855699</v>
      </c>
      <c r="FH55" s="1348">
        <v>223855699</v>
      </c>
      <c r="FI55" s="1348">
        <v>223855699</v>
      </c>
      <c r="FJ55" s="1348">
        <v>0</v>
      </c>
      <c r="FK55" s="1350">
        <f t="shared" si="50"/>
        <v>231690.64846499998</v>
      </c>
      <c r="FL55" s="1350">
        <f t="shared" si="51"/>
        <v>231690.64846499998</v>
      </c>
      <c r="FM55" s="1350">
        <f t="shared" si="52"/>
        <v>231690.64846499998</v>
      </c>
      <c r="FN55" s="1350">
        <f t="shared" si="53"/>
        <v>0</v>
      </c>
      <c r="FQ55" s="748" t="s">
        <v>590</v>
      </c>
      <c r="FR55" s="749">
        <v>10661251</v>
      </c>
      <c r="FS55" s="1348">
        <f t="shared" si="54"/>
        <v>11034.394784999999</v>
      </c>
      <c r="FV55" s="748" t="s">
        <v>552</v>
      </c>
      <c r="FW55" s="749">
        <v>243164140</v>
      </c>
      <c r="FX55" s="749">
        <v>243164140</v>
      </c>
      <c r="FY55" s="749">
        <v>243164140</v>
      </c>
      <c r="FZ55" s="749">
        <v>0</v>
      </c>
      <c r="GA55" s="1350">
        <f t="shared" si="55"/>
        <v>251674.8849</v>
      </c>
      <c r="GB55" s="1350">
        <f t="shared" si="56"/>
        <v>251674.8849</v>
      </c>
      <c r="GC55" s="1350">
        <f t="shared" si="57"/>
        <v>251674.8849</v>
      </c>
      <c r="GD55" s="1350">
        <f t="shared" si="58"/>
        <v>0</v>
      </c>
    </row>
    <row r="56" spans="1:186" ht="15" customHeight="1" x14ac:dyDescent="0.25">
      <c r="A56" s="748" t="s">
        <v>553</v>
      </c>
      <c r="B56" s="749">
        <v>50000000</v>
      </c>
      <c r="C56" s="749">
        <v>695794</v>
      </c>
      <c r="D56" s="749">
        <v>49304206</v>
      </c>
      <c r="E56" s="749">
        <v>695794</v>
      </c>
      <c r="F56" s="749">
        <f t="shared" si="0"/>
        <v>51749.999999999993</v>
      </c>
      <c r="G56" s="749">
        <f t="shared" si="1"/>
        <v>720.1467899999999</v>
      </c>
      <c r="H56" s="749">
        <f t="shared" si="2"/>
        <v>51029.853209999994</v>
      </c>
      <c r="I56" s="749">
        <f t="shared" si="3"/>
        <v>720.1467899999999</v>
      </c>
      <c r="L56" s="748" t="s">
        <v>374</v>
      </c>
      <c r="M56" s="749">
        <v>9494572</v>
      </c>
      <c r="N56" s="749">
        <f t="shared" si="4"/>
        <v>9826.8820199999991</v>
      </c>
      <c r="Q56" s="748" t="s">
        <v>553</v>
      </c>
      <c r="R56" s="749">
        <v>50000000</v>
      </c>
      <c r="S56" s="749">
        <v>9128821</v>
      </c>
      <c r="T56" s="749">
        <v>40871179</v>
      </c>
      <c r="U56" s="749">
        <v>9128821</v>
      </c>
      <c r="V56" s="1348">
        <f t="shared" si="5"/>
        <v>51749.999999999993</v>
      </c>
      <c r="W56" s="1348">
        <f t="shared" si="6"/>
        <v>9448.3297349999993</v>
      </c>
      <c r="X56" s="1348">
        <f t="shared" si="7"/>
        <v>42301.670264999993</v>
      </c>
      <c r="Y56" s="1348">
        <f t="shared" si="8"/>
        <v>9448.3297349999993</v>
      </c>
      <c r="AB56" s="748" t="s">
        <v>556</v>
      </c>
      <c r="AC56" s="749">
        <v>1788598</v>
      </c>
      <c r="AD56" s="1348">
        <f t="shared" si="9"/>
        <v>1851.1989299999998</v>
      </c>
      <c r="AG56" s="748" t="s">
        <v>553</v>
      </c>
      <c r="AH56" s="749">
        <v>50000000</v>
      </c>
      <c r="AI56" s="749">
        <v>14809755</v>
      </c>
      <c r="AJ56" s="749">
        <v>14809755</v>
      </c>
      <c r="AK56" s="749">
        <v>35190245</v>
      </c>
      <c r="AL56" s="1348">
        <f t="shared" si="10"/>
        <v>51749.999999999993</v>
      </c>
      <c r="AM56" s="1348">
        <f t="shared" si="11"/>
        <v>15328.096424999998</v>
      </c>
      <c r="AN56" s="1348">
        <f t="shared" si="12"/>
        <v>15328.096424999998</v>
      </c>
      <c r="AO56" s="1348">
        <f t="shared" si="13"/>
        <v>36421.903574999997</v>
      </c>
      <c r="AR56" s="748" t="s">
        <v>365</v>
      </c>
      <c r="AS56" s="1348">
        <v>142889473</v>
      </c>
      <c r="AT56" s="1348">
        <f t="shared" si="14"/>
        <v>147890.604555</v>
      </c>
      <c r="AW56" s="748" t="s">
        <v>553</v>
      </c>
      <c r="AX56" s="749">
        <v>50000000</v>
      </c>
      <c r="AY56" s="749">
        <v>22133842</v>
      </c>
      <c r="AZ56" s="749">
        <v>22133842</v>
      </c>
      <c r="BA56" s="749">
        <v>27866158</v>
      </c>
      <c r="BB56" s="1348">
        <f t="shared" si="15"/>
        <v>51749.999999999993</v>
      </c>
      <c r="BC56" s="1348">
        <f t="shared" si="16"/>
        <v>22908.526469999997</v>
      </c>
      <c r="BD56" s="1348">
        <f t="shared" si="17"/>
        <v>22908.526469999997</v>
      </c>
      <c r="BE56" s="1348">
        <f t="shared" si="18"/>
        <v>28841.473529999996</v>
      </c>
      <c r="BH56" s="748" t="s">
        <v>563</v>
      </c>
      <c r="BI56" s="1348">
        <v>0</v>
      </c>
      <c r="BJ56" s="1348">
        <f t="shared" si="19"/>
        <v>0</v>
      </c>
      <c r="BM56" s="748" t="s">
        <v>553</v>
      </c>
      <c r="BN56" s="1348">
        <v>50000000</v>
      </c>
      <c r="BO56" s="1348">
        <v>27134462</v>
      </c>
      <c r="BP56" s="1348">
        <v>27134462</v>
      </c>
      <c r="BQ56" s="1348">
        <v>22865538</v>
      </c>
      <c r="BR56" s="1348">
        <f t="shared" si="20"/>
        <v>51749.999999999993</v>
      </c>
      <c r="BS56" s="1348">
        <f t="shared" si="21"/>
        <v>28084.168169999997</v>
      </c>
      <c r="BT56" s="1348">
        <f t="shared" si="22"/>
        <v>28084.168169999997</v>
      </c>
      <c r="BU56" s="1348">
        <f t="shared" si="23"/>
        <v>23665.831829999999</v>
      </c>
      <c r="BX56" s="1153" t="s">
        <v>556</v>
      </c>
      <c r="BY56" s="1348">
        <v>225779</v>
      </c>
      <c r="BZ56" s="1348">
        <f t="shared" si="24"/>
        <v>233.68126499999997</v>
      </c>
      <c r="CC56" s="1348" t="s">
        <v>553</v>
      </c>
      <c r="CD56" s="1348">
        <v>50000000</v>
      </c>
      <c r="CE56" s="1348">
        <v>31457298</v>
      </c>
      <c r="CF56" s="1348">
        <v>31457298</v>
      </c>
      <c r="CG56" s="1348">
        <v>18542702</v>
      </c>
      <c r="CH56" s="1348">
        <f t="shared" si="25"/>
        <v>51749.999999999993</v>
      </c>
      <c r="CI56" s="1348">
        <f t="shared" si="26"/>
        <v>32558.303429999996</v>
      </c>
      <c r="CJ56" s="1348">
        <f t="shared" si="27"/>
        <v>32558.303429999996</v>
      </c>
      <c r="CK56" s="1348">
        <f t="shared" si="28"/>
        <v>19191.69657</v>
      </c>
      <c r="CN56" s="1153" t="s">
        <v>365</v>
      </c>
      <c r="CO56" s="1348">
        <v>362320677</v>
      </c>
      <c r="CP56" s="1348">
        <f t="shared" si="29"/>
        <v>375001.90069500002</v>
      </c>
      <c r="CS56" s="748" t="s">
        <v>553</v>
      </c>
      <c r="CT56" s="749">
        <v>50000000</v>
      </c>
      <c r="CU56" s="749">
        <v>37288006</v>
      </c>
      <c r="CV56" s="749">
        <v>37288006</v>
      </c>
      <c r="CW56" s="749">
        <v>12711994</v>
      </c>
      <c r="CX56" s="1348">
        <f t="shared" si="30"/>
        <v>51749.999999999993</v>
      </c>
      <c r="CY56" s="1348">
        <f t="shared" si="31"/>
        <v>38593.086210000001</v>
      </c>
      <c r="CZ56" s="1348">
        <f t="shared" si="32"/>
        <v>38593.086210000001</v>
      </c>
      <c r="DA56" s="1348">
        <f t="shared" si="33"/>
        <v>13156.913789999999</v>
      </c>
      <c r="DD56" s="1153" t="s">
        <v>374</v>
      </c>
      <c r="DE56" s="1348">
        <v>20315330</v>
      </c>
      <c r="DF56" s="1348">
        <f t="shared" si="34"/>
        <v>21026.366549999999</v>
      </c>
      <c r="DJ56" s="1153" t="s">
        <v>553</v>
      </c>
      <c r="DK56" s="1348">
        <v>50000000</v>
      </c>
      <c r="DL56" s="1348">
        <v>41623342</v>
      </c>
      <c r="DM56" s="1348">
        <v>8376658</v>
      </c>
      <c r="DN56" s="1348">
        <v>41623342</v>
      </c>
      <c r="DO56" s="1348">
        <f t="shared" si="35"/>
        <v>51749.999999999993</v>
      </c>
      <c r="DP56" s="1348">
        <f t="shared" si="36"/>
        <v>43080.158969999997</v>
      </c>
      <c r="DQ56" s="1348">
        <f t="shared" si="37"/>
        <v>8669.8410299999996</v>
      </c>
      <c r="DR56" s="1348">
        <f t="shared" si="38"/>
        <v>43080.158969999997</v>
      </c>
      <c r="DV56" s="748" t="s">
        <v>556</v>
      </c>
      <c r="DW56" s="749">
        <v>416991</v>
      </c>
      <c r="DX56" s="1349">
        <f t="shared" si="39"/>
        <v>431.58568499999996</v>
      </c>
      <c r="EA56" s="748" t="s">
        <v>553</v>
      </c>
      <c r="EB56" s="749">
        <v>50000000</v>
      </c>
      <c r="EC56" s="749">
        <v>46392087</v>
      </c>
      <c r="ED56" s="749">
        <v>46392087</v>
      </c>
      <c r="EE56" s="749">
        <v>3607913</v>
      </c>
      <c r="EF56" s="1350">
        <f t="shared" si="40"/>
        <v>51749.999999999993</v>
      </c>
      <c r="EG56" s="1350">
        <f t="shared" si="41"/>
        <v>48015.810044999998</v>
      </c>
      <c r="EH56" s="1350">
        <f t="shared" si="42"/>
        <v>48015.810044999998</v>
      </c>
      <c r="EI56" s="1350">
        <f t="shared" si="43"/>
        <v>3734.1899549999998</v>
      </c>
      <c r="EL56" s="1351" t="s">
        <v>364</v>
      </c>
      <c r="EM56" s="1352">
        <v>100000</v>
      </c>
      <c r="EN56" s="1352">
        <f t="shared" si="44"/>
        <v>103.49999999999999</v>
      </c>
      <c r="EQ56" s="996" t="s">
        <v>553</v>
      </c>
      <c r="ER56" s="997">
        <v>57095585</v>
      </c>
      <c r="ES56" s="997">
        <v>50108288</v>
      </c>
      <c r="ET56" s="997">
        <v>6987297</v>
      </c>
      <c r="EU56" s="997">
        <v>50108288</v>
      </c>
      <c r="EV56" s="1352">
        <f t="shared" si="45"/>
        <v>59093.930474999994</v>
      </c>
      <c r="EW56" s="1352">
        <f t="shared" si="46"/>
        <v>51862.078079999999</v>
      </c>
      <c r="EX56" s="1352">
        <f t="shared" si="47"/>
        <v>51862.078079999999</v>
      </c>
      <c r="EY56" s="1352">
        <f t="shared" si="48"/>
        <v>7231.852394999999</v>
      </c>
      <c r="FB56" s="1153" t="s">
        <v>371</v>
      </c>
      <c r="FC56" s="1348">
        <v>0</v>
      </c>
      <c r="FD56" s="1348">
        <f t="shared" si="49"/>
        <v>0</v>
      </c>
      <c r="FF56" s="1153" t="s">
        <v>553</v>
      </c>
      <c r="FG56" s="1348">
        <v>57095585</v>
      </c>
      <c r="FH56" s="1348">
        <v>53479823</v>
      </c>
      <c r="FI56" s="1348">
        <v>53479823</v>
      </c>
      <c r="FJ56" s="1348">
        <v>3615762</v>
      </c>
      <c r="FK56" s="1350">
        <f t="shared" si="50"/>
        <v>59093.930474999994</v>
      </c>
      <c r="FL56" s="1350">
        <f t="shared" si="51"/>
        <v>55351.616804999991</v>
      </c>
      <c r="FM56" s="1350">
        <f t="shared" si="52"/>
        <v>55351.616804999991</v>
      </c>
      <c r="FN56" s="1350">
        <f t="shared" si="53"/>
        <v>3742.31367</v>
      </c>
      <c r="FQ56" s="748" t="s">
        <v>359</v>
      </c>
      <c r="FR56" s="749">
        <v>82322749</v>
      </c>
      <c r="FS56" s="1348">
        <f t="shared" si="54"/>
        <v>85204.045214999991</v>
      </c>
      <c r="FV56" s="748" t="s">
        <v>553</v>
      </c>
      <c r="FW56" s="749">
        <v>68126898</v>
      </c>
      <c r="FX56" s="749">
        <v>68126898</v>
      </c>
      <c r="FY56" s="749">
        <v>68126898</v>
      </c>
      <c r="FZ56" s="749">
        <v>0</v>
      </c>
      <c r="GA56" s="1350">
        <f t="shared" si="55"/>
        <v>70511.339429999993</v>
      </c>
      <c r="GB56" s="1350">
        <f t="shared" si="56"/>
        <v>70511.339429999993</v>
      </c>
      <c r="GC56" s="1350">
        <f t="shared" si="57"/>
        <v>70511.339429999993</v>
      </c>
      <c r="GD56" s="1350">
        <f t="shared" si="58"/>
        <v>0</v>
      </c>
    </row>
    <row r="57" spans="1:186" ht="15" customHeight="1" x14ac:dyDescent="0.25">
      <c r="A57" s="748" t="s">
        <v>590</v>
      </c>
      <c r="B57" s="749">
        <v>52828032</v>
      </c>
      <c r="C57" s="749">
        <v>4917081</v>
      </c>
      <c r="D57" s="749">
        <v>47910951</v>
      </c>
      <c r="E57" s="749">
        <v>4917081</v>
      </c>
      <c r="F57" s="749">
        <f t="shared" si="0"/>
        <v>54677.013119999996</v>
      </c>
      <c r="G57" s="749">
        <f t="shared" si="1"/>
        <v>5089.1788349999997</v>
      </c>
      <c r="H57" s="749">
        <f t="shared" si="2"/>
        <v>49587.834284999997</v>
      </c>
      <c r="I57" s="749">
        <f t="shared" si="3"/>
        <v>5089.1788349999997</v>
      </c>
      <c r="L57" s="748" t="s">
        <v>375</v>
      </c>
      <c r="M57" s="749">
        <v>670200</v>
      </c>
      <c r="N57" s="749">
        <f t="shared" si="4"/>
        <v>693.65700000000004</v>
      </c>
      <c r="Q57" s="748" t="s">
        <v>590</v>
      </c>
      <c r="R57" s="749">
        <v>53028033</v>
      </c>
      <c r="S57" s="749">
        <v>18702575</v>
      </c>
      <c r="T57" s="749">
        <v>34325458</v>
      </c>
      <c r="U57" s="749">
        <v>18702575</v>
      </c>
      <c r="V57" s="1348">
        <f t="shared" si="5"/>
        <v>54884.014154999997</v>
      </c>
      <c r="W57" s="1348">
        <f t="shared" si="6"/>
        <v>19357.165125</v>
      </c>
      <c r="X57" s="1348">
        <f t="shared" si="7"/>
        <v>35526.849029999998</v>
      </c>
      <c r="Y57" s="1348">
        <f t="shared" si="8"/>
        <v>19357.165125</v>
      </c>
      <c r="AB57" s="748" t="s">
        <v>363</v>
      </c>
      <c r="AC57" s="749">
        <v>1175800</v>
      </c>
      <c r="AD57" s="1348">
        <f t="shared" si="9"/>
        <v>1216.9529999999997</v>
      </c>
      <c r="AG57" s="748" t="s">
        <v>590</v>
      </c>
      <c r="AH57" s="749">
        <v>53528033</v>
      </c>
      <c r="AI57" s="749">
        <v>30880849</v>
      </c>
      <c r="AJ57" s="749">
        <v>30880849</v>
      </c>
      <c r="AK57" s="749">
        <v>22647184</v>
      </c>
      <c r="AL57" s="1348">
        <f t="shared" si="10"/>
        <v>55401.514154999997</v>
      </c>
      <c r="AM57" s="1348">
        <f t="shared" si="11"/>
        <v>31961.678714999995</v>
      </c>
      <c r="AN57" s="1348">
        <f t="shared" si="12"/>
        <v>31961.678714999995</v>
      </c>
      <c r="AO57" s="1348">
        <f t="shared" si="13"/>
        <v>23439.835439999999</v>
      </c>
      <c r="AR57" s="748" t="s">
        <v>366</v>
      </c>
      <c r="AS57" s="1348">
        <v>7544230</v>
      </c>
      <c r="AT57" s="1348">
        <f t="shared" si="14"/>
        <v>7808.278049999999</v>
      </c>
      <c r="AW57" s="748" t="s">
        <v>590</v>
      </c>
      <c r="AX57" s="749">
        <v>55010379</v>
      </c>
      <c r="AY57" s="749">
        <v>43347056</v>
      </c>
      <c r="AZ57" s="749">
        <v>43347056</v>
      </c>
      <c r="BA57" s="749">
        <v>11663323</v>
      </c>
      <c r="BB57" s="1348">
        <f t="shared" si="15"/>
        <v>56935.742264999993</v>
      </c>
      <c r="BC57" s="1348">
        <f t="shared" si="16"/>
        <v>44864.202959999995</v>
      </c>
      <c r="BD57" s="1348">
        <f t="shared" si="17"/>
        <v>44864.202959999995</v>
      </c>
      <c r="BE57" s="1348">
        <f t="shared" si="18"/>
        <v>12071.539305</v>
      </c>
      <c r="BH57" s="748" t="s">
        <v>372</v>
      </c>
      <c r="BI57" s="1348">
        <v>0</v>
      </c>
      <c r="BJ57" s="1348">
        <f t="shared" si="19"/>
        <v>0</v>
      </c>
      <c r="BM57" s="748" t="s">
        <v>590</v>
      </c>
      <c r="BN57" s="1348">
        <v>57437275</v>
      </c>
      <c r="BO57" s="1348">
        <v>53225236</v>
      </c>
      <c r="BP57" s="1348">
        <v>53225236</v>
      </c>
      <c r="BQ57" s="1348">
        <v>4212039</v>
      </c>
      <c r="BR57" s="1348">
        <f t="shared" si="20"/>
        <v>59447.579624999998</v>
      </c>
      <c r="BS57" s="1348">
        <f t="shared" si="21"/>
        <v>55088.119259999992</v>
      </c>
      <c r="BT57" s="1348">
        <f t="shared" si="22"/>
        <v>55088.119259999992</v>
      </c>
      <c r="BU57" s="1348">
        <f t="shared" si="23"/>
        <v>4359.460364999999</v>
      </c>
      <c r="BX57" s="1153" t="s">
        <v>364</v>
      </c>
      <c r="BY57" s="1348">
        <v>0</v>
      </c>
      <c r="BZ57" s="1348">
        <f t="shared" si="24"/>
        <v>0</v>
      </c>
      <c r="CC57" s="1348" t="s">
        <v>590</v>
      </c>
      <c r="CD57" s="1348">
        <v>127317931</v>
      </c>
      <c r="CE57" s="1348">
        <v>65526664</v>
      </c>
      <c r="CF57" s="1348">
        <v>65526664</v>
      </c>
      <c r="CG57" s="1348">
        <v>61791267</v>
      </c>
      <c r="CH57" s="1348">
        <f t="shared" si="25"/>
        <v>131774.05858499999</v>
      </c>
      <c r="CI57" s="1348">
        <f t="shared" si="26"/>
        <v>67820.097239999988</v>
      </c>
      <c r="CJ57" s="1348">
        <f t="shared" si="27"/>
        <v>67820.097239999988</v>
      </c>
      <c r="CK57" s="1348">
        <f t="shared" si="28"/>
        <v>63953.961344999996</v>
      </c>
      <c r="CN57" s="1153" t="s">
        <v>366</v>
      </c>
      <c r="CO57" s="1348">
        <v>0</v>
      </c>
      <c r="CP57" s="1348">
        <f t="shared" si="29"/>
        <v>0</v>
      </c>
      <c r="CS57" s="748" t="s">
        <v>590</v>
      </c>
      <c r="CT57" s="749">
        <v>127317931</v>
      </c>
      <c r="CU57" s="749">
        <v>72808450</v>
      </c>
      <c r="CV57" s="749">
        <v>72808450</v>
      </c>
      <c r="CW57" s="749">
        <v>54509481</v>
      </c>
      <c r="CX57" s="1348">
        <f t="shared" si="30"/>
        <v>131774.05858499999</v>
      </c>
      <c r="CY57" s="1348">
        <f t="shared" si="31"/>
        <v>75356.745749999987</v>
      </c>
      <c r="CZ57" s="1348">
        <f t="shared" si="32"/>
        <v>75356.745749999987</v>
      </c>
      <c r="DA57" s="1348">
        <f t="shared" si="33"/>
        <v>56417.312834999997</v>
      </c>
      <c r="DD57" s="1153" t="s">
        <v>375</v>
      </c>
      <c r="DE57" s="1348">
        <v>1666867</v>
      </c>
      <c r="DF57" s="1348">
        <f t="shared" si="34"/>
        <v>1725.2073449999998</v>
      </c>
      <c r="DJ57" s="1153" t="s">
        <v>590</v>
      </c>
      <c r="DK57" s="1348">
        <v>127317931</v>
      </c>
      <c r="DL57" s="1348">
        <v>85869104</v>
      </c>
      <c r="DM57" s="1348">
        <v>41448827</v>
      </c>
      <c r="DN57" s="1348">
        <v>85869104</v>
      </c>
      <c r="DO57" s="1348">
        <f t="shared" si="35"/>
        <v>131774.05858499999</v>
      </c>
      <c r="DP57" s="1348">
        <f t="shared" si="36"/>
        <v>88874.522639999996</v>
      </c>
      <c r="DQ57" s="1348">
        <f t="shared" si="37"/>
        <v>42899.535944999996</v>
      </c>
      <c r="DR57" s="1348">
        <f t="shared" si="38"/>
        <v>88874.522639999996</v>
      </c>
      <c r="DV57" s="748" t="s">
        <v>363</v>
      </c>
      <c r="DW57" s="749">
        <v>7610664</v>
      </c>
      <c r="DX57" s="1349">
        <f t="shared" si="39"/>
        <v>7877.0372399999987</v>
      </c>
      <c r="EA57" s="748" t="s">
        <v>590</v>
      </c>
      <c r="EB57" s="749">
        <v>127317931</v>
      </c>
      <c r="EC57" s="749">
        <v>94175601</v>
      </c>
      <c r="ED57" s="749">
        <v>94175601</v>
      </c>
      <c r="EE57" s="749">
        <v>33142330</v>
      </c>
      <c r="EF57" s="1350">
        <f t="shared" si="40"/>
        <v>131774.05858499999</v>
      </c>
      <c r="EG57" s="1350">
        <f t="shared" si="41"/>
        <v>97471.747034999993</v>
      </c>
      <c r="EH57" s="1350">
        <f t="shared" si="42"/>
        <v>97471.747034999993</v>
      </c>
      <c r="EI57" s="1350">
        <f t="shared" si="43"/>
        <v>34302.311549999999</v>
      </c>
      <c r="EL57" s="1351" t="s">
        <v>365</v>
      </c>
      <c r="EM57" s="1352">
        <v>167771695</v>
      </c>
      <c r="EN57" s="1352">
        <f t="shared" si="44"/>
        <v>173643.704325</v>
      </c>
      <c r="EQ57" s="996" t="s">
        <v>590</v>
      </c>
      <c r="ER57" s="997">
        <v>126317931</v>
      </c>
      <c r="ES57" s="997">
        <v>107672253</v>
      </c>
      <c r="ET57" s="997">
        <v>18645678</v>
      </c>
      <c r="EU57" s="997">
        <v>107672253</v>
      </c>
      <c r="EV57" s="1352">
        <f t="shared" si="45"/>
        <v>130739.05858499999</v>
      </c>
      <c r="EW57" s="1352">
        <f t="shared" si="46"/>
        <v>111440.78185499999</v>
      </c>
      <c r="EX57" s="1352">
        <f t="shared" si="47"/>
        <v>111440.78185499999</v>
      </c>
      <c r="EY57" s="1352">
        <f t="shared" si="48"/>
        <v>19298.276729999998</v>
      </c>
      <c r="FB57" s="1153" t="s">
        <v>560</v>
      </c>
      <c r="FC57" s="1348">
        <v>3657490</v>
      </c>
      <c r="FD57" s="1348">
        <f t="shared" si="49"/>
        <v>3785.5021499999993</v>
      </c>
      <c r="FF57" s="1153" t="s">
        <v>590</v>
      </c>
      <c r="FG57" s="1348">
        <v>126628931</v>
      </c>
      <c r="FH57" s="1348">
        <v>119394156</v>
      </c>
      <c r="FI57" s="1348">
        <v>119394156</v>
      </c>
      <c r="FJ57" s="1348">
        <v>7234775</v>
      </c>
      <c r="FK57" s="1350">
        <f t="shared" si="50"/>
        <v>131060.94358499999</v>
      </c>
      <c r="FL57" s="1350">
        <f t="shared" si="51"/>
        <v>123572.95146</v>
      </c>
      <c r="FM57" s="1350">
        <f t="shared" si="52"/>
        <v>123572.95146</v>
      </c>
      <c r="FN57" s="1350">
        <f t="shared" si="53"/>
        <v>7487.9921249999989</v>
      </c>
      <c r="FQ57" s="748" t="s">
        <v>360</v>
      </c>
      <c r="FR57" s="749">
        <v>15357149</v>
      </c>
      <c r="FS57" s="1348">
        <f t="shared" si="54"/>
        <v>15894.649214999998</v>
      </c>
      <c r="FV57" s="748" t="s">
        <v>590</v>
      </c>
      <c r="FW57" s="749">
        <v>135744174</v>
      </c>
      <c r="FX57" s="749">
        <v>130055407</v>
      </c>
      <c r="FY57" s="749">
        <v>130055407</v>
      </c>
      <c r="FZ57" s="749">
        <v>5688767</v>
      </c>
      <c r="GA57" s="1350">
        <f t="shared" si="55"/>
        <v>140495.22008999999</v>
      </c>
      <c r="GB57" s="1350">
        <f t="shared" si="56"/>
        <v>134607.34624499999</v>
      </c>
      <c r="GC57" s="1350">
        <f t="shared" si="57"/>
        <v>134607.34624499999</v>
      </c>
      <c r="GD57" s="1350">
        <f t="shared" si="58"/>
        <v>5887.8738449999992</v>
      </c>
    </row>
    <row r="58" spans="1:186" ht="15" customHeight="1" x14ac:dyDescent="0.25">
      <c r="A58" s="748" t="s">
        <v>850</v>
      </c>
      <c r="B58" s="749">
        <v>500000</v>
      </c>
      <c r="C58" s="749">
        <v>0</v>
      </c>
      <c r="D58" s="749">
        <v>500000</v>
      </c>
      <c r="E58" s="749">
        <v>0</v>
      </c>
      <c r="F58" s="749">
        <f t="shared" si="0"/>
        <v>517.5</v>
      </c>
      <c r="G58" s="749">
        <f t="shared" si="1"/>
        <v>0</v>
      </c>
      <c r="H58" s="749">
        <f t="shared" si="2"/>
        <v>517.5</v>
      </c>
      <c r="I58" s="749">
        <f t="shared" si="3"/>
        <v>0</v>
      </c>
      <c r="L58" s="748" t="s">
        <v>376</v>
      </c>
      <c r="M58" s="749">
        <v>2390080</v>
      </c>
      <c r="N58" s="749">
        <f t="shared" si="4"/>
        <v>2473.7327999999998</v>
      </c>
      <c r="Q58" s="748" t="s">
        <v>850</v>
      </c>
      <c r="R58" s="749">
        <v>500000</v>
      </c>
      <c r="S58" s="749">
        <v>0</v>
      </c>
      <c r="T58" s="749">
        <v>500000</v>
      </c>
      <c r="U58" s="749">
        <v>0</v>
      </c>
      <c r="V58" s="1348">
        <f t="shared" si="5"/>
        <v>517.5</v>
      </c>
      <c r="W58" s="1348">
        <f t="shared" si="6"/>
        <v>0</v>
      </c>
      <c r="X58" s="1348">
        <f t="shared" si="7"/>
        <v>517.5</v>
      </c>
      <c r="Y58" s="1348">
        <f t="shared" si="8"/>
        <v>0</v>
      </c>
      <c r="AB58" s="748" t="s">
        <v>365</v>
      </c>
      <c r="AC58" s="749">
        <v>291068604</v>
      </c>
      <c r="AD58" s="1348">
        <f t="shared" si="9"/>
        <v>301256.00513999996</v>
      </c>
      <c r="AG58" s="748" t="s">
        <v>850</v>
      </c>
      <c r="AH58" s="749">
        <v>500000</v>
      </c>
      <c r="AI58" s="749">
        <v>0</v>
      </c>
      <c r="AJ58" s="749">
        <v>0</v>
      </c>
      <c r="AK58" s="749">
        <v>500000</v>
      </c>
      <c r="AL58" s="1348">
        <f t="shared" si="10"/>
        <v>517.5</v>
      </c>
      <c r="AM58" s="1348">
        <f t="shared" si="11"/>
        <v>0</v>
      </c>
      <c r="AN58" s="1348">
        <f t="shared" si="12"/>
        <v>0</v>
      </c>
      <c r="AO58" s="1348">
        <f t="shared" si="13"/>
        <v>517.5</v>
      </c>
      <c r="AR58" s="748" t="s">
        <v>557</v>
      </c>
      <c r="AS58" s="1348">
        <v>6114450</v>
      </c>
      <c r="AT58" s="1348">
        <f t="shared" si="14"/>
        <v>6328.4557499999992</v>
      </c>
      <c r="AW58" s="748" t="s">
        <v>850</v>
      </c>
      <c r="AX58" s="749">
        <v>500000</v>
      </c>
      <c r="AY58" s="749">
        <v>0</v>
      </c>
      <c r="AZ58" s="749">
        <v>0</v>
      </c>
      <c r="BA58" s="749">
        <v>500000</v>
      </c>
      <c r="BB58" s="1348">
        <f t="shared" si="15"/>
        <v>517.5</v>
      </c>
      <c r="BC58" s="1348">
        <f t="shared" si="16"/>
        <v>0</v>
      </c>
      <c r="BD58" s="1348">
        <f t="shared" si="17"/>
        <v>0</v>
      </c>
      <c r="BE58" s="1348">
        <f t="shared" si="18"/>
        <v>517.5</v>
      </c>
      <c r="BH58" s="748" t="s">
        <v>374</v>
      </c>
      <c r="BI58" s="1348">
        <v>8122392</v>
      </c>
      <c r="BJ58" s="1348">
        <f t="shared" si="19"/>
        <v>8406.6757199999993</v>
      </c>
      <c r="BM58" s="748" t="s">
        <v>850</v>
      </c>
      <c r="BN58" s="1348">
        <v>500000</v>
      </c>
      <c r="BO58" s="1348">
        <v>0</v>
      </c>
      <c r="BP58" s="1348">
        <v>0</v>
      </c>
      <c r="BQ58" s="1348">
        <v>500000</v>
      </c>
      <c r="BR58" s="1348">
        <f t="shared" si="20"/>
        <v>517.5</v>
      </c>
      <c r="BS58" s="1348">
        <f t="shared" si="21"/>
        <v>0</v>
      </c>
      <c r="BT58" s="1348">
        <f t="shared" si="22"/>
        <v>0</v>
      </c>
      <c r="BU58" s="1348">
        <f t="shared" si="23"/>
        <v>517.5</v>
      </c>
      <c r="BX58" s="1153" t="s">
        <v>365</v>
      </c>
      <c r="BY58" s="1348">
        <v>203367158</v>
      </c>
      <c r="BZ58" s="1348">
        <f t="shared" si="24"/>
        <v>210485.00852999999</v>
      </c>
      <c r="CC58" s="1348" t="s">
        <v>850</v>
      </c>
      <c r="CD58" s="1348">
        <v>500000</v>
      </c>
      <c r="CE58" s="1348">
        <v>0</v>
      </c>
      <c r="CF58" s="1348">
        <v>0</v>
      </c>
      <c r="CG58" s="1348">
        <v>500000</v>
      </c>
      <c r="CH58" s="1348">
        <f t="shared" si="25"/>
        <v>517.5</v>
      </c>
      <c r="CI58" s="1348">
        <f t="shared" si="26"/>
        <v>0</v>
      </c>
      <c r="CJ58" s="1348">
        <f t="shared" si="27"/>
        <v>0</v>
      </c>
      <c r="CK58" s="1348">
        <f t="shared" si="28"/>
        <v>517.5</v>
      </c>
      <c r="CN58" s="1153" t="s">
        <v>557</v>
      </c>
      <c r="CO58" s="1348">
        <v>0</v>
      </c>
      <c r="CP58" s="1348">
        <f t="shared" si="29"/>
        <v>0</v>
      </c>
      <c r="CS58" s="748" t="s">
        <v>850</v>
      </c>
      <c r="CT58" s="749">
        <v>500000</v>
      </c>
      <c r="CU58" s="749">
        <v>0</v>
      </c>
      <c r="CV58" s="749">
        <v>0</v>
      </c>
      <c r="CW58" s="749">
        <v>500000</v>
      </c>
      <c r="CX58" s="1348">
        <f t="shared" si="30"/>
        <v>517.5</v>
      </c>
      <c r="CY58" s="1348">
        <f t="shared" si="31"/>
        <v>0</v>
      </c>
      <c r="CZ58" s="1348">
        <f t="shared" si="32"/>
        <v>0</v>
      </c>
      <c r="DA58" s="1348">
        <f t="shared" si="33"/>
        <v>517.5</v>
      </c>
      <c r="DD58" s="1153" t="s">
        <v>376</v>
      </c>
      <c r="DE58" s="1348">
        <v>1342865</v>
      </c>
      <c r="DF58" s="1348">
        <f t="shared" si="34"/>
        <v>1389.8652749999999</v>
      </c>
      <c r="DJ58" s="1153" t="s">
        <v>850</v>
      </c>
      <c r="DK58" s="1348">
        <v>500000</v>
      </c>
      <c r="DL58" s="1348">
        <v>0</v>
      </c>
      <c r="DM58" s="1348">
        <v>500000</v>
      </c>
      <c r="DN58" s="1348">
        <v>0</v>
      </c>
      <c r="DO58" s="1348">
        <f t="shared" si="35"/>
        <v>517.5</v>
      </c>
      <c r="DP58" s="1348">
        <f t="shared" si="36"/>
        <v>0</v>
      </c>
      <c r="DQ58" s="1348">
        <f t="shared" si="37"/>
        <v>517.5</v>
      </c>
      <c r="DR58" s="1348">
        <f t="shared" si="38"/>
        <v>0</v>
      </c>
      <c r="DV58" s="748" t="s">
        <v>364</v>
      </c>
      <c r="DW58" s="749">
        <v>320000</v>
      </c>
      <c r="DX58" s="1349">
        <f t="shared" si="39"/>
        <v>331.2</v>
      </c>
      <c r="EA58" s="748" t="s">
        <v>850</v>
      </c>
      <c r="EB58" s="749">
        <v>500000</v>
      </c>
      <c r="EC58" s="749">
        <v>0</v>
      </c>
      <c r="ED58" s="749">
        <v>0</v>
      </c>
      <c r="EE58" s="749">
        <v>500000</v>
      </c>
      <c r="EF58" s="1350">
        <f t="shared" si="40"/>
        <v>517.5</v>
      </c>
      <c r="EG58" s="1350">
        <f t="shared" si="41"/>
        <v>0</v>
      </c>
      <c r="EH58" s="1350">
        <f t="shared" si="42"/>
        <v>0</v>
      </c>
      <c r="EI58" s="1350">
        <f t="shared" si="43"/>
        <v>517.5</v>
      </c>
      <c r="EL58" s="1351" t="s">
        <v>366</v>
      </c>
      <c r="EM58" s="1352">
        <v>1867472</v>
      </c>
      <c r="EN58" s="1352">
        <f t="shared" si="44"/>
        <v>1932.8335199999999</v>
      </c>
      <c r="EQ58" s="996" t="s">
        <v>850</v>
      </c>
      <c r="ER58" s="997">
        <v>500000</v>
      </c>
      <c r="ES58" s="997">
        <v>0</v>
      </c>
      <c r="ET58" s="997">
        <v>500000</v>
      </c>
      <c r="EU58" s="997">
        <v>0</v>
      </c>
      <c r="EV58" s="1352">
        <f t="shared" si="45"/>
        <v>517.5</v>
      </c>
      <c r="EW58" s="1352">
        <f t="shared" si="46"/>
        <v>0</v>
      </c>
      <c r="EX58" s="1352">
        <f t="shared" si="47"/>
        <v>0</v>
      </c>
      <c r="EY58" s="1352">
        <f t="shared" si="48"/>
        <v>517.5</v>
      </c>
      <c r="FB58" s="1153" t="s">
        <v>561</v>
      </c>
      <c r="FC58" s="1348">
        <v>0</v>
      </c>
      <c r="FD58" s="1348">
        <f t="shared" si="49"/>
        <v>0</v>
      </c>
      <c r="FF58" s="1153" t="s">
        <v>850</v>
      </c>
      <c r="FG58" s="1348">
        <v>500000</v>
      </c>
      <c r="FH58" s="1348">
        <v>0</v>
      </c>
      <c r="FI58" s="1348">
        <v>0</v>
      </c>
      <c r="FJ58" s="1348">
        <v>500000</v>
      </c>
      <c r="FK58" s="1350">
        <f t="shared" si="50"/>
        <v>517.5</v>
      </c>
      <c r="FL58" s="1350">
        <f t="shared" si="51"/>
        <v>0</v>
      </c>
      <c r="FM58" s="1350">
        <f t="shared" si="52"/>
        <v>0</v>
      </c>
      <c r="FN58" s="1350">
        <f t="shared" si="53"/>
        <v>517.5</v>
      </c>
      <c r="FQ58" s="748" t="s">
        <v>464</v>
      </c>
      <c r="FR58" s="749">
        <v>0</v>
      </c>
      <c r="FS58" s="1348">
        <f t="shared" si="54"/>
        <v>0</v>
      </c>
      <c r="FV58" s="748" t="s">
        <v>850</v>
      </c>
      <c r="FW58" s="749">
        <v>500000</v>
      </c>
      <c r="FX58" s="749">
        <v>0</v>
      </c>
      <c r="FY58" s="749">
        <v>0</v>
      </c>
      <c r="FZ58" s="749">
        <v>500000</v>
      </c>
      <c r="GA58" s="1350">
        <f t="shared" si="55"/>
        <v>517.5</v>
      </c>
      <c r="GB58" s="1350">
        <f t="shared" si="56"/>
        <v>0</v>
      </c>
      <c r="GC58" s="1350">
        <f t="shared" si="57"/>
        <v>0</v>
      </c>
      <c r="GD58" s="1350">
        <f t="shared" si="58"/>
        <v>517.5</v>
      </c>
    </row>
    <row r="59" spans="1:186" ht="15" customHeight="1" x14ac:dyDescent="0.25">
      <c r="A59" s="748" t="s">
        <v>359</v>
      </c>
      <c r="B59" s="749">
        <v>163673576</v>
      </c>
      <c r="C59" s="749">
        <v>0</v>
      </c>
      <c r="D59" s="749">
        <v>163673576</v>
      </c>
      <c r="E59" s="749">
        <v>0</v>
      </c>
      <c r="F59" s="749">
        <f t="shared" si="0"/>
        <v>169402.15115999998</v>
      </c>
      <c r="G59" s="749">
        <f t="shared" si="1"/>
        <v>0</v>
      </c>
      <c r="H59" s="749">
        <f t="shared" si="2"/>
        <v>169402.15115999998</v>
      </c>
      <c r="I59" s="749">
        <f t="shared" si="3"/>
        <v>0</v>
      </c>
      <c r="L59" s="748" t="s">
        <v>377</v>
      </c>
      <c r="M59" s="749">
        <v>69250</v>
      </c>
      <c r="N59" s="749">
        <f t="shared" si="4"/>
        <v>71.673749999999998</v>
      </c>
      <c r="Q59" s="748" t="s">
        <v>359</v>
      </c>
      <c r="R59" s="749">
        <v>163673576</v>
      </c>
      <c r="S59" s="749">
        <v>0</v>
      </c>
      <c r="T59" s="749">
        <v>163673576</v>
      </c>
      <c r="U59" s="749">
        <v>0</v>
      </c>
      <c r="V59" s="1348">
        <f t="shared" si="5"/>
        <v>169402.15115999998</v>
      </c>
      <c r="W59" s="1348">
        <f t="shared" si="6"/>
        <v>0</v>
      </c>
      <c r="X59" s="1348">
        <f t="shared" si="7"/>
        <v>169402.15115999998</v>
      </c>
      <c r="Y59" s="1348">
        <f t="shared" si="8"/>
        <v>0</v>
      </c>
      <c r="AB59" s="748" t="s">
        <v>366</v>
      </c>
      <c r="AC59" s="749">
        <v>0</v>
      </c>
      <c r="AD59" s="1348">
        <f t="shared" si="9"/>
        <v>0</v>
      </c>
      <c r="AG59" s="748" t="s">
        <v>359</v>
      </c>
      <c r="AH59" s="749">
        <v>163673576</v>
      </c>
      <c r="AI59" s="749">
        <v>7659702</v>
      </c>
      <c r="AJ59" s="749">
        <v>7659702</v>
      </c>
      <c r="AK59" s="749">
        <v>156013874</v>
      </c>
      <c r="AL59" s="1348">
        <f t="shared" si="10"/>
        <v>169402.15115999998</v>
      </c>
      <c r="AM59" s="1348">
        <f t="shared" si="11"/>
        <v>7927.7915699999994</v>
      </c>
      <c r="AN59" s="1348">
        <f t="shared" si="12"/>
        <v>7927.7915699999994</v>
      </c>
      <c r="AO59" s="1348">
        <f t="shared" si="13"/>
        <v>161474.35959000001</v>
      </c>
      <c r="AR59" s="748" t="s">
        <v>367</v>
      </c>
      <c r="AS59" s="1348">
        <v>1429780</v>
      </c>
      <c r="AT59" s="1348">
        <f t="shared" si="14"/>
        <v>1479.8222999999998</v>
      </c>
      <c r="AW59" s="748" t="s">
        <v>359</v>
      </c>
      <c r="AX59" s="749">
        <v>163673576</v>
      </c>
      <c r="AY59" s="749">
        <v>7659702</v>
      </c>
      <c r="AZ59" s="749">
        <v>7659702</v>
      </c>
      <c r="BA59" s="749">
        <v>156013874</v>
      </c>
      <c r="BB59" s="1348">
        <f t="shared" si="15"/>
        <v>169402.15115999998</v>
      </c>
      <c r="BC59" s="1348">
        <f t="shared" si="16"/>
        <v>7927.7915699999994</v>
      </c>
      <c r="BD59" s="1348">
        <f t="shared" si="17"/>
        <v>7927.7915699999994</v>
      </c>
      <c r="BE59" s="1348">
        <f t="shared" si="18"/>
        <v>161474.35959000001</v>
      </c>
      <c r="BH59" s="748" t="s">
        <v>375</v>
      </c>
      <c r="BI59" s="1348">
        <v>1029530</v>
      </c>
      <c r="BJ59" s="1348">
        <f t="shared" si="19"/>
        <v>1065.5635499999999</v>
      </c>
      <c r="BM59" s="748" t="s">
        <v>359</v>
      </c>
      <c r="BN59" s="1348">
        <v>163673576</v>
      </c>
      <c r="BO59" s="1348">
        <v>7659702</v>
      </c>
      <c r="BP59" s="1348">
        <v>7659702</v>
      </c>
      <c r="BQ59" s="1348">
        <v>156013874</v>
      </c>
      <c r="BR59" s="1348">
        <f t="shared" si="20"/>
        <v>169402.15115999998</v>
      </c>
      <c r="BS59" s="1348">
        <f t="shared" si="21"/>
        <v>7927.7915699999994</v>
      </c>
      <c r="BT59" s="1348">
        <f t="shared" si="22"/>
        <v>7927.7915699999994</v>
      </c>
      <c r="BU59" s="1348">
        <f t="shared" si="23"/>
        <v>161474.35959000001</v>
      </c>
      <c r="BX59" s="1153" t="s">
        <v>366</v>
      </c>
      <c r="BY59" s="1348">
        <v>8312684</v>
      </c>
      <c r="BZ59" s="1348">
        <f t="shared" si="24"/>
        <v>8603.6279399999985</v>
      </c>
      <c r="CC59" s="1348" t="s">
        <v>359</v>
      </c>
      <c r="CD59" s="1348">
        <v>163673576</v>
      </c>
      <c r="CE59" s="1348">
        <v>17096139</v>
      </c>
      <c r="CF59" s="1348">
        <v>17096139</v>
      </c>
      <c r="CG59" s="1348">
        <v>146577437</v>
      </c>
      <c r="CH59" s="1348">
        <f t="shared" si="25"/>
        <v>169402.15115999998</v>
      </c>
      <c r="CI59" s="1348">
        <f t="shared" si="26"/>
        <v>17694.503864999999</v>
      </c>
      <c r="CJ59" s="1348">
        <f t="shared" si="27"/>
        <v>17694.503864999999</v>
      </c>
      <c r="CK59" s="1348">
        <f t="shared" si="28"/>
        <v>151707.647295</v>
      </c>
      <c r="CN59" s="1153" t="s">
        <v>367</v>
      </c>
      <c r="CO59" s="1348">
        <v>0</v>
      </c>
      <c r="CP59" s="1348">
        <f t="shared" si="29"/>
        <v>0</v>
      </c>
      <c r="CS59" s="748" t="s">
        <v>359</v>
      </c>
      <c r="CT59" s="749">
        <v>163673576</v>
      </c>
      <c r="CU59" s="749">
        <v>17096139</v>
      </c>
      <c r="CV59" s="749">
        <v>17096139</v>
      </c>
      <c r="CW59" s="749">
        <v>146577437</v>
      </c>
      <c r="CX59" s="1348">
        <f t="shared" si="30"/>
        <v>169402.15115999998</v>
      </c>
      <c r="CY59" s="1348">
        <f t="shared" si="31"/>
        <v>17694.503864999999</v>
      </c>
      <c r="CZ59" s="1348">
        <f t="shared" si="32"/>
        <v>17694.503864999999</v>
      </c>
      <c r="DA59" s="1348">
        <f t="shared" si="33"/>
        <v>151707.647295</v>
      </c>
      <c r="DD59" s="1153" t="s">
        <v>377</v>
      </c>
      <c r="DE59" s="1348">
        <v>357250</v>
      </c>
      <c r="DF59" s="1348">
        <f t="shared" si="34"/>
        <v>369.75374999999997</v>
      </c>
      <c r="DJ59" s="1153" t="s">
        <v>359</v>
      </c>
      <c r="DK59" s="1348">
        <v>163673576</v>
      </c>
      <c r="DL59" s="1348">
        <v>17096139</v>
      </c>
      <c r="DM59" s="1348">
        <v>146577437</v>
      </c>
      <c r="DN59" s="1348">
        <v>17096139</v>
      </c>
      <c r="DO59" s="1348">
        <f t="shared" si="35"/>
        <v>169402.15115999998</v>
      </c>
      <c r="DP59" s="1348">
        <f t="shared" si="36"/>
        <v>17694.503864999999</v>
      </c>
      <c r="DQ59" s="1348">
        <f t="shared" si="37"/>
        <v>151707.647295</v>
      </c>
      <c r="DR59" s="1348">
        <f t="shared" si="38"/>
        <v>17694.503864999999</v>
      </c>
      <c r="DV59" s="748" t="s">
        <v>365</v>
      </c>
      <c r="DW59" s="749">
        <v>540107452</v>
      </c>
      <c r="DX59" s="1349">
        <f t="shared" si="39"/>
        <v>559011.21282000002</v>
      </c>
      <c r="EA59" s="748" t="s">
        <v>359</v>
      </c>
      <c r="EB59" s="749">
        <v>163673576</v>
      </c>
      <c r="EC59" s="749">
        <v>38450550</v>
      </c>
      <c r="ED59" s="749">
        <v>38450550</v>
      </c>
      <c r="EE59" s="749">
        <v>125223026</v>
      </c>
      <c r="EF59" s="1350">
        <f t="shared" si="40"/>
        <v>169402.15115999998</v>
      </c>
      <c r="EG59" s="1350">
        <f t="shared" si="41"/>
        <v>39796.31925</v>
      </c>
      <c r="EH59" s="1350">
        <f t="shared" si="42"/>
        <v>39796.31925</v>
      </c>
      <c r="EI59" s="1350">
        <f t="shared" si="43"/>
        <v>129605.83190999999</v>
      </c>
      <c r="EL59" s="1351" t="s">
        <v>557</v>
      </c>
      <c r="EM59" s="1352">
        <v>1867472</v>
      </c>
      <c r="EN59" s="1352">
        <f t="shared" si="44"/>
        <v>1932.8335199999999</v>
      </c>
      <c r="EQ59" s="996" t="s">
        <v>359</v>
      </c>
      <c r="ER59" s="997">
        <v>163673576</v>
      </c>
      <c r="ES59" s="997">
        <v>38450550</v>
      </c>
      <c r="ET59" s="997">
        <v>125223026</v>
      </c>
      <c r="EU59" s="997">
        <v>38450550</v>
      </c>
      <c r="EV59" s="1352">
        <f t="shared" si="45"/>
        <v>169402.15115999998</v>
      </c>
      <c r="EW59" s="1352">
        <f t="shared" si="46"/>
        <v>39796.31925</v>
      </c>
      <c r="EX59" s="1352">
        <f t="shared" si="47"/>
        <v>39796.31925</v>
      </c>
      <c r="EY59" s="1352">
        <f t="shared" si="48"/>
        <v>129605.83190999999</v>
      </c>
      <c r="FB59" s="1153" t="s">
        <v>562</v>
      </c>
      <c r="FC59" s="1348">
        <v>236000</v>
      </c>
      <c r="FD59" s="1348">
        <f t="shared" si="49"/>
        <v>244.26</v>
      </c>
      <c r="FF59" s="1153" t="s">
        <v>359</v>
      </c>
      <c r="FG59" s="1348">
        <v>163673576</v>
      </c>
      <c r="FH59" s="1348">
        <v>38450550</v>
      </c>
      <c r="FI59" s="1348">
        <v>38450550</v>
      </c>
      <c r="FJ59" s="1348">
        <v>125223026</v>
      </c>
      <c r="FK59" s="1350">
        <f t="shared" si="50"/>
        <v>169402.15115999998</v>
      </c>
      <c r="FL59" s="1350">
        <f t="shared" si="51"/>
        <v>39796.31925</v>
      </c>
      <c r="FM59" s="1350">
        <f t="shared" si="52"/>
        <v>39796.31925</v>
      </c>
      <c r="FN59" s="1350">
        <f t="shared" si="53"/>
        <v>129605.83190999999</v>
      </c>
      <c r="FQ59" s="748" t="s">
        <v>361</v>
      </c>
      <c r="FR59" s="749">
        <v>66965600</v>
      </c>
      <c r="FS59" s="1348">
        <f t="shared" si="54"/>
        <v>69309.396000000008</v>
      </c>
      <c r="FV59" s="748" t="s">
        <v>359</v>
      </c>
      <c r="FW59" s="749">
        <v>120773299</v>
      </c>
      <c r="FX59" s="749">
        <v>120773299</v>
      </c>
      <c r="FY59" s="749">
        <v>120773299</v>
      </c>
      <c r="FZ59" s="749">
        <v>0</v>
      </c>
      <c r="GA59" s="1350">
        <f t="shared" si="55"/>
        <v>125000.36446499999</v>
      </c>
      <c r="GB59" s="1350">
        <f t="shared" si="56"/>
        <v>125000.36446499999</v>
      </c>
      <c r="GC59" s="1350">
        <f t="shared" si="57"/>
        <v>125000.36446499999</v>
      </c>
      <c r="GD59" s="1350">
        <f t="shared" si="58"/>
        <v>0</v>
      </c>
    </row>
    <row r="60" spans="1:186" ht="15" customHeight="1" x14ac:dyDescent="0.25">
      <c r="A60" s="748" t="s">
        <v>360</v>
      </c>
      <c r="B60" s="749">
        <v>47688318</v>
      </c>
      <c r="C60" s="749">
        <v>0</v>
      </c>
      <c r="D60" s="749">
        <v>47688318</v>
      </c>
      <c r="E60" s="749">
        <v>0</v>
      </c>
      <c r="F60" s="749">
        <f t="shared" si="0"/>
        <v>49357.409129999993</v>
      </c>
      <c r="G60" s="749">
        <f t="shared" si="1"/>
        <v>0</v>
      </c>
      <c r="H60" s="749">
        <f t="shared" si="2"/>
        <v>49357.409129999993</v>
      </c>
      <c r="I60" s="749">
        <f t="shared" si="3"/>
        <v>0</v>
      </c>
      <c r="L60" s="748" t="s">
        <v>378</v>
      </c>
      <c r="M60" s="749">
        <v>899896</v>
      </c>
      <c r="N60" s="749">
        <f t="shared" si="4"/>
        <v>931.39235999999994</v>
      </c>
      <c r="Q60" s="748" t="s">
        <v>360</v>
      </c>
      <c r="R60" s="749">
        <v>47688318</v>
      </c>
      <c r="S60" s="749">
        <v>0</v>
      </c>
      <c r="T60" s="749">
        <v>47688318</v>
      </c>
      <c r="U60" s="749">
        <v>0</v>
      </c>
      <c r="V60" s="1348">
        <f t="shared" si="5"/>
        <v>49357.409129999993</v>
      </c>
      <c r="W60" s="1348">
        <f t="shared" si="6"/>
        <v>0</v>
      </c>
      <c r="X60" s="1348">
        <f t="shared" si="7"/>
        <v>49357.409129999993</v>
      </c>
      <c r="Y60" s="1348">
        <f t="shared" si="8"/>
        <v>0</v>
      </c>
      <c r="AB60" s="748" t="s">
        <v>557</v>
      </c>
      <c r="AC60" s="749">
        <v>0</v>
      </c>
      <c r="AD60" s="1348">
        <f t="shared" si="9"/>
        <v>0</v>
      </c>
      <c r="AG60" s="748" t="s">
        <v>360</v>
      </c>
      <c r="AH60" s="749">
        <v>47688318</v>
      </c>
      <c r="AI60" s="749">
        <v>0</v>
      </c>
      <c r="AJ60" s="749">
        <v>0</v>
      </c>
      <c r="AK60" s="749">
        <v>47688318</v>
      </c>
      <c r="AL60" s="1348">
        <f t="shared" si="10"/>
        <v>49357.409129999993</v>
      </c>
      <c r="AM60" s="1348">
        <f t="shared" si="11"/>
        <v>0</v>
      </c>
      <c r="AN60" s="1348">
        <f t="shared" si="12"/>
        <v>0</v>
      </c>
      <c r="AO60" s="1348">
        <f t="shared" si="13"/>
        <v>49357.409129999993</v>
      </c>
      <c r="AR60" s="748" t="s">
        <v>368</v>
      </c>
      <c r="AS60" s="1348">
        <v>5613268</v>
      </c>
      <c r="AT60" s="1348">
        <f t="shared" si="14"/>
        <v>5809.7323799999995</v>
      </c>
      <c r="AW60" s="748" t="s">
        <v>360</v>
      </c>
      <c r="AX60" s="749">
        <v>47688318</v>
      </c>
      <c r="AY60" s="749">
        <v>0</v>
      </c>
      <c r="AZ60" s="749">
        <v>0</v>
      </c>
      <c r="BA60" s="749">
        <v>47688318</v>
      </c>
      <c r="BB60" s="1348">
        <f t="shared" si="15"/>
        <v>49357.409129999993</v>
      </c>
      <c r="BC60" s="1348">
        <f t="shared" si="16"/>
        <v>0</v>
      </c>
      <c r="BD60" s="1348">
        <f t="shared" si="17"/>
        <v>0</v>
      </c>
      <c r="BE60" s="1348">
        <f t="shared" si="18"/>
        <v>49357.409129999993</v>
      </c>
      <c r="BH60" s="748" t="s">
        <v>376</v>
      </c>
      <c r="BI60" s="1348">
        <v>1487866</v>
      </c>
      <c r="BJ60" s="1348">
        <f t="shared" si="19"/>
        <v>1539.9413099999999</v>
      </c>
      <c r="BM60" s="748" t="s">
        <v>360</v>
      </c>
      <c r="BN60" s="1348">
        <v>47688318</v>
      </c>
      <c r="BO60" s="1348">
        <v>0</v>
      </c>
      <c r="BP60" s="1348">
        <v>0</v>
      </c>
      <c r="BQ60" s="1348">
        <v>47688318</v>
      </c>
      <c r="BR60" s="1348">
        <f t="shared" si="20"/>
        <v>49357.409129999993</v>
      </c>
      <c r="BS60" s="1348">
        <f t="shared" si="21"/>
        <v>0</v>
      </c>
      <c r="BT60" s="1348">
        <f t="shared" si="22"/>
        <v>0</v>
      </c>
      <c r="BU60" s="1348">
        <f t="shared" si="23"/>
        <v>49357.409129999993</v>
      </c>
      <c r="BX60" s="1153" t="s">
        <v>557</v>
      </c>
      <c r="BY60" s="1348">
        <v>8312684</v>
      </c>
      <c r="BZ60" s="1348">
        <f t="shared" si="24"/>
        <v>8603.6279399999985</v>
      </c>
      <c r="CC60" s="1348" t="s">
        <v>360</v>
      </c>
      <c r="CD60" s="1348">
        <v>47688318</v>
      </c>
      <c r="CE60" s="1348">
        <v>0</v>
      </c>
      <c r="CF60" s="1348">
        <v>0</v>
      </c>
      <c r="CG60" s="1348">
        <v>47688318</v>
      </c>
      <c r="CH60" s="1348">
        <f t="shared" si="25"/>
        <v>49357.409129999993</v>
      </c>
      <c r="CI60" s="1348">
        <f t="shared" si="26"/>
        <v>0</v>
      </c>
      <c r="CJ60" s="1348">
        <f t="shared" si="27"/>
        <v>0</v>
      </c>
      <c r="CK60" s="1348">
        <f t="shared" si="28"/>
        <v>49357.409129999993</v>
      </c>
      <c r="CN60" s="1153" t="s">
        <v>482</v>
      </c>
      <c r="CO60" s="1348">
        <v>35000000</v>
      </c>
      <c r="CP60" s="1348">
        <f t="shared" si="29"/>
        <v>36225</v>
      </c>
      <c r="CS60" s="748" t="s">
        <v>360</v>
      </c>
      <c r="CT60" s="749">
        <v>47688318</v>
      </c>
      <c r="CU60" s="749">
        <v>0</v>
      </c>
      <c r="CV60" s="749">
        <v>0</v>
      </c>
      <c r="CW60" s="749">
        <v>47688318</v>
      </c>
      <c r="CX60" s="1348">
        <f t="shared" si="30"/>
        <v>49357.409129999993</v>
      </c>
      <c r="CY60" s="1348">
        <f t="shared" si="31"/>
        <v>0</v>
      </c>
      <c r="CZ60" s="1348">
        <f t="shared" si="32"/>
        <v>0</v>
      </c>
      <c r="DA60" s="1348">
        <f t="shared" si="33"/>
        <v>49357.409129999993</v>
      </c>
      <c r="DD60" s="1153" t="s">
        <v>378</v>
      </c>
      <c r="DE60" s="1348">
        <v>1933616</v>
      </c>
      <c r="DF60" s="1348">
        <f t="shared" si="34"/>
        <v>2001.2925599999999</v>
      </c>
      <c r="DJ60" s="1153" t="s">
        <v>360</v>
      </c>
      <c r="DK60" s="1348">
        <v>47688318</v>
      </c>
      <c r="DL60" s="1348">
        <v>0</v>
      </c>
      <c r="DM60" s="1348">
        <v>47688318</v>
      </c>
      <c r="DN60" s="1348">
        <v>0</v>
      </c>
      <c r="DO60" s="1348">
        <f t="shared" si="35"/>
        <v>49357.409129999993</v>
      </c>
      <c r="DP60" s="1348">
        <f t="shared" si="36"/>
        <v>0</v>
      </c>
      <c r="DQ60" s="1348">
        <f t="shared" si="37"/>
        <v>49357.409129999993</v>
      </c>
      <c r="DR60" s="1348">
        <f t="shared" si="38"/>
        <v>0</v>
      </c>
      <c r="DV60" s="748" t="s">
        <v>366</v>
      </c>
      <c r="DW60" s="749">
        <v>342351</v>
      </c>
      <c r="DX60" s="1349">
        <f t="shared" si="39"/>
        <v>354.33328499999999</v>
      </c>
      <c r="EA60" s="748" t="s">
        <v>360</v>
      </c>
      <c r="EB60" s="749">
        <v>47688318</v>
      </c>
      <c r="EC60" s="749">
        <v>21354411</v>
      </c>
      <c r="ED60" s="749">
        <v>21354411</v>
      </c>
      <c r="EE60" s="749">
        <v>26333907</v>
      </c>
      <c r="EF60" s="1350">
        <f t="shared" si="40"/>
        <v>49357.409129999993</v>
      </c>
      <c r="EG60" s="1350">
        <f t="shared" si="41"/>
        <v>22101.815384999998</v>
      </c>
      <c r="EH60" s="1350">
        <f t="shared" si="42"/>
        <v>22101.815384999998</v>
      </c>
      <c r="EI60" s="1350">
        <f t="shared" si="43"/>
        <v>27255.593744999998</v>
      </c>
      <c r="EL60" s="1351" t="s">
        <v>368</v>
      </c>
      <c r="EM60" s="1352">
        <v>2948387</v>
      </c>
      <c r="EN60" s="1352">
        <f t="shared" si="44"/>
        <v>3051.5805449999998</v>
      </c>
      <c r="EQ60" s="996" t="s">
        <v>360</v>
      </c>
      <c r="ER60" s="997">
        <v>47688318</v>
      </c>
      <c r="ES60" s="997">
        <v>21354411</v>
      </c>
      <c r="ET60" s="997">
        <v>26333907</v>
      </c>
      <c r="EU60" s="997">
        <v>21354411</v>
      </c>
      <c r="EV60" s="1352">
        <f t="shared" si="45"/>
        <v>49357.409129999993</v>
      </c>
      <c r="EW60" s="1352">
        <f t="shared" si="46"/>
        <v>22101.815384999998</v>
      </c>
      <c r="EX60" s="1352">
        <f t="shared" si="47"/>
        <v>22101.815384999998</v>
      </c>
      <c r="EY60" s="1352">
        <f t="shared" si="48"/>
        <v>27255.593744999998</v>
      </c>
      <c r="FB60" s="1153" t="s">
        <v>372</v>
      </c>
      <c r="FC60" s="1348">
        <v>6003634</v>
      </c>
      <c r="FD60" s="1348">
        <f t="shared" si="49"/>
        <v>6213.7611899999993</v>
      </c>
      <c r="FF60" s="1153" t="s">
        <v>360</v>
      </c>
      <c r="FG60" s="1348">
        <v>47688318</v>
      </c>
      <c r="FH60" s="1348">
        <v>21354411</v>
      </c>
      <c r="FI60" s="1348">
        <v>21354411</v>
      </c>
      <c r="FJ60" s="1348">
        <v>26333907</v>
      </c>
      <c r="FK60" s="1350">
        <f t="shared" si="50"/>
        <v>49357.409129999993</v>
      </c>
      <c r="FL60" s="1350">
        <f t="shared" si="51"/>
        <v>22101.815384999998</v>
      </c>
      <c r="FM60" s="1350">
        <f t="shared" si="52"/>
        <v>22101.815384999998</v>
      </c>
      <c r="FN60" s="1350">
        <f t="shared" si="53"/>
        <v>27255.593744999998</v>
      </c>
      <c r="FQ60" s="748" t="s">
        <v>362</v>
      </c>
      <c r="FR60" s="749">
        <v>121203729</v>
      </c>
      <c r="FS60" s="1348">
        <f t="shared" si="54"/>
        <v>125445.859515</v>
      </c>
      <c r="FV60" s="748" t="s">
        <v>360</v>
      </c>
      <c r="FW60" s="749">
        <v>36711560</v>
      </c>
      <c r="FX60" s="749">
        <v>36711560</v>
      </c>
      <c r="FY60" s="749">
        <v>36711560</v>
      </c>
      <c r="FZ60" s="749">
        <v>0</v>
      </c>
      <c r="GA60" s="1350">
        <f t="shared" si="55"/>
        <v>37996.464599999992</v>
      </c>
      <c r="GB60" s="1350">
        <f t="shared" si="56"/>
        <v>37996.464599999992</v>
      </c>
      <c r="GC60" s="1350">
        <f t="shared" si="57"/>
        <v>37996.464599999992</v>
      </c>
      <c r="GD60" s="1350">
        <f t="shared" si="58"/>
        <v>0</v>
      </c>
    </row>
    <row r="61" spans="1:186" ht="15" customHeight="1" x14ac:dyDescent="0.25">
      <c r="A61" s="748" t="s">
        <v>464</v>
      </c>
      <c r="B61" s="749">
        <v>17918413</v>
      </c>
      <c r="C61" s="749">
        <v>0</v>
      </c>
      <c r="D61" s="749">
        <v>17918413</v>
      </c>
      <c r="E61" s="749">
        <v>0</v>
      </c>
      <c r="F61" s="749">
        <f t="shared" si="0"/>
        <v>18545.557454999998</v>
      </c>
      <c r="G61" s="749">
        <f t="shared" si="1"/>
        <v>0</v>
      </c>
      <c r="H61" s="749">
        <f t="shared" si="2"/>
        <v>18545.557454999998</v>
      </c>
      <c r="I61" s="749">
        <f t="shared" si="3"/>
        <v>0</v>
      </c>
      <c r="L61" s="748" t="s">
        <v>379</v>
      </c>
      <c r="M61" s="749">
        <v>5465146</v>
      </c>
      <c r="N61" s="749">
        <f t="shared" si="4"/>
        <v>5656.4261099999994</v>
      </c>
      <c r="Q61" s="748" t="s">
        <v>464</v>
      </c>
      <c r="R61" s="749">
        <v>17918413</v>
      </c>
      <c r="S61" s="749">
        <v>0</v>
      </c>
      <c r="T61" s="749">
        <v>17918413</v>
      </c>
      <c r="U61" s="749">
        <v>0</v>
      </c>
      <c r="V61" s="1348">
        <f t="shared" si="5"/>
        <v>18545.557454999998</v>
      </c>
      <c r="W61" s="1348">
        <f t="shared" si="6"/>
        <v>0</v>
      </c>
      <c r="X61" s="1348">
        <f t="shared" si="7"/>
        <v>18545.557454999998</v>
      </c>
      <c r="Y61" s="1348">
        <f t="shared" si="8"/>
        <v>0</v>
      </c>
      <c r="AB61" s="748" t="s">
        <v>367</v>
      </c>
      <c r="AC61" s="749">
        <v>0</v>
      </c>
      <c r="AD61" s="1348">
        <f t="shared" si="9"/>
        <v>0</v>
      </c>
      <c r="AG61" s="748" t="s">
        <v>464</v>
      </c>
      <c r="AH61" s="749">
        <v>17918413</v>
      </c>
      <c r="AI61" s="749">
        <v>7659702</v>
      </c>
      <c r="AJ61" s="749">
        <v>7659702</v>
      </c>
      <c r="AK61" s="749">
        <v>10258711</v>
      </c>
      <c r="AL61" s="1348">
        <f t="shared" si="10"/>
        <v>18545.557454999998</v>
      </c>
      <c r="AM61" s="1348">
        <f t="shared" si="11"/>
        <v>7927.7915699999994</v>
      </c>
      <c r="AN61" s="1348">
        <f t="shared" si="12"/>
        <v>7927.7915699999994</v>
      </c>
      <c r="AO61" s="1348">
        <f t="shared" si="13"/>
        <v>10617.765884999999</v>
      </c>
      <c r="AR61" s="748" t="s">
        <v>369</v>
      </c>
      <c r="AS61" s="1348">
        <v>455380</v>
      </c>
      <c r="AT61" s="1348">
        <f t="shared" si="14"/>
        <v>471.31829999999997</v>
      </c>
      <c r="AW61" s="748" t="s">
        <v>464</v>
      </c>
      <c r="AX61" s="749">
        <v>17918413</v>
      </c>
      <c r="AY61" s="749">
        <v>7659702</v>
      </c>
      <c r="AZ61" s="749">
        <v>7659702</v>
      </c>
      <c r="BA61" s="749">
        <v>10258711</v>
      </c>
      <c r="BB61" s="1348">
        <f t="shared" si="15"/>
        <v>18545.557454999998</v>
      </c>
      <c r="BC61" s="1348">
        <f t="shared" si="16"/>
        <v>7927.7915699999994</v>
      </c>
      <c r="BD61" s="1348">
        <f t="shared" si="17"/>
        <v>7927.7915699999994</v>
      </c>
      <c r="BE61" s="1348">
        <f t="shared" si="18"/>
        <v>10617.765884999999</v>
      </c>
      <c r="BH61" s="748" t="s">
        <v>377</v>
      </c>
      <c r="BI61" s="1348">
        <v>119850</v>
      </c>
      <c r="BJ61" s="1348">
        <f t="shared" si="19"/>
        <v>124.04474999999998</v>
      </c>
      <c r="BM61" s="748" t="s">
        <v>464</v>
      </c>
      <c r="BN61" s="1348">
        <v>17918413</v>
      </c>
      <c r="BO61" s="1348">
        <v>7659702</v>
      </c>
      <c r="BP61" s="1348">
        <v>7659702</v>
      </c>
      <c r="BQ61" s="1348">
        <v>10258711</v>
      </c>
      <c r="BR61" s="1348">
        <f t="shared" si="20"/>
        <v>18545.557454999998</v>
      </c>
      <c r="BS61" s="1348">
        <f t="shared" si="21"/>
        <v>7927.7915699999994</v>
      </c>
      <c r="BT61" s="1348">
        <f t="shared" si="22"/>
        <v>7927.7915699999994</v>
      </c>
      <c r="BU61" s="1348">
        <f t="shared" si="23"/>
        <v>10617.765884999999</v>
      </c>
      <c r="BX61" s="1153" t="s">
        <v>367</v>
      </c>
      <c r="BY61" s="1348">
        <v>0</v>
      </c>
      <c r="BZ61" s="1348">
        <f t="shared" si="24"/>
        <v>0</v>
      </c>
      <c r="CC61" s="1348" t="s">
        <v>464</v>
      </c>
      <c r="CD61" s="1348">
        <v>17918413</v>
      </c>
      <c r="CE61" s="1348">
        <v>17096139</v>
      </c>
      <c r="CF61" s="1348">
        <v>17096139</v>
      </c>
      <c r="CG61" s="1348">
        <v>822274</v>
      </c>
      <c r="CH61" s="1348">
        <f t="shared" si="25"/>
        <v>18545.557454999998</v>
      </c>
      <c r="CI61" s="1348">
        <f t="shared" si="26"/>
        <v>17694.503864999999</v>
      </c>
      <c r="CJ61" s="1348">
        <f t="shared" si="27"/>
        <v>17694.503864999999</v>
      </c>
      <c r="CK61" s="1348">
        <f t="shared" si="28"/>
        <v>851.05358999999999</v>
      </c>
      <c r="CN61" s="1153" t="s">
        <v>483</v>
      </c>
      <c r="CO61" s="1348">
        <v>35000000</v>
      </c>
      <c r="CP61" s="1348">
        <f t="shared" si="29"/>
        <v>36225</v>
      </c>
      <c r="CS61" s="748" t="s">
        <v>464</v>
      </c>
      <c r="CT61" s="749">
        <v>17918413</v>
      </c>
      <c r="CU61" s="749">
        <v>17096139</v>
      </c>
      <c r="CV61" s="749">
        <v>17096139</v>
      </c>
      <c r="CW61" s="749">
        <v>822274</v>
      </c>
      <c r="CX61" s="1348">
        <f t="shared" si="30"/>
        <v>18545.557454999998</v>
      </c>
      <c r="CY61" s="1348">
        <f t="shared" si="31"/>
        <v>17694.503864999999</v>
      </c>
      <c r="CZ61" s="1348">
        <f t="shared" si="32"/>
        <v>17694.503864999999</v>
      </c>
      <c r="DA61" s="1348">
        <f t="shared" si="33"/>
        <v>851.05358999999999</v>
      </c>
      <c r="DD61" s="1153" t="s">
        <v>379</v>
      </c>
      <c r="DE61" s="1348">
        <v>10930292</v>
      </c>
      <c r="DF61" s="1348">
        <f t="shared" si="34"/>
        <v>11312.852219999999</v>
      </c>
      <c r="DJ61" s="1153" t="s">
        <v>464</v>
      </c>
      <c r="DK61" s="1348">
        <v>17918413</v>
      </c>
      <c r="DL61" s="1348">
        <v>17096139</v>
      </c>
      <c r="DM61" s="1348">
        <v>822274</v>
      </c>
      <c r="DN61" s="1348">
        <v>17096139</v>
      </c>
      <c r="DO61" s="1348">
        <f t="shared" si="35"/>
        <v>18545.557454999998</v>
      </c>
      <c r="DP61" s="1348">
        <f t="shared" si="36"/>
        <v>17694.503864999999</v>
      </c>
      <c r="DQ61" s="1348">
        <f t="shared" si="37"/>
        <v>851.05358999999999</v>
      </c>
      <c r="DR61" s="1348">
        <f t="shared" si="38"/>
        <v>17694.503864999999</v>
      </c>
      <c r="DV61" s="748" t="s">
        <v>557</v>
      </c>
      <c r="DW61" s="749">
        <v>342351</v>
      </c>
      <c r="DX61" s="1349">
        <f t="shared" si="39"/>
        <v>354.33328499999999</v>
      </c>
      <c r="EA61" s="748" t="s">
        <v>464</v>
      </c>
      <c r="EB61" s="749">
        <v>17918413</v>
      </c>
      <c r="EC61" s="749">
        <v>17096139</v>
      </c>
      <c r="ED61" s="749">
        <v>17096139</v>
      </c>
      <c r="EE61" s="749">
        <v>822274</v>
      </c>
      <c r="EF61" s="1350">
        <f t="shared" si="40"/>
        <v>18545.557454999998</v>
      </c>
      <c r="EG61" s="1350">
        <f t="shared" si="41"/>
        <v>17694.503864999999</v>
      </c>
      <c r="EH61" s="1350">
        <f t="shared" si="42"/>
        <v>17694.503864999999</v>
      </c>
      <c r="EI61" s="1350">
        <f t="shared" si="43"/>
        <v>851.05358999999999</v>
      </c>
      <c r="EL61" s="1351" t="s">
        <v>369</v>
      </c>
      <c r="EM61" s="1352">
        <v>1100607</v>
      </c>
      <c r="EN61" s="1352">
        <f t="shared" si="44"/>
        <v>1139.1282449999999</v>
      </c>
      <c r="EQ61" s="996" t="s">
        <v>464</v>
      </c>
      <c r="ER61" s="997">
        <v>17918413</v>
      </c>
      <c r="ES61" s="997">
        <v>17096139</v>
      </c>
      <c r="ET61" s="997">
        <v>822274</v>
      </c>
      <c r="EU61" s="997">
        <v>17096139</v>
      </c>
      <c r="EV61" s="1352">
        <f t="shared" si="45"/>
        <v>18545.557454999998</v>
      </c>
      <c r="EW61" s="1352">
        <f t="shared" si="46"/>
        <v>17694.503864999999</v>
      </c>
      <c r="EX61" s="1352">
        <f t="shared" si="47"/>
        <v>17694.503864999999</v>
      </c>
      <c r="EY61" s="1352">
        <f t="shared" si="48"/>
        <v>851.05358999999999</v>
      </c>
      <c r="FB61" s="1153" t="s">
        <v>374</v>
      </c>
      <c r="FC61" s="1348">
        <v>18095025</v>
      </c>
      <c r="FD61" s="1348">
        <f t="shared" si="49"/>
        <v>18728.350875</v>
      </c>
      <c r="FF61" s="1153" t="s">
        <v>464</v>
      </c>
      <c r="FG61" s="1348">
        <v>17918413</v>
      </c>
      <c r="FH61" s="1348">
        <v>17096139</v>
      </c>
      <c r="FI61" s="1348">
        <v>17096139</v>
      </c>
      <c r="FJ61" s="1348">
        <v>822274</v>
      </c>
      <c r="FK61" s="1350">
        <f t="shared" si="50"/>
        <v>18545.557454999998</v>
      </c>
      <c r="FL61" s="1350">
        <f t="shared" si="51"/>
        <v>17694.503864999999</v>
      </c>
      <c r="FM61" s="1350">
        <f t="shared" si="52"/>
        <v>17694.503864999999</v>
      </c>
      <c r="FN61" s="1350">
        <f t="shared" si="53"/>
        <v>851.05358999999999</v>
      </c>
      <c r="FQ61" s="748" t="s">
        <v>554</v>
      </c>
      <c r="FR61" s="749">
        <v>102896746</v>
      </c>
      <c r="FS61" s="1348">
        <f t="shared" si="54"/>
        <v>106498.13210999999</v>
      </c>
      <c r="FV61" s="748" t="s">
        <v>464</v>
      </c>
      <c r="FW61" s="749">
        <v>17096139</v>
      </c>
      <c r="FX61" s="749">
        <v>17096139</v>
      </c>
      <c r="FY61" s="749">
        <v>17096139</v>
      </c>
      <c r="FZ61" s="749">
        <v>0</v>
      </c>
      <c r="GA61" s="1350">
        <f t="shared" si="55"/>
        <v>17694.503864999999</v>
      </c>
      <c r="GB61" s="1350">
        <f t="shared" si="56"/>
        <v>17694.503864999999</v>
      </c>
      <c r="GC61" s="1350">
        <f t="shared" si="57"/>
        <v>17694.503864999999</v>
      </c>
      <c r="GD61" s="1350">
        <f t="shared" si="58"/>
        <v>0</v>
      </c>
    </row>
    <row r="62" spans="1:186" ht="15" customHeight="1" x14ac:dyDescent="0.25">
      <c r="A62" s="748" t="s">
        <v>361</v>
      </c>
      <c r="B62" s="749">
        <v>98066845</v>
      </c>
      <c r="C62" s="749">
        <v>0</v>
      </c>
      <c r="D62" s="749">
        <v>98066845</v>
      </c>
      <c r="E62" s="749">
        <v>0</v>
      </c>
      <c r="F62" s="749">
        <f t="shared" si="0"/>
        <v>101499.18457499999</v>
      </c>
      <c r="G62" s="749">
        <f t="shared" si="1"/>
        <v>0</v>
      </c>
      <c r="H62" s="749">
        <f t="shared" si="2"/>
        <v>101499.18457499999</v>
      </c>
      <c r="I62" s="749">
        <f t="shared" si="3"/>
        <v>0</v>
      </c>
      <c r="L62" s="748" t="s">
        <v>382</v>
      </c>
      <c r="M62" s="749">
        <v>5617189</v>
      </c>
      <c r="N62" s="749">
        <f t="shared" si="4"/>
        <v>5813.7906149999999</v>
      </c>
      <c r="Q62" s="748" t="s">
        <v>361</v>
      </c>
      <c r="R62" s="749">
        <v>98066845</v>
      </c>
      <c r="S62" s="749">
        <v>0</v>
      </c>
      <c r="T62" s="749">
        <v>98066845</v>
      </c>
      <c r="U62" s="749">
        <v>0</v>
      </c>
      <c r="V62" s="1348">
        <f t="shared" si="5"/>
        <v>101499.18457499999</v>
      </c>
      <c r="W62" s="1348">
        <f t="shared" si="6"/>
        <v>0</v>
      </c>
      <c r="X62" s="1348">
        <f t="shared" si="7"/>
        <v>101499.18457499999</v>
      </c>
      <c r="Y62" s="1348">
        <f t="shared" si="8"/>
        <v>0</v>
      </c>
      <c r="AB62" s="748" t="s">
        <v>368</v>
      </c>
      <c r="AC62" s="749">
        <v>5586918</v>
      </c>
      <c r="AD62" s="1348">
        <f t="shared" si="9"/>
        <v>5782.4601299999995</v>
      </c>
      <c r="AG62" s="748" t="s">
        <v>361</v>
      </c>
      <c r="AH62" s="749">
        <v>98066845</v>
      </c>
      <c r="AI62" s="749">
        <v>0</v>
      </c>
      <c r="AJ62" s="749">
        <v>0</v>
      </c>
      <c r="AK62" s="749">
        <v>98066845</v>
      </c>
      <c r="AL62" s="1348">
        <f t="shared" si="10"/>
        <v>101499.18457499999</v>
      </c>
      <c r="AM62" s="1348">
        <f t="shared" si="11"/>
        <v>0</v>
      </c>
      <c r="AN62" s="1348">
        <f t="shared" si="12"/>
        <v>0</v>
      </c>
      <c r="AO62" s="1348">
        <f t="shared" si="13"/>
        <v>101499.18457499999</v>
      </c>
      <c r="AR62" s="748" t="s">
        <v>558</v>
      </c>
      <c r="AS62" s="1348">
        <v>0</v>
      </c>
      <c r="AT62" s="1348">
        <f t="shared" si="14"/>
        <v>0</v>
      </c>
      <c r="AW62" s="748" t="s">
        <v>361</v>
      </c>
      <c r="AX62" s="749">
        <v>98066845</v>
      </c>
      <c r="AY62" s="749">
        <v>0</v>
      </c>
      <c r="AZ62" s="749">
        <v>0</v>
      </c>
      <c r="BA62" s="749">
        <v>98066845</v>
      </c>
      <c r="BB62" s="1348">
        <f t="shared" si="15"/>
        <v>101499.18457499999</v>
      </c>
      <c r="BC62" s="1348">
        <f t="shared" si="16"/>
        <v>0</v>
      </c>
      <c r="BD62" s="1348">
        <f t="shared" si="17"/>
        <v>0</v>
      </c>
      <c r="BE62" s="1348">
        <f t="shared" si="18"/>
        <v>101499.18457499999</v>
      </c>
      <c r="BH62" s="748" t="s">
        <v>378</v>
      </c>
      <c r="BI62" s="1348">
        <v>20000</v>
      </c>
      <c r="BJ62" s="1348">
        <f t="shared" si="19"/>
        <v>20.7</v>
      </c>
      <c r="BM62" s="748" t="s">
        <v>361</v>
      </c>
      <c r="BN62" s="1348">
        <v>98066845</v>
      </c>
      <c r="BO62" s="1348">
        <v>0</v>
      </c>
      <c r="BP62" s="1348">
        <v>0</v>
      </c>
      <c r="BQ62" s="1348">
        <v>98066845</v>
      </c>
      <c r="BR62" s="1348">
        <f t="shared" si="20"/>
        <v>101499.18457499999</v>
      </c>
      <c r="BS62" s="1348">
        <f t="shared" si="21"/>
        <v>0</v>
      </c>
      <c r="BT62" s="1348">
        <f t="shared" si="22"/>
        <v>0</v>
      </c>
      <c r="BU62" s="1348">
        <f t="shared" si="23"/>
        <v>101499.18457499999</v>
      </c>
      <c r="BX62" s="1153" t="s">
        <v>368</v>
      </c>
      <c r="BY62" s="1348">
        <v>5289415</v>
      </c>
      <c r="BZ62" s="1348">
        <f t="shared" si="24"/>
        <v>5474.5445249999993</v>
      </c>
      <c r="CC62" s="1348" t="s">
        <v>361</v>
      </c>
      <c r="CD62" s="1348">
        <v>98066845</v>
      </c>
      <c r="CE62" s="1348">
        <v>0</v>
      </c>
      <c r="CF62" s="1348">
        <v>0</v>
      </c>
      <c r="CG62" s="1348">
        <v>98066845</v>
      </c>
      <c r="CH62" s="1348">
        <f t="shared" si="25"/>
        <v>101499.18457499999</v>
      </c>
      <c r="CI62" s="1348">
        <f t="shared" si="26"/>
        <v>0</v>
      </c>
      <c r="CJ62" s="1348">
        <f t="shared" si="27"/>
        <v>0</v>
      </c>
      <c r="CK62" s="1348">
        <f t="shared" si="28"/>
        <v>101499.18457499999</v>
      </c>
      <c r="CN62" s="1153" t="s">
        <v>368</v>
      </c>
      <c r="CO62" s="1348">
        <v>3596464</v>
      </c>
      <c r="CP62" s="1348">
        <f t="shared" si="29"/>
        <v>3722.3402399999995</v>
      </c>
      <c r="CS62" s="748" t="s">
        <v>361</v>
      </c>
      <c r="CT62" s="749">
        <v>98066845</v>
      </c>
      <c r="CU62" s="749">
        <v>0</v>
      </c>
      <c r="CV62" s="749">
        <v>0</v>
      </c>
      <c r="CW62" s="749">
        <v>98066845</v>
      </c>
      <c r="CX62" s="1348">
        <f t="shared" si="30"/>
        <v>101499.18457499999</v>
      </c>
      <c r="CY62" s="1348">
        <f t="shared" si="31"/>
        <v>0</v>
      </c>
      <c r="CZ62" s="1348">
        <f t="shared" si="32"/>
        <v>0</v>
      </c>
      <c r="DA62" s="1348">
        <f t="shared" si="33"/>
        <v>101499.18457499999</v>
      </c>
      <c r="DD62" s="1153" t="s">
        <v>381</v>
      </c>
      <c r="DE62" s="1348">
        <v>948634</v>
      </c>
      <c r="DF62" s="1348">
        <f t="shared" si="34"/>
        <v>981.83618999999999</v>
      </c>
      <c r="DJ62" s="1153" t="s">
        <v>361</v>
      </c>
      <c r="DK62" s="1348">
        <v>98066845</v>
      </c>
      <c r="DL62" s="1348">
        <v>0</v>
      </c>
      <c r="DM62" s="1348">
        <v>98066845</v>
      </c>
      <c r="DN62" s="1348">
        <v>0</v>
      </c>
      <c r="DO62" s="1348">
        <f t="shared" si="35"/>
        <v>101499.18457499999</v>
      </c>
      <c r="DP62" s="1348">
        <f t="shared" si="36"/>
        <v>0</v>
      </c>
      <c r="DQ62" s="1348">
        <f t="shared" si="37"/>
        <v>101499.18457499999</v>
      </c>
      <c r="DR62" s="1348">
        <f t="shared" si="38"/>
        <v>0</v>
      </c>
      <c r="DV62" s="748" t="s">
        <v>367</v>
      </c>
      <c r="DW62" s="749">
        <v>0</v>
      </c>
      <c r="DX62" s="1349">
        <f t="shared" si="39"/>
        <v>0</v>
      </c>
      <c r="EA62" s="748" t="s">
        <v>361</v>
      </c>
      <c r="EB62" s="749">
        <v>98066845</v>
      </c>
      <c r="EC62" s="749">
        <v>0</v>
      </c>
      <c r="ED62" s="749">
        <v>0</v>
      </c>
      <c r="EE62" s="749">
        <v>98066845</v>
      </c>
      <c r="EF62" s="1350">
        <f t="shared" si="40"/>
        <v>101499.18457499999</v>
      </c>
      <c r="EG62" s="1350">
        <f t="shared" si="41"/>
        <v>0</v>
      </c>
      <c r="EH62" s="1350">
        <f t="shared" si="42"/>
        <v>0</v>
      </c>
      <c r="EI62" s="1350">
        <f t="shared" si="43"/>
        <v>101499.18457499999</v>
      </c>
      <c r="EL62" s="1351" t="s">
        <v>371</v>
      </c>
      <c r="EM62" s="1352">
        <v>70160</v>
      </c>
      <c r="EN62" s="1352">
        <f t="shared" si="44"/>
        <v>72.615599999999986</v>
      </c>
      <c r="EQ62" s="996" t="s">
        <v>361</v>
      </c>
      <c r="ER62" s="997">
        <v>98066845</v>
      </c>
      <c r="ES62" s="997">
        <v>0</v>
      </c>
      <c r="ET62" s="997">
        <v>98066845</v>
      </c>
      <c r="EU62" s="997">
        <v>0</v>
      </c>
      <c r="EV62" s="1352">
        <f t="shared" si="45"/>
        <v>101499.18457499999</v>
      </c>
      <c r="EW62" s="1352">
        <f t="shared" si="46"/>
        <v>0</v>
      </c>
      <c r="EX62" s="1352">
        <f t="shared" si="47"/>
        <v>0</v>
      </c>
      <c r="EY62" s="1352">
        <f t="shared" si="48"/>
        <v>101499.18457499999</v>
      </c>
      <c r="FB62" s="1153" t="s">
        <v>375</v>
      </c>
      <c r="FC62" s="1348">
        <v>995392</v>
      </c>
      <c r="FD62" s="1348">
        <f t="shared" si="49"/>
        <v>1030.23072</v>
      </c>
      <c r="FF62" s="1153" t="s">
        <v>361</v>
      </c>
      <c r="FG62" s="1348">
        <v>98066845</v>
      </c>
      <c r="FH62" s="1348">
        <v>0</v>
      </c>
      <c r="FI62" s="1348">
        <v>0</v>
      </c>
      <c r="FJ62" s="1348">
        <v>98066845</v>
      </c>
      <c r="FK62" s="1350">
        <f t="shared" si="50"/>
        <v>101499.18457499999</v>
      </c>
      <c r="FL62" s="1350">
        <f t="shared" si="51"/>
        <v>0</v>
      </c>
      <c r="FM62" s="1350">
        <f t="shared" si="52"/>
        <v>0</v>
      </c>
      <c r="FN62" s="1350">
        <f t="shared" si="53"/>
        <v>101499.18457499999</v>
      </c>
      <c r="FQ62" s="748" t="s">
        <v>555</v>
      </c>
      <c r="FR62" s="749">
        <v>102348970</v>
      </c>
      <c r="FS62" s="1348">
        <f t="shared" si="54"/>
        <v>105931.18394999999</v>
      </c>
      <c r="FV62" s="748" t="s">
        <v>361</v>
      </c>
      <c r="FW62" s="749">
        <v>66965600</v>
      </c>
      <c r="FX62" s="749">
        <v>66965600</v>
      </c>
      <c r="FY62" s="749">
        <v>66965600</v>
      </c>
      <c r="FZ62" s="749">
        <v>0</v>
      </c>
      <c r="GA62" s="1350">
        <f t="shared" si="55"/>
        <v>69309.396000000008</v>
      </c>
      <c r="GB62" s="1350">
        <f t="shared" si="56"/>
        <v>69309.396000000008</v>
      </c>
      <c r="GC62" s="1350">
        <f t="shared" si="57"/>
        <v>69309.396000000008</v>
      </c>
      <c r="GD62" s="1350">
        <f t="shared" si="58"/>
        <v>0</v>
      </c>
    </row>
    <row r="63" spans="1:186" ht="15" customHeight="1" x14ac:dyDescent="0.25">
      <c r="A63" s="748" t="s">
        <v>362</v>
      </c>
      <c r="B63" s="749">
        <v>1509478343</v>
      </c>
      <c r="C63" s="749">
        <v>87758681</v>
      </c>
      <c r="D63" s="749">
        <v>1421719662</v>
      </c>
      <c r="E63" s="749">
        <v>87758681</v>
      </c>
      <c r="F63" s="749">
        <f t="shared" si="0"/>
        <v>1562310.085005</v>
      </c>
      <c r="G63" s="749">
        <f t="shared" si="1"/>
        <v>90830.234834999996</v>
      </c>
      <c r="H63" s="749">
        <f t="shared" si="2"/>
        <v>1471479.85017</v>
      </c>
      <c r="I63" s="749">
        <f t="shared" si="3"/>
        <v>90830.234834999996</v>
      </c>
      <c r="L63" s="748" t="s">
        <v>565</v>
      </c>
      <c r="M63" s="749">
        <v>4581000</v>
      </c>
      <c r="N63" s="749">
        <f t="shared" si="4"/>
        <v>4741.335</v>
      </c>
      <c r="Q63" s="748" t="s">
        <v>362</v>
      </c>
      <c r="R63" s="749">
        <v>1509478343</v>
      </c>
      <c r="S63" s="749">
        <v>183182096</v>
      </c>
      <c r="T63" s="749">
        <v>1326296247</v>
      </c>
      <c r="U63" s="749">
        <v>183182096</v>
      </c>
      <c r="V63" s="1348">
        <f t="shared" si="5"/>
        <v>1562310.085005</v>
      </c>
      <c r="W63" s="1348">
        <f t="shared" si="6"/>
        <v>189593.46935999999</v>
      </c>
      <c r="X63" s="1348">
        <f t="shared" si="7"/>
        <v>1372716.6156449998</v>
      </c>
      <c r="Y63" s="1348">
        <f t="shared" si="8"/>
        <v>189593.46935999999</v>
      </c>
      <c r="AB63" s="748" t="s">
        <v>369</v>
      </c>
      <c r="AC63" s="749">
        <v>100000</v>
      </c>
      <c r="AD63" s="1348">
        <f t="shared" si="9"/>
        <v>103.49999999999999</v>
      </c>
      <c r="AG63" s="748" t="s">
        <v>362</v>
      </c>
      <c r="AH63" s="749">
        <v>1509278343</v>
      </c>
      <c r="AI63" s="749">
        <v>281420875</v>
      </c>
      <c r="AJ63" s="749">
        <v>281420875</v>
      </c>
      <c r="AK63" s="749">
        <v>1227857468</v>
      </c>
      <c r="AL63" s="1348">
        <f t="shared" si="10"/>
        <v>1562103.085005</v>
      </c>
      <c r="AM63" s="1348">
        <f t="shared" si="11"/>
        <v>291270.60562499997</v>
      </c>
      <c r="AN63" s="1348">
        <f t="shared" si="12"/>
        <v>291270.60562499997</v>
      </c>
      <c r="AO63" s="1348">
        <f t="shared" si="13"/>
        <v>1270832.4793799999</v>
      </c>
      <c r="AR63" s="748" t="s">
        <v>371</v>
      </c>
      <c r="AS63" s="1348">
        <v>126140</v>
      </c>
      <c r="AT63" s="1348">
        <f t="shared" si="14"/>
        <v>130.5549</v>
      </c>
      <c r="AW63" s="748" t="s">
        <v>362</v>
      </c>
      <c r="AX63" s="749">
        <v>1509478343</v>
      </c>
      <c r="AY63" s="749">
        <v>379127996</v>
      </c>
      <c r="AZ63" s="749">
        <v>379127996</v>
      </c>
      <c r="BA63" s="749">
        <v>1130350347</v>
      </c>
      <c r="BB63" s="1348">
        <f t="shared" si="15"/>
        <v>1562310.085005</v>
      </c>
      <c r="BC63" s="1348">
        <f t="shared" si="16"/>
        <v>392397.47585999995</v>
      </c>
      <c r="BD63" s="1348">
        <f t="shared" si="17"/>
        <v>392397.47585999995</v>
      </c>
      <c r="BE63" s="1348">
        <f t="shared" si="18"/>
        <v>1169912.6091449999</v>
      </c>
      <c r="BH63" s="748" t="s">
        <v>379</v>
      </c>
      <c r="BI63" s="1348">
        <v>5465146</v>
      </c>
      <c r="BJ63" s="1348">
        <f t="shared" si="19"/>
        <v>5656.4261099999994</v>
      </c>
      <c r="BM63" s="748" t="s">
        <v>362</v>
      </c>
      <c r="BN63" s="1348">
        <v>1509478343</v>
      </c>
      <c r="BO63" s="1348">
        <v>485135923</v>
      </c>
      <c r="BP63" s="1348">
        <v>485135923</v>
      </c>
      <c r="BQ63" s="1348">
        <v>1024342420</v>
      </c>
      <c r="BR63" s="1348">
        <f t="shared" si="20"/>
        <v>1562310.085005</v>
      </c>
      <c r="BS63" s="1348">
        <f t="shared" si="21"/>
        <v>502115.68030499999</v>
      </c>
      <c r="BT63" s="1348">
        <f t="shared" si="22"/>
        <v>502115.68030499999</v>
      </c>
      <c r="BU63" s="1348">
        <f t="shared" si="23"/>
        <v>1060194.4047000001</v>
      </c>
      <c r="BX63" s="1153" t="s">
        <v>369</v>
      </c>
      <c r="BY63" s="1348">
        <v>2504462</v>
      </c>
      <c r="BZ63" s="1348">
        <f t="shared" si="24"/>
        <v>2592.1181699999997</v>
      </c>
      <c r="CC63" s="1348" t="s">
        <v>362</v>
      </c>
      <c r="CD63" s="1348">
        <v>1509478343</v>
      </c>
      <c r="CE63" s="1348">
        <v>583734914</v>
      </c>
      <c r="CF63" s="1348">
        <v>583734914</v>
      </c>
      <c r="CG63" s="1348">
        <v>925743429</v>
      </c>
      <c r="CH63" s="1348">
        <f t="shared" si="25"/>
        <v>1562310.085005</v>
      </c>
      <c r="CI63" s="1348">
        <f t="shared" si="26"/>
        <v>604165.63598999998</v>
      </c>
      <c r="CJ63" s="1348">
        <f t="shared" si="27"/>
        <v>604165.63598999998</v>
      </c>
      <c r="CK63" s="1348">
        <f t="shared" si="28"/>
        <v>958144.4490149999</v>
      </c>
      <c r="CN63" s="1153" t="s">
        <v>369</v>
      </c>
      <c r="CO63" s="1348">
        <v>497539</v>
      </c>
      <c r="CP63" s="1348">
        <f t="shared" si="29"/>
        <v>514.95286499999997</v>
      </c>
      <c r="CS63" s="748" t="s">
        <v>362</v>
      </c>
      <c r="CT63" s="749">
        <v>1509478343</v>
      </c>
      <c r="CU63" s="749">
        <v>691825865</v>
      </c>
      <c r="CV63" s="749">
        <v>691825865</v>
      </c>
      <c r="CW63" s="749">
        <v>817652478</v>
      </c>
      <c r="CX63" s="1348">
        <f t="shared" si="30"/>
        <v>1562310.085005</v>
      </c>
      <c r="CY63" s="1348">
        <f t="shared" si="31"/>
        <v>716039.7702749999</v>
      </c>
      <c r="CZ63" s="1348">
        <f t="shared" si="32"/>
        <v>716039.7702749999</v>
      </c>
      <c r="DA63" s="1348">
        <f t="shared" si="33"/>
        <v>846270.31472999998</v>
      </c>
      <c r="DD63" s="1153" t="s">
        <v>564</v>
      </c>
      <c r="DE63" s="1348">
        <v>3135806</v>
      </c>
      <c r="DF63" s="1348">
        <f t="shared" si="34"/>
        <v>3245.5592099999999</v>
      </c>
      <c r="DJ63" s="1153" t="s">
        <v>362</v>
      </c>
      <c r="DK63" s="1348">
        <v>1509478343</v>
      </c>
      <c r="DL63" s="1348">
        <v>784119896</v>
      </c>
      <c r="DM63" s="1348">
        <v>725358447</v>
      </c>
      <c r="DN63" s="1348">
        <v>784119896</v>
      </c>
      <c r="DO63" s="1348">
        <f t="shared" si="35"/>
        <v>1562310.085005</v>
      </c>
      <c r="DP63" s="1348">
        <f t="shared" si="36"/>
        <v>811564.09235999989</v>
      </c>
      <c r="DQ63" s="1348">
        <f t="shared" si="37"/>
        <v>750745.99264499999</v>
      </c>
      <c r="DR63" s="1348">
        <f t="shared" si="38"/>
        <v>811564.09235999989</v>
      </c>
      <c r="DV63" s="748" t="s">
        <v>482</v>
      </c>
      <c r="DW63" s="749">
        <v>35000000</v>
      </c>
      <c r="DX63" s="1349">
        <f t="shared" si="39"/>
        <v>36225</v>
      </c>
      <c r="EA63" s="748" t="s">
        <v>362</v>
      </c>
      <c r="EB63" s="749">
        <v>1509478343</v>
      </c>
      <c r="EC63" s="749">
        <v>874361113</v>
      </c>
      <c r="ED63" s="749">
        <v>874361113</v>
      </c>
      <c r="EE63" s="749">
        <v>635117230</v>
      </c>
      <c r="EF63" s="1350">
        <f t="shared" si="40"/>
        <v>1562310.085005</v>
      </c>
      <c r="EG63" s="1350">
        <f t="shared" si="41"/>
        <v>904963.75195499999</v>
      </c>
      <c r="EH63" s="1350">
        <f t="shared" si="42"/>
        <v>904963.75195499999</v>
      </c>
      <c r="EI63" s="1350">
        <f t="shared" si="43"/>
        <v>657346.3330499999</v>
      </c>
      <c r="EL63" s="1351" t="s">
        <v>560</v>
      </c>
      <c r="EM63" s="1352">
        <v>1101940</v>
      </c>
      <c r="EN63" s="1352">
        <f t="shared" si="44"/>
        <v>1140.5079000000001</v>
      </c>
      <c r="EQ63" s="996" t="s">
        <v>362</v>
      </c>
      <c r="ER63" s="997">
        <v>1509478343</v>
      </c>
      <c r="ES63" s="997">
        <v>970889892</v>
      </c>
      <c r="ET63" s="997">
        <v>538588451</v>
      </c>
      <c r="EU63" s="997">
        <v>970889892</v>
      </c>
      <c r="EV63" s="1352">
        <f t="shared" si="45"/>
        <v>1562310.085005</v>
      </c>
      <c r="EW63" s="1352">
        <f t="shared" si="46"/>
        <v>1004871.0382199999</v>
      </c>
      <c r="EX63" s="1352">
        <f t="shared" si="47"/>
        <v>1004871.0382199999</v>
      </c>
      <c r="EY63" s="1352">
        <f t="shared" si="48"/>
        <v>557439.04678500001</v>
      </c>
      <c r="FB63" s="1153" t="s">
        <v>376</v>
      </c>
      <c r="FC63" s="1348">
        <v>894845</v>
      </c>
      <c r="FD63" s="1348">
        <f t="shared" si="49"/>
        <v>926.16457500000001</v>
      </c>
      <c r="FF63" s="1153" t="s">
        <v>362</v>
      </c>
      <c r="FG63" s="1348">
        <v>1516822285</v>
      </c>
      <c r="FH63" s="1348">
        <v>1074575825</v>
      </c>
      <c r="FI63" s="1348">
        <v>1074575825</v>
      </c>
      <c r="FJ63" s="1348">
        <v>442246460</v>
      </c>
      <c r="FK63" s="1350">
        <f t="shared" si="50"/>
        <v>1569911.0649749998</v>
      </c>
      <c r="FL63" s="1350">
        <f t="shared" si="51"/>
        <v>1112185.9788749998</v>
      </c>
      <c r="FM63" s="1350">
        <f t="shared" si="52"/>
        <v>1112185.9788749998</v>
      </c>
      <c r="FN63" s="1350">
        <f t="shared" si="53"/>
        <v>457725.08610000001</v>
      </c>
      <c r="FQ63" s="748" t="s">
        <v>556</v>
      </c>
      <c r="FR63" s="749">
        <v>547776</v>
      </c>
      <c r="FS63" s="1348">
        <f t="shared" si="54"/>
        <v>566.94815999999992</v>
      </c>
      <c r="FV63" s="748" t="s">
        <v>362</v>
      </c>
      <c r="FW63" s="749">
        <v>1557829422</v>
      </c>
      <c r="FX63" s="749">
        <v>1195779554</v>
      </c>
      <c r="FY63" s="749">
        <v>1195779554</v>
      </c>
      <c r="FZ63" s="749">
        <v>362049868</v>
      </c>
      <c r="GA63" s="1350">
        <f t="shared" si="55"/>
        <v>1612353.4517699999</v>
      </c>
      <c r="GB63" s="1350">
        <f t="shared" si="56"/>
        <v>1237631.8383899999</v>
      </c>
      <c r="GC63" s="1350">
        <f t="shared" si="57"/>
        <v>1237631.8383899999</v>
      </c>
      <c r="GD63" s="1350">
        <f t="shared" si="58"/>
        <v>374721.61338</v>
      </c>
    </row>
    <row r="64" spans="1:186" ht="15" customHeight="1" x14ac:dyDescent="0.25">
      <c r="A64" s="748" t="s">
        <v>554</v>
      </c>
      <c r="B64" s="749">
        <v>1472012000</v>
      </c>
      <c r="C64" s="749">
        <v>84479577</v>
      </c>
      <c r="D64" s="749">
        <v>1387532423</v>
      </c>
      <c r="E64" s="749">
        <v>84479577</v>
      </c>
      <c r="F64" s="749">
        <f t="shared" si="0"/>
        <v>1523532.42</v>
      </c>
      <c r="G64" s="749">
        <f t="shared" si="1"/>
        <v>87436.362194999994</v>
      </c>
      <c r="H64" s="749">
        <f t="shared" si="2"/>
        <v>1436096.0578049999</v>
      </c>
      <c r="I64" s="749">
        <f t="shared" si="3"/>
        <v>87436.362194999994</v>
      </c>
      <c r="L64" s="748" t="s">
        <v>566</v>
      </c>
      <c r="M64" s="749">
        <v>1036189</v>
      </c>
      <c r="N64" s="749">
        <f t="shared" si="4"/>
        <v>1072.4556150000001</v>
      </c>
      <c r="Q64" s="748" t="s">
        <v>554</v>
      </c>
      <c r="R64" s="749">
        <v>1472012000</v>
      </c>
      <c r="S64" s="749">
        <v>178263440</v>
      </c>
      <c r="T64" s="749">
        <v>1293748560</v>
      </c>
      <c r="U64" s="749">
        <v>178263440</v>
      </c>
      <c r="V64" s="1348">
        <f t="shared" si="5"/>
        <v>1523532.42</v>
      </c>
      <c r="W64" s="1348">
        <f t="shared" si="6"/>
        <v>184502.66039999999</v>
      </c>
      <c r="X64" s="1348">
        <f t="shared" si="7"/>
        <v>1339029.7596</v>
      </c>
      <c r="Y64" s="1348">
        <f t="shared" si="8"/>
        <v>184502.66039999999</v>
      </c>
      <c r="AB64" s="748" t="s">
        <v>558</v>
      </c>
      <c r="AC64" s="749">
        <v>0</v>
      </c>
      <c r="AD64" s="1348">
        <f t="shared" si="9"/>
        <v>0</v>
      </c>
      <c r="AG64" s="748" t="s">
        <v>554</v>
      </c>
      <c r="AH64" s="749">
        <v>1471812000</v>
      </c>
      <c r="AI64" s="749">
        <v>275326419</v>
      </c>
      <c r="AJ64" s="749">
        <v>275326419</v>
      </c>
      <c r="AK64" s="749">
        <v>1196485581</v>
      </c>
      <c r="AL64" s="1348">
        <f t="shared" si="10"/>
        <v>1523325.42</v>
      </c>
      <c r="AM64" s="1348">
        <f t="shared" si="11"/>
        <v>284962.84366499999</v>
      </c>
      <c r="AN64" s="1348">
        <f t="shared" si="12"/>
        <v>284962.84366499999</v>
      </c>
      <c r="AO64" s="1348">
        <f t="shared" si="13"/>
        <v>1238362.5763349999</v>
      </c>
      <c r="AR64" s="748" t="s">
        <v>559</v>
      </c>
      <c r="AS64" s="1348">
        <v>582267</v>
      </c>
      <c r="AT64" s="1348">
        <f t="shared" si="14"/>
        <v>602.646345</v>
      </c>
      <c r="AW64" s="748" t="s">
        <v>554</v>
      </c>
      <c r="AX64" s="749">
        <v>1472012000</v>
      </c>
      <c r="AY64" s="749">
        <v>373033540</v>
      </c>
      <c r="AZ64" s="749">
        <v>373033540</v>
      </c>
      <c r="BA64" s="749">
        <v>1098978460</v>
      </c>
      <c r="BB64" s="1348">
        <f t="shared" si="15"/>
        <v>1523532.42</v>
      </c>
      <c r="BC64" s="1348">
        <f t="shared" si="16"/>
        <v>386089.71389999997</v>
      </c>
      <c r="BD64" s="1348">
        <f t="shared" si="17"/>
        <v>386089.71389999997</v>
      </c>
      <c r="BE64" s="1348">
        <f t="shared" si="18"/>
        <v>1137442.7060999998</v>
      </c>
      <c r="BH64" s="748" t="s">
        <v>380</v>
      </c>
      <c r="BI64" s="1348">
        <v>0</v>
      </c>
      <c r="BJ64" s="1348">
        <f t="shared" si="19"/>
        <v>0</v>
      </c>
      <c r="BM64" s="748" t="s">
        <v>554</v>
      </c>
      <c r="BN64" s="1348">
        <v>1472012000</v>
      </c>
      <c r="BO64" s="1348">
        <v>479041467</v>
      </c>
      <c r="BP64" s="1348">
        <v>479041467</v>
      </c>
      <c r="BQ64" s="1348">
        <v>992970533</v>
      </c>
      <c r="BR64" s="1348">
        <f t="shared" si="20"/>
        <v>1523532.42</v>
      </c>
      <c r="BS64" s="1348">
        <f t="shared" si="21"/>
        <v>495807.91834499995</v>
      </c>
      <c r="BT64" s="1348">
        <f t="shared" si="22"/>
        <v>495807.91834499995</v>
      </c>
      <c r="BU64" s="1348">
        <f t="shared" si="23"/>
        <v>1027724.501655</v>
      </c>
      <c r="BX64" s="1153" t="s">
        <v>558</v>
      </c>
      <c r="BY64" s="1348">
        <v>0</v>
      </c>
      <c r="BZ64" s="1348">
        <f t="shared" si="24"/>
        <v>0</v>
      </c>
      <c r="CC64" s="1348" t="s">
        <v>554</v>
      </c>
      <c r="CD64" s="1348">
        <v>1471892000</v>
      </c>
      <c r="CE64" s="1348">
        <v>577640458</v>
      </c>
      <c r="CF64" s="1348">
        <v>577640458</v>
      </c>
      <c r="CG64" s="1348">
        <v>894251542</v>
      </c>
      <c r="CH64" s="1348">
        <f t="shared" si="25"/>
        <v>1523408.22</v>
      </c>
      <c r="CI64" s="1348">
        <f t="shared" si="26"/>
        <v>597857.87402999995</v>
      </c>
      <c r="CJ64" s="1348">
        <f t="shared" si="27"/>
        <v>597857.87402999995</v>
      </c>
      <c r="CK64" s="1348">
        <f t="shared" si="28"/>
        <v>925550.34596999991</v>
      </c>
      <c r="CN64" s="1153" t="s">
        <v>766</v>
      </c>
      <c r="CO64" s="1348">
        <v>0</v>
      </c>
      <c r="CP64" s="1348">
        <f t="shared" si="29"/>
        <v>0</v>
      </c>
      <c r="CS64" s="748" t="s">
        <v>554</v>
      </c>
      <c r="CT64" s="749">
        <v>1471892000</v>
      </c>
      <c r="CU64" s="749">
        <v>681543009</v>
      </c>
      <c r="CV64" s="749">
        <v>681543009</v>
      </c>
      <c r="CW64" s="749">
        <v>790348991</v>
      </c>
      <c r="CX64" s="1348">
        <f t="shared" si="30"/>
        <v>1523408.22</v>
      </c>
      <c r="CY64" s="1348">
        <f t="shared" si="31"/>
        <v>705397.01431499992</v>
      </c>
      <c r="CZ64" s="1348">
        <f t="shared" si="32"/>
        <v>705397.01431499992</v>
      </c>
      <c r="DA64" s="1348">
        <f t="shared" si="33"/>
        <v>818011.20568499994</v>
      </c>
      <c r="DD64" s="1153" t="s">
        <v>382</v>
      </c>
      <c r="DE64" s="1348">
        <v>3128198</v>
      </c>
      <c r="DF64" s="1348">
        <f t="shared" si="34"/>
        <v>3237.6849299999994</v>
      </c>
      <c r="DJ64" s="1153" t="s">
        <v>554</v>
      </c>
      <c r="DK64" s="1348">
        <v>1471892000</v>
      </c>
      <c r="DL64" s="1348">
        <v>769174448</v>
      </c>
      <c r="DM64" s="1348">
        <v>702717552</v>
      </c>
      <c r="DN64" s="1348">
        <v>769174448</v>
      </c>
      <c r="DO64" s="1348">
        <f t="shared" si="35"/>
        <v>1523408.22</v>
      </c>
      <c r="DP64" s="1348">
        <f t="shared" si="36"/>
        <v>796095.5536799999</v>
      </c>
      <c r="DQ64" s="1348">
        <f t="shared" si="37"/>
        <v>727312.66631999996</v>
      </c>
      <c r="DR64" s="1348">
        <f t="shared" si="38"/>
        <v>796095.5536799999</v>
      </c>
      <c r="DV64" s="748" t="s">
        <v>483</v>
      </c>
      <c r="DW64" s="749">
        <v>35000000</v>
      </c>
      <c r="DX64" s="1349">
        <f t="shared" si="39"/>
        <v>36225</v>
      </c>
      <c r="EA64" s="748" t="s">
        <v>554</v>
      </c>
      <c r="EB64" s="749">
        <v>1471592000</v>
      </c>
      <c r="EC64" s="749">
        <v>851485001</v>
      </c>
      <c r="ED64" s="749">
        <v>851485001</v>
      </c>
      <c r="EE64" s="749">
        <v>620106999</v>
      </c>
      <c r="EF64" s="1350">
        <f t="shared" si="40"/>
        <v>1523097.72</v>
      </c>
      <c r="EG64" s="1350">
        <f t="shared" si="41"/>
        <v>881286.97603499994</v>
      </c>
      <c r="EH64" s="1350">
        <f t="shared" si="42"/>
        <v>881286.97603499994</v>
      </c>
      <c r="EI64" s="1350">
        <f t="shared" si="43"/>
        <v>641810.74396499991</v>
      </c>
      <c r="EL64" s="1351" t="s">
        <v>562</v>
      </c>
      <c r="EM64" s="1352">
        <v>0</v>
      </c>
      <c r="EN64" s="1352">
        <f t="shared" si="44"/>
        <v>0</v>
      </c>
      <c r="EQ64" s="996" t="s">
        <v>554</v>
      </c>
      <c r="ER64" s="997">
        <v>1471592000</v>
      </c>
      <c r="ES64" s="997">
        <v>936991234</v>
      </c>
      <c r="ET64" s="997">
        <v>534600766</v>
      </c>
      <c r="EU64" s="997">
        <v>936991234</v>
      </c>
      <c r="EV64" s="1352">
        <f t="shared" si="45"/>
        <v>1523097.72</v>
      </c>
      <c r="EW64" s="1352">
        <f t="shared" si="46"/>
        <v>969785.92718999996</v>
      </c>
      <c r="EX64" s="1352">
        <f t="shared" si="47"/>
        <v>969785.92718999996</v>
      </c>
      <c r="EY64" s="1352">
        <f t="shared" si="48"/>
        <v>553311.7928099999</v>
      </c>
      <c r="FB64" s="1153" t="s">
        <v>377</v>
      </c>
      <c r="FC64" s="1348">
        <v>211950</v>
      </c>
      <c r="FD64" s="1348">
        <f t="shared" si="49"/>
        <v>219.36824999999996</v>
      </c>
      <c r="FF64" s="1153" t="s">
        <v>554</v>
      </c>
      <c r="FG64" s="1348">
        <v>1471592000</v>
      </c>
      <c r="FH64" s="1348">
        <v>1029345540</v>
      </c>
      <c r="FI64" s="1348">
        <v>1029345540</v>
      </c>
      <c r="FJ64" s="1348">
        <v>442246460</v>
      </c>
      <c r="FK64" s="1350">
        <f t="shared" si="50"/>
        <v>1523097.72</v>
      </c>
      <c r="FL64" s="1350">
        <f t="shared" si="51"/>
        <v>1065372.6339</v>
      </c>
      <c r="FM64" s="1350">
        <f t="shared" si="52"/>
        <v>1065372.6339</v>
      </c>
      <c r="FN64" s="1350">
        <f t="shared" si="53"/>
        <v>457725.08610000001</v>
      </c>
      <c r="FQ64" s="748" t="s">
        <v>363</v>
      </c>
      <c r="FR64" s="749">
        <v>18306983</v>
      </c>
      <c r="FS64" s="1348">
        <f t="shared" si="54"/>
        <v>18947.727404999998</v>
      </c>
      <c r="FV64" s="748" t="s">
        <v>554</v>
      </c>
      <c r="FW64" s="749">
        <v>1492931000</v>
      </c>
      <c r="FX64" s="749">
        <v>1132242286</v>
      </c>
      <c r="FY64" s="749">
        <v>1132242286</v>
      </c>
      <c r="FZ64" s="749">
        <v>360688714</v>
      </c>
      <c r="GA64" s="1350">
        <f t="shared" si="55"/>
        <v>1545183.585</v>
      </c>
      <c r="GB64" s="1350">
        <f t="shared" si="56"/>
        <v>1171870.7660099999</v>
      </c>
      <c r="GC64" s="1350">
        <f t="shared" si="57"/>
        <v>1171870.7660099999</v>
      </c>
      <c r="GD64" s="1350">
        <f t="shared" si="58"/>
        <v>373312.81898999994</v>
      </c>
    </row>
    <row r="65" spans="1:186" ht="15" customHeight="1" x14ac:dyDescent="0.25">
      <c r="A65" s="748" t="s">
        <v>555</v>
      </c>
      <c r="B65" s="749">
        <v>1461411989</v>
      </c>
      <c r="C65" s="749">
        <v>83834886</v>
      </c>
      <c r="D65" s="749">
        <v>1377577103</v>
      </c>
      <c r="E65" s="749">
        <v>83834886</v>
      </c>
      <c r="F65" s="749">
        <f t="shared" si="0"/>
        <v>1512561.4086149998</v>
      </c>
      <c r="G65" s="749">
        <f t="shared" si="1"/>
        <v>86769.107009999992</v>
      </c>
      <c r="H65" s="749">
        <f t="shared" si="2"/>
        <v>1425792.3016049997</v>
      </c>
      <c r="I65" s="749">
        <f t="shared" si="3"/>
        <v>86769.107009999992</v>
      </c>
      <c r="L65" s="748" t="s">
        <v>568</v>
      </c>
      <c r="M65" s="749">
        <v>0</v>
      </c>
      <c r="N65" s="749">
        <f t="shared" si="4"/>
        <v>0</v>
      </c>
      <c r="Q65" s="748" t="s">
        <v>555</v>
      </c>
      <c r="R65" s="749">
        <v>1460411990</v>
      </c>
      <c r="S65" s="749">
        <v>173969593</v>
      </c>
      <c r="T65" s="749">
        <v>1286442397</v>
      </c>
      <c r="U65" s="749">
        <v>173969593</v>
      </c>
      <c r="V65" s="1348">
        <f t="shared" si="5"/>
        <v>1511526.4096499998</v>
      </c>
      <c r="W65" s="1348">
        <f t="shared" si="6"/>
        <v>180058.52875499998</v>
      </c>
      <c r="X65" s="1348">
        <f t="shared" si="7"/>
        <v>1331467.880895</v>
      </c>
      <c r="Y65" s="1348">
        <f t="shared" si="8"/>
        <v>180058.52875499998</v>
      </c>
      <c r="AB65" s="748" t="s">
        <v>371</v>
      </c>
      <c r="AC65" s="749">
        <v>5266708</v>
      </c>
      <c r="AD65" s="1348">
        <f t="shared" si="9"/>
        <v>5451.0427799999989</v>
      </c>
      <c r="AG65" s="748" t="s">
        <v>555</v>
      </c>
      <c r="AH65" s="749">
        <v>1458808991</v>
      </c>
      <c r="AI65" s="749">
        <v>269243974</v>
      </c>
      <c r="AJ65" s="749">
        <v>269243974</v>
      </c>
      <c r="AK65" s="749">
        <v>1189565017</v>
      </c>
      <c r="AL65" s="1348">
        <f t="shared" si="10"/>
        <v>1509867.3056849998</v>
      </c>
      <c r="AM65" s="1348">
        <f t="shared" si="11"/>
        <v>278667.51308999996</v>
      </c>
      <c r="AN65" s="1348">
        <f t="shared" si="12"/>
        <v>278667.51308999996</v>
      </c>
      <c r="AO65" s="1348">
        <f t="shared" si="13"/>
        <v>1231199.792595</v>
      </c>
      <c r="AR65" s="748" t="s">
        <v>560</v>
      </c>
      <c r="AS65" s="1348">
        <v>158270</v>
      </c>
      <c r="AT65" s="1348">
        <f t="shared" si="14"/>
        <v>163.80945</v>
      </c>
      <c r="AW65" s="748" t="s">
        <v>555</v>
      </c>
      <c r="AX65" s="749">
        <v>1458358992</v>
      </c>
      <c r="AY65" s="749">
        <v>364742988</v>
      </c>
      <c r="AZ65" s="749">
        <v>364742988</v>
      </c>
      <c r="BA65" s="749">
        <v>1093616004</v>
      </c>
      <c r="BB65" s="1348">
        <f t="shared" si="15"/>
        <v>1509401.55672</v>
      </c>
      <c r="BC65" s="1348">
        <f t="shared" si="16"/>
        <v>377508.99257999996</v>
      </c>
      <c r="BD65" s="1348">
        <f t="shared" si="17"/>
        <v>377508.99257999996</v>
      </c>
      <c r="BE65" s="1348">
        <f t="shared" si="18"/>
        <v>1131892.5641399999</v>
      </c>
      <c r="BH65" s="748" t="s">
        <v>564</v>
      </c>
      <c r="BI65" s="1348">
        <v>0</v>
      </c>
      <c r="BJ65" s="1348">
        <f t="shared" si="19"/>
        <v>0</v>
      </c>
      <c r="BM65" s="748" t="s">
        <v>555</v>
      </c>
      <c r="BN65" s="1348">
        <v>1458358992</v>
      </c>
      <c r="BO65" s="1348">
        <v>469425105</v>
      </c>
      <c r="BP65" s="1348">
        <v>469425105</v>
      </c>
      <c r="BQ65" s="1348">
        <v>988933887</v>
      </c>
      <c r="BR65" s="1348">
        <f t="shared" si="20"/>
        <v>1509401.55672</v>
      </c>
      <c r="BS65" s="1348">
        <f t="shared" si="21"/>
        <v>485854.98367499997</v>
      </c>
      <c r="BT65" s="1348">
        <f t="shared" si="22"/>
        <v>485854.98367499997</v>
      </c>
      <c r="BU65" s="1348">
        <f t="shared" si="23"/>
        <v>1023546.5730449999</v>
      </c>
      <c r="BX65" s="1153" t="s">
        <v>371</v>
      </c>
      <c r="BY65" s="1348">
        <v>1241134</v>
      </c>
      <c r="BZ65" s="1348">
        <f t="shared" si="24"/>
        <v>1284.5736899999999</v>
      </c>
      <c r="CC65" s="1348" t="s">
        <v>555</v>
      </c>
      <c r="CD65" s="1348">
        <v>1458238992</v>
      </c>
      <c r="CE65" s="1348">
        <v>567798317</v>
      </c>
      <c r="CF65" s="1348">
        <v>567798317</v>
      </c>
      <c r="CG65" s="1348">
        <v>890440675</v>
      </c>
      <c r="CH65" s="1348">
        <f t="shared" si="25"/>
        <v>1509277.35672</v>
      </c>
      <c r="CI65" s="1348">
        <f t="shared" si="26"/>
        <v>587671.25809499994</v>
      </c>
      <c r="CJ65" s="1348">
        <f t="shared" si="27"/>
        <v>587671.25809499994</v>
      </c>
      <c r="CK65" s="1348">
        <f t="shared" si="28"/>
        <v>921606.09862499998</v>
      </c>
      <c r="CN65" s="1153" t="s">
        <v>558</v>
      </c>
      <c r="CO65" s="1348">
        <v>0</v>
      </c>
      <c r="CP65" s="1348">
        <f t="shared" si="29"/>
        <v>0</v>
      </c>
      <c r="CS65" s="748" t="s">
        <v>555</v>
      </c>
      <c r="CT65" s="749">
        <v>1458238992</v>
      </c>
      <c r="CU65" s="749">
        <v>671532943</v>
      </c>
      <c r="CV65" s="749">
        <v>671532943</v>
      </c>
      <c r="CW65" s="749">
        <v>786706049</v>
      </c>
      <c r="CX65" s="1348">
        <f t="shared" si="30"/>
        <v>1509277.35672</v>
      </c>
      <c r="CY65" s="1348">
        <f t="shared" si="31"/>
        <v>695036.59600499994</v>
      </c>
      <c r="CZ65" s="1348">
        <f t="shared" si="32"/>
        <v>695036.59600499994</v>
      </c>
      <c r="DA65" s="1348">
        <f t="shared" si="33"/>
        <v>814240.76071499998</v>
      </c>
      <c r="DD65" s="1153" t="s">
        <v>565</v>
      </c>
      <c r="DE65" s="1348">
        <v>1601145</v>
      </c>
      <c r="DF65" s="1348">
        <f t="shared" si="34"/>
        <v>1657.1850749999999</v>
      </c>
      <c r="DJ65" s="1153" t="s">
        <v>555</v>
      </c>
      <c r="DK65" s="1348">
        <v>1458238992</v>
      </c>
      <c r="DL65" s="1348">
        <v>758941123</v>
      </c>
      <c r="DM65" s="1348">
        <v>699297869</v>
      </c>
      <c r="DN65" s="1348">
        <v>758941123</v>
      </c>
      <c r="DO65" s="1348">
        <f t="shared" si="35"/>
        <v>1509277.35672</v>
      </c>
      <c r="DP65" s="1348">
        <f t="shared" si="36"/>
        <v>785504.06230499991</v>
      </c>
      <c r="DQ65" s="1348">
        <f t="shared" si="37"/>
        <v>723773.29441499989</v>
      </c>
      <c r="DR65" s="1348">
        <f t="shared" si="38"/>
        <v>785504.06230499991</v>
      </c>
      <c r="DV65" s="748" t="s">
        <v>368</v>
      </c>
      <c r="DW65" s="749">
        <v>17003399</v>
      </c>
      <c r="DX65" s="1349">
        <f t="shared" si="39"/>
        <v>17598.517964999999</v>
      </c>
      <c r="EA65" s="748" t="s">
        <v>555</v>
      </c>
      <c r="EB65" s="749">
        <v>1457938992</v>
      </c>
      <c r="EC65" s="749">
        <v>840834685</v>
      </c>
      <c r="ED65" s="749">
        <v>840834685</v>
      </c>
      <c r="EE65" s="749">
        <v>617104307</v>
      </c>
      <c r="EF65" s="1350">
        <f t="shared" si="40"/>
        <v>1508966.85672</v>
      </c>
      <c r="EG65" s="1350">
        <f t="shared" si="41"/>
        <v>870263.89897500002</v>
      </c>
      <c r="EH65" s="1350">
        <f t="shared" si="42"/>
        <v>870263.89897500002</v>
      </c>
      <c r="EI65" s="1350">
        <f t="shared" si="43"/>
        <v>638702.95774500002</v>
      </c>
      <c r="EL65" s="1351" t="s">
        <v>372</v>
      </c>
      <c r="EM65" s="1352">
        <v>322250</v>
      </c>
      <c r="EN65" s="1352">
        <f t="shared" si="44"/>
        <v>333.52875</v>
      </c>
      <c r="EQ65" s="996" t="s">
        <v>555</v>
      </c>
      <c r="ER65" s="997">
        <v>1457083299</v>
      </c>
      <c r="ES65" s="997">
        <v>924593788</v>
      </c>
      <c r="ET65" s="997">
        <v>532489511</v>
      </c>
      <c r="EU65" s="997">
        <v>924593788</v>
      </c>
      <c r="EV65" s="1352">
        <f t="shared" si="45"/>
        <v>1508081.214465</v>
      </c>
      <c r="EW65" s="1352">
        <f t="shared" si="46"/>
        <v>956954.57057999982</v>
      </c>
      <c r="EX65" s="1352">
        <f t="shared" si="47"/>
        <v>956954.57057999982</v>
      </c>
      <c r="EY65" s="1352">
        <f t="shared" si="48"/>
        <v>551126.64388500003</v>
      </c>
      <c r="FB65" s="1153" t="s">
        <v>378</v>
      </c>
      <c r="FC65" s="1348">
        <v>3781763</v>
      </c>
      <c r="FD65" s="1348">
        <f t="shared" si="49"/>
        <v>3914.1247049999997</v>
      </c>
      <c r="FF65" s="1153" t="s">
        <v>555</v>
      </c>
      <c r="FG65" s="1348">
        <v>1455812227</v>
      </c>
      <c r="FH65" s="1348">
        <v>1015846010</v>
      </c>
      <c r="FI65" s="1348">
        <v>1015846010</v>
      </c>
      <c r="FJ65" s="1348">
        <v>439966217</v>
      </c>
      <c r="FK65" s="1350">
        <f t="shared" si="50"/>
        <v>1506765.6549449998</v>
      </c>
      <c r="FL65" s="1350">
        <f t="shared" si="51"/>
        <v>1051400.62035</v>
      </c>
      <c r="FM65" s="1350">
        <f t="shared" si="52"/>
        <v>1051400.62035</v>
      </c>
      <c r="FN65" s="1350">
        <f t="shared" si="53"/>
        <v>455365.03459499998</v>
      </c>
      <c r="FQ65" s="748" t="s">
        <v>364</v>
      </c>
      <c r="FR65" s="749">
        <v>0</v>
      </c>
      <c r="FS65" s="1348">
        <f t="shared" si="54"/>
        <v>0</v>
      </c>
      <c r="FV65" s="748" t="s">
        <v>555</v>
      </c>
      <c r="FW65" s="749">
        <v>1476899281</v>
      </c>
      <c r="FX65" s="749">
        <v>1118194980</v>
      </c>
      <c r="FY65" s="749">
        <v>1118194980</v>
      </c>
      <c r="FZ65" s="749">
        <v>358704301</v>
      </c>
      <c r="GA65" s="1350">
        <f t="shared" si="55"/>
        <v>1528590.7558349997</v>
      </c>
      <c r="GB65" s="1350">
        <f t="shared" si="56"/>
        <v>1157331.8043</v>
      </c>
      <c r="GC65" s="1350">
        <f t="shared" si="57"/>
        <v>1157331.8043</v>
      </c>
      <c r="GD65" s="1350">
        <f t="shared" si="58"/>
        <v>371258.95153499994</v>
      </c>
    </row>
    <row r="66" spans="1:186" ht="15" customHeight="1" x14ac:dyDescent="0.25">
      <c r="A66" s="748" t="s">
        <v>556</v>
      </c>
      <c r="B66" s="749">
        <v>10600011</v>
      </c>
      <c r="C66" s="749">
        <v>644691</v>
      </c>
      <c r="D66" s="749">
        <v>9955320</v>
      </c>
      <c r="E66" s="749">
        <v>644691</v>
      </c>
      <c r="F66" s="749">
        <f t="shared" si="0"/>
        <v>10971.011385</v>
      </c>
      <c r="G66" s="749">
        <f t="shared" si="1"/>
        <v>667.25518499999998</v>
      </c>
      <c r="H66" s="749">
        <f t="shared" si="2"/>
        <v>10303.7562</v>
      </c>
      <c r="I66" s="749">
        <f t="shared" si="3"/>
        <v>667.25518499999998</v>
      </c>
      <c r="L66" s="748" t="s">
        <v>569</v>
      </c>
      <c r="M66" s="749">
        <v>0</v>
      </c>
      <c r="N66" s="749">
        <f t="shared" si="4"/>
        <v>0</v>
      </c>
      <c r="Q66" s="748" t="s">
        <v>556</v>
      </c>
      <c r="R66" s="749">
        <v>11600010</v>
      </c>
      <c r="S66" s="749">
        <v>4293847</v>
      </c>
      <c r="T66" s="749">
        <v>7306163</v>
      </c>
      <c r="U66" s="749">
        <v>4293847</v>
      </c>
      <c r="V66" s="1348">
        <f t="shared" si="5"/>
        <v>12006.010349999999</v>
      </c>
      <c r="W66" s="1348">
        <f t="shared" si="6"/>
        <v>4444.1316449999995</v>
      </c>
      <c r="X66" s="1348">
        <f t="shared" si="7"/>
        <v>7561.8787049999992</v>
      </c>
      <c r="Y66" s="1348">
        <f t="shared" si="8"/>
        <v>4444.1316449999995</v>
      </c>
      <c r="AB66" s="748" t="s">
        <v>559</v>
      </c>
      <c r="AC66" s="749">
        <v>0</v>
      </c>
      <c r="AD66" s="1348">
        <f t="shared" si="9"/>
        <v>0</v>
      </c>
      <c r="AG66" s="748" t="s">
        <v>556</v>
      </c>
      <c r="AH66" s="749">
        <v>13003009</v>
      </c>
      <c r="AI66" s="749">
        <v>6082445</v>
      </c>
      <c r="AJ66" s="749">
        <v>6082445</v>
      </c>
      <c r="AK66" s="749">
        <v>6920564</v>
      </c>
      <c r="AL66" s="1348">
        <f t="shared" si="10"/>
        <v>13458.114314999999</v>
      </c>
      <c r="AM66" s="1348">
        <f t="shared" si="11"/>
        <v>6295.330574999999</v>
      </c>
      <c r="AN66" s="1348">
        <f t="shared" si="12"/>
        <v>6295.330574999999</v>
      </c>
      <c r="AO66" s="1348">
        <f t="shared" si="13"/>
        <v>7162.7837399999999</v>
      </c>
      <c r="AR66" s="748" t="s">
        <v>561</v>
      </c>
      <c r="AS66" s="1348">
        <v>0</v>
      </c>
      <c r="AT66" s="1348">
        <f t="shared" si="14"/>
        <v>0</v>
      </c>
      <c r="AW66" s="748" t="s">
        <v>556</v>
      </c>
      <c r="AX66" s="749">
        <v>13653008</v>
      </c>
      <c r="AY66" s="749">
        <v>8290552</v>
      </c>
      <c r="AZ66" s="749">
        <v>8290552</v>
      </c>
      <c r="BA66" s="749">
        <v>5362456</v>
      </c>
      <c r="BB66" s="1348">
        <f t="shared" si="15"/>
        <v>14130.86328</v>
      </c>
      <c r="BC66" s="1348">
        <f t="shared" si="16"/>
        <v>8580.7213199999987</v>
      </c>
      <c r="BD66" s="1348">
        <f t="shared" si="17"/>
        <v>8580.7213199999987</v>
      </c>
      <c r="BE66" s="1348">
        <f t="shared" si="18"/>
        <v>5550.1419599999999</v>
      </c>
      <c r="BH66" s="748" t="s">
        <v>382</v>
      </c>
      <c r="BI66" s="1348">
        <v>22712479</v>
      </c>
      <c r="BJ66" s="1348">
        <f t="shared" si="19"/>
        <v>23507.415764999998</v>
      </c>
      <c r="BM66" s="748" t="s">
        <v>556</v>
      </c>
      <c r="BN66" s="1348">
        <v>13653008</v>
      </c>
      <c r="BO66" s="1348">
        <v>9616362</v>
      </c>
      <c r="BP66" s="1348">
        <v>9616362</v>
      </c>
      <c r="BQ66" s="1348">
        <v>4036646</v>
      </c>
      <c r="BR66" s="1348">
        <f t="shared" si="20"/>
        <v>14130.86328</v>
      </c>
      <c r="BS66" s="1348">
        <f t="shared" si="21"/>
        <v>9952.9346699999987</v>
      </c>
      <c r="BT66" s="1348">
        <f t="shared" si="22"/>
        <v>9952.9346699999987</v>
      </c>
      <c r="BU66" s="1348">
        <f t="shared" si="23"/>
        <v>4177.9286099999999</v>
      </c>
      <c r="BX66" s="1153" t="s">
        <v>560</v>
      </c>
      <c r="BY66" s="1348">
        <v>0</v>
      </c>
      <c r="BZ66" s="1348">
        <f t="shared" si="24"/>
        <v>0</v>
      </c>
      <c r="CC66" s="1348" t="s">
        <v>556</v>
      </c>
      <c r="CD66" s="1348">
        <v>13653008</v>
      </c>
      <c r="CE66" s="1348">
        <v>9842141</v>
      </c>
      <c r="CF66" s="1348">
        <v>9842141</v>
      </c>
      <c r="CG66" s="1348">
        <v>3810867</v>
      </c>
      <c r="CH66" s="1348">
        <f t="shared" si="25"/>
        <v>14130.86328</v>
      </c>
      <c r="CI66" s="1348">
        <f t="shared" si="26"/>
        <v>10186.615934999998</v>
      </c>
      <c r="CJ66" s="1348">
        <f t="shared" si="27"/>
        <v>10186.615934999998</v>
      </c>
      <c r="CK66" s="1348">
        <f t="shared" si="28"/>
        <v>3944.2473449999998</v>
      </c>
      <c r="CN66" s="1153" t="s">
        <v>371</v>
      </c>
      <c r="CO66" s="1348">
        <v>0</v>
      </c>
      <c r="CP66" s="1348">
        <f t="shared" si="29"/>
        <v>0</v>
      </c>
      <c r="CS66" s="748" t="s">
        <v>556</v>
      </c>
      <c r="CT66" s="749">
        <v>13653008</v>
      </c>
      <c r="CU66" s="749">
        <v>10010066</v>
      </c>
      <c r="CV66" s="749">
        <v>10010066</v>
      </c>
      <c r="CW66" s="749">
        <v>3642942</v>
      </c>
      <c r="CX66" s="1348">
        <f t="shared" si="30"/>
        <v>14130.86328</v>
      </c>
      <c r="CY66" s="1348">
        <f t="shared" si="31"/>
        <v>10360.418309999999</v>
      </c>
      <c r="CZ66" s="1348">
        <f t="shared" si="32"/>
        <v>10360.418309999999</v>
      </c>
      <c r="DA66" s="1348">
        <f t="shared" si="33"/>
        <v>3770.4449699999996</v>
      </c>
      <c r="DD66" s="1153" t="s">
        <v>566</v>
      </c>
      <c r="DE66" s="1348">
        <v>1074853</v>
      </c>
      <c r="DF66" s="1348">
        <f t="shared" si="34"/>
        <v>1112.472855</v>
      </c>
      <c r="DJ66" s="1153" t="s">
        <v>556</v>
      </c>
      <c r="DK66" s="1348">
        <v>13653008</v>
      </c>
      <c r="DL66" s="1348">
        <v>10233325</v>
      </c>
      <c r="DM66" s="1348">
        <v>3419683</v>
      </c>
      <c r="DN66" s="1348">
        <v>10233325</v>
      </c>
      <c r="DO66" s="1348">
        <f t="shared" si="35"/>
        <v>14130.86328</v>
      </c>
      <c r="DP66" s="1348">
        <f t="shared" si="36"/>
        <v>10591.491375</v>
      </c>
      <c r="DQ66" s="1348">
        <f t="shared" si="37"/>
        <v>3539.3719049999995</v>
      </c>
      <c r="DR66" s="1348">
        <f t="shared" si="38"/>
        <v>10591.491375</v>
      </c>
      <c r="DV66" s="748" t="s">
        <v>369</v>
      </c>
      <c r="DW66" s="749">
        <v>6639814</v>
      </c>
      <c r="DX66" s="1349">
        <f t="shared" si="39"/>
        <v>6872.2074899999998</v>
      </c>
      <c r="EA66" s="748" t="s">
        <v>556</v>
      </c>
      <c r="EB66" s="749">
        <v>13653008</v>
      </c>
      <c r="EC66" s="749">
        <v>10650316</v>
      </c>
      <c r="ED66" s="749">
        <v>10650316</v>
      </c>
      <c r="EE66" s="749">
        <v>3002692</v>
      </c>
      <c r="EF66" s="1350">
        <f t="shared" si="40"/>
        <v>14130.86328</v>
      </c>
      <c r="EG66" s="1350">
        <f t="shared" si="41"/>
        <v>11023.07706</v>
      </c>
      <c r="EH66" s="1350">
        <f t="shared" si="42"/>
        <v>11023.07706</v>
      </c>
      <c r="EI66" s="1350">
        <f t="shared" si="43"/>
        <v>3107.78622</v>
      </c>
      <c r="EL66" s="1351" t="s">
        <v>373</v>
      </c>
      <c r="EM66" s="1352">
        <v>353430</v>
      </c>
      <c r="EN66" s="1352">
        <f t="shared" si="44"/>
        <v>365.80005</v>
      </c>
      <c r="EQ66" s="996" t="s">
        <v>556</v>
      </c>
      <c r="ER66" s="997">
        <v>14508701</v>
      </c>
      <c r="ES66" s="997">
        <v>12397446</v>
      </c>
      <c r="ET66" s="997">
        <v>2111255</v>
      </c>
      <c r="EU66" s="997">
        <v>12397446</v>
      </c>
      <c r="EV66" s="1352">
        <f t="shared" si="45"/>
        <v>15016.505534999998</v>
      </c>
      <c r="EW66" s="1352">
        <f t="shared" si="46"/>
        <v>12831.356609999999</v>
      </c>
      <c r="EX66" s="1352">
        <f t="shared" si="47"/>
        <v>12831.356609999999</v>
      </c>
      <c r="EY66" s="1352">
        <f t="shared" si="48"/>
        <v>2185.148925</v>
      </c>
      <c r="FB66" s="1153" t="s">
        <v>379</v>
      </c>
      <c r="FC66" s="1348">
        <v>5465146</v>
      </c>
      <c r="FD66" s="1348">
        <f t="shared" si="49"/>
        <v>5656.4261099999994</v>
      </c>
      <c r="FF66" s="1153" t="s">
        <v>556</v>
      </c>
      <c r="FG66" s="1348">
        <v>15779773</v>
      </c>
      <c r="FH66" s="1348">
        <v>13499530</v>
      </c>
      <c r="FI66" s="1348">
        <v>13499530</v>
      </c>
      <c r="FJ66" s="1348">
        <v>2280243</v>
      </c>
      <c r="FK66" s="1350">
        <f t="shared" si="50"/>
        <v>16332.065054999997</v>
      </c>
      <c r="FL66" s="1350">
        <f t="shared" si="51"/>
        <v>13972.01355</v>
      </c>
      <c r="FM66" s="1350">
        <f t="shared" si="52"/>
        <v>13972.01355</v>
      </c>
      <c r="FN66" s="1350">
        <f t="shared" si="53"/>
        <v>2360.0515049999999</v>
      </c>
      <c r="FQ66" s="748" t="s">
        <v>365</v>
      </c>
      <c r="FR66" s="749">
        <v>453217486</v>
      </c>
      <c r="FS66" s="1348">
        <f t="shared" si="54"/>
        <v>469080.09800999996</v>
      </c>
      <c r="FV66" s="748" t="s">
        <v>556</v>
      </c>
      <c r="FW66" s="749">
        <v>16031719</v>
      </c>
      <c r="FX66" s="749">
        <v>14047306</v>
      </c>
      <c r="FY66" s="749">
        <v>14047306</v>
      </c>
      <c r="FZ66" s="749">
        <v>1984413</v>
      </c>
      <c r="GA66" s="1350">
        <f t="shared" si="55"/>
        <v>16592.829164999999</v>
      </c>
      <c r="GB66" s="1350">
        <f t="shared" si="56"/>
        <v>14538.96171</v>
      </c>
      <c r="GC66" s="1350">
        <f t="shared" si="57"/>
        <v>14538.96171</v>
      </c>
      <c r="GD66" s="1350">
        <f t="shared" si="58"/>
        <v>2053.8674550000001</v>
      </c>
    </row>
    <row r="67" spans="1:186" ht="15" customHeight="1" x14ac:dyDescent="0.25">
      <c r="A67" s="748" t="s">
        <v>363</v>
      </c>
      <c r="B67" s="749">
        <v>37466343</v>
      </c>
      <c r="C67" s="749">
        <v>3279104</v>
      </c>
      <c r="D67" s="749">
        <v>34187239</v>
      </c>
      <c r="E67" s="749">
        <v>3279104</v>
      </c>
      <c r="F67" s="749">
        <f t="shared" si="0"/>
        <v>38777.665004999995</v>
      </c>
      <c r="G67" s="749">
        <f t="shared" si="1"/>
        <v>3393.8726399999996</v>
      </c>
      <c r="H67" s="749">
        <f t="shared" si="2"/>
        <v>35383.792365000001</v>
      </c>
      <c r="I67" s="749">
        <f t="shared" si="3"/>
        <v>3393.8726399999996</v>
      </c>
      <c r="L67" s="748" t="s">
        <v>384</v>
      </c>
      <c r="M67" s="749">
        <v>131100</v>
      </c>
      <c r="N67" s="749">
        <f t="shared" si="4"/>
        <v>135.68849999999998</v>
      </c>
      <c r="Q67" s="748" t="s">
        <v>363</v>
      </c>
      <c r="R67" s="749">
        <v>37466343</v>
      </c>
      <c r="S67" s="749">
        <v>4918656</v>
      </c>
      <c r="T67" s="749">
        <v>32547687</v>
      </c>
      <c r="U67" s="749">
        <v>4918656</v>
      </c>
      <c r="V67" s="1348">
        <f t="shared" si="5"/>
        <v>38777.665004999995</v>
      </c>
      <c r="W67" s="1348">
        <f t="shared" si="6"/>
        <v>5090.8089599999994</v>
      </c>
      <c r="X67" s="1348">
        <f t="shared" si="7"/>
        <v>33686.856045</v>
      </c>
      <c r="Y67" s="1348">
        <f t="shared" si="8"/>
        <v>5090.8089599999994</v>
      </c>
      <c r="AB67" s="748" t="s">
        <v>560</v>
      </c>
      <c r="AC67" s="749">
        <v>70210</v>
      </c>
      <c r="AD67" s="1348">
        <f t="shared" si="9"/>
        <v>72.667349999999985</v>
      </c>
      <c r="AG67" s="748" t="s">
        <v>363</v>
      </c>
      <c r="AH67" s="749">
        <v>37466343</v>
      </c>
      <c r="AI67" s="749">
        <v>6094456</v>
      </c>
      <c r="AJ67" s="749">
        <v>6094456</v>
      </c>
      <c r="AK67" s="749">
        <v>31371887</v>
      </c>
      <c r="AL67" s="1348">
        <f t="shared" si="10"/>
        <v>38777.665004999995</v>
      </c>
      <c r="AM67" s="1348">
        <f t="shared" si="11"/>
        <v>6307.7619599999998</v>
      </c>
      <c r="AN67" s="1348">
        <f t="shared" si="12"/>
        <v>6307.7619599999998</v>
      </c>
      <c r="AO67" s="1348">
        <f t="shared" si="13"/>
        <v>32469.903044999995</v>
      </c>
      <c r="AR67" s="748" t="s">
        <v>562</v>
      </c>
      <c r="AS67" s="1348">
        <v>0</v>
      </c>
      <c r="AT67" s="1348">
        <f t="shared" si="14"/>
        <v>0</v>
      </c>
      <c r="AW67" s="748" t="s">
        <v>363</v>
      </c>
      <c r="AX67" s="749">
        <v>37466343</v>
      </c>
      <c r="AY67" s="749">
        <v>6094456</v>
      </c>
      <c r="AZ67" s="749">
        <v>6094456</v>
      </c>
      <c r="BA67" s="749">
        <v>31371887</v>
      </c>
      <c r="BB67" s="1348">
        <f t="shared" si="15"/>
        <v>38777.665004999995</v>
      </c>
      <c r="BC67" s="1348">
        <f t="shared" si="16"/>
        <v>6307.7619599999998</v>
      </c>
      <c r="BD67" s="1348">
        <f t="shared" si="17"/>
        <v>6307.7619599999998</v>
      </c>
      <c r="BE67" s="1348">
        <f t="shared" si="18"/>
        <v>32469.903044999995</v>
      </c>
      <c r="BH67" s="748" t="s">
        <v>565</v>
      </c>
      <c r="BI67" s="1348">
        <v>20289011</v>
      </c>
      <c r="BJ67" s="1348">
        <f t="shared" si="19"/>
        <v>20999.126384999996</v>
      </c>
      <c r="BM67" s="748" t="s">
        <v>363</v>
      </c>
      <c r="BN67" s="1348">
        <v>37466343</v>
      </c>
      <c r="BO67" s="1348">
        <v>6094456</v>
      </c>
      <c r="BP67" s="1348">
        <v>6094456</v>
      </c>
      <c r="BQ67" s="1348">
        <v>31371887</v>
      </c>
      <c r="BR67" s="1348">
        <f t="shared" si="20"/>
        <v>38777.665004999995</v>
      </c>
      <c r="BS67" s="1348">
        <f t="shared" si="21"/>
        <v>6307.7619599999998</v>
      </c>
      <c r="BT67" s="1348">
        <f t="shared" si="22"/>
        <v>6307.7619599999998</v>
      </c>
      <c r="BU67" s="1348">
        <f t="shared" si="23"/>
        <v>32469.903044999995</v>
      </c>
      <c r="BX67" s="1153" t="s">
        <v>561</v>
      </c>
      <c r="BY67" s="1348">
        <v>0</v>
      </c>
      <c r="BZ67" s="1348">
        <f t="shared" si="24"/>
        <v>0</v>
      </c>
      <c r="CC67" s="1348" t="s">
        <v>363</v>
      </c>
      <c r="CD67" s="1348">
        <v>37466343</v>
      </c>
      <c r="CE67" s="1348">
        <v>6094456</v>
      </c>
      <c r="CF67" s="1348">
        <v>6094456</v>
      </c>
      <c r="CG67" s="1348">
        <v>31371887</v>
      </c>
      <c r="CH67" s="1348">
        <f t="shared" si="25"/>
        <v>38777.665004999995</v>
      </c>
      <c r="CI67" s="1348">
        <f t="shared" si="26"/>
        <v>6307.7619599999998</v>
      </c>
      <c r="CJ67" s="1348">
        <f t="shared" si="27"/>
        <v>6307.7619599999998</v>
      </c>
      <c r="CK67" s="1348">
        <f t="shared" si="28"/>
        <v>32469.903044999995</v>
      </c>
      <c r="CN67" s="1153" t="s">
        <v>560</v>
      </c>
      <c r="CO67" s="1348">
        <v>579147</v>
      </c>
      <c r="CP67" s="1348">
        <f t="shared" si="29"/>
        <v>599.417145</v>
      </c>
      <c r="CS67" s="748" t="s">
        <v>363</v>
      </c>
      <c r="CT67" s="749">
        <v>37466343</v>
      </c>
      <c r="CU67" s="749">
        <v>10282856</v>
      </c>
      <c r="CV67" s="749">
        <v>10282856</v>
      </c>
      <c r="CW67" s="749">
        <v>27183487</v>
      </c>
      <c r="CX67" s="1348">
        <f t="shared" si="30"/>
        <v>38777.665004999995</v>
      </c>
      <c r="CY67" s="1348">
        <f t="shared" si="31"/>
        <v>10642.755959999999</v>
      </c>
      <c r="CZ67" s="1348">
        <f t="shared" si="32"/>
        <v>10642.755959999999</v>
      </c>
      <c r="DA67" s="1348">
        <f t="shared" si="33"/>
        <v>28134.909045</v>
      </c>
      <c r="DD67" s="1153" t="s">
        <v>567</v>
      </c>
      <c r="DE67" s="1348">
        <v>452200</v>
      </c>
      <c r="DF67" s="1348">
        <f t="shared" si="34"/>
        <v>468.02699999999993</v>
      </c>
      <c r="DJ67" s="1153" t="s">
        <v>363</v>
      </c>
      <c r="DK67" s="1348">
        <v>37466343</v>
      </c>
      <c r="DL67" s="1348">
        <v>14945448</v>
      </c>
      <c r="DM67" s="1348">
        <v>22520895</v>
      </c>
      <c r="DN67" s="1348">
        <v>14945448</v>
      </c>
      <c r="DO67" s="1348">
        <f t="shared" si="35"/>
        <v>38777.665004999995</v>
      </c>
      <c r="DP67" s="1348">
        <f t="shared" si="36"/>
        <v>15468.53868</v>
      </c>
      <c r="DQ67" s="1348">
        <f t="shared" si="37"/>
        <v>23309.126324999997</v>
      </c>
      <c r="DR67" s="1348">
        <f t="shared" si="38"/>
        <v>15468.53868</v>
      </c>
      <c r="DV67" s="748" t="s">
        <v>558</v>
      </c>
      <c r="DW67" s="749">
        <v>0</v>
      </c>
      <c r="DX67" s="1349">
        <f t="shared" si="39"/>
        <v>0</v>
      </c>
      <c r="EA67" s="748" t="s">
        <v>363</v>
      </c>
      <c r="EB67" s="749">
        <v>37466343</v>
      </c>
      <c r="EC67" s="749">
        <v>22556112</v>
      </c>
      <c r="ED67" s="749">
        <v>22556112</v>
      </c>
      <c r="EE67" s="749">
        <v>14910231</v>
      </c>
      <c r="EF67" s="1350">
        <f t="shared" si="40"/>
        <v>38777.665004999995</v>
      </c>
      <c r="EG67" s="1350">
        <f t="shared" si="41"/>
        <v>23345.575919999999</v>
      </c>
      <c r="EH67" s="1350">
        <f t="shared" si="42"/>
        <v>23345.575919999999</v>
      </c>
      <c r="EI67" s="1350">
        <f t="shared" si="43"/>
        <v>15432.089084999998</v>
      </c>
      <c r="EL67" s="1351" t="s">
        <v>374</v>
      </c>
      <c r="EM67" s="1352">
        <v>14184115</v>
      </c>
      <c r="EN67" s="1352">
        <f t="shared" si="44"/>
        <v>14680.559024999999</v>
      </c>
      <c r="EQ67" s="996" t="s">
        <v>363</v>
      </c>
      <c r="ER67" s="997">
        <v>37466343</v>
      </c>
      <c r="ES67" s="997">
        <v>33478658</v>
      </c>
      <c r="ET67" s="997">
        <v>3987685</v>
      </c>
      <c r="EU67" s="997">
        <v>33478658</v>
      </c>
      <c r="EV67" s="1352">
        <f t="shared" si="45"/>
        <v>38777.665004999995</v>
      </c>
      <c r="EW67" s="1352">
        <f t="shared" si="46"/>
        <v>34650.411030000003</v>
      </c>
      <c r="EX67" s="1352">
        <f t="shared" si="47"/>
        <v>34650.411030000003</v>
      </c>
      <c r="EY67" s="1352">
        <f t="shared" si="48"/>
        <v>4127.2539749999996</v>
      </c>
      <c r="FB67" s="1153" t="s">
        <v>381</v>
      </c>
      <c r="FC67" s="1348">
        <v>474317</v>
      </c>
      <c r="FD67" s="1348">
        <f t="shared" si="49"/>
        <v>490.91809499999999</v>
      </c>
      <c r="FF67" s="1153" t="s">
        <v>363</v>
      </c>
      <c r="FG67" s="1348">
        <v>44810285</v>
      </c>
      <c r="FH67" s="1348">
        <v>44810285</v>
      </c>
      <c r="FI67" s="1348">
        <v>44810285</v>
      </c>
      <c r="FJ67" s="1348">
        <v>0</v>
      </c>
      <c r="FK67" s="1350">
        <f t="shared" si="50"/>
        <v>46378.644975000003</v>
      </c>
      <c r="FL67" s="1350">
        <f t="shared" si="51"/>
        <v>46378.644975000003</v>
      </c>
      <c r="FM67" s="1350">
        <f t="shared" si="52"/>
        <v>46378.644975000003</v>
      </c>
      <c r="FN67" s="1350">
        <f t="shared" si="53"/>
        <v>0</v>
      </c>
      <c r="FQ67" s="748" t="s">
        <v>366</v>
      </c>
      <c r="FR67" s="749">
        <v>0</v>
      </c>
      <c r="FS67" s="1348">
        <f t="shared" si="54"/>
        <v>0</v>
      </c>
      <c r="FV67" s="748" t="s">
        <v>363</v>
      </c>
      <c r="FW67" s="749">
        <v>63438422</v>
      </c>
      <c r="FX67" s="749">
        <v>63117268</v>
      </c>
      <c r="FY67" s="749">
        <v>63117268</v>
      </c>
      <c r="FZ67" s="749">
        <v>321154</v>
      </c>
      <c r="GA67" s="1350">
        <f t="shared" si="55"/>
        <v>65658.766769999987</v>
      </c>
      <c r="GB67" s="1350">
        <f t="shared" si="56"/>
        <v>65326.372379999993</v>
      </c>
      <c r="GC67" s="1350">
        <f t="shared" si="57"/>
        <v>65326.372379999993</v>
      </c>
      <c r="GD67" s="1350">
        <f t="shared" si="58"/>
        <v>332.39438999999999</v>
      </c>
    </row>
    <row r="68" spans="1:186" ht="15" customHeight="1" x14ac:dyDescent="0.25">
      <c r="A68" s="748" t="s">
        <v>365</v>
      </c>
      <c r="B68" s="749">
        <v>2322768000</v>
      </c>
      <c r="C68" s="749">
        <v>1020656579</v>
      </c>
      <c r="D68" s="749">
        <v>1302111421</v>
      </c>
      <c r="E68" s="749">
        <v>117051287</v>
      </c>
      <c r="F68" s="749">
        <f t="shared" ref="F68:F131" si="59">+B68/$H$1*$I$1</f>
        <v>2404064.88</v>
      </c>
      <c r="G68" s="749">
        <f t="shared" ref="G68:G131" si="60">+C68/$H$1*$I$1</f>
        <v>1056379.559265</v>
      </c>
      <c r="H68" s="749">
        <f t="shared" ref="H68:H131" si="61">+D68/$H$1*$I$1</f>
        <v>1347685.3207350001</v>
      </c>
      <c r="I68" s="749">
        <f t="shared" ref="I68:I131" si="62">+E68/$H$1*$I$1</f>
        <v>121148.08204499999</v>
      </c>
      <c r="L68" s="748" t="s">
        <v>385</v>
      </c>
      <c r="M68" s="749">
        <v>0</v>
      </c>
      <c r="N68" s="749">
        <f t="shared" ref="N68:N96" si="63">+M68/$N$1*$O$1</f>
        <v>0</v>
      </c>
      <c r="Q68" s="748" t="s">
        <v>365</v>
      </c>
      <c r="R68" s="749">
        <v>2322768000</v>
      </c>
      <c r="S68" s="749">
        <v>1152404153</v>
      </c>
      <c r="T68" s="749">
        <v>1170363847</v>
      </c>
      <c r="U68" s="749">
        <v>198206753</v>
      </c>
      <c r="V68" s="1348">
        <f t="shared" ref="V68:V131" si="64">+R68/$X$1*$Y$1</f>
        <v>2404064.88</v>
      </c>
      <c r="W68" s="1348">
        <f t="shared" ref="W68:W131" si="65">+S68/$X$1*$Y$1</f>
        <v>1192738.2983549999</v>
      </c>
      <c r="X68" s="1348">
        <f t="shared" ref="X68:X131" si="66">+T68/$X$1*$Y$1</f>
        <v>1211326.581645</v>
      </c>
      <c r="Y68" s="1348">
        <f t="shared" ref="Y68:Y131" si="67">+U68/$X$1*$Y$1</f>
        <v>205143.98935499997</v>
      </c>
      <c r="AB68" s="748" t="s">
        <v>561</v>
      </c>
      <c r="AC68" s="749">
        <v>0</v>
      </c>
      <c r="AD68" s="1348">
        <f t="shared" ref="AD68:AD124" si="68">+AC68/$AD$1*$AE$1</f>
        <v>0</v>
      </c>
      <c r="AG68" s="748" t="s">
        <v>365</v>
      </c>
      <c r="AH68" s="749">
        <v>2332641000</v>
      </c>
      <c r="AI68" s="749">
        <v>489275357</v>
      </c>
      <c r="AJ68" s="749">
        <v>1797294634</v>
      </c>
      <c r="AK68" s="749">
        <v>535346366</v>
      </c>
      <c r="AL68" s="1348">
        <f t="shared" ref="AL68:AL131" si="69">+AH68/$AN$1*$AO$1</f>
        <v>2414283.4349999996</v>
      </c>
      <c r="AM68" s="1348">
        <f t="shared" ref="AM68:AM131" si="70">+AI68/$AN$1*$AO$1</f>
        <v>506399.99449499999</v>
      </c>
      <c r="AN68" s="1348">
        <f t="shared" ref="AN68:AN131" si="71">+AJ68/$AN$1*$AO$1</f>
        <v>1860199.94619</v>
      </c>
      <c r="AO68" s="1348">
        <f t="shared" ref="AO68:AO131" si="72">+AK68/$AN$1*$AO$1</f>
        <v>554083.48881000001</v>
      </c>
      <c r="AR68" s="748" t="s">
        <v>563</v>
      </c>
      <c r="AS68" s="1348">
        <v>715428</v>
      </c>
      <c r="AT68" s="1348">
        <f t="shared" ref="AT68:AT119" si="73">+AS68/$AS$1*$AT$1</f>
        <v>740.4679799999999</v>
      </c>
      <c r="AW68" s="748" t="s">
        <v>365</v>
      </c>
      <c r="AX68" s="749">
        <v>2702641000</v>
      </c>
      <c r="AY68" s="749">
        <v>1952226096</v>
      </c>
      <c r="AZ68" s="749">
        <v>632164830</v>
      </c>
      <c r="BA68" s="749">
        <v>750414904</v>
      </c>
      <c r="BB68" s="1348">
        <f t="shared" ref="BB68:BB131" si="74">+AX68/$BD$1*$BE$1</f>
        <v>2797233.4349999996</v>
      </c>
      <c r="BC68" s="1348">
        <f t="shared" ref="BC68:BC131" si="75">+AY68/$BD$1*$BE$1</f>
        <v>2020554.0093599998</v>
      </c>
      <c r="BD68" s="1348">
        <f t="shared" ref="BD68:BD131" si="76">+AZ68/$BD$1*$BE$1</f>
        <v>654290.59904999996</v>
      </c>
      <c r="BE68" s="1348">
        <f t="shared" ref="BE68:BE131" si="77">+BA68/$BD$1*$BE$1</f>
        <v>776679.42563999991</v>
      </c>
      <c r="BH68" s="748" t="s">
        <v>566</v>
      </c>
      <c r="BI68" s="1348">
        <v>2221168</v>
      </c>
      <c r="BJ68" s="1348">
        <f t="shared" ref="BJ68:BJ106" si="78">+BI68/$BJ$1*$BK$1</f>
        <v>2298.90888</v>
      </c>
      <c r="BM68" s="748" t="s">
        <v>365</v>
      </c>
      <c r="BN68" s="1348">
        <v>4368739000</v>
      </c>
      <c r="BO68" s="1348">
        <v>790829887</v>
      </c>
      <c r="BP68" s="1348">
        <v>2374484373</v>
      </c>
      <c r="BQ68" s="1348">
        <v>1994254627</v>
      </c>
      <c r="BR68" s="1348">
        <f t="shared" ref="BR68:BR131" si="79">+BN68/$BU$1*$BV$1</f>
        <v>4521644.8649999993</v>
      </c>
      <c r="BS68" s="1348">
        <f t="shared" ref="BS68:BS131" si="80">+BO68/$BU$1*$BV$1</f>
        <v>818508.93304499995</v>
      </c>
      <c r="BT68" s="1348">
        <f t="shared" ref="BT68:BT131" si="81">+BP68/$BU$1*$BV$1</f>
        <v>2457591.3260550001</v>
      </c>
      <c r="BU68" s="1348">
        <f t="shared" ref="BU68:BU131" si="82">+BQ68/$BU$1*$BV$1</f>
        <v>2064053.5389449999</v>
      </c>
      <c r="BX68" s="1153" t="s">
        <v>562</v>
      </c>
      <c r="BY68" s="1348">
        <v>518840</v>
      </c>
      <c r="BZ68" s="1348">
        <f t="shared" ref="BZ68:BZ122" si="83">+BY68/$BZ$1*$CA$1</f>
        <v>536.99940000000004</v>
      </c>
      <c r="CC68" s="1348" t="s">
        <v>364</v>
      </c>
      <c r="CD68" s="1348">
        <v>120000</v>
      </c>
      <c r="CE68" s="1348">
        <v>0</v>
      </c>
      <c r="CF68" s="1348">
        <v>0</v>
      </c>
      <c r="CG68" s="1348">
        <v>120000</v>
      </c>
      <c r="CH68" s="1348">
        <f t="shared" ref="CH68:CH106" si="84">+CD68/$CJ$1*$CK$1</f>
        <v>124.19999999999999</v>
      </c>
      <c r="CI68" s="1348">
        <f t="shared" ref="CI68:CI106" si="85">+CE68/$CJ$1*$CK$1</f>
        <v>0</v>
      </c>
      <c r="CJ68" s="1348">
        <f t="shared" ref="CJ68:CJ106" si="86">+CF68/$CJ$1*$CK$1</f>
        <v>0</v>
      </c>
      <c r="CK68" s="1348">
        <f t="shared" ref="CK68:CK106" si="87">+CG68/$CJ$1*$CK$1</f>
        <v>124.19999999999999</v>
      </c>
      <c r="CN68" s="1153" t="s">
        <v>561</v>
      </c>
      <c r="CO68" s="1348">
        <v>0</v>
      </c>
      <c r="CP68" s="1348">
        <f t="shared" ref="CP68:CP123" si="88">+CO68/$CP$1*$CQ$1</f>
        <v>0</v>
      </c>
      <c r="CS68" s="748" t="s">
        <v>364</v>
      </c>
      <c r="CT68" s="749">
        <v>120000</v>
      </c>
      <c r="CU68" s="749">
        <v>0</v>
      </c>
      <c r="CV68" s="749">
        <v>0</v>
      </c>
      <c r="CW68" s="749">
        <v>120000</v>
      </c>
      <c r="CX68" s="1348">
        <f t="shared" ref="CX68:CX108" si="89">+CT68/$CZ$1*$DA$1</f>
        <v>124.19999999999999</v>
      </c>
      <c r="CY68" s="1348">
        <f t="shared" ref="CY68:CY108" si="90">+CU68/$CZ$1*$DA$1</f>
        <v>0</v>
      </c>
      <c r="CZ68" s="1348">
        <f t="shared" ref="CZ68:CZ108" si="91">+CV68/$CZ$1*$DA$1</f>
        <v>0</v>
      </c>
      <c r="DA68" s="1348">
        <f t="shared" ref="DA68:DA108" si="92">+CW68/$CZ$1*$DA$1</f>
        <v>124.19999999999999</v>
      </c>
      <c r="DD68" s="1153" t="s">
        <v>569</v>
      </c>
      <c r="DE68" s="1348">
        <v>0</v>
      </c>
      <c r="DF68" s="1348">
        <f t="shared" ref="DF68:DF102" si="93">+DE68/$DG$2*$DH$2</f>
        <v>0</v>
      </c>
      <c r="DJ68" s="1153" t="s">
        <v>364</v>
      </c>
      <c r="DK68" s="1348">
        <v>120000</v>
      </c>
      <c r="DL68" s="1348">
        <v>0</v>
      </c>
      <c r="DM68" s="1348">
        <v>120000</v>
      </c>
      <c r="DN68" s="1348">
        <v>0</v>
      </c>
      <c r="DO68" s="1348">
        <f t="shared" ref="DO68:DO131" si="94">+DK68/$DS$2*$DT$2</f>
        <v>124.19999999999999</v>
      </c>
      <c r="DP68" s="1348">
        <f t="shared" ref="DP68:DP131" si="95">+DL68/$DS$2*$DT$2</f>
        <v>0</v>
      </c>
      <c r="DQ68" s="1348">
        <f t="shared" ref="DQ68:DQ131" si="96">+DM68/$DS$2*$DT$2</f>
        <v>124.19999999999999</v>
      </c>
      <c r="DR68" s="1348">
        <f t="shared" ref="DR68:DR131" si="97">+DN68/$DS$2*$DT$2</f>
        <v>0</v>
      </c>
      <c r="DV68" s="748" t="s">
        <v>371</v>
      </c>
      <c r="DW68" s="749">
        <v>8364028</v>
      </c>
      <c r="DX68" s="1349">
        <f t="shared" ref="DX68:DX127" si="98">+DW68/$DX$1*$DY$1</f>
        <v>8656.7689799999989</v>
      </c>
      <c r="EA68" s="748" t="s">
        <v>364</v>
      </c>
      <c r="EB68" s="749">
        <v>420000</v>
      </c>
      <c r="EC68" s="749">
        <v>320000</v>
      </c>
      <c r="ED68" s="749">
        <v>320000</v>
      </c>
      <c r="EE68" s="749">
        <v>100000</v>
      </c>
      <c r="EF68" s="1350">
        <f t="shared" ref="EF68:EF131" si="99">+EB68/$EH$1*$EI$1</f>
        <v>434.7</v>
      </c>
      <c r="EG68" s="1350">
        <f t="shared" ref="EG68:EG131" si="100">+EC68/$EH$1*$EI$1</f>
        <v>331.2</v>
      </c>
      <c r="EH68" s="1350">
        <f t="shared" ref="EH68:EH131" si="101">+ED68/$EH$1*$EI$1</f>
        <v>331.2</v>
      </c>
      <c r="EI68" s="1350">
        <f t="shared" ref="EI68:EI131" si="102">+EE68/$EH$1*$EI$1</f>
        <v>103.49999999999999</v>
      </c>
      <c r="EL68" s="1351" t="s">
        <v>375</v>
      </c>
      <c r="EM68" s="1352">
        <v>599400</v>
      </c>
      <c r="EN68" s="1352">
        <f t="shared" ref="EN68:EN117" si="103">+EM68/$EM$1*$EN$1</f>
        <v>620.37899999999991</v>
      </c>
      <c r="EQ68" s="996" t="s">
        <v>364</v>
      </c>
      <c r="ER68" s="997">
        <v>420000</v>
      </c>
      <c r="ES68" s="997">
        <v>420000</v>
      </c>
      <c r="ET68" s="997">
        <v>0</v>
      </c>
      <c r="EU68" s="997">
        <v>420000</v>
      </c>
      <c r="EV68" s="1352">
        <f t="shared" ref="EV68:EV131" si="104">+ER68/$EX$1*$EY$1</f>
        <v>434.7</v>
      </c>
      <c r="EW68" s="1352">
        <f t="shared" ref="EW68:EW131" si="105">+EU68/$EX$1*$EY$1</f>
        <v>434.7</v>
      </c>
      <c r="EX68" s="1352">
        <f t="shared" ref="EX68:EX131" si="106">+ES68/$EX$1*$EY$1</f>
        <v>434.7</v>
      </c>
      <c r="EY68" s="1352">
        <f t="shared" ref="EY68:EY131" si="107">+ET68/$EX$1*$EY$1</f>
        <v>0</v>
      </c>
      <c r="FB68" s="1153" t="s">
        <v>564</v>
      </c>
      <c r="FC68" s="1348">
        <v>6271612</v>
      </c>
      <c r="FD68" s="1348">
        <f t="shared" ref="FD68:FD106" si="108">+FC68/$FC$1*$FD$1</f>
        <v>6491.1184199999998</v>
      </c>
      <c r="FF68" s="1153" t="s">
        <v>364</v>
      </c>
      <c r="FG68" s="1348">
        <v>420000</v>
      </c>
      <c r="FH68" s="1348">
        <v>420000</v>
      </c>
      <c r="FI68" s="1348">
        <v>420000</v>
      </c>
      <c r="FJ68" s="1348">
        <v>0</v>
      </c>
      <c r="FK68" s="1350">
        <f t="shared" ref="FK68:FK131" si="109">+FG68/$FM$1*$FN$1</f>
        <v>434.7</v>
      </c>
      <c r="FL68" s="1350">
        <f t="shared" ref="FL68:FL131" si="110">+FH68/$FM$1*$FN$1</f>
        <v>434.7</v>
      </c>
      <c r="FM68" s="1350">
        <f t="shared" ref="FM68:FM131" si="111">+FI68/$FM$1*$FN$1</f>
        <v>434.7</v>
      </c>
      <c r="FN68" s="1350">
        <f t="shared" ref="FN68:FN131" si="112">+FJ68/$FM$1*$FN$1</f>
        <v>0</v>
      </c>
      <c r="FQ68" s="748" t="s">
        <v>557</v>
      </c>
      <c r="FR68" s="749">
        <v>0</v>
      </c>
      <c r="FS68" s="1348">
        <f t="shared" ref="FS68:FS131" si="113">+FR68/$FR$1*$FS$1</f>
        <v>0</v>
      </c>
      <c r="FV68" s="748" t="s">
        <v>364</v>
      </c>
      <c r="FW68" s="749">
        <v>1460000</v>
      </c>
      <c r="FX68" s="749">
        <v>420000</v>
      </c>
      <c r="FY68" s="749">
        <v>420000</v>
      </c>
      <c r="FZ68" s="749">
        <v>1040000</v>
      </c>
      <c r="GA68" s="1350">
        <f t="shared" ref="GA68:GA131" si="114">+FW68/$GC$1*$GD$1</f>
        <v>1511.1</v>
      </c>
      <c r="GB68" s="1350">
        <f t="shared" ref="GB68:GB131" si="115">+FX68/$GC$1*$GD$1</f>
        <v>434.7</v>
      </c>
      <c r="GC68" s="1350">
        <f t="shared" ref="GC68:GC131" si="116">+FY68/$GC$1*$GD$1</f>
        <v>434.7</v>
      </c>
      <c r="GD68" s="1350">
        <f t="shared" ref="GD68:GD131" si="117">+FZ68/$GC$1*$GD$1</f>
        <v>1076.3999999999999</v>
      </c>
    </row>
    <row r="69" spans="1:186" ht="15" customHeight="1" x14ac:dyDescent="0.25">
      <c r="A69" s="748" t="s">
        <v>366</v>
      </c>
      <c r="B69" s="749">
        <v>21440000</v>
      </c>
      <c r="C69" s="749">
        <v>0</v>
      </c>
      <c r="D69" s="749">
        <v>21440000</v>
      </c>
      <c r="E69" s="749">
        <v>0</v>
      </c>
      <c r="F69" s="749">
        <f t="shared" si="59"/>
        <v>22190.399999999998</v>
      </c>
      <c r="G69" s="749">
        <f t="shared" si="60"/>
        <v>0</v>
      </c>
      <c r="H69" s="749">
        <f t="shared" si="61"/>
        <v>22190.399999999998</v>
      </c>
      <c r="I69" s="749">
        <f t="shared" si="62"/>
        <v>0</v>
      </c>
      <c r="L69" s="748" t="s">
        <v>386</v>
      </c>
      <c r="M69" s="749">
        <v>131100</v>
      </c>
      <c r="N69" s="749">
        <f t="shared" si="63"/>
        <v>135.68849999999998</v>
      </c>
      <c r="Q69" s="748" t="s">
        <v>366</v>
      </c>
      <c r="R69" s="749">
        <v>30621684</v>
      </c>
      <c r="S69" s="749">
        <v>10872577</v>
      </c>
      <c r="T69" s="749">
        <v>19749107</v>
      </c>
      <c r="U69" s="749">
        <v>7043385</v>
      </c>
      <c r="V69" s="1348">
        <f t="shared" si="64"/>
        <v>31693.442939999997</v>
      </c>
      <c r="W69" s="1348">
        <f t="shared" si="65"/>
        <v>11253.117194999999</v>
      </c>
      <c r="X69" s="1348">
        <f t="shared" si="66"/>
        <v>20440.325744999998</v>
      </c>
      <c r="Y69" s="1348">
        <f t="shared" si="67"/>
        <v>7289.9034750000001</v>
      </c>
      <c r="AB69" s="748" t="s">
        <v>562</v>
      </c>
      <c r="AC69" s="749">
        <v>150000</v>
      </c>
      <c r="AD69" s="1348">
        <f t="shared" si="68"/>
        <v>155.25</v>
      </c>
      <c r="AG69" s="748" t="s">
        <v>366</v>
      </c>
      <c r="AH69" s="749">
        <v>27961223</v>
      </c>
      <c r="AI69" s="749">
        <v>7043385</v>
      </c>
      <c r="AJ69" s="749">
        <v>10872577</v>
      </c>
      <c r="AK69" s="749">
        <v>17088646</v>
      </c>
      <c r="AL69" s="1348">
        <f t="shared" si="69"/>
        <v>28939.865805000001</v>
      </c>
      <c r="AM69" s="1348">
        <f t="shared" si="70"/>
        <v>7289.9034750000001</v>
      </c>
      <c r="AN69" s="1348">
        <f t="shared" si="71"/>
        <v>11253.117194999999</v>
      </c>
      <c r="AO69" s="1348">
        <f t="shared" si="72"/>
        <v>17686.748609999999</v>
      </c>
      <c r="AR69" s="748" t="s">
        <v>372</v>
      </c>
      <c r="AS69" s="1348">
        <v>3575783</v>
      </c>
      <c r="AT69" s="1348">
        <f t="shared" si="73"/>
        <v>3700.9354049999997</v>
      </c>
      <c r="AW69" s="748" t="s">
        <v>366</v>
      </c>
      <c r="AX69" s="749">
        <v>29533501</v>
      </c>
      <c r="AY69" s="749">
        <v>26729491</v>
      </c>
      <c r="AZ69" s="749">
        <v>14587615</v>
      </c>
      <c r="BA69" s="749">
        <v>2804010</v>
      </c>
      <c r="BB69" s="1348">
        <f t="shared" si="74"/>
        <v>30567.173534999998</v>
      </c>
      <c r="BC69" s="1348">
        <f t="shared" si="75"/>
        <v>27665.023184999998</v>
      </c>
      <c r="BD69" s="1348">
        <f t="shared" si="76"/>
        <v>15098.181524999998</v>
      </c>
      <c r="BE69" s="1348">
        <f t="shared" si="77"/>
        <v>2902.1503499999999</v>
      </c>
      <c r="BH69" s="748" t="s">
        <v>568</v>
      </c>
      <c r="BI69" s="1348">
        <v>202300</v>
      </c>
      <c r="BJ69" s="1348">
        <f t="shared" si="78"/>
        <v>209.38049999999998</v>
      </c>
      <c r="BM69" s="748" t="s">
        <v>366</v>
      </c>
      <c r="BN69" s="1348">
        <v>29533501</v>
      </c>
      <c r="BO69" s="1348">
        <v>18416807</v>
      </c>
      <c r="BP69" s="1348">
        <v>26729491</v>
      </c>
      <c r="BQ69" s="1348">
        <v>2804010</v>
      </c>
      <c r="BR69" s="1348">
        <f t="shared" si="79"/>
        <v>30567.173534999998</v>
      </c>
      <c r="BS69" s="1348">
        <f t="shared" si="80"/>
        <v>19061.395245</v>
      </c>
      <c r="BT69" s="1348">
        <f t="shared" si="81"/>
        <v>27665.023184999998</v>
      </c>
      <c r="BU69" s="1348">
        <f t="shared" si="82"/>
        <v>2902.1503499999999</v>
      </c>
      <c r="BX69" s="1153" t="s">
        <v>372</v>
      </c>
      <c r="BY69" s="1348">
        <v>1024979</v>
      </c>
      <c r="BZ69" s="1348">
        <f t="shared" si="83"/>
        <v>1060.853265</v>
      </c>
      <c r="CC69" s="1348" t="s">
        <v>365</v>
      </c>
      <c r="CD69" s="1348">
        <v>4368739000</v>
      </c>
      <c r="CE69" s="1348">
        <v>994197045</v>
      </c>
      <c r="CF69" s="1348">
        <v>2670001951</v>
      </c>
      <c r="CG69" s="1348">
        <v>1698737049</v>
      </c>
      <c r="CH69" s="1348">
        <f t="shared" si="84"/>
        <v>4521644.8649999993</v>
      </c>
      <c r="CI69" s="1348">
        <f t="shared" si="85"/>
        <v>1028993.9415749999</v>
      </c>
      <c r="CJ69" s="1348">
        <f t="shared" si="86"/>
        <v>2763452.0192849995</v>
      </c>
      <c r="CK69" s="1348">
        <f t="shared" si="87"/>
        <v>1758192.8457150001</v>
      </c>
      <c r="CN69" s="1153" t="s">
        <v>562</v>
      </c>
      <c r="CO69" s="1348">
        <v>1175673</v>
      </c>
      <c r="CP69" s="1348">
        <f t="shared" si="88"/>
        <v>1216.821555</v>
      </c>
      <c r="CS69" s="748" t="s">
        <v>365</v>
      </c>
      <c r="CT69" s="749">
        <v>4638697000</v>
      </c>
      <c r="CU69" s="749">
        <v>1356517722</v>
      </c>
      <c r="CV69" s="749">
        <v>2733548391</v>
      </c>
      <c r="CW69" s="749">
        <v>1905148609</v>
      </c>
      <c r="CX69" s="1348">
        <f t="shared" si="89"/>
        <v>4801051.3949999996</v>
      </c>
      <c r="CY69" s="1348">
        <f t="shared" si="90"/>
        <v>1403995.8422699999</v>
      </c>
      <c r="CZ69" s="1348">
        <f t="shared" si="91"/>
        <v>2829222.5846849997</v>
      </c>
      <c r="DA69" s="1348">
        <f t="shared" si="92"/>
        <v>1971828.8103149999</v>
      </c>
      <c r="DD69" s="1153" t="s">
        <v>384</v>
      </c>
      <c r="DE69" s="1348">
        <v>2589993</v>
      </c>
      <c r="DF69" s="1348">
        <f t="shared" si="93"/>
        <v>2680.6427549999999</v>
      </c>
      <c r="DJ69" s="1153" t="s">
        <v>365</v>
      </c>
      <c r="DK69" s="1348">
        <v>4638697000</v>
      </c>
      <c r="DL69" s="1348">
        <v>3122628628</v>
      </c>
      <c r="DM69" s="1348">
        <v>1516068372</v>
      </c>
      <c r="DN69" s="1348">
        <v>1994428703</v>
      </c>
      <c r="DO69" s="1348">
        <f t="shared" si="94"/>
        <v>4801051.3949999996</v>
      </c>
      <c r="DP69" s="1348">
        <f t="shared" si="95"/>
        <v>3231920.6299799997</v>
      </c>
      <c r="DQ69" s="1348">
        <f t="shared" si="96"/>
        <v>1569130.7650199998</v>
      </c>
      <c r="DR69" s="1348">
        <f t="shared" si="97"/>
        <v>2064233.7076049999</v>
      </c>
      <c r="DV69" s="748" t="s">
        <v>560</v>
      </c>
      <c r="DW69" s="749">
        <v>0</v>
      </c>
      <c r="DX69" s="1349">
        <f t="shared" si="98"/>
        <v>0</v>
      </c>
      <c r="EA69" s="748" t="s">
        <v>365</v>
      </c>
      <c r="EB69" s="749">
        <v>4638697000</v>
      </c>
      <c r="EC69" s="749">
        <v>2534536155</v>
      </c>
      <c r="ED69" s="749">
        <v>3834470865</v>
      </c>
      <c r="EE69" s="749">
        <v>804226135</v>
      </c>
      <c r="EF69" s="1350">
        <f t="shared" si="99"/>
        <v>4801051.3949999996</v>
      </c>
      <c r="EG69" s="1350">
        <f t="shared" si="100"/>
        <v>2623244.9204249997</v>
      </c>
      <c r="EH69" s="1350">
        <f t="shared" si="101"/>
        <v>3968677.3452749997</v>
      </c>
      <c r="EI69" s="1350">
        <f t="shared" si="102"/>
        <v>832374.04972499993</v>
      </c>
      <c r="EL69" s="1351" t="s">
        <v>376</v>
      </c>
      <c r="EM69" s="1352">
        <v>1364768</v>
      </c>
      <c r="EN69" s="1352">
        <f t="shared" si="103"/>
        <v>1412.5348799999999</v>
      </c>
      <c r="EQ69" s="996" t="s">
        <v>365</v>
      </c>
      <c r="ER69" s="997">
        <v>4638697000</v>
      </c>
      <c r="ES69" s="997">
        <v>3580638525</v>
      </c>
      <c r="ET69" s="997">
        <v>1058058475</v>
      </c>
      <c r="EU69" s="997">
        <v>2702307850</v>
      </c>
      <c r="EV69" s="1352">
        <f t="shared" si="104"/>
        <v>4801051.3949999996</v>
      </c>
      <c r="EW69" s="1352">
        <f t="shared" si="105"/>
        <v>2796888.62475</v>
      </c>
      <c r="EX69" s="1352">
        <f t="shared" si="106"/>
        <v>3705960.8733749995</v>
      </c>
      <c r="EY69" s="1352">
        <f t="shared" si="107"/>
        <v>1095090.5216250001</v>
      </c>
      <c r="FB69" s="1153" t="s">
        <v>382</v>
      </c>
      <c r="FC69" s="1348">
        <v>2166878</v>
      </c>
      <c r="FD69" s="1348">
        <f t="shared" si="108"/>
        <v>2242.7187300000001</v>
      </c>
      <c r="FF69" s="1153" t="s">
        <v>365</v>
      </c>
      <c r="FG69" s="1348">
        <v>4638697000</v>
      </c>
      <c r="FH69" s="1348">
        <v>3112626140</v>
      </c>
      <c r="FI69" s="1348">
        <v>3841535708</v>
      </c>
      <c r="FJ69" s="1348">
        <v>797161292</v>
      </c>
      <c r="FK69" s="1350">
        <f t="shared" si="109"/>
        <v>4801051.3949999996</v>
      </c>
      <c r="FL69" s="1350">
        <f t="shared" si="110"/>
        <v>3221568.0548999999</v>
      </c>
      <c r="FM69" s="1350">
        <f t="shared" si="111"/>
        <v>3975989.4577799998</v>
      </c>
      <c r="FN69" s="1350">
        <f t="shared" si="112"/>
        <v>825061.93721999996</v>
      </c>
      <c r="FQ69" s="748" t="s">
        <v>367</v>
      </c>
      <c r="FR69" s="749">
        <v>0</v>
      </c>
      <c r="FS69" s="1348">
        <f t="shared" si="113"/>
        <v>0</v>
      </c>
      <c r="FV69" s="748" t="s">
        <v>365</v>
      </c>
      <c r="FW69" s="749">
        <v>3980739000</v>
      </c>
      <c r="FX69" s="749">
        <v>3565843626</v>
      </c>
      <c r="FY69" s="749">
        <v>3731922985</v>
      </c>
      <c r="FZ69" s="749">
        <v>248816015</v>
      </c>
      <c r="GA69" s="1350">
        <f t="shared" si="114"/>
        <v>4120064.8649999998</v>
      </c>
      <c r="GB69" s="1350">
        <f t="shared" si="115"/>
        <v>3690648.1529099997</v>
      </c>
      <c r="GC69" s="1350">
        <f t="shared" si="116"/>
        <v>3862540.2894749995</v>
      </c>
      <c r="GD69" s="1350">
        <f t="shared" si="117"/>
        <v>257524.57552499999</v>
      </c>
    </row>
    <row r="70" spans="1:186" ht="15" customHeight="1" x14ac:dyDescent="0.25">
      <c r="A70" s="748" t="s">
        <v>557</v>
      </c>
      <c r="B70" s="749">
        <v>18040000</v>
      </c>
      <c r="C70" s="749">
        <v>0</v>
      </c>
      <c r="D70" s="749">
        <v>18040000</v>
      </c>
      <c r="E70" s="749">
        <v>0</v>
      </c>
      <c r="F70" s="749">
        <f t="shared" si="59"/>
        <v>18671.399999999998</v>
      </c>
      <c r="G70" s="749">
        <f t="shared" si="60"/>
        <v>0</v>
      </c>
      <c r="H70" s="749">
        <f t="shared" si="61"/>
        <v>18671.399999999998</v>
      </c>
      <c r="I70" s="749">
        <f t="shared" si="62"/>
        <v>0</v>
      </c>
      <c r="L70" s="748" t="s">
        <v>387</v>
      </c>
      <c r="M70" s="749">
        <v>18591753</v>
      </c>
      <c r="N70" s="749">
        <f t="shared" si="63"/>
        <v>19242.464355</v>
      </c>
      <c r="Q70" s="748" t="s">
        <v>557</v>
      </c>
      <c r="R70" s="749">
        <v>19744080</v>
      </c>
      <c r="S70" s="749">
        <v>4579472</v>
      </c>
      <c r="T70" s="749">
        <v>15164608</v>
      </c>
      <c r="U70" s="749">
        <v>750280</v>
      </c>
      <c r="V70" s="1348">
        <f t="shared" si="64"/>
        <v>20435.122800000001</v>
      </c>
      <c r="W70" s="1348">
        <f t="shared" si="65"/>
        <v>4739.7535199999993</v>
      </c>
      <c r="X70" s="1348">
        <f t="shared" si="66"/>
        <v>15695.369279999999</v>
      </c>
      <c r="Y70" s="1348">
        <f t="shared" si="67"/>
        <v>776.5397999999999</v>
      </c>
      <c r="AB70" s="748" t="s">
        <v>372</v>
      </c>
      <c r="AC70" s="749">
        <v>0</v>
      </c>
      <c r="AD70" s="1348">
        <f t="shared" si="68"/>
        <v>0</v>
      </c>
      <c r="AG70" s="748" t="s">
        <v>557</v>
      </c>
      <c r="AH70" s="749">
        <v>18268118</v>
      </c>
      <c r="AI70" s="749">
        <v>750280</v>
      </c>
      <c r="AJ70" s="749">
        <v>4579472</v>
      </c>
      <c r="AK70" s="749">
        <v>13688646</v>
      </c>
      <c r="AL70" s="1348">
        <f t="shared" si="69"/>
        <v>18907.502129999997</v>
      </c>
      <c r="AM70" s="1348">
        <f t="shared" si="70"/>
        <v>776.5397999999999</v>
      </c>
      <c r="AN70" s="1348">
        <f t="shared" si="71"/>
        <v>4739.7535199999993</v>
      </c>
      <c r="AO70" s="1348">
        <f t="shared" si="72"/>
        <v>14167.748609999999</v>
      </c>
      <c r="AR70" s="748" t="s">
        <v>373</v>
      </c>
      <c r="AS70" s="1348">
        <v>0</v>
      </c>
      <c r="AT70" s="1348">
        <f t="shared" si="73"/>
        <v>0</v>
      </c>
      <c r="AW70" s="748" t="s">
        <v>557</v>
      </c>
      <c r="AX70" s="749">
        <v>19840396</v>
      </c>
      <c r="AY70" s="749">
        <v>19006606</v>
      </c>
      <c r="AZ70" s="749">
        <v>6864730</v>
      </c>
      <c r="BA70" s="749">
        <v>833790</v>
      </c>
      <c r="BB70" s="1348">
        <f t="shared" si="74"/>
        <v>20534.809859999998</v>
      </c>
      <c r="BC70" s="1348">
        <f t="shared" si="75"/>
        <v>19671.837209999998</v>
      </c>
      <c r="BD70" s="1348">
        <f t="shared" si="76"/>
        <v>7104.9955499999987</v>
      </c>
      <c r="BE70" s="1348">
        <f t="shared" si="77"/>
        <v>862.97264999999993</v>
      </c>
      <c r="BH70" s="748" t="s">
        <v>384</v>
      </c>
      <c r="BI70" s="1348">
        <v>2271305</v>
      </c>
      <c r="BJ70" s="1348">
        <f t="shared" si="78"/>
        <v>2350.8006749999995</v>
      </c>
      <c r="BM70" s="748" t="s">
        <v>557</v>
      </c>
      <c r="BN70" s="1348">
        <v>19840396</v>
      </c>
      <c r="BO70" s="1348">
        <v>10693922</v>
      </c>
      <c r="BP70" s="1348">
        <v>19006606</v>
      </c>
      <c r="BQ70" s="1348">
        <v>833790</v>
      </c>
      <c r="BR70" s="1348">
        <f t="shared" si="79"/>
        <v>20534.809859999998</v>
      </c>
      <c r="BS70" s="1348">
        <f t="shared" si="80"/>
        <v>11068.209269999999</v>
      </c>
      <c r="BT70" s="1348">
        <f t="shared" si="81"/>
        <v>19671.837209999998</v>
      </c>
      <c r="BU70" s="1348">
        <f t="shared" si="82"/>
        <v>862.97264999999993</v>
      </c>
      <c r="BX70" s="1153" t="s">
        <v>374</v>
      </c>
      <c r="BY70" s="1348">
        <v>15024783</v>
      </c>
      <c r="BZ70" s="1348">
        <f t="shared" si="83"/>
        <v>15550.650404999998</v>
      </c>
      <c r="CC70" s="1348" t="s">
        <v>366</v>
      </c>
      <c r="CD70" s="1348">
        <v>29205736</v>
      </c>
      <c r="CE70" s="1348">
        <v>26729491</v>
      </c>
      <c r="CF70" s="1348">
        <v>28761921</v>
      </c>
      <c r="CG70" s="1348">
        <v>443815</v>
      </c>
      <c r="CH70" s="1348">
        <f t="shared" si="84"/>
        <v>30227.936759999997</v>
      </c>
      <c r="CI70" s="1348">
        <f t="shared" si="85"/>
        <v>27665.023184999998</v>
      </c>
      <c r="CJ70" s="1348">
        <f t="shared" si="86"/>
        <v>29768.588234999996</v>
      </c>
      <c r="CK70" s="1348">
        <f t="shared" si="87"/>
        <v>459.34852499999994</v>
      </c>
      <c r="CN70" s="1153" t="s">
        <v>372</v>
      </c>
      <c r="CO70" s="1348">
        <v>1344105</v>
      </c>
      <c r="CP70" s="1348">
        <f t="shared" si="88"/>
        <v>1391.1486749999999</v>
      </c>
      <c r="CS70" s="748" t="s">
        <v>366</v>
      </c>
      <c r="CT70" s="749">
        <v>29104272</v>
      </c>
      <c r="CU70" s="749">
        <v>26729491</v>
      </c>
      <c r="CV70" s="749">
        <v>29104272</v>
      </c>
      <c r="CW70" s="749">
        <v>0</v>
      </c>
      <c r="CX70" s="1348">
        <f t="shared" si="89"/>
        <v>30122.92152</v>
      </c>
      <c r="CY70" s="1348">
        <f t="shared" si="90"/>
        <v>27665.023184999998</v>
      </c>
      <c r="CZ70" s="1348">
        <f t="shared" si="91"/>
        <v>30122.92152</v>
      </c>
      <c r="DA70" s="1348">
        <f t="shared" si="92"/>
        <v>0</v>
      </c>
      <c r="DD70" s="1153" t="s">
        <v>385</v>
      </c>
      <c r="DE70" s="1348">
        <v>2234421</v>
      </c>
      <c r="DF70" s="1348">
        <f t="shared" si="93"/>
        <v>2312.6257349999996</v>
      </c>
      <c r="DJ70" s="1153" t="s">
        <v>366</v>
      </c>
      <c r="DK70" s="1348">
        <v>31101568</v>
      </c>
      <c r="DL70" s="1348">
        <v>30971736</v>
      </c>
      <c r="DM70" s="1348">
        <v>129832</v>
      </c>
      <c r="DN70" s="1348">
        <v>28761913</v>
      </c>
      <c r="DO70" s="1348">
        <f t="shared" si="94"/>
        <v>32190.122879999995</v>
      </c>
      <c r="DP70" s="1348">
        <f t="shared" si="95"/>
        <v>32055.746759999998</v>
      </c>
      <c r="DQ70" s="1348">
        <f t="shared" si="96"/>
        <v>134.37611999999999</v>
      </c>
      <c r="DR70" s="1348">
        <f t="shared" si="97"/>
        <v>29768.579954999997</v>
      </c>
      <c r="DV70" s="748" t="s">
        <v>562</v>
      </c>
      <c r="DW70" s="749">
        <v>0</v>
      </c>
      <c r="DX70" s="1349">
        <f t="shared" si="98"/>
        <v>0</v>
      </c>
      <c r="EA70" s="748" t="s">
        <v>366</v>
      </c>
      <c r="EB70" s="749">
        <v>30971744</v>
      </c>
      <c r="EC70" s="749">
        <v>29104264</v>
      </c>
      <c r="ED70" s="749">
        <v>30971736</v>
      </c>
      <c r="EE70" s="749">
        <v>8</v>
      </c>
      <c r="EF70" s="1350">
        <f t="shared" si="99"/>
        <v>32055.755039999996</v>
      </c>
      <c r="EG70" s="1350">
        <f t="shared" si="100"/>
        <v>30122.913239999998</v>
      </c>
      <c r="EH70" s="1350">
        <f t="shared" si="101"/>
        <v>32055.746759999998</v>
      </c>
      <c r="EI70" s="1350">
        <f t="shared" si="102"/>
        <v>8.2799999999999992E-3</v>
      </c>
      <c r="EL70" s="1351" t="s">
        <v>377</v>
      </c>
      <c r="EM70" s="1352">
        <v>305850</v>
      </c>
      <c r="EN70" s="1352">
        <f t="shared" si="103"/>
        <v>316.55475000000001</v>
      </c>
      <c r="EQ70" s="996" t="s">
        <v>366</v>
      </c>
      <c r="ER70" s="997">
        <v>30971744</v>
      </c>
      <c r="ES70" s="997">
        <v>30971736</v>
      </c>
      <c r="ET70" s="997">
        <v>8</v>
      </c>
      <c r="EU70" s="997">
        <v>30971736</v>
      </c>
      <c r="EV70" s="1352">
        <f t="shared" si="104"/>
        <v>32055.755039999996</v>
      </c>
      <c r="EW70" s="1352">
        <f t="shared" si="105"/>
        <v>32055.746759999998</v>
      </c>
      <c r="EX70" s="1352">
        <f t="shared" si="106"/>
        <v>32055.746759999998</v>
      </c>
      <c r="EY70" s="1352">
        <f t="shared" si="107"/>
        <v>8.2799999999999992E-3</v>
      </c>
      <c r="FB70" s="1153" t="s">
        <v>565</v>
      </c>
      <c r="FC70" s="1348">
        <v>0</v>
      </c>
      <c r="FD70" s="1348">
        <f t="shared" si="108"/>
        <v>0</v>
      </c>
      <c r="FF70" s="1153" t="s">
        <v>366</v>
      </c>
      <c r="FG70" s="1348">
        <v>30971744</v>
      </c>
      <c r="FH70" s="1348">
        <v>30971736</v>
      </c>
      <c r="FI70" s="1348">
        <v>30971736</v>
      </c>
      <c r="FJ70" s="1348">
        <v>8</v>
      </c>
      <c r="FK70" s="1350">
        <f t="shared" si="109"/>
        <v>32055.755039999996</v>
      </c>
      <c r="FL70" s="1350">
        <f t="shared" si="110"/>
        <v>32055.746759999998</v>
      </c>
      <c r="FM70" s="1350">
        <f t="shared" si="111"/>
        <v>32055.746759999998</v>
      </c>
      <c r="FN70" s="1350">
        <f t="shared" si="112"/>
        <v>8.2799999999999992E-3</v>
      </c>
      <c r="FQ70" s="748" t="s">
        <v>368</v>
      </c>
      <c r="FR70" s="749">
        <v>24062224</v>
      </c>
      <c r="FS70" s="1348">
        <f t="shared" si="113"/>
        <v>24904.401839999995</v>
      </c>
      <c r="FV70" s="748" t="s">
        <v>366</v>
      </c>
      <c r="FW70" s="749">
        <v>30971736</v>
      </c>
      <c r="FX70" s="749">
        <v>30971736</v>
      </c>
      <c r="FY70" s="749">
        <v>30971736</v>
      </c>
      <c r="FZ70" s="749">
        <v>0</v>
      </c>
      <c r="GA70" s="1350">
        <f t="shared" si="114"/>
        <v>32055.746759999998</v>
      </c>
      <c r="GB70" s="1350">
        <f t="shared" si="115"/>
        <v>32055.746759999998</v>
      </c>
      <c r="GC70" s="1350">
        <f t="shared" si="116"/>
        <v>32055.746759999998</v>
      </c>
      <c r="GD70" s="1350">
        <f t="shared" si="117"/>
        <v>0</v>
      </c>
    </row>
    <row r="71" spans="1:186" ht="15" customHeight="1" x14ac:dyDescent="0.25">
      <c r="A71" s="748" t="s">
        <v>367</v>
      </c>
      <c r="B71" s="749">
        <v>3400000</v>
      </c>
      <c r="C71" s="749">
        <v>0</v>
      </c>
      <c r="D71" s="749">
        <v>3400000</v>
      </c>
      <c r="E71" s="749">
        <v>0</v>
      </c>
      <c r="F71" s="749">
        <f t="shared" si="59"/>
        <v>3518.9999999999995</v>
      </c>
      <c r="G71" s="749">
        <f t="shared" si="60"/>
        <v>0</v>
      </c>
      <c r="H71" s="749">
        <f t="shared" si="61"/>
        <v>3518.9999999999995</v>
      </c>
      <c r="I71" s="749">
        <f t="shared" si="62"/>
        <v>0</v>
      </c>
      <c r="L71" s="748" t="s">
        <v>388</v>
      </c>
      <c r="M71" s="749">
        <v>6957283</v>
      </c>
      <c r="N71" s="749">
        <f t="shared" si="63"/>
        <v>7200.7879050000001</v>
      </c>
      <c r="Q71" s="748" t="s">
        <v>367</v>
      </c>
      <c r="R71" s="749">
        <v>10877604</v>
      </c>
      <c r="S71" s="749">
        <v>6293105</v>
      </c>
      <c r="T71" s="749">
        <v>4584499</v>
      </c>
      <c r="U71" s="749">
        <v>6293105</v>
      </c>
      <c r="V71" s="1348">
        <f t="shared" si="64"/>
        <v>11258.320139999998</v>
      </c>
      <c r="W71" s="1348">
        <f t="shared" si="65"/>
        <v>6513.3636749999987</v>
      </c>
      <c r="X71" s="1348">
        <f t="shared" si="66"/>
        <v>4744.9564649999993</v>
      </c>
      <c r="Y71" s="1348">
        <f t="shared" si="67"/>
        <v>6513.3636749999987</v>
      </c>
      <c r="AB71" s="748" t="s">
        <v>373</v>
      </c>
      <c r="AC71" s="749">
        <v>0</v>
      </c>
      <c r="AD71" s="1348">
        <f t="shared" si="68"/>
        <v>0</v>
      </c>
      <c r="AG71" s="748" t="s">
        <v>367</v>
      </c>
      <c r="AH71" s="749">
        <v>9693105</v>
      </c>
      <c r="AI71" s="749">
        <v>6293105</v>
      </c>
      <c r="AJ71" s="749">
        <v>6293105</v>
      </c>
      <c r="AK71" s="749">
        <v>3400000</v>
      </c>
      <c r="AL71" s="1348">
        <f t="shared" si="69"/>
        <v>10032.363674999999</v>
      </c>
      <c r="AM71" s="1348">
        <f t="shared" si="70"/>
        <v>6513.3636749999987</v>
      </c>
      <c r="AN71" s="1348">
        <f t="shared" si="71"/>
        <v>6513.3636749999987</v>
      </c>
      <c r="AO71" s="1348">
        <f t="shared" si="72"/>
        <v>3518.9999999999995</v>
      </c>
      <c r="AR71" s="748" t="s">
        <v>374</v>
      </c>
      <c r="AS71" s="1348">
        <v>12443246</v>
      </c>
      <c r="AT71" s="1348">
        <f t="shared" si="73"/>
        <v>12878.759609999997</v>
      </c>
      <c r="AW71" s="748" t="s">
        <v>367</v>
      </c>
      <c r="AX71" s="749">
        <v>9693105</v>
      </c>
      <c r="AY71" s="749">
        <v>7722885</v>
      </c>
      <c r="AZ71" s="749">
        <v>7722885</v>
      </c>
      <c r="BA71" s="749">
        <v>1970220</v>
      </c>
      <c r="BB71" s="1348">
        <f t="shared" si="74"/>
        <v>10032.363674999999</v>
      </c>
      <c r="BC71" s="1348">
        <f t="shared" si="75"/>
        <v>7993.1859749999994</v>
      </c>
      <c r="BD71" s="1348">
        <f t="shared" si="76"/>
        <v>7993.1859749999994</v>
      </c>
      <c r="BE71" s="1348">
        <f t="shared" si="77"/>
        <v>2039.1777</v>
      </c>
      <c r="BH71" s="748" t="s">
        <v>385</v>
      </c>
      <c r="BI71" s="1348">
        <v>2271305</v>
      </c>
      <c r="BJ71" s="1348">
        <f t="shared" si="78"/>
        <v>2350.8006749999995</v>
      </c>
      <c r="BM71" s="748" t="s">
        <v>367</v>
      </c>
      <c r="BN71" s="1348">
        <v>9693105</v>
      </c>
      <c r="BO71" s="1348">
        <v>7722885</v>
      </c>
      <c r="BP71" s="1348">
        <v>7722885</v>
      </c>
      <c r="BQ71" s="1348">
        <v>1970220</v>
      </c>
      <c r="BR71" s="1348">
        <f t="shared" si="79"/>
        <v>10032.363674999999</v>
      </c>
      <c r="BS71" s="1348">
        <f t="shared" si="80"/>
        <v>7993.1859749999994</v>
      </c>
      <c r="BT71" s="1348">
        <f t="shared" si="81"/>
        <v>7993.1859749999994</v>
      </c>
      <c r="BU71" s="1348">
        <f t="shared" si="82"/>
        <v>2039.1777</v>
      </c>
      <c r="BX71" s="1153" t="s">
        <v>375</v>
      </c>
      <c r="BY71" s="1348">
        <v>824146</v>
      </c>
      <c r="BZ71" s="1348">
        <f t="shared" si="83"/>
        <v>852.99110999999994</v>
      </c>
      <c r="CC71" s="1348" t="s">
        <v>557</v>
      </c>
      <c r="CD71" s="1348">
        <v>20115951</v>
      </c>
      <c r="CE71" s="1348">
        <v>19006606</v>
      </c>
      <c r="CF71" s="1348">
        <v>19838021</v>
      </c>
      <c r="CG71" s="1348">
        <v>277930</v>
      </c>
      <c r="CH71" s="1348">
        <f t="shared" si="84"/>
        <v>20820.009285</v>
      </c>
      <c r="CI71" s="1348">
        <f t="shared" si="85"/>
        <v>19671.837209999998</v>
      </c>
      <c r="CJ71" s="1348">
        <f t="shared" si="86"/>
        <v>20532.351735</v>
      </c>
      <c r="CK71" s="1348">
        <f t="shared" si="87"/>
        <v>287.65754999999996</v>
      </c>
      <c r="CN71" s="1153" t="s">
        <v>374</v>
      </c>
      <c r="CO71" s="1348">
        <v>13221701</v>
      </c>
      <c r="CP71" s="1348">
        <f t="shared" si="88"/>
        <v>13684.460534999998</v>
      </c>
      <c r="CS71" s="748" t="s">
        <v>557</v>
      </c>
      <c r="CT71" s="749">
        <v>20180372</v>
      </c>
      <c r="CU71" s="749">
        <v>19006606</v>
      </c>
      <c r="CV71" s="749">
        <v>20180372</v>
      </c>
      <c r="CW71" s="749">
        <v>0</v>
      </c>
      <c r="CX71" s="1348">
        <f t="shared" si="89"/>
        <v>20886.685019999997</v>
      </c>
      <c r="CY71" s="1348">
        <f t="shared" si="90"/>
        <v>19671.837209999998</v>
      </c>
      <c r="CZ71" s="1348">
        <f t="shared" si="91"/>
        <v>20886.685019999997</v>
      </c>
      <c r="DA71" s="1348">
        <f t="shared" si="92"/>
        <v>0</v>
      </c>
      <c r="DD71" s="1153" t="s">
        <v>386</v>
      </c>
      <c r="DE71" s="1348">
        <v>355572</v>
      </c>
      <c r="DF71" s="1348">
        <f t="shared" si="93"/>
        <v>368.01702</v>
      </c>
      <c r="DJ71" s="1153" t="s">
        <v>557</v>
      </c>
      <c r="DK71" s="1348">
        <v>22177668</v>
      </c>
      <c r="DL71" s="1348">
        <v>22047840</v>
      </c>
      <c r="DM71" s="1348">
        <v>129828</v>
      </c>
      <c r="DN71" s="1348">
        <v>19838017</v>
      </c>
      <c r="DO71" s="1348">
        <f t="shared" si="94"/>
        <v>22953.88638</v>
      </c>
      <c r="DP71" s="1348">
        <f t="shared" si="95"/>
        <v>22819.5144</v>
      </c>
      <c r="DQ71" s="1348">
        <f t="shared" si="96"/>
        <v>134.37197999999998</v>
      </c>
      <c r="DR71" s="1348">
        <f t="shared" si="97"/>
        <v>20532.347594999999</v>
      </c>
      <c r="DV71" s="748" t="s">
        <v>372</v>
      </c>
      <c r="DW71" s="749">
        <v>1999557</v>
      </c>
      <c r="DX71" s="1349">
        <f t="shared" si="98"/>
        <v>2069.5414949999999</v>
      </c>
      <c r="EA71" s="748" t="s">
        <v>557</v>
      </c>
      <c r="EB71" s="749">
        <v>22047844</v>
      </c>
      <c r="EC71" s="749">
        <v>20180368</v>
      </c>
      <c r="ED71" s="749">
        <v>22047840</v>
      </c>
      <c r="EE71" s="749">
        <v>4</v>
      </c>
      <c r="EF71" s="1350">
        <f t="shared" si="99"/>
        <v>22819.518540000001</v>
      </c>
      <c r="EG71" s="1350">
        <f t="shared" si="100"/>
        <v>20886.680879999996</v>
      </c>
      <c r="EH71" s="1350">
        <f t="shared" si="101"/>
        <v>22819.5144</v>
      </c>
      <c r="EI71" s="1350">
        <f t="shared" si="102"/>
        <v>4.1399999999999996E-3</v>
      </c>
      <c r="EL71" s="1351" t="s">
        <v>378</v>
      </c>
      <c r="EM71" s="1352">
        <v>2838828</v>
      </c>
      <c r="EN71" s="1352">
        <f t="shared" si="103"/>
        <v>2938.1869799999999</v>
      </c>
      <c r="EQ71" s="996" t="s">
        <v>557</v>
      </c>
      <c r="ER71" s="997">
        <v>22047844</v>
      </c>
      <c r="ES71" s="997">
        <v>22047840</v>
      </c>
      <c r="ET71" s="997">
        <v>4</v>
      </c>
      <c r="EU71" s="997">
        <v>22047840</v>
      </c>
      <c r="EV71" s="1352">
        <f t="shared" si="104"/>
        <v>22819.518540000001</v>
      </c>
      <c r="EW71" s="1352">
        <f t="shared" si="105"/>
        <v>22819.5144</v>
      </c>
      <c r="EX71" s="1352">
        <f t="shared" si="106"/>
        <v>22819.5144</v>
      </c>
      <c r="EY71" s="1352">
        <f t="shared" si="107"/>
        <v>4.1399999999999996E-3</v>
      </c>
      <c r="FB71" s="1153" t="s">
        <v>566</v>
      </c>
      <c r="FC71" s="1348">
        <v>408753</v>
      </c>
      <c r="FD71" s="1348">
        <f t="shared" si="108"/>
        <v>423.05935499999993</v>
      </c>
      <c r="FF71" s="1153" t="s">
        <v>557</v>
      </c>
      <c r="FG71" s="1348">
        <v>22047844</v>
      </c>
      <c r="FH71" s="1348">
        <v>22047840</v>
      </c>
      <c r="FI71" s="1348">
        <v>22047840</v>
      </c>
      <c r="FJ71" s="1348">
        <v>4</v>
      </c>
      <c r="FK71" s="1350">
        <f t="shared" si="109"/>
        <v>22819.518540000001</v>
      </c>
      <c r="FL71" s="1350">
        <f t="shared" si="110"/>
        <v>22819.5144</v>
      </c>
      <c r="FM71" s="1350">
        <f t="shared" si="111"/>
        <v>22819.5144</v>
      </c>
      <c r="FN71" s="1350">
        <f t="shared" si="112"/>
        <v>4.1399999999999996E-3</v>
      </c>
      <c r="FQ71" s="748" t="s">
        <v>369</v>
      </c>
      <c r="FR71" s="749">
        <v>4701759</v>
      </c>
      <c r="FS71" s="1348">
        <f t="shared" si="113"/>
        <v>4866.320565</v>
      </c>
      <c r="FV71" s="748" t="s">
        <v>557</v>
      </c>
      <c r="FW71" s="749">
        <v>22047840</v>
      </c>
      <c r="FX71" s="749">
        <v>22047840</v>
      </c>
      <c r="FY71" s="749">
        <v>22047840</v>
      </c>
      <c r="FZ71" s="749">
        <v>0</v>
      </c>
      <c r="GA71" s="1350">
        <f t="shared" si="114"/>
        <v>22819.5144</v>
      </c>
      <c r="GB71" s="1350">
        <f t="shared" si="115"/>
        <v>22819.5144</v>
      </c>
      <c r="GC71" s="1350">
        <f t="shared" si="116"/>
        <v>22819.5144</v>
      </c>
      <c r="GD71" s="1350">
        <f t="shared" si="117"/>
        <v>0</v>
      </c>
    </row>
    <row r="72" spans="1:186" ht="15" customHeight="1" x14ac:dyDescent="0.25">
      <c r="A72" s="748" t="s">
        <v>368</v>
      </c>
      <c r="B72" s="749">
        <v>17964190</v>
      </c>
      <c r="C72" s="749">
        <v>7269887</v>
      </c>
      <c r="D72" s="749">
        <v>10694303</v>
      </c>
      <c r="E72" s="749">
        <v>748690</v>
      </c>
      <c r="F72" s="749">
        <f t="shared" si="59"/>
        <v>18592.936649999996</v>
      </c>
      <c r="G72" s="749">
        <f t="shared" si="60"/>
        <v>7524.3330449999994</v>
      </c>
      <c r="H72" s="749">
        <f t="shared" si="61"/>
        <v>11068.603604999998</v>
      </c>
      <c r="I72" s="749">
        <f t="shared" si="62"/>
        <v>774.89414999999997</v>
      </c>
      <c r="L72" s="748" t="s">
        <v>474</v>
      </c>
      <c r="M72" s="749">
        <v>0</v>
      </c>
      <c r="N72" s="749">
        <f t="shared" si="63"/>
        <v>0</v>
      </c>
      <c r="Q72" s="748" t="s">
        <v>368</v>
      </c>
      <c r="R72" s="749">
        <v>21766239</v>
      </c>
      <c r="S72" s="749">
        <v>11110402</v>
      </c>
      <c r="T72" s="749">
        <v>10655837</v>
      </c>
      <c r="U72" s="749">
        <v>5407623</v>
      </c>
      <c r="V72" s="1348">
        <f t="shared" si="64"/>
        <v>22528.057365000001</v>
      </c>
      <c r="W72" s="1348">
        <f t="shared" si="65"/>
        <v>11499.26607</v>
      </c>
      <c r="X72" s="1348">
        <f t="shared" si="66"/>
        <v>11028.791294999999</v>
      </c>
      <c r="Y72" s="1348">
        <f t="shared" si="67"/>
        <v>5596.8898049999989</v>
      </c>
      <c r="AB72" s="748" t="s">
        <v>374</v>
      </c>
      <c r="AC72" s="749">
        <v>11024496</v>
      </c>
      <c r="AD72" s="1348">
        <f t="shared" si="68"/>
        <v>11410.353359999999</v>
      </c>
      <c r="AG72" s="748" t="s">
        <v>368</v>
      </c>
      <c r="AH72" s="749">
        <v>22892484</v>
      </c>
      <c r="AI72" s="749">
        <v>10994541</v>
      </c>
      <c r="AJ72" s="749">
        <v>16014152</v>
      </c>
      <c r="AK72" s="749">
        <v>6878332</v>
      </c>
      <c r="AL72" s="1348">
        <f t="shared" si="69"/>
        <v>23693.720939999999</v>
      </c>
      <c r="AM72" s="1348">
        <f t="shared" si="70"/>
        <v>11379.349934999998</v>
      </c>
      <c r="AN72" s="1348">
        <f t="shared" si="71"/>
        <v>16574.64732</v>
      </c>
      <c r="AO72" s="1348">
        <f t="shared" si="72"/>
        <v>7119.0736200000001</v>
      </c>
      <c r="AR72" s="748" t="s">
        <v>375</v>
      </c>
      <c r="AS72" s="1348">
        <v>592000</v>
      </c>
      <c r="AT72" s="1348">
        <f t="shared" si="73"/>
        <v>612.71999999999991</v>
      </c>
      <c r="AW72" s="748" t="s">
        <v>368</v>
      </c>
      <c r="AX72" s="749">
        <v>29523751</v>
      </c>
      <c r="AY72" s="749">
        <v>26055214</v>
      </c>
      <c r="AZ72" s="749">
        <v>16607809</v>
      </c>
      <c r="BA72" s="749">
        <v>3468537</v>
      </c>
      <c r="BB72" s="1348">
        <f t="shared" si="74"/>
        <v>30557.082284999997</v>
      </c>
      <c r="BC72" s="1348">
        <f t="shared" si="75"/>
        <v>26967.146489999999</v>
      </c>
      <c r="BD72" s="1348">
        <f t="shared" si="76"/>
        <v>17189.082315</v>
      </c>
      <c r="BE72" s="1348">
        <f t="shared" si="77"/>
        <v>3589.9357949999994</v>
      </c>
      <c r="BH72" s="748" t="s">
        <v>387</v>
      </c>
      <c r="BI72" s="1348">
        <v>33133714</v>
      </c>
      <c r="BJ72" s="1348">
        <f t="shared" si="78"/>
        <v>34293.393989999997</v>
      </c>
      <c r="BM72" s="748" t="s">
        <v>368</v>
      </c>
      <c r="BN72" s="1348">
        <v>41030433</v>
      </c>
      <c r="BO72" s="1348">
        <v>29646592</v>
      </c>
      <c r="BP72" s="1348">
        <v>34717914</v>
      </c>
      <c r="BQ72" s="1348">
        <v>6312519</v>
      </c>
      <c r="BR72" s="1348">
        <f t="shared" si="79"/>
        <v>42466.498154999994</v>
      </c>
      <c r="BS72" s="1348">
        <f t="shared" si="80"/>
        <v>30684.222719999998</v>
      </c>
      <c r="BT72" s="1348">
        <f t="shared" si="81"/>
        <v>35933.040989999994</v>
      </c>
      <c r="BU72" s="1348">
        <f t="shared" si="82"/>
        <v>6533.4571649999998</v>
      </c>
      <c r="BX72" s="1153" t="s">
        <v>376</v>
      </c>
      <c r="BY72" s="1348">
        <v>837611</v>
      </c>
      <c r="BZ72" s="1348">
        <f t="shared" si="83"/>
        <v>866.92738499999996</v>
      </c>
      <c r="CC72" s="1348" t="s">
        <v>367</v>
      </c>
      <c r="CD72" s="1348">
        <v>9089785</v>
      </c>
      <c r="CE72" s="1348">
        <v>7722885</v>
      </c>
      <c r="CF72" s="1348">
        <v>8923900</v>
      </c>
      <c r="CG72" s="1348">
        <v>165885</v>
      </c>
      <c r="CH72" s="1348">
        <f t="shared" si="84"/>
        <v>9407.9274749999986</v>
      </c>
      <c r="CI72" s="1348">
        <f t="shared" si="85"/>
        <v>7993.1859749999994</v>
      </c>
      <c r="CJ72" s="1348">
        <f t="shared" si="86"/>
        <v>9236.2364999999991</v>
      </c>
      <c r="CK72" s="1348">
        <f t="shared" si="87"/>
        <v>171.69097499999998</v>
      </c>
      <c r="CN72" s="1153" t="s">
        <v>375</v>
      </c>
      <c r="CO72" s="1348">
        <v>1085477</v>
      </c>
      <c r="CP72" s="1348">
        <f t="shared" si="88"/>
        <v>1123.468695</v>
      </c>
      <c r="CS72" s="748" t="s">
        <v>367</v>
      </c>
      <c r="CT72" s="749">
        <v>8923900</v>
      </c>
      <c r="CU72" s="749">
        <v>7722885</v>
      </c>
      <c r="CV72" s="749">
        <v>8923900</v>
      </c>
      <c r="CW72" s="749">
        <v>0</v>
      </c>
      <c r="CX72" s="1348">
        <f t="shared" si="89"/>
        <v>9236.2364999999991</v>
      </c>
      <c r="CY72" s="1348">
        <f t="shared" si="90"/>
        <v>7993.1859749999994</v>
      </c>
      <c r="CZ72" s="1348">
        <f t="shared" si="91"/>
        <v>9236.2364999999991</v>
      </c>
      <c r="DA72" s="1348">
        <f t="shared" si="92"/>
        <v>0</v>
      </c>
      <c r="DD72" s="1153" t="s">
        <v>387</v>
      </c>
      <c r="DE72" s="1348">
        <v>65652527</v>
      </c>
      <c r="DF72" s="1348">
        <f t="shared" si="93"/>
        <v>67950.365445000003</v>
      </c>
      <c r="DJ72" s="1153" t="s">
        <v>367</v>
      </c>
      <c r="DK72" s="1348">
        <v>8923900</v>
      </c>
      <c r="DL72" s="1348">
        <v>8923896</v>
      </c>
      <c r="DM72" s="1348">
        <v>4</v>
      </c>
      <c r="DN72" s="1348">
        <v>8923896</v>
      </c>
      <c r="DO72" s="1348">
        <f t="shared" si="94"/>
        <v>9236.2364999999991</v>
      </c>
      <c r="DP72" s="1348">
        <f t="shared" si="95"/>
        <v>9236.23236</v>
      </c>
      <c r="DQ72" s="1348">
        <f t="shared" si="96"/>
        <v>4.1399999999999996E-3</v>
      </c>
      <c r="DR72" s="1348">
        <f t="shared" si="97"/>
        <v>9236.23236</v>
      </c>
      <c r="DV72" s="748" t="s">
        <v>373</v>
      </c>
      <c r="DW72" s="749">
        <v>0</v>
      </c>
      <c r="DX72" s="1349">
        <f t="shared" si="98"/>
        <v>0</v>
      </c>
      <c r="EA72" s="748" t="s">
        <v>367</v>
      </c>
      <c r="EB72" s="749">
        <v>8923900</v>
      </c>
      <c r="EC72" s="749">
        <v>8923896</v>
      </c>
      <c r="ED72" s="749">
        <v>8923896</v>
      </c>
      <c r="EE72" s="749">
        <v>4</v>
      </c>
      <c r="EF72" s="1350">
        <f t="shared" si="99"/>
        <v>9236.2364999999991</v>
      </c>
      <c r="EG72" s="1350">
        <f t="shared" si="100"/>
        <v>9236.23236</v>
      </c>
      <c r="EH72" s="1350">
        <f t="shared" si="101"/>
        <v>9236.23236</v>
      </c>
      <c r="EI72" s="1350">
        <f t="shared" si="102"/>
        <v>4.1399999999999996E-3</v>
      </c>
      <c r="EL72" s="1351" t="s">
        <v>379</v>
      </c>
      <c r="EM72" s="1352">
        <v>5465146</v>
      </c>
      <c r="EN72" s="1352">
        <f t="shared" si="103"/>
        <v>5656.4261099999994</v>
      </c>
      <c r="EQ72" s="996" t="s">
        <v>367</v>
      </c>
      <c r="ER72" s="997">
        <v>8923900</v>
      </c>
      <c r="ES72" s="997">
        <v>8923896</v>
      </c>
      <c r="ET72" s="997">
        <v>4</v>
      </c>
      <c r="EU72" s="997">
        <v>8923896</v>
      </c>
      <c r="EV72" s="1352">
        <f t="shared" si="104"/>
        <v>9236.2364999999991</v>
      </c>
      <c r="EW72" s="1352">
        <f t="shared" si="105"/>
        <v>9236.23236</v>
      </c>
      <c r="EX72" s="1352">
        <f t="shared" si="106"/>
        <v>9236.23236</v>
      </c>
      <c r="EY72" s="1352">
        <f t="shared" si="107"/>
        <v>4.1399999999999996E-3</v>
      </c>
      <c r="FB72" s="1153" t="s">
        <v>569</v>
      </c>
      <c r="FC72" s="1348">
        <v>1758125</v>
      </c>
      <c r="FD72" s="1348">
        <f t="shared" si="108"/>
        <v>1819.659375</v>
      </c>
      <c r="FF72" s="1153" t="s">
        <v>367</v>
      </c>
      <c r="FG72" s="1348">
        <v>8923900</v>
      </c>
      <c r="FH72" s="1348">
        <v>8923896</v>
      </c>
      <c r="FI72" s="1348">
        <v>8923896</v>
      </c>
      <c r="FJ72" s="1348">
        <v>4</v>
      </c>
      <c r="FK72" s="1350">
        <f t="shared" si="109"/>
        <v>9236.2364999999991</v>
      </c>
      <c r="FL72" s="1350">
        <f t="shared" si="110"/>
        <v>9236.23236</v>
      </c>
      <c r="FM72" s="1350">
        <f t="shared" si="111"/>
        <v>9236.23236</v>
      </c>
      <c r="FN72" s="1350">
        <f t="shared" si="112"/>
        <v>4.1399999999999996E-3</v>
      </c>
      <c r="FQ72" s="748" t="s">
        <v>370</v>
      </c>
      <c r="FR72" s="749">
        <v>114468</v>
      </c>
      <c r="FS72" s="1348">
        <f t="shared" si="113"/>
        <v>118.47438</v>
      </c>
      <c r="FV72" s="748" t="s">
        <v>367</v>
      </c>
      <c r="FW72" s="749">
        <v>8923896</v>
      </c>
      <c r="FX72" s="749">
        <v>8923896</v>
      </c>
      <c r="FY72" s="749">
        <v>8923896</v>
      </c>
      <c r="FZ72" s="749">
        <v>0</v>
      </c>
      <c r="GA72" s="1350">
        <f t="shared" si="114"/>
        <v>9236.23236</v>
      </c>
      <c r="GB72" s="1350">
        <f t="shared" si="115"/>
        <v>9236.23236</v>
      </c>
      <c r="GC72" s="1350">
        <f t="shared" si="116"/>
        <v>9236.23236</v>
      </c>
      <c r="GD72" s="1350">
        <f t="shared" si="117"/>
        <v>0</v>
      </c>
    </row>
    <row r="73" spans="1:186" ht="15" customHeight="1" x14ac:dyDescent="0.25">
      <c r="A73" s="748" t="s">
        <v>369</v>
      </c>
      <c r="B73" s="749">
        <v>3403898</v>
      </c>
      <c r="C73" s="749">
        <v>6990</v>
      </c>
      <c r="D73" s="749">
        <v>3396908</v>
      </c>
      <c r="E73" s="749">
        <v>6990</v>
      </c>
      <c r="F73" s="749">
        <f t="shared" si="59"/>
        <v>3523.0344299999997</v>
      </c>
      <c r="G73" s="749">
        <f t="shared" si="60"/>
        <v>7.2346499999999994</v>
      </c>
      <c r="H73" s="749">
        <f t="shared" si="61"/>
        <v>3515.7997799999998</v>
      </c>
      <c r="I73" s="749">
        <f t="shared" si="62"/>
        <v>7.2346499999999994</v>
      </c>
      <c r="L73" s="748" t="s">
        <v>570</v>
      </c>
      <c r="M73" s="749">
        <v>7601569</v>
      </c>
      <c r="N73" s="749">
        <f t="shared" si="63"/>
        <v>7867.6239150000001</v>
      </c>
      <c r="Q73" s="748" t="s">
        <v>369</v>
      </c>
      <c r="R73" s="749">
        <v>3403898</v>
      </c>
      <c r="S73" s="749">
        <v>579380</v>
      </c>
      <c r="T73" s="749">
        <v>2824518</v>
      </c>
      <c r="U73" s="749">
        <v>297350</v>
      </c>
      <c r="V73" s="1348">
        <f t="shared" si="64"/>
        <v>3523.0344299999997</v>
      </c>
      <c r="W73" s="1348">
        <f t="shared" si="65"/>
        <v>599.65829999999994</v>
      </c>
      <c r="X73" s="1348">
        <f t="shared" si="66"/>
        <v>2923.3761299999996</v>
      </c>
      <c r="Y73" s="1348">
        <f t="shared" si="67"/>
        <v>307.75725</v>
      </c>
      <c r="AB73" s="748" t="s">
        <v>375</v>
      </c>
      <c r="AC73" s="749">
        <v>1111140</v>
      </c>
      <c r="AD73" s="1348">
        <f t="shared" si="68"/>
        <v>1150.0299</v>
      </c>
      <c r="AG73" s="748" t="s">
        <v>369</v>
      </c>
      <c r="AH73" s="749">
        <v>3503898</v>
      </c>
      <c r="AI73" s="749">
        <v>397350</v>
      </c>
      <c r="AJ73" s="749">
        <v>1100640</v>
      </c>
      <c r="AK73" s="749">
        <v>2403258</v>
      </c>
      <c r="AL73" s="1348">
        <f t="shared" si="69"/>
        <v>3626.5344299999997</v>
      </c>
      <c r="AM73" s="1348">
        <f t="shared" si="70"/>
        <v>411.25725</v>
      </c>
      <c r="AN73" s="1348">
        <f t="shared" si="71"/>
        <v>1139.1623999999999</v>
      </c>
      <c r="AO73" s="1348">
        <f t="shared" si="72"/>
        <v>2487.3720299999995</v>
      </c>
      <c r="AR73" s="748" t="s">
        <v>376</v>
      </c>
      <c r="AS73" s="1348">
        <v>870483</v>
      </c>
      <c r="AT73" s="1348">
        <f t="shared" si="73"/>
        <v>900.94990499999983</v>
      </c>
      <c r="AW73" s="748" t="s">
        <v>369</v>
      </c>
      <c r="AX73" s="749">
        <v>2427641</v>
      </c>
      <c r="AY73" s="749">
        <v>1134760</v>
      </c>
      <c r="AZ73" s="749">
        <v>852730</v>
      </c>
      <c r="BA73" s="749">
        <v>1292881</v>
      </c>
      <c r="BB73" s="1348">
        <f t="shared" si="74"/>
        <v>2512.6084350000001</v>
      </c>
      <c r="BC73" s="1348">
        <f t="shared" si="75"/>
        <v>1174.4766</v>
      </c>
      <c r="BD73" s="1348">
        <f t="shared" si="76"/>
        <v>882.57554999999991</v>
      </c>
      <c r="BE73" s="1348">
        <f t="shared" si="77"/>
        <v>1338.1318349999999</v>
      </c>
      <c r="BH73" s="748" t="s">
        <v>388</v>
      </c>
      <c r="BI73" s="1348">
        <v>7867763</v>
      </c>
      <c r="BJ73" s="1348">
        <f t="shared" si="78"/>
        <v>8143.1347049999995</v>
      </c>
      <c r="BM73" s="748" t="s">
        <v>369</v>
      </c>
      <c r="BN73" s="1348">
        <v>4100755</v>
      </c>
      <c r="BO73" s="1348">
        <v>1224760</v>
      </c>
      <c r="BP73" s="1348">
        <v>4097756</v>
      </c>
      <c r="BQ73" s="1348">
        <v>2999</v>
      </c>
      <c r="BR73" s="1348">
        <f t="shared" si="79"/>
        <v>4244.2814250000001</v>
      </c>
      <c r="BS73" s="1348">
        <f t="shared" si="80"/>
        <v>1267.6265999999998</v>
      </c>
      <c r="BT73" s="1348">
        <f t="shared" si="81"/>
        <v>4241.1774599999999</v>
      </c>
      <c r="BU73" s="1348">
        <f t="shared" si="82"/>
        <v>3.1039650000000001</v>
      </c>
      <c r="BX73" s="1153" t="s">
        <v>377</v>
      </c>
      <c r="BY73" s="1348">
        <v>115850</v>
      </c>
      <c r="BZ73" s="1348">
        <f t="shared" si="83"/>
        <v>119.90474999999998</v>
      </c>
      <c r="CC73" s="1348" t="s">
        <v>368</v>
      </c>
      <c r="CD73" s="1348">
        <v>44012052</v>
      </c>
      <c r="CE73" s="1348">
        <v>34936007</v>
      </c>
      <c r="CF73" s="1348">
        <v>37995553</v>
      </c>
      <c r="CG73" s="1348">
        <v>6016499</v>
      </c>
      <c r="CH73" s="1348">
        <f t="shared" si="84"/>
        <v>45552.473819999999</v>
      </c>
      <c r="CI73" s="1348">
        <f t="shared" si="85"/>
        <v>36158.767244999995</v>
      </c>
      <c r="CJ73" s="1348">
        <f t="shared" si="86"/>
        <v>39325.397354999994</v>
      </c>
      <c r="CK73" s="1348">
        <f t="shared" si="87"/>
        <v>6227.0764649999992</v>
      </c>
      <c r="CN73" s="1153" t="s">
        <v>376</v>
      </c>
      <c r="CO73" s="1348">
        <v>1452367</v>
      </c>
      <c r="CP73" s="1348">
        <f t="shared" si="88"/>
        <v>1503.1998449999999</v>
      </c>
      <c r="CS73" s="748" t="s">
        <v>482</v>
      </c>
      <c r="CT73" s="749">
        <v>35000000</v>
      </c>
      <c r="CU73" s="749">
        <v>35000000</v>
      </c>
      <c r="CV73" s="749">
        <v>35000000</v>
      </c>
      <c r="CW73" s="749">
        <v>0</v>
      </c>
      <c r="CX73" s="1348">
        <f t="shared" si="89"/>
        <v>36225</v>
      </c>
      <c r="CY73" s="1348">
        <f t="shared" si="90"/>
        <v>36225</v>
      </c>
      <c r="CZ73" s="1348">
        <f t="shared" si="91"/>
        <v>36225</v>
      </c>
      <c r="DA73" s="1348">
        <f t="shared" si="92"/>
        <v>0</v>
      </c>
      <c r="DD73" s="1153" t="s">
        <v>388</v>
      </c>
      <c r="DE73" s="1348">
        <v>6808879</v>
      </c>
      <c r="DF73" s="1348">
        <f t="shared" si="93"/>
        <v>7047.1897649999992</v>
      </c>
      <c r="DJ73" s="1153" t="s">
        <v>482</v>
      </c>
      <c r="DK73" s="1348">
        <v>35000000</v>
      </c>
      <c r="DL73" s="1348">
        <v>35000000</v>
      </c>
      <c r="DM73" s="1348">
        <v>0</v>
      </c>
      <c r="DN73" s="1348">
        <v>35000000</v>
      </c>
      <c r="DO73" s="1348">
        <f t="shared" si="94"/>
        <v>36225</v>
      </c>
      <c r="DP73" s="1348">
        <f t="shared" si="95"/>
        <v>36225</v>
      </c>
      <c r="DQ73" s="1348">
        <f t="shared" si="96"/>
        <v>0</v>
      </c>
      <c r="DR73" s="1348">
        <f t="shared" si="97"/>
        <v>36225</v>
      </c>
      <c r="DV73" s="748" t="s">
        <v>374</v>
      </c>
      <c r="DW73" s="749">
        <v>17579655</v>
      </c>
      <c r="DX73" s="1349">
        <f t="shared" si="98"/>
        <v>18194.942924999996</v>
      </c>
      <c r="EA73" s="748" t="s">
        <v>482</v>
      </c>
      <c r="EB73" s="749">
        <v>70000000</v>
      </c>
      <c r="EC73" s="749">
        <v>70000000</v>
      </c>
      <c r="ED73" s="749">
        <v>70000000</v>
      </c>
      <c r="EE73" s="749">
        <v>0</v>
      </c>
      <c r="EF73" s="1350">
        <f t="shared" si="99"/>
        <v>72450</v>
      </c>
      <c r="EG73" s="1350">
        <f t="shared" si="100"/>
        <v>72450</v>
      </c>
      <c r="EH73" s="1350">
        <f t="shared" si="101"/>
        <v>72450</v>
      </c>
      <c r="EI73" s="1350">
        <f t="shared" si="102"/>
        <v>0</v>
      </c>
      <c r="EL73" s="1351" t="s">
        <v>380</v>
      </c>
      <c r="EM73" s="1352">
        <v>0</v>
      </c>
      <c r="EN73" s="1352">
        <f t="shared" si="103"/>
        <v>0</v>
      </c>
      <c r="EQ73" s="996" t="s">
        <v>482</v>
      </c>
      <c r="ER73" s="997">
        <v>70000000</v>
      </c>
      <c r="ES73" s="997">
        <v>70000000</v>
      </c>
      <c r="ET73" s="997">
        <v>0</v>
      </c>
      <c r="EU73" s="997">
        <v>70000000</v>
      </c>
      <c r="EV73" s="1352">
        <f t="shared" si="104"/>
        <v>72450</v>
      </c>
      <c r="EW73" s="1352">
        <f t="shared" si="105"/>
        <v>72450</v>
      </c>
      <c r="EX73" s="1352">
        <f t="shared" si="106"/>
        <v>72450</v>
      </c>
      <c r="EY73" s="1352">
        <f t="shared" si="107"/>
        <v>0</v>
      </c>
      <c r="FB73" s="1153" t="s">
        <v>384</v>
      </c>
      <c r="FC73" s="1348">
        <v>436435</v>
      </c>
      <c r="FD73" s="1348">
        <f t="shared" si="108"/>
        <v>451.71022499999998</v>
      </c>
      <c r="FF73" s="1153" t="s">
        <v>482</v>
      </c>
      <c r="FG73" s="1348">
        <v>70000000</v>
      </c>
      <c r="FH73" s="1348">
        <v>70000000</v>
      </c>
      <c r="FI73" s="1348">
        <v>70000000</v>
      </c>
      <c r="FJ73" s="1348">
        <v>0</v>
      </c>
      <c r="FK73" s="1350">
        <f t="shared" si="109"/>
        <v>72450</v>
      </c>
      <c r="FL73" s="1350">
        <f t="shared" si="110"/>
        <v>72450</v>
      </c>
      <c r="FM73" s="1350">
        <f t="shared" si="111"/>
        <v>72450</v>
      </c>
      <c r="FN73" s="1350">
        <f t="shared" si="112"/>
        <v>0</v>
      </c>
      <c r="FQ73" s="748" t="s">
        <v>766</v>
      </c>
      <c r="FR73" s="749">
        <v>0</v>
      </c>
      <c r="FS73" s="1348">
        <f t="shared" si="113"/>
        <v>0</v>
      </c>
      <c r="FV73" s="748" t="s">
        <v>482</v>
      </c>
      <c r="FW73" s="749">
        <v>70000000</v>
      </c>
      <c r="FX73" s="749">
        <v>70000000</v>
      </c>
      <c r="FY73" s="749">
        <v>70000000</v>
      </c>
      <c r="FZ73" s="749">
        <v>0</v>
      </c>
      <c r="GA73" s="1350">
        <f t="shared" si="114"/>
        <v>72450</v>
      </c>
      <c r="GB73" s="1350">
        <f t="shared" si="115"/>
        <v>72450</v>
      </c>
      <c r="GC73" s="1350">
        <f t="shared" si="116"/>
        <v>72450</v>
      </c>
      <c r="GD73" s="1350">
        <f t="shared" si="117"/>
        <v>0</v>
      </c>
    </row>
    <row r="74" spans="1:186" ht="15" customHeight="1" x14ac:dyDescent="0.25">
      <c r="A74" s="748" t="s">
        <v>766</v>
      </c>
      <c r="B74" s="749">
        <v>1</v>
      </c>
      <c r="C74" s="749">
        <v>0</v>
      </c>
      <c r="D74" s="749">
        <v>1</v>
      </c>
      <c r="E74" s="749">
        <v>0</v>
      </c>
      <c r="F74" s="749">
        <f t="shared" si="59"/>
        <v>1.0349999999999999E-3</v>
      </c>
      <c r="G74" s="749">
        <f t="shared" si="60"/>
        <v>0</v>
      </c>
      <c r="H74" s="749">
        <f t="shared" si="61"/>
        <v>1.0349999999999999E-3</v>
      </c>
      <c r="I74" s="749">
        <f t="shared" si="62"/>
        <v>0</v>
      </c>
      <c r="L74" s="748" t="s">
        <v>571</v>
      </c>
      <c r="M74" s="749">
        <v>2494000</v>
      </c>
      <c r="N74" s="749">
        <f t="shared" si="63"/>
        <v>2581.29</v>
      </c>
      <c r="Q74" s="748" t="s">
        <v>766</v>
      </c>
      <c r="R74" s="749">
        <v>1</v>
      </c>
      <c r="S74" s="749">
        <v>0</v>
      </c>
      <c r="T74" s="749">
        <v>1</v>
      </c>
      <c r="U74" s="749">
        <v>0</v>
      </c>
      <c r="V74" s="1348">
        <f t="shared" si="64"/>
        <v>1.0349999999999999E-3</v>
      </c>
      <c r="W74" s="1348">
        <f t="shared" si="65"/>
        <v>0</v>
      </c>
      <c r="X74" s="1348">
        <f t="shared" si="66"/>
        <v>1.0349999999999999E-3</v>
      </c>
      <c r="Y74" s="1348">
        <f t="shared" si="67"/>
        <v>0</v>
      </c>
      <c r="AB74" s="748" t="s">
        <v>376</v>
      </c>
      <c r="AC74" s="749">
        <v>1010370</v>
      </c>
      <c r="AD74" s="1348">
        <f t="shared" si="68"/>
        <v>1045.7329499999998</v>
      </c>
      <c r="AG74" s="748" t="s">
        <v>766</v>
      </c>
      <c r="AH74" s="749">
        <v>1</v>
      </c>
      <c r="AI74" s="749">
        <v>0</v>
      </c>
      <c r="AJ74" s="749">
        <v>0</v>
      </c>
      <c r="AK74" s="749">
        <v>1</v>
      </c>
      <c r="AL74" s="1348">
        <f t="shared" si="69"/>
        <v>1.0349999999999999E-3</v>
      </c>
      <c r="AM74" s="1348">
        <f t="shared" si="70"/>
        <v>0</v>
      </c>
      <c r="AN74" s="1348">
        <f t="shared" si="71"/>
        <v>0</v>
      </c>
      <c r="AO74" s="1348">
        <f t="shared" si="72"/>
        <v>1.0349999999999999E-3</v>
      </c>
      <c r="AR74" s="748" t="s">
        <v>377</v>
      </c>
      <c r="AS74" s="1348">
        <v>84550</v>
      </c>
      <c r="AT74" s="1348">
        <f t="shared" si="73"/>
        <v>87.509249999999994</v>
      </c>
      <c r="AW74" s="748" t="s">
        <v>766</v>
      </c>
      <c r="AX74" s="749">
        <v>1</v>
      </c>
      <c r="AY74" s="749">
        <v>0</v>
      </c>
      <c r="AZ74" s="749">
        <v>0</v>
      </c>
      <c r="BA74" s="749">
        <v>1</v>
      </c>
      <c r="BB74" s="1348">
        <f t="shared" si="74"/>
        <v>1.0349999999999999E-3</v>
      </c>
      <c r="BC74" s="1348">
        <f t="shared" si="75"/>
        <v>0</v>
      </c>
      <c r="BD74" s="1348">
        <f t="shared" si="76"/>
        <v>0</v>
      </c>
      <c r="BE74" s="1348">
        <f t="shared" si="77"/>
        <v>1.0349999999999999E-3</v>
      </c>
      <c r="BH74" s="748" t="s">
        <v>570</v>
      </c>
      <c r="BI74" s="1348">
        <v>17955712</v>
      </c>
      <c r="BJ74" s="1348">
        <f t="shared" si="78"/>
        <v>18584.161919999999</v>
      </c>
      <c r="BM74" s="748" t="s">
        <v>766</v>
      </c>
      <c r="BN74" s="1348">
        <v>1</v>
      </c>
      <c r="BO74" s="1348">
        <v>0</v>
      </c>
      <c r="BP74" s="1348">
        <v>0</v>
      </c>
      <c r="BQ74" s="1348">
        <v>1</v>
      </c>
      <c r="BR74" s="1348">
        <f t="shared" si="79"/>
        <v>1.0349999999999999E-3</v>
      </c>
      <c r="BS74" s="1348">
        <f t="shared" si="80"/>
        <v>0</v>
      </c>
      <c r="BT74" s="1348">
        <f t="shared" si="81"/>
        <v>0</v>
      </c>
      <c r="BU74" s="1348">
        <f t="shared" si="82"/>
        <v>1.0349999999999999E-3</v>
      </c>
      <c r="BX74" s="1153" t="s">
        <v>378</v>
      </c>
      <c r="BY74" s="1348">
        <v>1510418</v>
      </c>
      <c r="BZ74" s="1348">
        <f t="shared" si="83"/>
        <v>1563.2826299999997</v>
      </c>
      <c r="CC74" s="1348" t="s">
        <v>369</v>
      </c>
      <c r="CD74" s="1348">
        <v>4335745</v>
      </c>
      <c r="CE74" s="1348">
        <v>3729222</v>
      </c>
      <c r="CF74" s="1348">
        <v>4332746</v>
      </c>
      <c r="CG74" s="1348">
        <v>2999</v>
      </c>
      <c r="CH74" s="1348">
        <f t="shared" si="84"/>
        <v>4487.4960749999991</v>
      </c>
      <c r="CI74" s="1348">
        <f t="shared" si="85"/>
        <v>3859.7447699999998</v>
      </c>
      <c r="CJ74" s="1348">
        <f t="shared" si="86"/>
        <v>4484.3921099999998</v>
      </c>
      <c r="CK74" s="1348">
        <f t="shared" si="87"/>
        <v>3.1039650000000001</v>
      </c>
      <c r="CN74" s="1153" t="s">
        <v>377</v>
      </c>
      <c r="CO74" s="1348">
        <v>302150</v>
      </c>
      <c r="CP74" s="1348">
        <f t="shared" si="88"/>
        <v>312.72524999999996</v>
      </c>
      <c r="CS74" s="748" t="s">
        <v>483</v>
      </c>
      <c r="CT74" s="749">
        <v>35000000</v>
      </c>
      <c r="CU74" s="749">
        <v>35000000</v>
      </c>
      <c r="CV74" s="749">
        <v>35000000</v>
      </c>
      <c r="CW74" s="749">
        <v>0</v>
      </c>
      <c r="CX74" s="1348">
        <f t="shared" si="89"/>
        <v>36225</v>
      </c>
      <c r="CY74" s="1348">
        <f t="shared" si="90"/>
        <v>36225</v>
      </c>
      <c r="CZ74" s="1348">
        <f t="shared" si="91"/>
        <v>36225</v>
      </c>
      <c r="DA74" s="1348">
        <f t="shared" si="92"/>
        <v>0</v>
      </c>
      <c r="DD74" s="1153" t="s">
        <v>474</v>
      </c>
      <c r="DE74" s="1348">
        <v>0</v>
      </c>
      <c r="DF74" s="1348">
        <f t="shared" si="93"/>
        <v>0</v>
      </c>
      <c r="DJ74" s="1153" t="s">
        <v>483</v>
      </c>
      <c r="DK74" s="1348">
        <v>35000000</v>
      </c>
      <c r="DL74" s="1348">
        <v>35000000</v>
      </c>
      <c r="DM74" s="1348">
        <v>0</v>
      </c>
      <c r="DN74" s="1348">
        <v>35000000</v>
      </c>
      <c r="DO74" s="1348">
        <f t="shared" si="94"/>
        <v>36225</v>
      </c>
      <c r="DP74" s="1348">
        <f t="shared" si="95"/>
        <v>36225</v>
      </c>
      <c r="DQ74" s="1348">
        <f t="shared" si="96"/>
        <v>0</v>
      </c>
      <c r="DR74" s="1348">
        <f t="shared" si="97"/>
        <v>36225</v>
      </c>
      <c r="DV74" s="748" t="s">
        <v>375</v>
      </c>
      <c r="DW74" s="749">
        <v>940539</v>
      </c>
      <c r="DX74" s="1349">
        <f t="shared" si="98"/>
        <v>973.45786499999986</v>
      </c>
      <c r="EA74" s="748" t="s">
        <v>483</v>
      </c>
      <c r="EB74" s="749">
        <v>70000000</v>
      </c>
      <c r="EC74" s="749">
        <v>70000000</v>
      </c>
      <c r="ED74" s="749">
        <v>70000000</v>
      </c>
      <c r="EE74" s="749">
        <v>0</v>
      </c>
      <c r="EF74" s="1350">
        <f t="shared" si="99"/>
        <v>72450</v>
      </c>
      <c r="EG74" s="1350">
        <f t="shared" si="100"/>
        <v>72450</v>
      </c>
      <c r="EH74" s="1350">
        <f t="shared" si="101"/>
        <v>72450</v>
      </c>
      <c r="EI74" s="1350">
        <f t="shared" si="102"/>
        <v>0</v>
      </c>
      <c r="EL74" s="1351" t="s">
        <v>381</v>
      </c>
      <c r="EM74" s="1352">
        <v>474317</v>
      </c>
      <c r="EN74" s="1352">
        <f t="shared" si="103"/>
        <v>490.91809499999999</v>
      </c>
      <c r="EQ74" s="996" t="s">
        <v>483</v>
      </c>
      <c r="ER74" s="997">
        <v>70000000</v>
      </c>
      <c r="ES74" s="997">
        <v>70000000</v>
      </c>
      <c r="ET74" s="997">
        <v>0</v>
      </c>
      <c r="EU74" s="997">
        <v>70000000</v>
      </c>
      <c r="EV74" s="1352">
        <f t="shared" si="104"/>
        <v>72450</v>
      </c>
      <c r="EW74" s="1352">
        <f t="shared" si="105"/>
        <v>72450</v>
      </c>
      <c r="EX74" s="1352">
        <f t="shared" si="106"/>
        <v>72450</v>
      </c>
      <c r="EY74" s="1352">
        <f t="shared" si="107"/>
        <v>0</v>
      </c>
      <c r="FB74" s="1153" t="s">
        <v>385</v>
      </c>
      <c r="FC74" s="1348">
        <v>436435</v>
      </c>
      <c r="FD74" s="1348">
        <f t="shared" si="108"/>
        <v>451.71022499999998</v>
      </c>
      <c r="FF74" s="1153" t="s">
        <v>483</v>
      </c>
      <c r="FG74" s="1348">
        <v>70000000</v>
      </c>
      <c r="FH74" s="1348">
        <v>70000000</v>
      </c>
      <c r="FI74" s="1348">
        <v>70000000</v>
      </c>
      <c r="FJ74" s="1348">
        <v>0</v>
      </c>
      <c r="FK74" s="1350">
        <f t="shared" si="109"/>
        <v>72450</v>
      </c>
      <c r="FL74" s="1350">
        <f t="shared" si="110"/>
        <v>72450</v>
      </c>
      <c r="FM74" s="1350">
        <f t="shared" si="111"/>
        <v>72450</v>
      </c>
      <c r="FN74" s="1350">
        <f t="shared" si="112"/>
        <v>0</v>
      </c>
      <c r="FQ74" s="748" t="s">
        <v>371</v>
      </c>
      <c r="FR74" s="749">
        <v>5908327</v>
      </c>
      <c r="FS74" s="1348">
        <f t="shared" si="113"/>
        <v>6115.1184450000001</v>
      </c>
      <c r="FV74" s="748" t="s">
        <v>483</v>
      </c>
      <c r="FW74" s="749">
        <v>70000000</v>
      </c>
      <c r="FX74" s="749">
        <v>70000000</v>
      </c>
      <c r="FY74" s="749">
        <v>70000000</v>
      </c>
      <c r="FZ74" s="749">
        <v>0</v>
      </c>
      <c r="GA74" s="1350">
        <f t="shared" si="114"/>
        <v>72450</v>
      </c>
      <c r="GB74" s="1350">
        <f t="shared" si="115"/>
        <v>72450</v>
      </c>
      <c r="GC74" s="1350">
        <f t="shared" si="116"/>
        <v>72450</v>
      </c>
      <c r="GD74" s="1350">
        <f t="shared" si="117"/>
        <v>0</v>
      </c>
    </row>
    <row r="75" spans="1:186" ht="15" customHeight="1" x14ac:dyDescent="0.25">
      <c r="A75" s="748" t="s">
        <v>558</v>
      </c>
      <c r="B75" s="749">
        <v>1</v>
      </c>
      <c r="C75" s="749">
        <v>0</v>
      </c>
      <c r="D75" s="749">
        <v>1</v>
      </c>
      <c r="E75" s="749">
        <v>0</v>
      </c>
      <c r="F75" s="749">
        <f t="shared" si="59"/>
        <v>1.0349999999999999E-3</v>
      </c>
      <c r="G75" s="749">
        <f t="shared" si="60"/>
        <v>0</v>
      </c>
      <c r="H75" s="749">
        <f t="shared" si="61"/>
        <v>1.0349999999999999E-3</v>
      </c>
      <c r="I75" s="749">
        <f t="shared" si="62"/>
        <v>0</v>
      </c>
      <c r="L75" s="748" t="s">
        <v>572</v>
      </c>
      <c r="M75" s="749">
        <v>765401</v>
      </c>
      <c r="N75" s="749">
        <f t="shared" si="63"/>
        <v>792.19003499999985</v>
      </c>
      <c r="Q75" s="748" t="s">
        <v>558</v>
      </c>
      <c r="R75" s="749">
        <v>1606501</v>
      </c>
      <c r="S75" s="749">
        <v>1606500</v>
      </c>
      <c r="T75" s="749">
        <v>1</v>
      </c>
      <c r="U75" s="749">
        <v>1606500</v>
      </c>
      <c r="V75" s="1348">
        <f t="shared" si="64"/>
        <v>1662.7285349999997</v>
      </c>
      <c r="W75" s="1348">
        <f t="shared" si="65"/>
        <v>1662.7275</v>
      </c>
      <c r="X75" s="1348">
        <f t="shared" si="66"/>
        <v>1.0349999999999999E-3</v>
      </c>
      <c r="Y75" s="1348">
        <f t="shared" si="67"/>
        <v>1662.7275</v>
      </c>
      <c r="AB75" s="748" t="s">
        <v>377</v>
      </c>
      <c r="AC75" s="749">
        <v>0</v>
      </c>
      <c r="AD75" s="1348">
        <f t="shared" si="68"/>
        <v>0</v>
      </c>
      <c r="AG75" s="748" t="s">
        <v>558</v>
      </c>
      <c r="AH75" s="749">
        <v>1606501</v>
      </c>
      <c r="AI75" s="749">
        <v>1606500</v>
      </c>
      <c r="AJ75" s="749">
        <v>1606500</v>
      </c>
      <c r="AK75" s="749">
        <v>1</v>
      </c>
      <c r="AL75" s="1348">
        <f t="shared" si="69"/>
        <v>1662.7285349999997</v>
      </c>
      <c r="AM75" s="1348">
        <f t="shared" si="70"/>
        <v>1662.7275</v>
      </c>
      <c r="AN75" s="1348">
        <f t="shared" si="71"/>
        <v>1662.7275</v>
      </c>
      <c r="AO75" s="1348">
        <f t="shared" si="72"/>
        <v>1.0349999999999999E-3</v>
      </c>
      <c r="AR75" s="748" t="s">
        <v>378</v>
      </c>
      <c r="AS75" s="1348">
        <v>1488795</v>
      </c>
      <c r="AT75" s="1348">
        <f t="shared" si="73"/>
        <v>1540.9028249999999</v>
      </c>
      <c r="AW75" s="748" t="s">
        <v>558</v>
      </c>
      <c r="AX75" s="749">
        <v>1677900</v>
      </c>
      <c r="AY75" s="749">
        <v>1677900</v>
      </c>
      <c r="AZ75" s="749">
        <v>1606500</v>
      </c>
      <c r="BA75" s="749">
        <v>0</v>
      </c>
      <c r="BB75" s="1348">
        <f t="shared" si="74"/>
        <v>1736.6264999999999</v>
      </c>
      <c r="BC75" s="1348">
        <f t="shared" si="75"/>
        <v>1736.6264999999999</v>
      </c>
      <c r="BD75" s="1348">
        <f t="shared" si="76"/>
        <v>1662.7275</v>
      </c>
      <c r="BE75" s="1348">
        <f t="shared" si="77"/>
        <v>0</v>
      </c>
      <c r="BH75" s="748" t="s">
        <v>571</v>
      </c>
      <c r="BI75" s="1348">
        <v>6266490</v>
      </c>
      <c r="BJ75" s="1348">
        <f t="shared" si="78"/>
        <v>6485.8171499999989</v>
      </c>
      <c r="BM75" s="748" t="s">
        <v>558</v>
      </c>
      <c r="BN75" s="1348">
        <v>1677900</v>
      </c>
      <c r="BO75" s="1348">
        <v>1677900</v>
      </c>
      <c r="BP75" s="1348">
        <v>1677900</v>
      </c>
      <c r="BQ75" s="1348">
        <v>0</v>
      </c>
      <c r="BR75" s="1348">
        <f t="shared" si="79"/>
        <v>1736.6264999999999</v>
      </c>
      <c r="BS75" s="1348">
        <f t="shared" si="80"/>
        <v>1736.6264999999999</v>
      </c>
      <c r="BT75" s="1348">
        <f t="shared" si="81"/>
        <v>1736.6264999999999</v>
      </c>
      <c r="BU75" s="1348">
        <f t="shared" si="82"/>
        <v>0</v>
      </c>
      <c r="BX75" s="1153" t="s">
        <v>379</v>
      </c>
      <c r="BY75" s="1348">
        <v>5465146</v>
      </c>
      <c r="BZ75" s="1348">
        <f t="shared" si="83"/>
        <v>5656.4261099999994</v>
      </c>
      <c r="CC75" s="1348" t="s">
        <v>766</v>
      </c>
      <c r="CD75" s="1348">
        <v>1</v>
      </c>
      <c r="CE75" s="1348">
        <v>0</v>
      </c>
      <c r="CF75" s="1348">
        <v>0</v>
      </c>
      <c r="CG75" s="1348">
        <v>1</v>
      </c>
      <c r="CH75" s="1348">
        <f t="shared" si="84"/>
        <v>1.0349999999999999E-3</v>
      </c>
      <c r="CI75" s="1348">
        <f t="shared" si="85"/>
        <v>0</v>
      </c>
      <c r="CJ75" s="1348">
        <f t="shared" si="86"/>
        <v>0</v>
      </c>
      <c r="CK75" s="1348">
        <f t="shared" si="87"/>
        <v>1.0349999999999999E-3</v>
      </c>
      <c r="CN75" s="1153" t="s">
        <v>378</v>
      </c>
      <c r="CO75" s="1348">
        <v>1306438</v>
      </c>
      <c r="CP75" s="1348">
        <f t="shared" si="88"/>
        <v>1352.1633300000001</v>
      </c>
      <c r="CS75" s="748" t="s">
        <v>368</v>
      </c>
      <c r="CT75" s="749">
        <v>44312785</v>
      </c>
      <c r="CU75" s="749">
        <v>38532471</v>
      </c>
      <c r="CV75" s="749">
        <v>40164210</v>
      </c>
      <c r="CW75" s="749">
        <v>4148575</v>
      </c>
      <c r="CX75" s="1348">
        <f t="shared" si="89"/>
        <v>45863.732474999997</v>
      </c>
      <c r="CY75" s="1348">
        <f t="shared" si="90"/>
        <v>39881.107484999993</v>
      </c>
      <c r="CZ75" s="1348">
        <f t="shared" si="91"/>
        <v>41569.957349999997</v>
      </c>
      <c r="DA75" s="1348">
        <f t="shared" si="92"/>
        <v>4293.7751249999992</v>
      </c>
      <c r="DD75" s="1153" t="s">
        <v>570</v>
      </c>
      <c r="DE75" s="1348">
        <v>11509001</v>
      </c>
      <c r="DF75" s="1348">
        <f t="shared" si="93"/>
        <v>11911.816035</v>
      </c>
      <c r="DJ75" s="1153" t="s">
        <v>368</v>
      </c>
      <c r="DK75" s="1348">
        <v>68824544</v>
      </c>
      <c r="DL75" s="1348">
        <v>55300354</v>
      </c>
      <c r="DM75" s="1348">
        <v>13524190</v>
      </c>
      <c r="DN75" s="1348">
        <v>41418728</v>
      </c>
      <c r="DO75" s="1348">
        <f t="shared" si="94"/>
        <v>71233.40303999999</v>
      </c>
      <c r="DP75" s="1348">
        <f t="shared" si="95"/>
        <v>57235.866389999996</v>
      </c>
      <c r="DQ75" s="1348">
        <f t="shared" si="96"/>
        <v>13997.53665</v>
      </c>
      <c r="DR75" s="1348">
        <f t="shared" si="97"/>
        <v>42868.383479999997</v>
      </c>
      <c r="DV75" s="748" t="s">
        <v>376</v>
      </c>
      <c r="DW75" s="749">
        <v>672360</v>
      </c>
      <c r="DX75" s="1349">
        <f t="shared" si="98"/>
        <v>695.89260000000002</v>
      </c>
      <c r="EA75" s="748" t="s">
        <v>368</v>
      </c>
      <c r="EB75" s="749">
        <v>73818565</v>
      </c>
      <c r="EC75" s="749">
        <v>58422127</v>
      </c>
      <c r="ED75" s="749">
        <v>61378046</v>
      </c>
      <c r="EE75" s="749">
        <v>12440519</v>
      </c>
      <c r="EF75" s="1350">
        <f t="shared" si="99"/>
        <v>76402.214775</v>
      </c>
      <c r="EG75" s="1350">
        <f t="shared" si="100"/>
        <v>60466.901444999996</v>
      </c>
      <c r="EH75" s="1350">
        <f t="shared" si="101"/>
        <v>63526.277609999997</v>
      </c>
      <c r="EI75" s="1350">
        <f t="shared" si="102"/>
        <v>12875.937164999999</v>
      </c>
      <c r="EL75" s="1351" t="s">
        <v>564</v>
      </c>
      <c r="EM75" s="1352">
        <v>3135806</v>
      </c>
      <c r="EN75" s="1352">
        <f t="shared" si="103"/>
        <v>3245.5592099999999</v>
      </c>
      <c r="EQ75" s="996" t="s">
        <v>368</v>
      </c>
      <c r="ER75" s="997">
        <v>80702726</v>
      </c>
      <c r="ES75" s="997">
        <v>70332831</v>
      </c>
      <c r="ET75" s="997">
        <v>10369895</v>
      </c>
      <c r="EU75" s="997">
        <v>61370514</v>
      </c>
      <c r="EV75" s="1352">
        <f t="shared" si="104"/>
        <v>83527.32140999999</v>
      </c>
      <c r="EW75" s="1352">
        <f t="shared" si="105"/>
        <v>63518.48199</v>
      </c>
      <c r="EX75" s="1352">
        <f t="shared" si="106"/>
        <v>72794.480085000003</v>
      </c>
      <c r="EY75" s="1352">
        <f t="shared" si="107"/>
        <v>10732.841324999999</v>
      </c>
      <c r="FB75" s="1153" t="s">
        <v>387</v>
      </c>
      <c r="FC75" s="1348">
        <v>142041733</v>
      </c>
      <c r="FD75" s="1348">
        <f t="shared" si="108"/>
        <v>147013.19365500001</v>
      </c>
      <c r="FF75" s="1153" t="s">
        <v>368</v>
      </c>
      <c r="FG75" s="1348">
        <v>96583163</v>
      </c>
      <c r="FH75" s="1348">
        <v>71704368</v>
      </c>
      <c r="FI75" s="1348">
        <v>77955927</v>
      </c>
      <c r="FJ75" s="1348">
        <v>18627236</v>
      </c>
      <c r="FK75" s="1350">
        <f t="shared" si="109"/>
        <v>99963.573704999988</v>
      </c>
      <c r="FL75" s="1350">
        <f t="shared" si="110"/>
        <v>74214.020879999996</v>
      </c>
      <c r="FM75" s="1350">
        <f t="shared" si="111"/>
        <v>80684.384444999989</v>
      </c>
      <c r="FN75" s="1350">
        <f t="shared" si="112"/>
        <v>19279.189259999999</v>
      </c>
      <c r="FQ75" s="748" t="s">
        <v>560</v>
      </c>
      <c r="FR75" s="749">
        <v>7807519</v>
      </c>
      <c r="FS75" s="1348">
        <f t="shared" si="113"/>
        <v>8080.7821649999996</v>
      </c>
      <c r="FV75" s="748" t="s">
        <v>368</v>
      </c>
      <c r="FW75" s="749">
        <v>97612643</v>
      </c>
      <c r="FX75" s="749">
        <v>95766592</v>
      </c>
      <c r="FY75" s="749">
        <v>97195856</v>
      </c>
      <c r="FZ75" s="749">
        <v>416787</v>
      </c>
      <c r="GA75" s="1350">
        <f t="shared" si="114"/>
        <v>101029.085505</v>
      </c>
      <c r="GB75" s="1350">
        <f t="shared" si="115"/>
        <v>99118.422720000002</v>
      </c>
      <c r="GC75" s="1350">
        <f t="shared" si="116"/>
        <v>100597.71096</v>
      </c>
      <c r="GD75" s="1350">
        <f t="shared" si="117"/>
        <v>431.37454499999996</v>
      </c>
    </row>
    <row r="76" spans="1:186" ht="15" customHeight="1" x14ac:dyDescent="0.25">
      <c r="A76" s="748" t="s">
        <v>371</v>
      </c>
      <c r="B76" s="749">
        <v>5237070</v>
      </c>
      <c r="C76" s="749">
        <v>5192268</v>
      </c>
      <c r="D76" s="749">
        <v>44802</v>
      </c>
      <c r="E76" s="749">
        <v>0</v>
      </c>
      <c r="F76" s="749">
        <f t="shared" si="59"/>
        <v>5420.3674499999988</v>
      </c>
      <c r="G76" s="749">
        <f t="shared" si="60"/>
        <v>5373.9973799999998</v>
      </c>
      <c r="H76" s="749">
        <f t="shared" si="61"/>
        <v>46.370069999999998</v>
      </c>
      <c r="I76" s="749">
        <f t="shared" si="62"/>
        <v>0</v>
      </c>
      <c r="L76" s="748" t="s">
        <v>389</v>
      </c>
      <c r="M76" s="749">
        <v>773500</v>
      </c>
      <c r="N76" s="749">
        <f t="shared" si="63"/>
        <v>800.57249999999999</v>
      </c>
      <c r="Q76" s="748" t="s">
        <v>371</v>
      </c>
      <c r="R76" s="749">
        <v>5237070</v>
      </c>
      <c r="S76" s="749">
        <v>5192268</v>
      </c>
      <c r="T76" s="749">
        <v>44802</v>
      </c>
      <c r="U76" s="749">
        <v>0</v>
      </c>
      <c r="V76" s="1348">
        <f t="shared" si="64"/>
        <v>5420.3674499999988</v>
      </c>
      <c r="W76" s="1348">
        <f t="shared" si="65"/>
        <v>5373.9973799999998</v>
      </c>
      <c r="X76" s="1348">
        <f t="shared" si="66"/>
        <v>46.370069999999998</v>
      </c>
      <c r="Y76" s="1348">
        <f t="shared" si="67"/>
        <v>0</v>
      </c>
      <c r="AB76" s="748" t="s">
        <v>378</v>
      </c>
      <c r="AC76" s="749">
        <v>591938</v>
      </c>
      <c r="AD76" s="1348">
        <f t="shared" si="68"/>
        <v>612.65582999999992</v>
      </c>
      <c r="AG76" s="748" t="s">
        <v>371</v>
      </c>
      <c r="AH76" s="749">
        <v>5311510</v>
      </c>
      <c r="AI76" s="749">
        <v>5266708</v>
      </c>
      <c r="AJ76" s="749">
        <v>5266708</v>
      </c>
      <c r="AK76" s="749">
        <v>44802</v>
      </c>
      <c r="AL76" s="1348">
        <f t="shared" si="69"/>
        <v>5497.4128499999997</v>
      </c>
      <c r="AM76" s="1348">
        <f t="shared" si="70"/>
        <v>5451.0427799999989</v>
      </c>
      <c r="AN76" s="1348">
        <f t="shared" si="71"/>
        <v>5451.0427799999989</v>
      </c>
      <c r="AO76" s="1348">
        <f t="shared" si="72"/>
        <v>46.370069999999998</v>
      </c>
      <c r="AR76" s="748" t="s">
        <v>379</v>
      </c>
      <c r="AS76" s="1348">
        <v>0</v>
      </c>
      <c r="AT76" s="1348">
        <f t="shared" si="73"/>
        <v>0</v>
      </c>
      <c r="AW76" s="748" t="s">
        <v>371</v>
      </c>
      <c r="AX76" s="749">
        <v>13714399</v>
      </c>
      <c r="AY76" s="749">
        <v>13678098</v>
      </c>
      <c r="AZ76" s="749">
        <v>5392848</v>
      </c>
      <c r="BA76" s="749">
        <v>36301</v>
      </c>
      <c r="BB76" s="1348">
        <f t="shared" si="74"/>
        <v>14194.402964999997</v>
      </c>
      <c r="BC76" s="1348">
        <f t="shared" si="75"/>
        <v>14156.831429999998</v>
      </c>
      <c r="BD76" s="1348">
        <f t="shared" si="76"/>
        <v>5581.5976799999999</v>
      </c>
      <c r="BE76" s="1348">
        <f t="shared" si="77"/>
        <v>37.571534999999997</v>
      </c>
      <c r="BH76" s="748" t="s">
        <v>389</v>
      </c>
      <c r="BI76" s="1348">
        <v>1043749</v>
      </c>
      <c r="BJ76" s="1348">
        <f t="shared" si="78"/>
        <v>1080.280215</v>
      </c>
      <c r="BM76" s="748" t="s">
        <v>371</v>
      </c>
      <c r="BN76" s="1348">
        <v>18347622</v>
      </c>
      <c r="BO76" s="1348">
        <v>17106488</v>
      </c>
      <c r="BP76" s="1348">
        <v>17106488</v>
      </c>
      <c r="BQ76" s="1348">
        <v>1241134</v>
      </c>
      <c r="BR76" s="1348">
        <f t="shared" si="79"/>
        <v>18989.788769999999</v>
      </c>
      <c r="BS76" s="1348">
        <f t="shared" si="80"/>
        <v>17705.215079999998</v>
      </c>
      <c r="BT76" s="1348">
        <f t="shared" si="81"/>
        <v>17705.215079999998</v>
      </c>
      <c r="BU76" s="1348">
        <f t="shared" si="82"/>
        <v>1284.5736899999999</v>
      </c>
      <c r="BX76" s="1153" t="s">
        <v>564</v>
      </c>
      <c r="BY76" s="1348">
        <v>6271612</v>
      </c>
      <c r="BZ76" s="1348">
        <f t="shared" si="83"/>
        <v>6491.1184199999998</v>
      </c>
      <c r="CC76" s="1348" t="s">
        <v>558</v>
      </c>
      <c r="CD76" s="1348">
        <v>1677900</v>
      </c>
      <c r="CE76" s="1348">
        <v>1677900</v>
      </c>
      <c r="CF76" s="1348">
        <v>1677900</v>
      </c>
      <c r="CG76" s="1348">
        <v>0</v>
      </c>
      <c r="CH76" s="1348">
        <f t="shared" si="84"/>
        <v>1736.6264999999999</v>
      </c>
      <c r="CI76" s="1348">
        <f t="shared" si="85"/>
        <v>1736.6264999999999</v>
      </c>
      <c r="CJ76" s="1348">
        <f t="shared" si="86"/>
        <v>1736.6264999999999</v>
      </c>
      <c r="CK76" s="1348">
        <f t="shared" si="87"/>
        <v>0</v>
      </c>
      <c r="CN76" s="1153" t="s">
        <v>379</v>
      </c>
      <c r="CO76" s="1348">
        <v>5465146</v>
      </c>
      <c r="CP76" s="1348">
        <f t="shared" si="88"/>
        <v>5656.4261099999994</v>
      </c>
      <c r="CS76" s="748" t="s">
        <v>369</v>
      </c>
      <c r="CT76" s="749">
        <v>4332746</v>
      </c>
      <c r="CU76" s="749">
        <v>4226761</v>
      </c>
      <c r="CV76" s="749">
        <v>4332746</v>
      </c>
      <c r="CW76" s="749">
        <v>0</v>
      </c>
      <c r="CX76" s="1348">
        <f t="shared" si="89"/>
        <v>4484.3921099999998</v>
      </c>
      <c r="CY76" s="1348">
        <f t="shared" si="90"/>
        <v>4374.6976350000004</v>
      </c>
      <c r="CZ76" s="1348">
        <f t="shared" si="91"/>
        <v>4484.3921099999998</v>
      </c>
      <c r="DA76" s="1348">
        <f t="shared" si="92"/>
        <v>0</v>
      </c>
      <c r="DD76" s="1153" t="s">
        <v>571</v>
      </c>
      <c r="DE76" s="1348">
        <v>5910000</v>
      </c>
      <c r="DF76" s="1348">
        <f t="shared" si="93"/>
        <v>6116.8499999999995</v>
      </c>
      <c r="DJ76" s="1153" t="s">
        <v>369</v>
      </c>
      <c r="DK76" s="1348">
        <v>10915875</v>
      </c>
      <c r="DL76" s="1348">
        <v>9185556</v>
      </c>
      <c r="DM76" s="1348">
        <v>1730319</v>
      </c>
      <c r="DN76" s="1348">
        <v>4226761</v>
      </c>
      <c r="DO76" s="1348">
        <f t="shared" si="94"/>
        <v>11297.930624999999</v>
      </c>
      <c r="DP76" s="1348">
        <f t="shared" si="95"/>
        <v>9507.0504600000004</v>
      </c>
      <c r="DQ76" s="1348">
        <f t="shared" si="96"/>
        <v>1790.8801649999998</v>
      </c>
      <c r="DR76" s="1348">
        <f t="shared" si="97"/>
        <v>4374.6976350000004</v>
      </c>
      <c r="DV76" s="748" t="s">
        <v>377</v>
      </c>
      <c r="DW76" s="749">
        <v>0</v>
      </c>
      <c r="DX76" s="1349">
        <f t="shared" si="98"/>
        <v>0</v>
      </c>
      <c r="EA76" s="748" t="s">
        <v>369</v>
      </c>
      <c r="EB76" s="749">
        <v>12073163</v>
      </c>
      <c r="EC76" s="749">
        <v>10866575</v>
      </c>
      <c r="ED76" s="749">
        <v>12073163</v>
      </c>
      <c r="EE76" s="749">
        <v>0</v>
      </c>
      <c r="EF76" s="1350">
        <f t="shared" si="99"/>
        <v>12495.723705</v>
      </c>
      <c r="EG76" s="1350">
        <f t="shared" si="100"/>
        <v>11246.905124999999</v>
      </c>
      <c r="EH76" s="1350">
        <f t="shared" si="101"/>
        <v>12495.723705</v>
      </c>
      <c r="EI76" s="1350">
        <f t="shared" si="102"/>
        <v>0</v>
      </c>
      <c r="EL76" s="1351" t="s">
        <v>382</v>
      </c>
      <c r="EM76" s="1352">
        <v>1439808</v>
      </c>
      <c r="EN76" s="1352">
        <f t="shared" si="103"/>
        <v>1490.2012799999998</v>
      </c>
      <c r="EQ76" s="996" t="s">
        <v>369</v>
      </c>
      <c r="ER76" s="997">
        <v>12338533</v>
      </c>
      <c r="ES76" s="997">
        <v>12338533</v>
      </c>
      <c r="ET76" s="997">
        <v>0</v>
      </c>
      <c r="EU76" s="997">
        <v>11967182</v>
      </c>
      <c r="EV76" s="1352">
        <f t="shared" si="104"/>
        <v>12770.381654999999</v>
      </c>
      <c r="EW76" s="1352">
        <f t="shared" si="105"/>
        <v>12386.033369999999</v>
      </c>
      <c r="EX76" s="1352">
        <f t="shared" si="106"/>
        <v>12770.381654999999</v>
      </c>
      <c r="EY76" s="1352">
        <f t="shared" si="107"/>
        <v>0</v>
      </c>
      <c r="FB76" s="1153" t="s">
        <v>388</v>
      </c>
      <c r="FC76" s="1348">
        <v>9952805</v>
      </c>
      <c r="FD76" s="1348">
        <f t="shared" si="108"/>
        <v>10301.153174999999</v>
      </c>
      <c r="FF76" s="1153" t="s">
        <v>369</v>
      </c>
      <c r="FG76" s="1348">
        <v>17273820</v>
      </c>
      <c r="FH76" s="1348">
        <v>12403912</v>
      </c>
      <c r="FI76" s="1348">
        <v>17120262</v>
      </c>
      <c r="FJ76" s="1348">
        <v>153558</v>
      </c>
      <c r="FK76" s="1350">
        <f t="shared" si="109"/>
        <v>17878.403699999999</v>
      </c>
      <c r="FL76" s="1350">
        <f t="shared" si="110"/>
        <v>12838.048919999999</v>
      </c>
      <c r="FM76" s="1350">
        <f t="shared" si="111"/>
        <v>17719.471169999997</v>
      </c>
      <c r="FN76" s="1350">
        <f t="shared" si="112"/>
        <v>158.93252999999999</v>
      </c>
      <c r="FQ76" s="748" t="s">
        <v>561</v>
      </c>
      <c r="FR76" s="749">
        <v>484883</v>
      </c>
      <c r="FS76" s="1348">
        <f t="shared" si="113"/>
        <v>501.85390499999994</v>
      </c>
      <c r="FV76" s="748" t="s">
        <v>369</v>
      </c>
      <c r="FW76" s="749">
        <v>18812751</v>
      </c>
      <c r="FX76" s="749">
        <v>17105671</v>
      </c>
      <c r="FY76" s="749">
        <v>18395964</v>
      </c>
      <c r="FZ76" s="749">
        <v>416787</v>
      </c>
      <c r="GA76" s="1350">
        <f t="shared" si="114"/>
        <v>19471.197284999998</v>
      </c>
      <c r="GB76" s="1350">
        <f t="shared" si="115"/>
        <v>17704.369484999996</v>
      </c>
      <c r="GC76" s="1350">
        <f t="shared" si="116"/>
        <v>19039.82274</v>
      </c>
      <c r="GD76" s="1350">
        <f t="shared" si="117"/>
        <v>431.37454499999996</v>
      </c>
    </row>
    <row r="77" spans="1:186" ht="15" customHeight="1" x14ac:dyDescent="0.25">
      <c r="A77" s="748" t="s">
        <v>560</v>
      </c>
      <c r="B77" s="749">
        <v>3600000</v>
      </c>
      <c r="C77" s="749">
        <v>942929</v>
      </c>
      <c r="D77" s="749">
        <v>2657071</v>
      </c>
      <c r="E77" s="749">
        <v>0</v>
      </c>
      <c r="F77" s="749">
        <f t="shared" si="59"/>
        <v>3725.9999999999995</v>
      </c>
      <c r="G77" s="749">
        <f t="shared" si="60"/>
        <v>975.93151499999988</v>
      </c>
      <c r="H77" s="749">
        <f t="shared" si="61"/>
        <v>2750.0684849999998</v>
      </c>
      <c r="I77" s="749">
        <f t="shared" si="62"/>
        <v>0</v>
      </c>
      <c r="L77" s="748" t="s">
        <v>390</v>
      </c>
      <c r="M77" s="749">
        <v>21363163</v>
      </c>
      <c r="N77" s="749">
        <f t="shared" si="63"/>
        <v>22110.873704999998</v>
      </c>
      <c r="Q77" s="748" t="s">
        <v>560</v>
      </c>
      <c r="R77" s="749">
        <v>2728480</v>
      </c>
      <c r="S77" s="749">
        <v>1168819</v>
      </c>
      <c r="T77" s="749">
        <v>1559661</v>
      </c>
      <c r="U77" s="749">
        <v>940338</v>
      </c>
      <c r="V77" s="1348">
        <f t="shared" si="64"/>
        <v>2823.9767999999999</v>
      </c>
      <c r="W77" s="1348">
        <f t="shared" si="65"/>
        <v>1209.7276649999999</v>
      </c>
      <c r="X77" s="1348">
        <f t="shared" si="66"/>
        <v>1614.249135</v>
      </c>
      <c r="Y77" s="1348">
        <f t="shared" si="67"/>
        <v>973.24982999999986</v>
      </c>
      <c r="AB77" s="748" t="s">
        <v>379</v>
      </c>
      <c r="AC77" s="749">
        <v>5465146</v>
      </c>
      <c r="AD77" s="1348">
        <f t="shared" si="68"/>
        <v>5656.4261099999994</v>
      </c>
      <c r="AG77" s="748" t="s">
        <v>559</v>
      </c>
      <c r="AH77" s="749">
        <v>582267</v>
      </c>
      <c r="AI77" s="749">
        <v>0</v>
      </c>
      <c r="AJ77" s="749">
        <v>582267</v>
      </c>
      <c r="AK77" s="749">
        <v>0</v>
      </c>
      <c r="AL77" s="1348">
        <f t="shared" si="69"/>
        <v>602.646345</v>
      </c>
      <c r="AM77" s="1348">
        <f t="shared" si="70"/>
        <v>0</v>
      </c>
      <c r="AN77" s="1348">
        <f t="shared" si="71"/>
        <v>602.646345</v>
      </c>
      <c r="AO77" s="1348">
        <f t="shared" si="72"/>
        <v>0</v>
      </c>
      <c r="AR77" s="748" t="s">
        <v>564</v>
      </c>
      <c r="AS77" s="1348">
        <v>9407418</v>
      </c>
      <c r="AT77" s="1348">
        <f t="shared" si="73"/>
        <v>9736.6776299999983</v>
      </c>
      <c r="AW77" s="748" t="s">
        <v>559</v>
      </c>
      <c r="AX77" s="749">
        <v>582267</v>
      </c>
      <c r="AY77" s="749">
        <v>582267</v>
      </c>
      <c r="AZ77" s="749">
        <v>582267</v>
      </c>
      <c r="BA77" s="749">
        <v>0</v>
      </c>
      <c r="BB77" s="1348">
        <f t="shared" si="74"/>
        <v>602.646345</v>
      </c>
      <c r="BC77" s="1348">
        <f t="shared" si="75"/>
        <v>602.646345</v>
      </c>
      <c r="BD77" s="1348">
        <f t="shared" si="76"/>
        <v>602.646345</v>
      </c>
      <c r="BE77" s="1348">
        <f t="shared" si="77"/>
        <v>0</v>
      </c>
      <c r="BH77" s="748" t="s">
        <v>390</v>
      </c>
      <c r="BI77" s="1348">
        <v>69677483</v>
      </c>
      <c r="BJ77" s="1348">
        <f t="shared" si="78"/>
        <v>72116.194904999982</v>
      </c>
      <c r="BM77" s="748" t="s">
        <v>559</v>
      </c>
      <c r="BN77" s="1348">
        <v>582267</v>
      </c>
      <c r="BO77" s="1348">
        <v>582267</v>
      </c>
      <c r="BP77" s="1348">
        <v>582267</v>
      </c>
      <c r="BQ77" s="1348">
        <v>0</v>
      </c>
      <c r="BR77" s="1348">
        <f t="shared" si="79"/>
        <v>602.646345</v>
      </c>
      <c r="BS77" s="1348">
        <f t="shared" si="80"/>
        <v>602.646345</v>
      </c>
      <c r="BT77" s="1348">
        <f t="shared" si="81"/>
        <v>602.646345</v>
      </c>
      <c r="BU77" s="1348">
        <f t="shared" si="82"/>
        <v>0</v>
      </c>
      <c r="BX77" s="1153" t="s">
        <v>382</v>
      </c>
      <c r="BY77" s="1348">
        <v>5766995</v>
      </c>
      <c r="BZ77" s="1348">
        <f t="shared" si="83"/>
        <v>5968.8398249999991</v>
      </c>
      <c r="CC77" s="1348" t="s">
        <v>371</v>
      </c>
      <c r="CD77" s="1348">
        <v>18347622</v>
      </c>
      <c r="CE77" s="1348">
        <v>18347622</v>
      </c>
      <c r="CF77" s="1348">
        <v>18347622</v>
      </c>
      <c r="CG77" s="1348">
        <v>0</v>
      </c>
      <c r="CH77" s="1348">
        <f t="shared" si="84"/>
        <v>18989.788769999999</v>
      </c>
      <c r="CI77" s="1348">
        <f t="shared" si="85"/>
        <v>18989.788769999999</v>
      </c>
      <c r="CJ77" s="1348">
        <f t="shared" si="86"/>
        <v>18989.788769999999</v>
      </c>
      <c r="CK77" s="1348">
        <f t="shared" si="87"/>
        <v>0</v>
      </c>
      <c r="CN77" s="1153" t="s">
        <v>381</v>
      </c>
      <c r="CO77" s="1348">
        <v>474317</v>
      </c>
      <c r="CP77" s="1348">
        <f t="shared" si="88"/>
        <v>490.91809499999999</v>
      </c>
      <c r="CS77" s="748" t="s">
        <v>766</v>
      </c>
      <c r="CT77" s="749">
        <v>0</v>
      </c>
      <c r="CU77" s="749">
        <v>0</v>
      </c>
      <c r="CV77" s="749">
        <v>0</v>
      </c>
      <c r="CW77" s="749">
        <v>0</v>
      </c>
      <c r="CX77" s="1348">
        <f t="shared" si="89"/>
        <v>0</v>
      </c>
      <c r="CY77" s="1348">
        <f t="shared" si="90"/>
        <v>0</v>
      </c>
      <c r="CZ77" s="1348">
        <f t="shared" si="91"/>
        <v>0</v>
      </c>
      <c r="DA77" s="1348">
        <f t="shared" si="92"/>
        <v>0</v>
      </c>
      <c r="DD77" s="1153" t="s">
        <v>389</v>
      </c>
      <c r="DE77" s="1348">
        <v>41424647</v>
      </c>
      <c r="DF77" s="1348">
        <f t="shared" si="93"/>
        <v>42874.509644999991</v>
      </c>
      <c r="DJ77" s="1153" t="s">
        <v>766</v>
      </c>
      <c r="DK77" s="1348">
        <v>0</v>
      </c>
      <c r="DL77" s="1348">
        <v>0</v>
      </c>
      <c r="DM77" s="1348">
        <v>0</v>
      </c>
      <c r="DN77" s="1348">
        <v>0</v>
      </c>
      <c r="DO77" s="1348">
        <f t="shared" si="94"/>
        <v>0</v>
      </c>
      <c r="DP77" s="1348">
        <f t="shared" si="95"/>
        <v>0</v>
      </c>
      <c r="DQ77" s="1348">
        <f t="shared" si="96"/>
        <v>0</v>
      </c>
      <c r="DR77" s="1348">
        <f t="shared" si="97"/>
        <v>0</v>
      </c>
      <c r="DV77" s="748" t="s">
        <v>378</v>
      </c>
      <c r="DW77" s="749">
        <v>1373090</v>
      </c>
      <c r="DX77" s="1349">
        <f t="shared" si="98"/>
        <v>1421.1481499999998</v>
      </c>
      <c r="EA77" s="748" t="s">
        <v>766</v>
      </c>
      <c r="EB77" s="749">
        <v>0</v>
      </c>
      <c r="EC77" s="749">
        <v>0</v>
      </c>
      <c r="ED77" s="749">
        <v>0</v>
      </c>
      <c r="EE77" s="749">
        <v>0</v>
      </c>
      <c r="EF77" s="1350">
        <f t="shared" si="99"/>
        <v>0</v>
      </c>
      <c r="EG77" s="1350">
        <f t="shared" si="100"/>
        <v>0</v>
      </c>
      <c r="EH77" s="1350">
        <f t="shared" si="101"/>
        <v>0</v>
      </c>
      <c r="EI77" s="1350">
        <f t="shared" si="102"/>
        <v>0</v>
      </c>
      <c r="EL77" s="1351" t="s">
        <v>565</v>
      </c>
      <c r="EM77" s="1352">
        <v>0</v>
      </c>
      <c r="EN77" s="1352">
        <f t="shared" si="103"/>
        <v>0</v>
      </c>
      <c r="EQ77" s="996" t="s">
        <v>766</v>
      </c>
      <c r="ER77" s="997">
        <v>0</v>
      </c>
      <c r="ES77" s="997">
        <v>0</v>
      </c>
      <c r="ET77" s="997">
        <v>0</v>
      </c>
      <c r="EU77" s="997">
        <v>0</v>
      </c>
      <c r="EV77" s="1352">
        <f t="shared" si="104"/>
        <v>0</v>
      </c>
      <c r="EW77" s="1352">
        <f t="shared" si="105"/>
        <v>0</v>
      </c>
      <c r="EX77" s="1352">
        <f t="shared" si="106"/>
        <v>0</v>
      </c>
      <c r="EY77" s="1352">
        <f t="shared" si="107"/>
        <v>0</v>
      </c>
      <c r="FB77" s="1153" t="s">
        <v>570</v>
      </c>
      <c r="FC77" s="1348">
        <v>19318380</v>
      </c>
      <c r="FD77" s="1348">
        <f t="shared" si="108"/>
        <v>19994.523300000001</v>
      </c>
      <c r="FF77" s="1153" t="s">
        <v>370</v>
      </c>
      <c r="FG77" s="1348">
        <v>270000</v>
      </c>
      <c r="FH77" s="1348">
        <v>0</v>
      </c>
      <c r="FI77" s="1348">
        <v>0</v>
      </c>
      <c r="FJ77" s="1348">
        <v>270000</v>
      </c>
      <c r="FK77" s="1350">
        <f t="shared" si="109"/>
        <v>279.45</v>
      </c>
      <c r="FL77" s="1350">
        <f t="shared" si="110"/>
        <v>0</v>
      </c>
      <c r="FM77" s="1350">
        <f t="shared" si="111"/>
        <v>0</v>
      </c>
      <c r="FN77" s="1350">
        <f t="shared" si="112"/>
        <v>279.45</v>
      </c>
      <c r="FQ77" s="748" t="s">
        <v>562</v>
      </c>
      <c r="FR77" s="749">
        <v>702801</v>
      </c>
      <c r="FS77" s="1348">
        <f t="shared" si="113"/>
        <v>727.39903500000003</v>
      </c>
      <c r="FV77" s="748" t="s">
        <v>370</v>
      </c>
      <c r="FW77" s="749">
        <v>114468</v>
      </c>
      <c r="FX77" s="749">
        <v>114468</v>
      </c>
      <c r="FY77" s="749">
        <v>114468</v>
      </c>
      <c r="FZ77" s="749">
        <v>0</v>
      </c>
      <c r="GA77" s="1350">
        <f t="shared" si="114"/>
        <v>118.47438</v>
      </c>
      <c r="GB77" s="1350">
        <f t="shared" si="115"/>
        <v>118.47438</v>
      </c>
      <c r="GC77" s="1350">
        <f t="shared" si="116"/>
        <v>118.47438</v>
      </c>
      <c r="GD77" s="1350">
        <f t="shared" si="117"/>
        <v>0</v>
      </c>
    </row>
    <row r="78" spans="1:186" ht="15" customHeight="1" x14ac:dyDescent="0.25">
      <c r="A78" s="748" t="s">
        <v>561</v>
      </c>
      <c r="B78" s="749">
        <v>500000</v>
      </c>
      <c r="C78" s="749">
        <v>0</v>
      </c>
      <c r="D78" s="749">
        <v>500000</v>
      </c>
      <c r="E78" s="749">
        <v>0</v>
      </c>
      <c r="F78" s="749">
        <f t="shared" si="59"/>
        <v>517.5</v>
      </c>
      <c r="G78" s="749">
        <f t="shared" si="60"/>
        <v>0</v>
      </c>
      <c r="H78" s="749">
        <f t="shared" si="61"/>
        <v>517.5</v>
      </c>
      <c r="I78" s="749">
        <f t="shared" si="62"/>
        <v>0</v>
      </c>
      <c r="L78" s="748" t="s">
        <v>391</v>
      </c>
      <c r="M78" s="749">
        <v>18596403</v>
      </c>
      <c r="N78" s="749">
        <f t="shared" si="63"/>
        <v>19247.277104999997</v>
      </c>
      <c r="Q78" s="748" t="s">
        <v>561</v>
      </c>
      <c r="R78" s="749">
        <v>500000</v>
      </c>
      <c r="S78" s="749">
        <v>0</v>
      </c>
      <c r="T78" s="749">
        <v>500000</v>
      </c>
      <c r="U78" s="749">
        <v>0</v>
      </c>
      <c r="V78" s="1348">
        <f t="shared" si="64"/>
        <v>517.5</v>
      </c>
      <c r="W78" s="1348">
        <f t="shared" si="65"/>
        <v>0</v>
      </c>
      <c r="X78" s="1348">
        <f t="shared" si="66"/>
        <v>517.5</v>
      </c>
      <c r="Y78" s="1348">
        <f t="shared" si="67"/>
        <v>0</v>
      </c>
      <c r="AB78" s="748" t="s">
        <v>380</v>
      </c>
      <c r="AC78" s="749">
        <v>0</v>
      </c>
      <c r="AD78" s="1348">
        <f t="shared" si="68"/>
        <v>0</v>
      </c>
      <c r="AG78" s="748" t="s">
        <v>560</v>
      </c>
      <c r="AH78" s="749">
        <v>1168819</v>
      </c>
      <c r="AI78" s="749">
        <v>1010548</v>
      </c>
      <c r="AJ78" s="749">
        <v>1168819</v>
      </c>
      <c r="AK78" s="749">
        <v>0</v>
      </c>
      <c r="AL78" s="1348">
        <f t="shared" si="69"/>
        <v>1209.7276649999999</v>
      </c>
      <c r="AM78" s="1348">
        <f t="shared" si="70"/>
        <v>1045.9171799999999</v>
      </c>
      <c r="AN78" s="1348">
        <f t="shared" si="71"/>
        <v>1209.7276649999999</v>
      </c>
      <c r="AO78" s="1348">
        <f t="shared" si="72"/>
        <v>0</v>
      </c>
      <c r="AR78" s="748" t="s">
        <v>382</v>
      </c>
      <c r="AS78" s="1348">
        <v>4051542</v>
      </c>
      <c r="AT78" s="1348">
        <f t="shared" si="73"/>
        <v>4193.3459699999994</v>
      </c>
      <c r="AW78" s="748" t="s">
        <v>560</v>
      </c>
      <c r="AX78" s="749">
        <v>1168819</v>
      </c>
      <c r="AY78" s="749">
        <v>1168819</v>
      </c>
      <c r="AZ78" s="749">
        <v>1168818</v>
      </c>
      <c r="BA78" s="749">
        <v>0</v>
      </c>
      <c r="BB78" s="1348">
        <f t="shared" si="74"/>
        <v>1209.7276649999999</v>
      </c>
      <c r="BC78" s="1348">
        <f t="shared" si="75"/>
        <v>1209.7276649999999</v>
      </c>
      <c r="BD78" s="1348">
        <f t="shared" si="76"/>
        <v>1209.7266299999999</v>
      </c>
      <c r="BE78" s="1348">
        <f t="shared" si="77"/>
        <v>0</v>
      </c>
      <c r="BH78" s="748" t="s">
        <v>391</v>
      </c>
      <c r="BI78" s="1348">
        <v>63726125</v>
      </c>
      <c r="BJ78" s="1348">
        <f t="shared" si="78"/>
        <v>65956.539374999993</v>
      </c>
      <c r="BM78" s="748" t="s">
        <v>560</v>
      </c>
      <c r="BN78" s="1348">
        <v>5119233</v>
      </c>
      <c r="BO78" s="1348">
        <v>1168818</v>
      </c>
      <c r="BP78" s="1348">
        <v>1168819</v>
      </c>
      <c r="BQ78" s="1348">
        <v>3950414</v>
      </c>
      <c r="BR78" s="1348">
        <f t="shared" si="79"/>
        <v>5298.4061549999997</v>
      </c>
      <c r="BS78" s="1348">
        <f t="shared" si="80"/>
        <v>1209.7266299999999</v>
      </c>
      <c r="BT78" s="1348">
        <f t="shared" si="81"/>
        <v>1209.7276649999999</v>
      </c>
      <c r="BU78" s="1348">
        <f t="shared" si="82"/>
        <v>4088.6784899999998</v>
      </c>
      <c r="BX78" s="1153" t="s">
        <v>565</v>
      </c>
      <c r="BY78" s="1348">
        <v>3529915</v>
      </c>
      <c r="BZ78" s="1348">
        <f t="shared" si="83"/>
        <v>3653.4620249999998</v>
      </c>
      <c r="CC78" s="1348" t="s">
        <v>559</v>
      </c>
      <c r="CD78" s="1348">
        <v>582267</v>
      </c>
      <c r="CE78" s="1348">
        <v>582267</v>
      </c>
      <c r="CF78" s="1348">
        <v>582267</v>
      </c>
      <c r="CG78" s="1348">
        <v>0</v>
      </c>
      <c r="CH78" s="1348">
        <f t="shared" si="84"/>
        <v>602.646345</v>
      </c>
      <c r="CI78" s="1348">
        <f t="shared" si="85"/>
        <v>602.646345</v>
      </c>
      <c r="CJ78" s="1348">
        <f t="shared" si="86"/>
        <v>602.646345</v>
      </c>
      <c r="CK78" s="1348">
        <f t="shared" si="87"/>
        <v>0</v>
      </c>
      <c r="CN78" s="1153" t="s">
        <v>564</v>
      </c>
      <c r="CO78" s="1348">
        <v>3135806</v>
      </c>
      <c r="CP78" s="1348">
        <f t="shared" si="88"/>
        <v>3245.5592099999999</v>
      </c>
      <c r="CS78" s="748" t="s">
        <v>558</v>
      </c>
      <c r="CT78" s="749">
        <v>2507047</v>
      </c>
      <c r="CU78" s="749">
        <v>1677900</v>
      </c>
      <c r="CV78" s="749">
        <v>2507047</v>
      </c>
      <c r="CW78" s="749">
        <v>0</v>
      </c>
      <c r="CX78" s="1348">
        <f t="shared" si="89"/>
        <v>2594.7936449999997</v>
      </c>
      <c r="CY78" s="1348">
        <f t="shared" si="90"/>
        <v>1736.6264999999999</v>
      </c>
      <c r="CZ78" s="1348">
        <f t="shared" si="91"/>
        <v>2594.7936449999997</v>
      </c>
      <c r="DA78" s="1348">
        <f t="shared" si="92"/>
        <v>0</v>
      </c>
      <c r="DD78" s="1153" t="s">
        <v>390</v>
      </c>
      <c r="DE78" s="1348">
        <v>80904206</v>
      </c>
      <c r="DF78" s="1348">
        <f t="shared" si="93"/>
        <v>83735.853210000001</v>
      </c>
      <c r="DJ78" s="1153" t="s">
        <v>558</v>
      </c>
      <c r="DK78" s="1348">
        <v>2507047</v>
      </c>
      <c r="DL78" s="1348">
        <v>2507047</v>
      </c>
      <c r="DM78" s="1348">
        <v>0</v>
      </c>
      <c r="DN78" s="1348">
        <v>2507047</v>
      </c>
      <c r="DO78" s="1348">
        <f t="shared" si="94"/>
        <v>2594.7936449999997</v>
      </c>
      <c r="DP78" s="1348">
        <f t="shared" si="95"/>
        <v>2594.7936449999997</v>
      </c>
      <c r="DQ78" s="1348">
        <f t="shared" si="96"/>
        <v>0</v>
      </c>
      <c r="DR78" s="1348">
        <f t="shared" si="97"/>
        <v>2594.7936449999997</v>
      </c>
      <c r="DV78" s="748" t="s">
        <v>379</v>
      </c>
      <c r="DW78" s="749">
        <v>5465146</v>
      </c>
      <c r="DX78" s="1349">
        <f t="shared" si="98"/>
        <v>5656.4261099999994</v>
      </c>
      <c r="EA78" s="748" t="s">
        <v>558</v>
      </c>
      <c r="EB78" s="749">
        <v>2507047</v>
      </c>
      <c r="EC78" s="749">
        <v>2507047</v>
      </c>
      <c r="ED78" s="749">
        <v>2507047</v>
      </c>
      <c r="EE78" s="749">
        <v>0</v>
      </c>
      <c r="EF78" s="1350">
        <f t="shared" si="99"/>
        <v>2594.7936449999997</v>
      </c>
      <c r="EG78" s="1350">
        <f t="shared" si="100"/>
        <v>2594.7936449999997</v>
      </c>
      <c r="EH78" s="1350">
        <f t="shared" si="101"/>
        <v>2594.7936449999997</v>
      </c>
      <c r="EI78" s="1350">
        <f t="shared" si="102"/>
        <v>0</v>
      </c>
      <c r="EL78" s="1351" t="s">
        <v>566</v>
      </c>
      <c r="EM78" s="1352">
        <v>971629</v>
      </c>
      <c r="EN78" s="1352">
        <f t="shared" si="103"/>
        <v>1005.6360149999999</v>
      </c>
      <c r="EQ78" s="996" t="s">
        <v>558</v>
      </c>
      <c r="ER78" s="997">
        <v>2507047</v>
      </c>
      <c r="ES78" s="997">
        <v>2507047</v>
      </c>
      <c r="ET78" s="997">
        <v>0</v>
      </c>
      <c r="EU78" s="997">
        <v>2507047</v>
      </c>
      <c r="EV78" s="1352">
        <f t="shared" si="104"/>
        <v>2594.7936449999997</v>
      </c>
      <c r="EW78" s="1352">
        <f t="shared" si="105"/>
        <v>2594.7936449999997</v>
      </c>
      <c r="EX78" s="1352">
        <f t="shared" si="106"/>
        <v>2594.7936449999997</v>
      </c>
      <c r="EY78" s="1352">
        <f t="shared" si="107"/>
        <v>0</v>
      </c>
      <c r="FB78" s="1153" t="s">
        <v>571</v>
      </c>
      <c r="FC78" s="1348">
        <v>6080000</v>
      </c>
      <c r="FD78" s="1348">
        <f t="shared" si="108"/>
        <v>6292.7999999999993</v>
      </c>
      <c r="FF78" s="1153" t="s">
        <v>766</v>
      </c>
      <c r="FG78" s="1348">
        <v>260000</v>
      </c>
      <c r="FH78" s="1348">
        <v>0</v>
      </c>
      <c r="FI78" s="1348">
        <v>0</v>
      </c>
      <c r="FJ78" s="1348">
        <v>260000</v>
      </c>
      <c r="FK78" s="1350">
        <f t="shared" si="109"/>
        <v>269.09999999999997</v>
      </c>
      <c r="FL78" s="1350">
        <f t="shared" si="110"/>
        <v>0</v>
      </c>
      <c r="FM78" s="1350">
        <f t="shared" si="111"/>
        <v>0</v>
      </c>
      <c r="FN78" s="1350">
        <f t="shared" si="112"/>
        <v>269.09999999999997</v>
      </c>
      <c r="FQ78" s="748" t="s">
        <v>372</v>
      </c>
      <c r="FR78" s="749">
        <v>4193717</v>
      </c>
      <c r="FS78" s="1348">
        <f t="shared" si="113"/>
        <v>4340.4970949999997</v>
      </c>
      <c r="FV78" s="748" t="s">
        <v>766</v>
      </c>
      <c r="FW78" s="749">
        <v>0</v>
      </c>
      <c r="FX78" s="749">
        <v>0</v>
      </c>
      <c r="FY78" s="749">
        <v>0</v>
      </c>
      <c r="FZ78" s="749">
        <v>0</v>
      </c>
      <c r="GA78" s="1350">
        <f t="shared" si="114"/>
        <v>0</v>
      </c>
      <c r="GB78" s="1350">
        <f t="shared" si="115"/>
        <v>0</v>
      </c>
      <c r="GC78" s="1350">
        <f t="shared" si="116"/>
        <v>0</v>
      </c>
      <c r="GD78" s="1350">
        <f t="shared" si="117"/>
        <v>0</v>
      </c>
    </row>
    <row r="79" spans="1:186" ht="15" customHeight="1" x14ac:dyDescent="0.25">
      <c r="A79" s="748" t="s">
        <v>562</v>
      </c>
      <c r="B79" s="749">
        <v>5147900</v>
      </c>
      <c r="C79" s="749">
        <v>1127700</v>
      </c>
      <c r="D79" s="749">
        <v>4020200</v>
      </c>
      <c r="E79" s="749">
        <v>741700</v>
      </c>
      <c r="F79" s="749">
        <f t="shared" si="59"/>
        <v>5328.0764999999992</v>
      </c>
      <c r="G79" s="749">
        <f t="shared" si="60"/>
        <v>1167.1695</v>
      </c>
      <c r="H79" s="749">
        <f t="shared" si="61"/>
        <v>4160.9069999999992</v>
      </c>
      <c r="I79" s="749">
        <f t="shared" si="62"/>
        <v>767.65949999999998</v>
      </c>
      <c r="L79" s="748" t="s">
        <v>573</v>
      </c>
      <c r="M79" s="749">
        <v>1725510</v>
      </c>
      <c r="N79" s="749">
        <f t="shared" si="63"/>
        <v>1785.9028499999999</v>
      </c>
      <c r="Q79" s="748" t="s">
        <v>562</v>
      </c>
      <c r="R79" s="749">
        <v>5147900</v>
      </c>
      <c r="S79" s="749">
        <v>1127700</v>
      </c>
      <c r="T79" s="749">
        <v>4020200</v>
      </c>
      <c r="U79" s="749">
        <v>1127700</v>
      </c>
      <c r="V79" s="1348">
        <f t="shared" si="64"/>
        <v>5328.0764999999992</v>
      </c>
      <c r="W79" s="1348">
        <f t="shared" si="65"/>
        <v>1167.1695</v>
      </c>
      <c r="X79" s="1348">
        <f t="shared" si="66"/>
        <v>4160.9069999999992</v>
      </c>
      <c r="Y79" s="1348">
        <f t="shared" si="67"/>
        <v>1167.1695</v>
      </c>
      <c r="AB79" s="748" t="s">
        <v>381</v>
      </c>
      <c r="AC79" s="749">
        <v>2845902</v>
      </c>
      <c r="AD79" s="1348">
        <f t="shared" si="68"/>
        <v>2945.50857</v>
      </c>
      <c r="AG79" s="748" t="s">
        <v>561</v>
      </c>
      <c r="AH79" s="749">
        <v>500000</v>
      </c>
      <c r="AI79" s="749">
        <v>0</v>
      </c>
      <c r="AJ79" s="749">
        <v>0</v>
      </c>
      <c r="AK79" s="749">
        <v>500000</v>
      </c>
      <c r="AL79" s="1348">
        <f t="shared" si="69"/>
        <v>517.5</v>
      </c>
      <c r="AM79" s="1348">
        <f t="shared" si="70"/>
        <v>0</v>
      </c>
      <c r="AN79" s="1348">
        <f t="shared" si="71"/>
        <v>0</v>
      </c>
      <c r="AO79" s="1348">
        <f t="shared" si="72"/>
        <v>517.5</v>
      </c>
      <c r="AR79" s="748" t="s">
        <v>565</v>
      </c>
      <c r="AS79" s="1348">
        <v>1729974</v>
      </c>
      <c r="AT79" s="1348">
        <f t="shared" si="73"/>
        <v>1790.5230899999997</v>
      </c>
      <c r="AW79" s="748" t="s">
        <v>561</v>
      </c>
      <c r="AX79" s="749">
        <v>100000</v>
      </c>
      <c r="AY79" s="749">
        <v>0</v>
      </c>
      <c r="AZ79" s="749">
        <v>0</v>
      </c>
      <c r="BA79" s="749">
        <v>100000</v>
      </c>
      <c r="BB79" s="1348">
        <f t="shared" si="74"/>
        <v>103.49999999999999</v>
      </c>
      <c r="BC79" s="1348">
        <f t="shared" si="75"/>
        <v>0</v>
      </c>
      <c r="BD79" s="1348">
        <f t="shared" si="76"/>
        <v>0</v>
      </c>
      <c r="BE79" s="1348">
        <f t="shared" si="77"/>
        <v>103.49999999999999</v>
      </c>
      <c r="BH79" s="748" t="s">
        <v>573</v>
      </c>
      <c r="BI79" s="1348">
        <v>0</v>
      </c>
      <c r="BJ79" s="1348">
        <f t="shared" si="78"/>
        <v>0</v>
      </c>
      <c r="BM79" s="748" t="s">
        <v>561</v>
      </c>
      <c r="BN79" s="1348">
        <v>196409</v>
      </c>
      <c r="BO79" s="1348">
        <v>0</v>
      </c>
      <c r="BP79" s="1348">
        <v>196409</v>
      </c>
      <c r="BQ79" s="1348">
        <v>0</v>
      </c>
      <c r="BR79" s="1348">
        <f t="shared" si="79"/>
        <v>203.28331499999999</v>
      </c>
      <c r="BS79" s="1348">
        <f t="shared" si="80"/>
        <v>0</v>
      </c>
      <c r="BT79" s="1348">
        <f t="shared" si="81"/>
        <v>203.28331499999999</v>
      </c>
      <c r="BU79" s="1348">
        <f t="shared" si="82"/>
        <v>0</v>
      </c>
      <c r="BX79" s="1153" t="s">
        <v>566</v>
      </c>
      <c r="BY79" s="1348">
        <v>780570</v>
      </c>
      <c r="BZ79" s="1348">
        <f t="shared" si="83"/>
        <v>807.88995</v>
      </c>
      <c r="CC79" s="1348" t="s">
        <v>560</v>
      </c>
      <c r="CD79" s="1348">
        <v>5919233</v>
      </c>
      <c r="CE79" s="1348">
        <v>1168818</v>
      </c>
      <c r="CF79" s="1348">
        <v>1168819</v>
      </c>
      <c r="CG79" s="1348">
        <v>4750414</v>
      </c>
      <c r="CH79" s="1348">
        <f t="shared" si="84"/>
        <v>6126.4061549999997</v>
      </c>
      <c r="CI79" s="1348">
        <f t="shared" si="85"/>
        <v>1209.7266299999999</v>
      </c>
      <c r="CJ79" s="1348">
        <f t="shared" si="86"/>
        <v>1209.7276649999999</v>
      </c>
      <c r="CK79" s="1348">
        <f t="shared" si="87"/>
        <v>4916.6784899999993</v>
      </c>
      <c r="CN79" s="1153" t="s">
        <v>382</v>
      </c>
      <c r="CO79" s="1348">
        <v>13413147</v>
      </c>
      <c r="CP79" s="1348">
        <f t="shared" si="88"/>
        <v>13882.607145</v>
      </c>
      <c r="CS79" s="748" t="s">
        <v>371</v>
      </c>
      <c r="CT79" s="749">
        <v>18347622</v>
      </c>
      <c r="CU79" s="749">
        <v>18347622</v>
      </c>
      <c r="CV79" s="749">
        <v>18347622</v>
      </c>
      <c r="CW79" s="749">
        <v>0</v>
      </c>
      <c r="CX79" s="1348">
        <f t="shared" si="89"/>
        <v>18989.788769999999</v>
      </c>
      <c r="CY79" s="1348">
        <f t="shared" si="90"/>
        <v>18989.788769999999</v>
      </c>
      <c r="CZ79" s="1348">
        <f t="shared" si="91"/>
        <v>18989.788769999999</v>
      </c>
      <c r="DA79" s="1348">
        <f t="shared" si="92"/>
        <v>0</v>
      </c>
      <c r="DD79" s="1153" t="s">
        <v>391</v>
      </c>
      <c r="DE79" s="1348">
        <v>61600572</v>
      </c>
      <c r="DF79" s="1348">
        <f t="shared" si="93"/>
        <v>63756.592019999996</v>
      </c>
      <c r="DJ79" s="1153" t="s">
        <v>371</v>
      </c>
      <c r="DK79" s="1348">
        <v>26807213</v>
      </c>
      <c r="DL79" s="1348">
        <v>26801650</v>
      </c>
      <c r="DM79" s="1348">
        <v>5563</v>
      </c>
      <c r="DN79" s="1348">
        <v>18437622</v>
      </c>
      <c r="DO79" s="1348">
        <f t="shared" si="94"/>
        <v>27745.465454999998</v>
      </c>
      <c r="DP79" s="1348">
        <f t="shared" si="95"/>
        <v>27739.707749999998</v>
      </c>
      <c r="DQ79" s="1348">
        <f t="shared" si="96"/>
        <v>5.7577049999999996</v>
      </c>
      <c r="DR79" s="1348">
        <f t="shared" si="97"/>
        <v>19082.938769999997</v>
      </c>
      <c r="DV79" s="748" t="s">
        <v>380</v>
      </c>
      <c r="DW79" s="749">
        <v>5044080</v>
      </c>
      <c r="DX79" s="1349">
        <f t="shared" si="98"/>
        <v>5220.6227999999992</v>
      </c>
      <c r="EA79" s="748" t="s">
        <v>371</v>
      </c>
      <c r="EB79" s="749">
        <v>26801650</v>
      </c>
      <c r="EC79" s="749">
        <v>26801650</v>
      </c>
      <c r="ED79" s="749">
        <v>26801650</v>
      </c>
      <c r="EE79" s="749">
        <v>0</v>
      </c>
      <c r="EF79" s="1350">
        <f t="shared" si="99"/>
        <v>27739.707749999998</v>
      </c>
      <c r="EG79" s="1350">
        <f t="shared" si="100"/>
        <v>27739.707749999998</v>
      </c>
      <c r="EH79" s="1350">
        <f t="shared" si="101"/>
        <v>27739.707749999998</v>
      </c>
      <c r="EI79" s="1350">
        <f t="shared" si="102"/>
        <v>0</v>
      </c>
      <c r="EL79" s="1351" t="s">
        <v>569</v>
      </c>
      <c r="EM79" s="1352">
        <v>468179</v>
      </c>
      <c r="EN79" s="1352">
        <f t="shared" si="103"/>
        <v>484.56526499999995</v>
      </c>
      <c r="EQ79" s="996" t="s">
        <v>371</v>
      </c>
      <c r="ER79" s="997">
        <v>26871810</v>
      </c>
      <c r="ES79" s="997">
        <v>26871810</v>
      </c>
      <c r="ET79" s="997">
        <v>0</v>
      </c>
      <c r="EU79" s="997">
        <v>26871810</v>
      </c>
      <c r="EV79" s="1352">
        <f t="shared" si="104"/>
        <v>27812.323349999999</v>
      </c>
      <c r="EW79" s="1352">
        <f t="shared" si="105"/>
        <v>27812.323349999999</v>
      </c>
      <c r="EX79" s="1352">
        <f t="shared" si="106"/>
        <v>27812.323349999999</v>
      </c>
      <c r="EY79" s="1352">
        <f t="shared" si="107"/>
        <v>0</v>
      </c>
      <c r="FB79" s="1153" t="s">
        <v>389</v>
      </c>
      <c r="FC79" s="1348">
        <v>106690548</v>
      </c>
      <c r="FD79" s="1348">
        <f t="shared" si="108"/>
        <v>110424.71717999999</v>
      </c>
      <c r="FF79" s="1153" t="s">
        <v>558</v>
      </c>
      <c r="FG79" s="1348">
        <v>2507047</v>
      </c>
      <c r="FH79" s="1348">
        <v>2507047</v>
      </c>
      <c r="FI79" s="1348">
        <v>2507047</v>
      </c>
      <c r="FJ79" s="1348">
        <v>0</v>
      </c>
      <c r="FK79" s="1350">
        <f t="shared" si="109"/>
        <v>2594.7936449999997</v>
      </c>
      <c r="FL79" s="1350">
        <f t="shared" si="110"/>
        <v>2594.7936449999997</v>
      </c>
      <c r="FM79" s="1350">
        <f t="shared" si="111"/>
        <v>2594.7936449999997</v>
      </c>
      <c r="FN79" s="1350">
        <f t="shared" si="112"/>
        <v>0</v>
      </c>
      <c r="FQ79" s="748" t="s">
        <v>373</v>
      </c>
      <c r="FR79" s="749">
        <v>148750</v>
      </c>
      <c r="FS79" s="1348">
        <f t="shared" si="113"/>
        <v>153.95624999999998</v>
      </c>
      <c r="FV79" s="748" t="s">
        <v>558</v>
      </c>
      <c r="FW79" s="749">
        <v>2507047</v>
      </c>
      <c r="FX79" s="749">
        <v>2507047</v>
      </c>
      <c r="FY79" s="749">
        <v>2507047</v>
      </c>
      <c r="FZ79" s="749">
        <v>0</v>
      </c>
      <c r="GA79" s="1350">
        <f t="shared" si="114"/>
        <v>2594.7936449999997</v>
      </c>
      <c r="GB79" s="1350">
        <f t="shared" si="115"/>
        <v>2594.7936449999997</v>
      </c>
      <c r="GC79" s="1350">
        <f t="shared" si="116"/>
        <v>2594.7936449999997</v>
      </c>
      <c r="GD79" s="1350">
        <f t="shared" si="117"/>
        <v>0</v>
      </c>
    </row>
    <row r="80" spans="1:186" ht="15" customHeight="1" x14ac:dyDescent="0.25">
      <c r="A80" s="748" t="s">
        <v>372</v>
      </c>
      <c r="B80" s="749">
        <v>40000</v>
      </c>
      <c r="C80" s="749">
        <v>0</v>
      </c>
      <c r="D80" s="749">
        <v>40000</v>
      </c>
      <c r="E80" s="749">
        <v>0</v>
      </c>
      <c r="F80" s="749">
        <f t="shared" si="59"/>
        <v>41.4</v>
      </c>
      <c r="G80" s="749">
        <f t="shared" si="60"/>
        <v>0</v>
      </c>
      <c r="H80" s="749">
        <f t="shared" si="61"/>
        <v>41.4</v>
      </c>
      <c r="I80" s="749">
        <f t="shared" si="62"/>
        <v>0</v>
      </c>
      <c r="L80" s="748" t="s">
        <v>574</v>
      </c>
      <c r="M80" s="749">
        <v>0</v>
      </c>
      <c r="N80" s="749">
        <f t="shared" si="63"/>
        <v>0</v>
      </c>
      <c r="Q80" s="748" t="s">
        <v>372</v>
      </c>
      <c r="R80" s="749">
        <v>3117749</v>
      </c>
      <c r="S80" s="749">
        <v>1435735</v>
      </c>
      <c r="T80" s="749">
        <v>1682014</v>
      </c>
      <c r="U80" s="749">
        <v>1435735</v>
      </c>
      <c r="V80" s="1348">
        <f t="shared" si="64"/>
        <v>3226.8702149999995</v>
      </c>
      <c r="W80" s="1348">
        <f t="shared" si="65"/>
        <v>1485.9857249999998</v>
      </c>
      <c r="X80" s="1348">
        <f t="shared" si="66"/>
        <v>1740.8844899999997</v>
      </c>
      <c r="Y80" s="1348">
        <f t="shared" si="67"/>
        <v>1485.9857249999998</v>
      </c>
      <c r="AB80" s="748" t="s">
        <v>564</v>
      </c>
      <c r="AC80" s="749">
        <v>0</v>
      </c>
      <c r="AD80" s="1348">
        <f t="shared" si="68"/>
        <v>0</v>
      </c>
      <c r="AG80" s="748" t="s">
        <v>562</v>
      </c>
      <c r="AH80" s="749">
        <v>5147900</v>
      </c>
      <c r="AI80" s="749">
        <v>1277700</v>
      </c>
      <c r="AJ80" s="749">
        <v>1277700</v>
      </c>
      <c r="AK80" s="749">
        <v>3870200</v>
      </c>
      <c r="AL80" s="1348">
        <f t="shared" si="69"/>
        <v>5328.0764999999992</v>
      </c>
      <c r="AM80" s="1348">
        <f t="shared" si="70"/>
        <v>1322.4195</v>
      </c>
      <c r="AN80" s="1348">
        <f t="shared" si="71"/>
        <v>1322.4195</v>
      </c>
      <c r="AO80" s="1348">
        <f t="shared" si="72"/>
        <v>4005.6569999999997</v>
      </c>
      <c r="AR80" s="748" t="s">
        <v>566</v>
      </c>
      <c r="AS80" s="1348">
        <v>2321568</v>
      </c>
      <c r="AT80" s="1348">
        <f t="shared" si="73"/>
        <v>2402.8228800000002</v>
      </c>
      <c r="AW80" s="748" t="s">
        <v>562</v>
      </c>
      <c r="AX80" s="749">
        <v>4085778</v>
      </c>
      <c r="AY80" s="749">
        <v>2086424</v>
      </c>
      <c r="AZ80" s="749">
        <v>1277700</v>
      </c>
      <c r="BA80" s="749">
        <v>1999354</v>
      </c>
      <c r="BB80" s="1348">
        <f t="shared" si="74"/>
        <v>4228.7802299999994</v>
      </c>
      <c r="BC80" s="1348">
        <f t="shared" si="75"/>
        <v>2159.44884</v>
      </c>
      <c r="BD80" s="1348">
        <f t="shared" si="76"/>
        <v>1322.4195</v>
      </c>
      <c r="BE80" s="1348">
        <f t="shared" si="77"/>
        <v>2069.3313899999998</v>
      </c>
      <c r="BH80" s="748" t="s">
        <v>574</v>
      </c>
      <c r="BI80" s="1348">
        <v>4910108</v>
      </c>
      <c r="BJ80" s="1348">
        <f t="shared" si="78"/>
        <v>5081.9617799999996</v>
      </c>
      <c r="BM80" s="748" t="s">
        <v>562</v>
      </c>
      <c r="BN80" s="1348">
        <v>3796224</v>
      </c>
      <c r="BO80" s="1348">
        <v>2159413</v>
      </c>
      <c r="BP80" s="1348">
        <v>2678253</v>
      </c>
      <c r="BQ80" s="1348">
        <v>1117971</v>
      </c>
      <c r="BR80" s="1348">
        <f t="shared" si="79"/>
        <v>3929.09184</v>
      </c>
      <c r="BS80" s="1348">
        <f t="shared" si="80"/>
        <v>2234.9924550000001</v>
      </c>
      <c r="BT80" s="1348">
        <f t="shared" si="81"/>
        <v>2771.9918549999998</v>
      </c>
      <c r="BU80" s="1348">
        <f t="shared" si="82"/>
        <v>1157.0999849999998</v>
      </c>
      <c r="BX80" s="1153" t="s">
        <v>568</v>
      </c>
      <c r="BY80" s="1348">
        <v>0</v>
      </c>
      <c r="BZ80" s="1348">
        <f t="shared" si="83"/>
        <v>0</v>
      </c>
      <c r="CC80" s="1348" t="s">
        <v>561</v>
      </c>
      <c r="CD80" s="1348">
        <v>354941</v>
      </c>
      <c r="CE80" s="1348">
        <v>0</v>
      </c>
      <c r="CF80" s="1348">
        <v>354941</v>
      </c>
      <c r="CG80" s="1348">
        <v>0</v>
      </c>
      <c r="CH80" s="1348">
        <f t="shared" si="84"/>
        <v>367.36393499999997</v>
      </c>
      <c r="CI80" s="1348">
        <f t="shared" si="85"/>
        <v>0</v>
      </c>
      <c r="CJ80" s="1348">
        <f t="shared" si="86"/>
        <v>367.36393499999997</v>
      </c>
      <c r="CK80" s="1348">
        <f t="shared" si="87"/>
        <v>0</v>
      </c>
      <c r="CN80" s="1153" t="s">
        <v>565</v>
      </c>
      <c r="CO80" s="1348">
        <v>10944192</v>
      </c>
      <c r="CP80" s="1348">
        <f t="shared" si="88"/>
        <v>11327.238719999998</v>
      </c>
      <c r="CS80" s="748" t="s">
        <v>559</v>
      </c>
      <c r="CT80" s="749">
        <v>582267</v>
      </c>
      <c r="CU80" s="749">
        <v>582267</v>
      </c>
      <c r="CV80" s="749">
        <v>582267</v>
      </c>
      <c r="CW80" s="749">
        <v>0</v>
      </c>
      <c r="CX80" s="1348">
        <f t="shared" si="89"/>
        <v>602.646345</v>
      </c>
      <c r="CY80" s="1348">
        <f t="shared" si="90"/>
        <v>602.646345</v>
      </c>
      <c r="CZ80" s="1348">
        <f t="shared" si="91"/>
        <v>602.646345</v>
      </c>
      <c r="DA80" s="1348">
        <f t="shared" si="92"/>
        <v>0</v>
      </c>
      <c r="DD80" s="1153" t="s">
        <v>573</v>
      </c>
      <c r="DE80" s="1348">
        <v>9257234</v>
      </c>
      <c r="DF80" s="1348">
        <f t="shared" si="93"/>
        <v>9581.2371899999998</v>
      </c>
      <c r="DJ80" s="1153" t="s">
        <v>559</v>
      </c>
      <c r="DK80" s="1348">
        <v>582267</v>
      </c>
      <c r="DL80" s="1348">
        <v>582267</v>
      </c>
      <c r="DM80" s="1348">
        <v>0</v>
      </c>
      <c r="DN80" s="1348">
        <v>582267</v>
      </c>
      <c r="DO80" s="1348">
        <f t="shared" si="94"/>
        <v>602.646345</v>
      </c>
      <c r="DP80" s="1348">
        <f t="shared" si="95"/>
        <v>602.646345</v>
      </c>
      <c r="DQ80" s="1348">
        <f t="shared" si="96"/>
        <v>0</v>
      </c>
      <c r="DR80" s="1348">
        <f t="shared" si="97"/>
        <v>602.646345</v>
      </c>
      <c r="DV80" s="748" t="s">
        <v>381</v>
      </c>
      <c r="DW80" s="749">
        <v>948634</v>
      </c>
      <c r="DX80" s="1349">
        <f t="shared" si="98"/>
        <v>981.83618999999999</v>
      </c>
      <c r="EA80" s="748" t="s">
        <v>559</v>
      </c>
      <c r="EB80" s="749">
        <v>582267</v>
      </c>
      <c r="EC80" s="749">
        <v>582267</v>
      </c>
      <c r="ED80" s="749">
        <v>582267</v>
      </c>
      <c r="EE80" s="749">
        <v>0</v>
      </c>
      <c r="EF80" s="1350">
        <f t="shared" si="99"/>
        <v>602.646345</v>
      </c>
      <c r="EG80" s="1350">
        <f t="shared" si="100"/>
        <v>602.646345</v>
      </c>
      <c r="EH80" s="1350">
        <f t="shared" si="101"/>
        <v>602.646345</v>
      </c>
      <c r="EI80" s="1350">
        <f t="shared" si="102"/>
        <v>0</v>
      </c>
      <c r="EL80" s="1351" t="s">
        <v>384</v>
      </c>
      <c r="EM80" s="1352">
        <v>4168736</v>
      </c>
      <c r="EN80" s="1352">
        <f t="shared" si="103"/>
        <v>4314.6417599999995</v>
      </c>
      <c r="EQ80" s="996" t="s">
        <v>559</v>
      </c>
      <c r="ER80" s="997">
        <v>582267</v>
      </c>
      <c r="ES80" s="997">
        <v>582267</v>
      </c>
      <c r="ET80" s="997">
        <v>0</v>
      </c>
      <c r="EU80" s="997">
        <v>582267</v>
      </c>
      <c r="EV80" s="1352">
        <f t="shared" si="104"/>
        <v>602.646345</v>
      </c>
      <c r="EW80" s="1352">
        <f t="shared" si="105"/>
        <v>602.646345</v>
      </c>
      <c r="EX80" s="1352">
        <f t="shared" si="106"/>
        <v>602.646345</v>
      </c>
      <c r="EY80" s="1352">
        <f t="shared" si="107"/>
        <v>0</v>
      </c>
      <c r="FB80" s="1153" t="s">
        <v>390</v>
      </c>
      <c r="FC80" s="1348">
        <v>30983466</v>
      </c>
      <c r="FD80" s="1348">
        <f t="shared" si="108"/>
        <v>32067.887309999998</v>
      </c>
      <c r="FF80" s="1153" t="s">
        <v>371</v>
      </c>
      <c r="FG80" s="1348">
        <v>32793072</v>
      </c>
      <c r="FH80" s="1348">
        <v>26871810</v>
      </c>
      <c r="FI80" s="1348">
        <v>26871810</v>
      </c>
      <c r="FJ80" s="1348">
        <v>5921262</v>
      </c>
      <c r="FK80" s="1350">
        <f t="shared" si="109"/>
        <v>33940.829519999999</v>
      </c>
      <c r="FL80" s="1350">
        <f t="shared" si="110"/>
        <v>27812.323349999999</v>
      </c>
      <c r="FM80" s="1350">
        <f t="shared" si="111"/>
        <v>27812.323349999999</v>
      </c>
      <c r="FN80" s="1350">
        <f t="shared" si="112"/>
        <v>6128.5061699999997</v>
      </c>
      <c r="FQ80" s="748" t="s">
        <v>374</v>
      </c>
      <c r="FR80" s="749">
        <v>19963518</v>
      </c>
      <c r="FS80" s="1348">
        <f t="shared" si="113"/>
        <v>20662.241129999999</v>
      </c>
      <c r="FV80" s="748" t="s">
        <v>371</v>
      </c>
      <c r="FW80" s="749">
        <v>32780137</v>
      </c>
      <c r="FX80" s="749">
        <v>32780137</v>
      </c>
      <c r="FY80" s="749">
        <v>32780137</v>
      </c>
      <c r="FZ80" s="749">
        <v>0</v>
      </c>
      <c r="GA80" s="1350">
        <f t="shared" si="114"/>
        <v>33927.441794999999</v>
      </c>
      <c r="GB80" s="1350">
        <f t="shared" si="115"/>
        <v>33927.441794999999</v>
      </c>
      <c r="GC80" s="1350">
        <f t="shared" si="116"/>
        <v>33927.441794999999</v>
      </c>
      <c r="GD80" s="1350">
        <f t="shared" si="117"/>
        <v>0</v>
      </c>
    </row>
    <row r="81" spans="1:186" ht="15" customHeight="1" x14ac:dyDescent="0.25">
      <c r="A81" s="748" t="s">
        <v>373</v>
      </c>
      <c r="B81" s="749">
        <v>35320</v>
      </c>
      <c r="C81" s="749">
        <v>0</v>
      </c>
      <c r="D81" s="749">
        <v>35320</v>
      </c>
      <c r="E81" s="749">
        <v>0</v>
      </c>
      <c r="F81" s="749">
        <f t="shared" si="59"/>
        <v>36.556199999999997</v>
      </c>
      <c r="G81" s="749">
        <f t="shared" si="60"/>
        <v>0</v>
      </c>
      <c r="H81" s="749">
        <f t="shared" si="61"/>
        <v>36.556199999999997</v>
      </c>
      <c r="I81" s="749">
        <f t="shared" si="62"/>
        <v>0</v>
      </c>
      <c r="L81" s="748" t="s">
        <v>475</v>
      </c>
      <c r="M81" s="749">
        <v>1041250</v>
      </c>
      <c r="N81" s="749">
        <f t="shared" si="63"/>
        <v>1077.6937499999999</v>
      </c>
      <c r="Q81" s="748" t="s">
        <v>373</v>
      </c>
      <c r="R81" s="749">
        <v>24640</v>
      </c>
      <c r="S81" s="749">
        <v>0</v>
      </c>
      <c r="T81" s="749">
        <v>24640</v>
      </c>
      <c r="U81" s="749">
        <v>0</v>
      </c>
      <c r="V81" s="1348">
        <f t="shared" si="64"/>
        <v>25.502399999999998</v>
      </c>
      <c r="W81" s="1348">
        <f t="shared" si="65"/>
        <v>0</v>
      </c>
      <c r="X81" s="1348">
        <f t="shared" si="66"/>
        <v>25.502399999999998</v>
      </c>
      <c r="Y81" s="1348">
        <f t="shared" si="67"/>
        <v>0</v>
      </c>
      <c r="AB81" s="748" t="s">
        <v>382</v>
      </c>
      <c r="AC81" s="749">
        <v>2683999</v>
      </c>
      <c r="AD81" s="1348">
        <f t="shared" si="68"/>
        <v>2777.9389649999994</v>
      </c>
      <c r="AG81" s="748" t="s">
        <v>372</v>
      </c>
      <c r="AH81" s="749">
        <v>5051518</v>
      </c>
      <c r="AI81" s="749">
        <v>1435735</v>
      </c>
      <c r="AJ81" s="749">
        <v>5011518</v>
      </c>
      <c r="AK81" s="749">
        <v>40000</v>
      </c>
      <c r="AL81" s="1348">
        <f t="shared" si="69"/>
        <v>5228.3211299999994</v>
      </c>
      <c r="AM81" s="1348">
        <f t="shared" si="70"/>
        <v>1485.9857249999998</v>
      </c>
      <c r="AN81" s="1348">
        <f t="shared" si="71"/>
        <v>5186.9211299999997</v>
      </c>
      <c r="AO81" s="1348">
        <f t="shared" si="72"/>
        <v>41.4</v>
      </c>
      <c r="AR81" s="748" t="s">
        <v>567</v>
      </c>
      <c r="AS81" s="1348">
        <v>0</v>
      </c>
      <c r="AT81" s="1348">
        <f t="shared" si="73"/>
        <v>0</v>
      </c>
      <c r="AW81" s="748" t="s">
        <v>563</v>
      </c>
      <c r="AX81" s="749">
        <v>715428</v>
      </c>
      <c r="AY81" s="749">
        <v>715428</v>
      </c>
      <c r="AZ81" s="749">
        <v>715428</v>
      </c>
      <c r="BA81" s="749">
        <v>0</v>
      </c>
      <c r="BB81" s="1348">
        <f t="shared" si="74"/>
        <v>740.4679799999999</v>
      </c>
      <c r="BC81" s="1348">
        <f t="shared" si="75"/>
        <v>740.4679799999999</v>
      </c>
      <c r="BD81" s="1348">
        <f t="shared" si="76"/>
        <v>740.4679799999999</v>
      </c>
      <c r="BE81" s="1348">
        <f t="shared" si="77"/>
        <v>0</v>
      </c>
      <c r="BH81" s="748" t="s">
        <v>475</v>
      </c>
      <c r="BI81" s="1348">
        <v>1041250</v>
      </c>
      <c r="BJ81" s="1348">
        <f t="shared" si="78"/>
        <v>1077.6937499999999</v>
      </c>
      <c r="BM81" s="748" t="s">
        <v>563</v>
      </c>
      <c r="BN81" s="1348">
        <v>715428</v>
      </c>
      <c r="BO81" s="1348">
        <v>715428</v>
      </c>
      <c r="BP81" s="1348">
        <v>715428</v>
      </c>
      <c r="BQ81" s="1348">
        <v>0</v>
      </c>
      <c r="BR81" s="1348">
        <f t="shared" si="79"/>
        <v>740.4679799999999</v>
      </c>
      <c r="BS81" s="1348">
        <f t="shared" si="80"/>
        <v>740.4679799999999</v>
      </c>
      <c r="BT81" s="1348">
        <f t="shared" si="81"/>
        <v>740.4679799999999</v>
      </c>
      <c r="BU81" s="1348">
        <f t="shared" si="82"/>
        <v>0</v>
      </c>
      <c r="BX81" s="1153" t="s">
        <v>569</v>
      </c>
      <c r="BY81" s="1348">
        <v>1456510</v>
      </c>
      <c r="BZ81" s="1348">
        <f t="shared" si="83"/>
        <v>1507.48785</v>
      </c>
      <c r="CC81" s="1348" t="s">
        <v>562</v>
      </c>
      <c r="CD81" s="1348">
        <v>4559342</v>
      </c>
      <c r="CE81" s="1348">
        <v>2678253</v>
      </c>
      <c r="CF81" s="1348">
        <v>3296257</v>
      </c>
      <c r="CG81" s="1348">
        <v>1263085</v>
      </c>
      <c r="CH81" s="1348">
        <f t="shared" si="84"/>
        <v>4718.9189699999997</v>
      </c>
      <c r="CI81" s="1348">
        <f t="shared" si="85"/>
        <v>2771.9918549999998</v>
      </c>
      <c r="CJ81" s="1348">
        <f t="shared" si="86"/>
        <v>3411.6259949999999</v>
      </c>
      <c r="CK81" s="1348">
        <f t="shared" si="87"/>
        <v>1307.2929749999998</v>
      </c>
      <c r="CN81" s="1153" t="s">
        <v>566</v>
      </c>
      <c r="CO81" s="1348">
        <v>2000776</v>
      </c>
      <c r="CP81" s="1348">
        <f t="shared" si="88"/>
        <v>2070.8031599999999</v>
      </c>
      <c r="CS81" s="748" t="s">
        <v>560</v>
      </c>
      <c r="CT81" s="749">
        <v>6255600</v>
      </c>
      <c r="CU81" s="749">
        <v>1747965</v>
      </c>
      <c r="CV81" s="749">
        <v>2305600</v>
      </c>
      <c r="CW81" s="749">
        <v>3950000</v>
      </c>
      <c r="CX81" s="1348">
        <f t="shared" si="89"/>
        <v>6474.5460000000003</v>
      </c>
      <c r="CY81" s="1348">
        <f t="shared" si="90"/>
        <v>1809.1437749999998</v>
      </c>
      <c r="CZ81" s="1348">
        <f t="shared" si="91"/>
        <v>2386.2959999999998</v>
      </c>
      <c r="DA81" s="1348">
        <f t="shared" si="92"/>
        <v>4088.2499999999995</v>
      </c>
      <c r="DD81" s="1153" t="s">
        <v>574</v>
      </c>
      <c r="DE81" s="1348">
        <v>5268684</v>
      </c>
      <c r="DF81" s="1348">
        <f t="shared" si="93"/>
        <v>5453.0879399999994</v>
      </c>
      <c r="DJ81" s="1153" t="s">
        <v>560</v>
      </c>
      <c r="DK81" s="1348">
        <v>13005759</v>
      </c>
      <c r="DL81" s="1348">
        <v>3296195</v>
      </c>
      <c r="DM81" s="1348">
        <v>9709564</v>
      </c>
      <c r="DN81" s="1348">
        <v>3296195</v>
      </c>
      <c r="DO81" s="1348">
        <f t="shared" si="94"/>
        <v>13460.960564999999</v>
      </c>
      <c r="DP81" s="1348">
        <f t="shared" si="95"/>
        <v>3411.5618249999998</v>
      </c>
      <c r="DQ81" s="1348">
        <f t="shared" si="96"/>
        <v>10049.398739999999</v>
      </c>
      <c r="DR81" s="1348">
        <f t="shared" si="97"/>
        <v>3411.5618249999998</v>
      </c>
      <c r="DV81" s="748" t="s">
        <v>564</v>
      </c>
      <c r="DW81" s="749">
        <v>3135806</v>
      </c>
      <c r="DX81" s="1349">
        <f t="shared" si="98"/>
        <v>3245.5592099999999</v>
      </c>
      <c r="EA81" s="748" t="s">
        <v>560</v>
      </c>
      <c r="EB81" s="749">
        <v>13898135</v>
      </c>
      <c r="EC81" s="749">
        <v>3296195</v>
      </c>
      <c r="ED81" s="749">
        <v>4398135</v>
      </c>
      <c r="EE81" s="749">
        <v>9500000</v>
      </c>
      <c r="EF81" s="1350">
        <f t="shared" si="99"/>
        <v>14384.569724999999</v>
      </c>
      <c r="EG81" s="1350">
        <f t="shared" si="100"/>
        <v>3411.5618249999998</v>
      </c>
      <c r="EH81" s="1350">
        <f t="shared" si="101"/>
        <v>4552.0697250000003</v>
      </c>
      <c r="EI81" s="1350">
        <f t="shared" si="102"/>
        <v>9832.5</v>
      </c>
      <c r="EL81" s="1351" t="s">
        <v>385</v>
      </c>
      <c r="EM81" s="1352">
        <v>3718916</v>
      </c>
      <c r="EN81" s="1352">
        <f t="shared" si="103"/>
        <v>3849.0780599999998</v>
      </c>
      <c r="EQ81" s="996" t="s">
        <v>560</v>
      </c>
      <c r="ER81" s="997">
        <v>13998135</v>
      </c>
      <c r="ES81" s="997">
        <v>8055625</v>
      </c>
      <c r="ET81" s="997">
        <v>5942510</v>
      </c>
      <c r="EU81" s="997">
        <v>4398135</v>
      </c>
      <c r="EV81" s="1352">
        <f t="shared" si="104"/>
        <v>14488.069724999999</v>
      </c>
      <c r="EW81" s="1352">
        <f t="shared" si="105"/>
        <v>4552.0697250000003</v>
      </c>
      <c r="EX81" s="1352">
        <f t="shared" si="106"/>
        <v>8337.5718749999996</v>
      </c>
      <c r="EY81" s="1352">
        <f t="shared" si="107"/>
        <v>6150.4978499999997</v>
      </c>
      <c r="FB81" s="1153" t="s">
        <v>391</v>
      </c>
      <c r="FC81" s="1348">
        <v>32914185</v>
      </c>
      <c r="FD81" s="1348">
        <f t="shared" si="108"/>
        <v>34066.181474999998</v>
      </c>
      <c r="FF81" s="1153" t="s">
        <v>559</v>
      </c>
      <c r="FG81" s="1348">
        <v>582267</v>
      </c>
      <c r="FH81" s="1348">
        <v>582267</v>
      </c>
      <c r="FI81" s="1348">
        <v>582267</v>
      </c>
      <c r="FJ81" s="1348">
        <v>0</v>
      </c>
      <c r="FK81" s="1350">
        <f t="shared" si="109"/>
        <v>602.646345</v>
      </c>
      <c r="FL81" s="1350">
        <f t="shared" si="110"/>
        <v>602.646345</v>
      </c>
      <c r="FM81" s="1350">
        <f t="shared" si="111"/>
        <v>602.646345</v>
      </c>
      <c r="FN81" s="1350">
        <f t="shared" si="112"/>
        <v>0</v>
      </c>
      <c r="FQ81" s="748" t="s">
        <v>375</v>
      </c>
      <c r="FR81" s="749">
        <v>842563</v>
      </c>
      <c r="FS81" s="1348">
        <f t="shared" si="113"/>
        <v>872.05270499999995</v>
      </c>
      <c r="FV81" s="748" t="s">
        <v>559</v>
      </c>
      <c r="FW81" s="749">
        <v>582267</v>
      </c>
      <c r="FX81" s="749">
        <v>582267</v>
      </c>
      <c r="FY81" s="749">
        <v>582267</v>
      </c>
      <c r="FZ81" s="749">
        <v>0</v>
      </c>
      <c r="GA81" s="1350">
        <f t="shared" si="114"/>
        <v>602.646345</v>
      </c>
      <c r="GB81" s="1350">
        <f t="shared" si="115"/>
        <v>602.646345</v>
      </c>
      <c r="GC81" s="1350">
        <f t="shared" si="116"/>
        <v>602.646345</v>
      </c>
      <c r="GD81" s="1350">
        <f t="shared" si="117"/>
        <v>0</v>
      </c>
    </row>
    <row r="82" spans="1:186" ht="15" customHeight="1" x14ac:dyDescent="0.25">
      <c r="A82" s="748" t="s">
        <v>374</v>
      </c>
      <c r="B82" s="749">
        <v>168529769</v>
      </c>
      <c r="C82" s="749">
        <v>148822584</v>
      </c>
      <c r="D82" s="749">
        <v>19707185</v>
      </c>
      <c r="E82" s="749">
        <v>7648069</v>
      </c>
      <c r="F82" s="749">
        <f t="shared" si="59"/>
        <v>174428.31091499998</v>
      </c>
      <c r="G82" s="749">
        <f t="shared" si="60"/>
        <v>154031.37443999999</v>
      </c>
      <c r="H82" s="749">
        <f t="shared" si="61"/>
        <v>20396.936474999999</v>
      </c>
      <c r="I82" s="749">
        <f t="shared" si="62"/>
        <v>7915.7514149999997</v>
      </c>
      <c r="L82" s="748" t="s">
        <v>575</v>
      </c>
      <c r="M82" s="749">
        <v>0</v>
      </c>
      <c r="N82" s="749">
        <f t="shared" si="63"/>
        <v>0</v>
      </c>
      <c r="Q82" s="748" t="s">
        <v>374</v>
      </c>
      <c r="R82" s="749">
        <v>167529769</v>
      </c>
      <c r="S82" s="749">
        <v>149062584</v>
      </c>
      <c r="T82" s="749">
        <v>18467185</v>
      </c>
      <c r="U82" s="749">
        <v>17142641</v>
      </c>
      <c r="V82" s="1348">
        <f t="shared" si="64"/>
        <v>173393.31091499998</v>
      </c>
      <c r="W82" s="1348">
        <f t="shared" si="65"/>
        <v>154279.77443999998</v>
      </c>
      <c r="X82" s="1348">
        <f t="shared" si="66"/>
        <v>19113.536475000001</v>
      </c>
      <c r="Y82" s="1348">
        <f t="shared" si="67"/>
        <v>17742.633435</v>
      </c>
      <c r="AB82" s="748" t="s">
        <v>565</v>
      </c>
      <c r="AC82" s="749">
        <v>0</v>
      </c>
      <c r="AD82" s="1348">
        <f t="shared" si="68"/>
        <v>0</v>
      </c>
      <c r="AG82" s="748" t="s">
        <v>373</v>
      </c>
      <c r="AH82" s="749">
        <v>20070</v>
      </c>
      <c r="AI82" s="749">
        <v>0</v>
      </c>
      <c r="AJ82" s="749">
        <v>0</v>
      </c>
      <c r="AK82" s="749">
        <v>20070</v>
      </c>
      <c r="AL82" s="1348">
        <f t="shared" si="69"/>
        <v>20.772449999999999</v>
      </c>
      <c r="AM82" s="1348">
        <f t="shared" si="70"/>
        <v>0</v>
      </c>
      <c r="AN82" s="1348">
        <f t="shared" si="71"/>
        <v>0</v>
      </c>
      <c r="AO82" s="1348">
        <f t="shared" si="72"/>
        <v>20.772449999999999</v>
      </c>
      <c r="AR82" s="748" t="s">
        <v>568</v>
      </c>
      <c r="AS82" s="1348">
        <v>0</v>
      </c>
      <c r="AT82" s="1348">
        <f t="shared" si="73"/>
        <v>0</v>
      </c>
      <c r="AW82" s="748" t="s">
        <v>372</v>
      </c>
      <c r="AX82" s="749">
        <v>5051518</v>
      </c>
      <c r="AY82" s="749">
        <v>5011518</v>
      </c>
      <c r="AZ82" s="749">
        <v>5011518</v>
      </c>
      <c r="BA82" s="749">
        <v>40000</v>
      </c>
      <c r="BB82" s="1348">
        <f t="shared" si="74"/>
        <v>5228.3211299999994</v>
      </c>
      <c r="BC82" s="1348">
        <f t="shared" si="75"/>
        <v>5186.9211299999997</v>
      </c>
      <c r="BD82" s="1348">
        <f t="shared" si="76"/>
        <v>5186.9211299999997</v>
      </c>
      <c r="BE82" s="1348">
        <f t="shared" si="77"/>
        <v>41.4</v>
      </c>
      <c r="BH82" s="748" t="s">
        <v>576</v>
      </c>
      <c r="BI82" s="1348">
        <v>4335000</v>
      </c>
      <c r="BJ82" s="1348">
        <f t="shared" si="78"/>
        <v>4486.7249999999995</v>
      </c>
      <c r="BM82" s="748" t="s">
        <v>372</v>
      </c>
      <c r="BN82" s="1348">
        <v>6494594</v>
      </c>
      <c r="BO82" s="1348">
        <v>5011518</v>
      </c>
      <c r="BP82" s="1348">
        <v>6494594</v>
      </c>
      <c r="BQ82" s="1348">
        <v>0</v>
      </c>
      <c r="BR82" s="1348">
        <f t="shared" si="79"/>
        <v>6721.9047899999996</v>
      </c>
      <c r="BS82" s="1348">
        <f t="shared" si="80"/>
        <v>5186.9211299999997</v>
      </c>
      <c r="BT82" s="1348">
        <f t="shared" si="81"/>
        <v>6721.9047899999996</v>
      </c>
      <c r="BU82" s="1348">
        <f t="shared" si="82"/>
        <v>0</v>
      </c>
      <c r="BX82" s="1153" t="s">
        <v>384</v>
      </c>
      <c r="BY82" s="1348">
        <v>547081</v>
      </c>
      <c r="BZ82" s="1348">
        <f t="shared" si="83"/>
        <v>566.228835</v>
      </c>
      <c r="CC82" s="1348" t="s">
        <v>563</v>
      </c>
      <c r="CD82" s="1348">
        <v>715428</v>
      </c>
      <c r="CE82" s="1348">
        <v>715428</v>
      </c>
      <c r="CF82" s="1348">
        <v>715428</v>
      </c>
      <c r="CG82" s="1348">
        <v>0</v>
      </c>
      <c r="CH82" s="1348">
        <f t="shared" si="84"/>
        <v>740.4679799999999</v>
      </c>
      <c r="CI82" s="1348">
        <f t="shared" si="85"/>
        <v>740.4679799999999</v>
      </c>
      <c r="CJ82" s="1348">
        <f t="shared" si="86"/>
        <v>740.4679799999999</v>
      </c>
      <c r="CK82" s="1348">
        <f t="shared" si="87"/>
        <v>0</v>
      </c>
      <c r="CN82" s="1153" t="s">
        <v>569</v>
      </c>
      <c r="CO82" s="1348">
        <v>468179</v>
      </c>
      <c r="CP82" s="1348">
        <f t="shared" si="88"/>
        <v>484.56526499999995</v>
      </c>
      <c r="CS82" s="748" t="s">
        <v>561</v>
      </c>
      <c r="CT82" s="749">
        <v>0</v>
      </c>
      <c r="CU82" s="749">
        <v>0</v>
      </c>
      <c r="CV82" s="749">
        <v>0</v>
      </c>
      <c r="CW82" s="749">
        <v>0</v>
      </c>
      <c r="CX82" s="1348">
        <f t="shared" si="89"/>
        <v>0</v>
      </c>
      <c r="CY82" s="1348">
        <f t="shared" si="90"/>
        <v>0</v>
      </c>
      <c r="CZ82" s="1348">
        <f t="shared" si="91"/>
        <v>0</v>
      </c>
      <c r="DA82" s="1348">
        <f t="shared" si="92"/>
        <v>0</v>
      </c>
      <c r="DD82" s="1153" t="s">
        <v>475</v>
      </c>
      <c r="DE82" s="1348">
        <v>4777716</v>
      </c>
      <c r="DF82" s="1348">
        <f t="shared" si="93"/>
        <v>4944.93606</v>
      </c>
      <c r="DJ82" s="1153" t="s">
        <v>561</v>
      </c>
      <c r="DK82" s="1348">
        <v>0</v>
      </c>
      <c r="DL82" s="1348">
        <v>0</v>
      </c>
      <c r="DM82" s="1348">
        <v>0</v>
      </c>
      <c r="DN82" s="1348">
        <v>0</v>
      </c>
      <c r="DO82" s="1348">
        <f t="shared" si="94"/>
        <v>0</v>
      </c>
      <c r="DP82" s="1348">
        <f t="shared" si="95"/>
        <v>0</v>
      </c>
      <c r="DQ82" s="1348">
        <f t="shared" si="96"/>
        <v>0</v>
      </c>
      <c r="DR82" s="1348">
        <f t="shared" si="97"/>
        <v>0</v>
      </c>
      <c r="DV82" s="748" t="s">
        <v>382</v>
      </c>
      <c r="DW82" s="749">
        <v>297500</v>
      </c>
      <c r="DX82" s="1349">
        <f t="shared" si="98"/>
        <v>307.91249999999997</v>
      </c>
      <c r="EA82" s="748" t="s">
        <v>561</v>
      </c>
      <c r="EB82" s="749">
        <v>0</v>
      </c>
      <c r="EC82" s="749">
        <v>0</v>
      </c>
      <c r="ED82" s="749">
        <v>0</v>
      </c>
      <c r="EE82" s="749">
        <v>0</v>
      </c>
      <c r="EF82" s="1350">
        <f t="shared" si="99"/>
        <v>0</v>
      </c>
      <c r="EG82" s="1350">
        <f t="shared" si="100"/>
        <v>0</v>
      </c>
      <c r="EH82" s="1350">
        <f t="shared" si="101"/>
        <v>0</v>
      </c>
      <c r="EI82" s="1350">
        <f t="shared" si="102"/>
        <v>0</v>
      </c>
      <c r="EL82" s="1351" t="s">
        <v>386</v>
      </c>
      <c r="EM82" s="1352">
        <v>449820</v>
      </c>
      <c r="EN82" s="1352">
        <f t="shared" si="103"/>
        <v>465.56369999999998</v>
      </c>
      <c r="EQ82" s="996" t="s">
        <v>561</v>
      </c>
      <c r="ER82" s="997">
        <v>0</v>
      </c>
      <c r="ES82" s="997">
        <v>0</v>
      </c>
      <c r="ET82" s="997">
        <v>0</v>
      </c>
      <c r="EU82" s="997">
        <v>0</v>
      </c>
      <c r="EV82" s="1352">
        <f t="shared" si="104"/>
        <v>0</v>
      </c>
      <c r="EW82" s="1352">
        <f t="shared" si="105"/>
        <v>0</v>
      </c>
      <c r="EX82" s="1352">
        <f t="shared" si="106"/>
        <v>0</v>
      </c>
      <c r="EY82" s="1352">
        <f t="shared" si="107"/>
        <v>0</v>
      </c>
      <c r="FB82" s="1153" t="s">
        <v>573</v>
      </c>
      <c r="FC82" s="1348">
        <v>-11016108</v>
      </c>
      <c r="FD82" s="1348">
        <f t="shared" si="108"/>
        <v>-11401.671779999999</v>
      </c>
      <c r="FF82" s="1153" t="s">
        <v>560</v>
      </c>
      <c r="FG82" s="1348">
        <v>15165644</v>
      </c>
      <c r="FH82" s="1348">
        <v>8055625</v>
      </c>
      <c r="FI82" s="1348">
        <v>8055625</v>
      </c>
      <c r="FJ82" s="1348">
        <v>7110019</v>
      </c>
      <c r="FK82" s="1350">
        <f t="shared" si="109"/>
        <v>15696.44154</v>
      </c>
      <c r="FL82" s="1350">
        <f t="shared" si="110"/>
        <v>8337.5718749999996</v>
      </c>
      <c r="FM82" s="1350">
        <f t="shared" si="111"/>
        <v>8337.5718749999996</v>
      </c>
      <c r="FN82" s="1350">
        <f t="shared" si="112"/>
        <v>7358.8696649999993</v>
      </c>
      <c r="FQ82" s="748" t="s">
        <v>376</v>
      </c>
      <c r="FR82" s="749">
        <v>2244408</v>
      </c>
      <c r="FS82" s="1348">
        <f t="shared" si="113"/>
        <v>2322.9622799999997</v>
      </c>
      <c r="FV82" s="748" t="s">
        <v>560</v>
      </c>
      <c r="FW82" s="749">
        <v>15863144</v>
      </c>
      <c r="FX82" s="749">
        <v>15863144</v>
      </c>
      <c r="FY82" s="749">
        <v>15863144</v>
      </c>
      <c r="FZ82" s="749">
        <v>0</v>
      </c>
      <c r="GA82" s="1350">
        <f t="shared" si="114"/>
        <v>16418.354039999998</v>
      </c>
      <c r="GB82" s="1350">
        <f t="shared" si="115"/>
        <v>16418.354039999998</v>
      </c>
      <c r="GC82" s="1350">
        <f t="shared" si="116"/>
        <v>16418.354039999998</v>
      </c>
      <c r="GD82" s="1350">
        <f t="shared" si="117"/>
        <v>0</v>
      </c>
    </row>
    <row r="83" spans="1:186" ht="15" customHeight="1" x14ac:dyDescent="0.25">
      <c r="A83" s="748" t="s">
        <v>375</v>
      </c>
      <c r="B83" s="749">
        <v>13278000</v>
      </c>
      <c r="C83" s="749">
        <v>10714000</v>
      </c>
      <c r="D83" s="749">
        <v>2564000</v>
      </c>
      <c r="E83" s="749">
        <v>429900</v>
      </c>
      <c r="F83" s="749">
        <f t="shared" si="59"/>
        <v>13742.73</v>
      </c>
      <c r="G83" s="749">
        <f t="shared" si="60"/>
        <v>11088.99</v>
      </c>
      <c r="H83" s="749">
        <f t="shared" si="61"/>
        <v>2653.74</v>
      </c>
      <c r="I83" s="749">
        <f t="shared" si="62"/>
        <v>444.94649999999996</v>
      </c>
      <c r="L83" s="748" t="s">
        <v>392</v>
      </c>
      <c r="M83" s="749">
        <v>0</v>
      </c>
      <c r="N83" s="749">
        <f t="shared" si="63"/>
        <v>0</v>
      </c>
      <c r="Q83" s="748" t="s">
        <v>375</v>
      </c>
      <c r="R83" s="749">
        <v>13278000</v>
      </c>
      <c r="S83" s="749">
        <v>10714000</v>
      </c>
      <c r="T83" s="749">
        <v>2564000</v>
      </c>
      <c r="U83" s="749">
        <v>1100100</v>
      </c>
      <c r="V83" s="1348">
        <f t="shared" si="64"/>
        <v>13742.73</v>
      </c>
      <c r="W83" s="1348">
        <f t="shared" si="65"/>
        <v>11088.99</v>
      </c>
      <c r="X83" s="1348">
        <f t="shared" si="66"/>
        <v>2653.74</v>
      </c>
      <c r="Y83" s="1348">
        <f t="shared" si="67"/>
        <v>1138.6034999999997</v>
      </c>
      <c r="AB83" s="748" t="s">
        <v>566</v>
      </c>
      <c r="AC83" s="749">
        <v>2215820</v>
      </c>
      <c r="AD83" s="1348">
        <f t="shared" si="68"/>
        <v>2293.3737000000001</v>
      </c>
      <c r="AG83" s="748" t="s">
        <v>374</v>
      </c>
      <c r="AH83" s="749">
        <v>167333369</v>
      </c>
      <c r="AI83" s="749">
        <v>28167137</v>
      </c>
      <c r="AJ83" s="749">
        <v>157421145</v>
      </c>
      <c r="AK83" s="749">
        <v>9912224</v>
      </c>
      <c r="AL83" s="1348">
        <f t="shared" si="69"/>
        <v>173190.036915</v>
      </c>
      <c r="AM83" s="1348">
        <f t="shared" si="70"/>
        <v>29152.986794999997</v>
      </c>
      <c r="AN83" s="1348">
        <f t="shared" si="71"/>
        <v>162930.88507499997</v>
      </c>
      <c r="AO83" s="1348">
        <f t="shared" si="72"/>
        <v>10259.151839999999</v>
      </c>
      <c r="AR83" s="748" t="s">
        <v>384</v>
      </c>
      <c r="AS83" s="1348">
        <v>1450684</v>
      </c>
      <c r="AT83" s="1348">
        <f t="shared" si="73"/>
        <v>1501.4579399999998</v>
      </c>
      <c r="AW83" s="748" t="s">
        <v>373</v>
      </c>
      <c r="AX83" s="749">
        <v>0</v>
      </c>
      <c r="AY83" s="749">
        <v>0</v>
      </c>
      <c r="AZ83" s="749">
        <v>0</v>
      </c>
      <c r="BA83" s="749">
        <v>0</v>
      </c>
      <c r="BB83" s="1348">
        <f t="shared" si="74"/>
        <v>0</v>
      </c>
      <c r="BC83" s="1348">
        <f t="shared" si="75"/>
        <v>0</v>
      </c>
      <c r="BD83" s="1348">
        <f t="shared" si="76"/>
        <v>0</v>
      </c>
      <c r="BE83" s="1348">
        <f t="shared" si="77"/>
        <v>0</v>
      </c>
      <c r="BH83" s="748" t="s">
        <v>393</v>
      </c>
      <c r="BI83" s="1348">
        <v>4335000</v>
      </c>
      <c r="BJ83" s="1348">
        <f t="shared" si="78"/>
        <v>4486.7249999999995</v>
      </c>
      <c r="BM83" s="748" t="s">
        <v>373</v>
      </c>
      <c r="BN83" s="1348">
        <v>0</v>
      </c>
      <c r="BO83" s="1348">
        <v>0</v>
      </c>
      <c r="BP83" s="1348">
        <v>0</v>
      </c>
      <c r="BQ83" s="1348">
        <v>0</v>
      </c>
      <c r="BR83" s="1348">
        <f t="shared" si="79"/>
        <v>0</v>
      </c>
      <c r="BS83" s="1348">
        <f t="shared" si="80"/>
        <v>0</v>
      </c>
      <c r="BT83" s="1348">
        <f t="shared" si="81"/>
        <v>0</v>
      </c>
      <c r="BU83" s="1348">
        <f t="shared" si="82"/>
        <v>0</v>
      </c>
      <c r="BX83" s="1153" t="s">
        <v>385</v>
      </c>
      <c r="BY83" s="1348">
        <v>547081</v>
      </c>
      <c r="BZ83" s="1348">
        <f t="shared" si="83"/>
        <v>566.228835</v>
      </c>
      <c r="CC83" s="1348" t="s">
        <v>372</v>
      </c>
      <c r="CD83" s="1348">
        <v>7519573</v>
      </c>
      <c r="CE83" s="1348">
        <v>6036497</v>
      </c>
      <c r="CF83" s="1348">
        <v>7519573</v>
      </c>
      <c r="CG83" s="1348">
        <v>0</v>
      </c>
      <c r="CH83" s="1348">
        <f t="shared" si="84"/>
        <v>7782.7580549999993</v>
      </c>
      <c r="CI83" s="1348">
        <f t="shared" si="85"/>
        <v>6247.7743949999995</v>
      </c>
      <c r="CJ83" s="1348">
        <f t="shared" si="86"/>
        <v>7782.7580549999993</v>
      </c>
      <c r="CK83" s="1348">
        <f t="shared" si="87"/>
        <v>0</v>
      </c>
      <c r="CN83" s="1153" t="s">
        <v>384</v>
      </c>
      <c r="CO83" s="1348">
        <v>332730</v>
      </c>
      <c r="CP83" s="1348">
        <f t="shared" si="88"/>
        <v>344.37554999999998</v>
      </c>
      <c r="CS83" s="748" t="s">
        <v>562</v>
      </c>
      <c r="CT83" s="749">
        <v>4052502</v>
      </c>
      <c r="CU83" s="749">
        <v>3853926</v>
      </c>
      <c r="CV83" s="749">
        <v>3853927</v>
      </c>
      <c r="CW83" s="749">
        <v>198575</v>
      </c>
      <c r="CX83" s="1348">
        <f t="shared" si="89"/>
        <v>4194.3395699999992</v>
      </c>
      <c r="CY83" s="1348">
        <f t="shared" si="90"/>
        <v>3988.8134099999997</v>
      </c>
      <c r="CZ83" s="1348">
        <f t="shared" si="91"/>
        <v>3988.814445</v>
      </c>
      <c r="DA83" s="1348">
        <f t="shared" si="92"/>
        <v>205.52512499999997</v>
      </c>
      <c r="DD83" s="1153" t="s">
        <v>575</v>
      </c>
      <c r="DE83" s="1348">
        <v>4309</v>
      </c>
      <c r="DF83" s="1348">
        <f t="shared" si="93"/>
        <v>4.4598149999999999</v>
      </c>
      <c r="DJ83" s="1153" t="s">
        <v>562</v>
      </c>
      <c r="DK83" s="1348">
        <v>4471382</v>
      </c>
      <c r="DL83" s="1348">
        <v>4272806</v>
      </c>
      <c r="DM83" s="1348">
        <v>198576</v>
      </c>
      <c r="DN83" s="1348">
        <v>4272806</v>
      </c>
      <c r="DO83" s="1348">
        <f t="shared" si="94"/>
        <v>4627.8803699999989</v>
      </c>
      <c r="DP83" s="1348">
        <f t="shared" si="95"/>
        <v>4422.3542099999995</v>
      </c>
      <c r="DQ83" s="1348">
        <f t="shared" si="96"/>
        <v>205.52615999999998</v>
      </c>
      <c r="DR83" s="1348">
        <f t="shared" si="97"/>
        <v>4422.3542099999995</v>
      </c>
      <c r="DV83" s="748" t="s">
        <v>565</v>
      </c>
      <c r="DW83" s="749">
        <v>0</v>
      </c>
      <c r="DX83" s="1349">
        <f t="shared" si="98"/>
        <v>0</v>
      </c>
      <c r="EA83" s="748" t="s">
        <v>562</v>
      </c>
      <c r="EB83" s="749">
        <v>6948040</v>
      </c>
      <c r="EC83" s="749">
        <v>4272806</v>
      </c>
      <c r="ED83" s="749">
        <v>4272806</v>
      </c>
      <c r="EE83" s="749">
        <v>2675234</v>
      </c>
      <c r="EF83" s="1350">
        <f t="shared" si="99"/>
        <v>7191.2213999999994</v>
      </c>
      <c r="EG83" s="1350">
        <f t="shared" si="100"/>
        <v>4422.3542099999995</v>
      </c>
      <c r="EH83" s="1350">
        <f t="shared" si="101"/>
        <v>4422.3542099999995</v>
      </c>
      <c r="EI83" s="1350">
        <f t="shared" si="102"/>
        <v>2768.8671899999995</v>
      </c>
      <c r="EL83" s="1351" t="s">
        <v>387</v>
      </c>
      <c r="EM83" s="1352">
        <v>61849846</v>
      </c>
      <c r="EN83" s="1352">
        <f t="shared" si="103"/>
        <v>64014.590609999992</v>
      </c>
      <c r="EQ83" s="996" t="s">
        <v>562</v>
      </c>
      <c r="ER83" s="997">
        <v>7184041</v>
      </c>
      <c r="ES83" s="997">
        <v>5284750</v>
      </c>
      <c r="ET83" s="997">
        <v>1899291</v>
      </c>
      <c r="EU83" s="997">
        <v>4272806</v>
      </c>
      <c r="EV83" s="1352">
        <f t="shared" si="104"/>
        <v>7435.4824349999999</v>
      </c>
      <c r="EW83" s="1352">
        <f t="shared" si="105"/>
        <v>4422.3542099999995</v>
      </c>
      <c r="EX83" s="1352">
        <f t="shared" si="106"/>
        <v>5469.7162499999995</v>
      </c>
      <c r="EY83" s="1352">
        <f t="shared" si="107"/>
        <v>1965.7661849999997</v>
      </c>
      <c r="FB83" s="1153" t="s">
        <v>574</v>
      </c>
      <c r="FC83" s="1348">
        <v>6696531</v>
      </c>
      <c r="FD83" s="1348">
        <f t="shared" si="108"/>
        <v>6930.9095849999994</v>
      </c>
      <c r="FF83" s="1153" t="s">
        <v>561</v>
      </c>
      <c r="FG83" s="1348">
        <v>318753</v>
      </c>
      <c r="FH83" s="1348">
        <v>0</v>
      </c>
      <c r="FI83" s="1348">
        <v>318753</v>
      </c>
      <c r="FJ83" s="1348">
        <v>0</v>
      </c>
      <c r="FK83" s="1350">
        <f t="shared" si="109"/>
        <v>329.90935499999995</v>
      </c>
      <c r="FL83" s="1350">
        <f t="shared" si="110"/>
        <v>0</v>
      </c>
      <c r="FM83" s="1350">
        <f t="shared" si="111"/>
        <v>329.90935499999995</v>
      </c>
      <c r="FN83" s="1350">
        <f t="shared" si="112"/>
        <v>0</v>
      </c>
      <c r="FQ83" s="748" t="s">
        <v>377</v>
      </c>
      <c r="FR83" s="749">
        <v>69950</v>
      </c>
      <c r="FS83" s="1348">
        <f t="shared" si="113"/>
        <v>72.398250000000004</v>
      </c>
      <c r="FV83" s="748" t="s">
        <v>561</v>
      </c>
      <c r="FW83" s="749">
        <v>484883</v>
      </c>
      <c r="FX83" s="749">
        <v>484883</v>
      </c>
      <c r="FY83" s="749">
        <v>484883</v>
      </c>
      <c r="FZ83" s="749">
        <v>0</v>
      </c>
      <c r="GA83" s="1350">
        <f t="shared" si="114"/>
        <v>501.85390499999994</v>
      </c>
      <c r="GB83" s="1350">
        <f t="shared" si="115"/>
        <v>501.85390499999994</v>
      </c>
      <c r="GC83" s="1350">
        <f t="shared" si="116"/>
        <v>501.85390499999994</v>
      </c>
      <c r="GD83" s="1350">
        <f t="shared" si="117"/>
        <v>0</v>
      </c>
    </row>
    <row r="84" spans="1:186" ht="15" customHeight="1" x14ac:dyDescent="0.25">
      <c r="A84" s="748" t="s">
        <v>376</v>
      </c>
      <c r="B84" s="749">
        <v>16584000</v>
      </c>
      <c r="C84" s="749">
        <v>11365189</v>
      </c>
      <c r="D84" s="749">
        <v>5218811</v>
      </c>
      <c r="E84" s="749">
        <v>96326</v>
      </c>
      <c r="F84" s="749">
        <f t="shared" si="59"/>
        <v>17164.439999999999</v>
      </c>
      <c r="G84" s="749">
        <f t="shared" si="60"/>
        <v>11762.970615</v>
      </c>
      <c r="H84" s="749">
        <f t="shared" si="61"/>
        <v>5401.4693849999994</v>
      </c>
      <c r="I84" s="749">
        <f t="shared" si="62"/>
        <v>99.697409999999991</v>
      </c>
      <c r="L84" s="748" t="s">
        <v>576</v>
      </c>
      <c r="M84" s="749">
        <v>13606334</v>
      </c>
      <c r="N84" s="749">
        <f t="shared" si="63"/>
        <v>14082.555689999999</v>
      </c>
      <c r="Q84" s="748" t="s">
        <v>376</v>
      </c>
      <c r="R84" s="749">
        <v>16584000</v>
      </c>
      <c r="S84" s="749">
        <v>11365189</v>
      </c>
      <c r="T84" s="749">
        <v>5218811</v>
      </c>
      <c r="U84" s="749">
        <v>2486406</v>
      </c>
      <c r="V84" s="1348">
        <f t="shared" si="64"/>
        <v>17164.439999999999</v>
      </c>
      <c r="W84" s="1348">
        <f t="shared" si="65"/>
        <v>11762.970615</v>
      </c>
      <c r="X84" s="1348">
        <f t="shared" si="66"/>
        <v>5401.4693849999994</v>
      </c>
      <c r="Y84" s="1348">
        <f t="shared" si="67"/>
        <v>2573.4302099999995</v>
      </c>
      <c r="AB84" s="748" t="s">
        <v>567</v>
      </c>
      <c r="AC84" s="749">
        <v>0</v>
      </c>
      <c r="AD84" s="1348">
        <f t="shared" si="68"/>
        <v>0</v>
      </c>
      <c r="AG84" s="748" t="s">
        <v>375</v>
      </c>
      <c r="AH84" s="749">
        <v>13278000</v>
      </c>
      <c r="AI84" s="749">
        <v>2211240</v>
      </c>
      <c r="AJ84" s="749">
        <v>10714000</v>
      </c>
      <c r="AK84" s="749">
        <v>2564000</v>
      </c>
      <c r="AL84" s="1348">
        <f t="shared" si="69"/>
        <v>13742.73</v>
      </c>
      <c r="AM84" s="1348">
        <f t="shared" si="70"/>
        <v>2288.6333999999997</v>
      </c>
      <c r="AN84" s="1348">
        <f t="shared" si="71"/>
        <v>11088.99</v>
      </c>
      <c r="AO84" s="1348">
        <f t="shared" si="72"/>
        <v>2653.74</v>
      </c>
      <c r="AR84" s="748" t="s">
        <v>385</v>
      </c>
      <c r="AS84" s="1348">
        <v>1450684</v>
      </c>
      <c r="AT84" s="1348">
        <f t="shared" si="73"/>
        <v>1501.4579399999998</v>
      </c>
      <c r="AW84" s="748" t="s">
        <v>374</v>
      </c>
      <c r="AX84" s="749">
        <v>165242801</v>
      </c>
      <c r="AY84" s="749">
        <v>157421145</v>
      </c>
      <c r="AZ84" s="749">
        <v>40610383</v>
      </c>
      <c r="BA84" s="749">
        <v>7821656</v>
      </c>
      <c r="BB84" s="1348">
        <f t="shared" si="74"/>
        <v>171026.299035</v>
      </c>
      <c r="BC84" s="1348">
        <f t="shared" si="75"/>
        <v>162930.88507499997</v>
      </c>
      <c r="BD84" s="1348">
        <f t="shared" si="76"/>
        <v>42031.746404999998</v>
      </c>
      <c r="BE84" s="1348">
        <f t="shared" si="77"/>
        <v>8095.413959999999</v>
      </c>
      <c r="BH84" s="748" t="s">
        <v>394</v>
      </c>
      <c r="BI84" s="1348">
        <v>0</v>
      </c>
      <c r="BJ84" s="1348">
        <f t="shared" si="78"/>
        <v>0</v>
      </c>
      <c r="BM84" s="748" t="s">
        <v>374</v>
      </c>
      <c r="BN84" s="1348">
        <v>161738165</v>
      </c>
      <c r="BO84" s="1348">
        <v>48732775</v>
      </c>
      <c r="BP84" s="1348">
        <v>158076145</v>
      </c>
      <c r="BQ84" s="1348">
        <v>3662020</v>
      </c>
      <c r="BR84" s="1348">
        <f t="shared" si="79"/>
        <v>167399.00077499999</v>
      </c>
      <c r="BS84" s="1348">
        <f t="shared" si="80"/>
        <v>50438.422124999997</v>
      </c>
      <c r="BT84" s="1348">
        <f t="shared" si="81"/>
        <v>163608.81007499999</v>
      </c>
      <c r="BU84" s="1348">
        <f t="shared" si="82"/>
        <v>3790.1906999999997</v>
      </c>
      <c r="BX84" s="1153" t="s">
        <v>387</v>
      </c>
      <c r="BY84" s="1348">
        <v>31858171</v>
      </c>
      <c r="BZ84" s="1348">
        <f t="shared" si="83"/>
        <v>32973.206984999997</v>
      </c>
      <c r="CC84" s="1348" t="s">
        <v>373</v>
      </c>
      <c r="CD84" s="1348">
        <v>0</v>
      </c>
      <c r="CE84" s="1348">
        <v>0</v>
      </c>
      <c r="CF84" s="1348">
        <v>0</v>
      </c>
      <c r="CG84" s="1348">
        <v>0</v>
      </c>
      <c r="CH84" s="1348">
        <f t="shared" si="84"/>
        <v>0</v>
      </c>
      <c r="CI84" s="1348">
        <f t="shared" si="85"/>
        <v>0</v>
      </c>
      <c r="CJ84" s="1348">
        <f t="shared" si="86"/>
        <v>0</v>
      </c>
      <c r="CK84" s="1348">
        <f t="shared" si="87"/>
        <v>0</v>
      </c>
      <c r="CN84" s="1153" t="s">
        <v>385</v>
      </c>
      <c r="CO84" s="1348">
        <v>259664</v>
      </c>
      <c r="CP84" s="1348">
        <f t="shared" si="88"/>
        <v>268.75223999999997</v>
      </c>
      <c r="CS84" s="748" t="s">
        <v>563</v>
      </c>
      <c r="CT84" s="749">
        <v>715428</v>
      </c>
      <c r="CU84" s="749">
        <v>715428</v>
      </c>
      <c r="CV84" s="749">
        <v>715428</v>
      </c>
      <c r="CW84" s="749">
        <v>0</v>
      </c>
      <c r="CX84" s="1348">
        <f t="shared" si="89"/>
        <v>740.4679799999999</v>
      </c>
      <c r="CY84" s="1348">
        <f t="shared" si="90"/>
        <v>740.4679799999999</v>
      </c>
      <c r="CZ84" s="1348">
        <f t="shared" si="91"/>
        <v>740.4679799999999</v>
      </c>
      <c r="DA84" s="1348">
        <f t="shared" si="92"/>
        <v>0</v>
      </c>
      <c r="DD84" s="1153" t="s">
        <v>392</v>
      </c>
      <c r="DE84" s="1348">
        <v>4309</v>
      </c>
      <c r="DF84" s="1348">
        <f t="shared" si="93"/>
        <v>4.4598149999999999</v>
      </c>
      <c r="DJ84" s="1153" t="s">
        <v>563</v>
      </c>
      <c r="DK84" s="1348">
        <v>715428</v>
      </c>
      <c r="DL84" s="1348">
        <v>715428</v>
      </c>
      <c r="DM84" s="1348">
        <v>0</v>
      </c>
      <c r="DN84" s="1348">
        <v>715428</v>
      </c>
      <c r="DO84" s="1348">
        <f t="shared" si="94"/>
        <v>740.4679799999999</v>
      </c>
      <c r="DP84" s="1348">
        <f t="shared" si="95"/>
        <v>740.4679799999999</v>
      </c>
      <c r="DQ84" s="1348">
        <f t="shared" si="96"/>
        <v>0</v>
      </c>
      <c r="DR84" s="1348">
        <f t="shared" si="97"/>
        <v>740.4679799999999</v>
      </c>
      <c r="DV84" s="748" t="s">
        <v>566</v>
      </c>
      <c r="DW84" s="749">
        <v>297500</v>
      </c>
      <c r="DX84" s="1349">
        <f t="shared" si="98"/>
        <v>307.91249999999997</v>
      </c>
      <c r="EA84" s="748" t="s">
        <v>563</v>
      </c>
      <c r="EB84" s="749">
        <v>715428</v>
      </c>
      <c r="EC84" s="749">
        <v>715428</v>
      </c>
      <c r="ED84" s="749">
        <v>715428</v>
      </c>
      <c r="EE84" s="749">
        <v>0</v>
      </c>
      <c r="EF84" s="1350">
        <f t="shared" si="99"/>
        <v>740.4679799999999</v>
      </c>
      <c r="EG84" s="1350">
        <f t="shared" si="100"/>
        <v>740.4679799999999</v>
      </c>
      <c r="EH84" s="1350">
        <f t="shared" si="101"/>
        <v>740.4679799999999</v>
      </c>
      <c r="EI84" s="1350">
        <f t="shared" si="102"/>
        <v>0</v>
      </c>
      <c r="EL84" s="1351" t="s">
        <v>388</v>
      </c>
      <c r="EM84" s="1352">
        <v>7681203</v>
      </c>
      <c r="EN84" s="1352">
        <f t="shared" si="103"/>
        <v>7950.0451050000001</v>
      </c>
      <c r="EQ84" s="996" t="s">
        <v>563</v>
      </c>
      <c r="ER84" s="997">
        <v>715428</v>
      </c>
      <c r="ES84" s="997">
        <v>715428</v>
      </c>
      <c r="ET84" s="997">
        <v>0</v>
      </c>
      <c r="EU84" s="997">
        <v>715428</v>
      </c>
      <c r="EV84" s="1352">
        <f t="shared" si="104"/>
        <v>740.4679799999999</v>
      </c>
      <c r="EW84" s="1352">
        <f t="shared" si="105"/>
        <v>740.4679799999999</v>
      </c>
      <c r="EX84" s="1352">
        <f t="shared" si="106"/>
        <v>740.4679799999999</v>
      </c>
      <c r="EY84" s="1352">
        <f t="shared" si="107"/>
        <v>0</v>
      </c>
      <c r="FB84" s="1153" t="s">
        <v>475</v>
      </c>
      <c r="FC84" s="1348">
        <v>2388858</v>
      </c>
      <c r="FD84" s="1348">
        <f t="shared" si="108"/>
        <v>2472.46803</v>
      </c>
      <c r="FF84" s="1153" t="s">
        <v>562</v>
      </c>
      <c r="FG84" s="1348">
        <v>7867041</v>
      </c>
      <c r="FH84" s="1348">
        <v>4508806</v>
      </c>
      <c r="FI84" s="1348">
        <v>5191806</v>
      </c>
      <c r="FJ84" s="1348">
        <v>2675235</v>
      </c>
      <c r="FK84" s="1350">
        <f t="shared" si="109"/>
        <v>8142.3874349999996</v>
      </c>
      <c r="FL84" s="1350">
        <f t="shared" si="110"/>
        <v>4666.6142099999988</v>
      </c>
      <c r="FM84" s="1350">
        <f t="shared" si="111"/>
        <v>5373.5192099999995</v>
      </c>
      <c r="FN84" s="1350">
        <f t="shared" si="112"/>
        <v>2768.8682249999997</v>
      </c>
      <c r="FQ84" s="748" t="s">
        <v>378</v>
      </c>
      <c r="FR84" s="749">
        <v>1440073</v>
      </c>
      <c r="FS84" s="1348">
        <f t="shared" si="113"/>
        <v>1490.475555</v>
      </c>
      <c r="FV84" s="748" t="s">
        <v>562</v>
      </c>
      <c r="FW84" s="749">
        <v>5211607</v>
      </c>
      <c r="FX84" s="749">
        <v>5211607</v>
      </c>
      <c r="FY84" s="749">
        <v>5211607</v>
      </c>
      <c r="FZ84" s="749">
        <v>0</v>
      </c>
      <c r="GA84" s="1350">
        <f t="shared" si="114"/>
        <v>5394.0132449999992</v>
      </c>
      <c r="GB84" s="1350">
        <f t="shared" si="115"/>
        <v>5394.0132449999992</v>
      </c>
      <c r="GC84" s="1350">
        <f t="shared" si="116"/>
        <v>5394.0132449999992</v>
      </c>
      <c r="GD84" s="1350">
        <f t="shared" si="117"/>
        <v>0</v>
      </c>
    </row>
    <row r="85" spans="1:186" ht="15" customHeight="1" x14ac:dyDescent="0.25">
      <c r="A85" s="748" t="s">
        <v>377</v>
      </c>
      <c r="B85" s="749">
        <v>2930000</v>
      </c>
      <c r="C85" s="749">
        <v>1680000</v>
      </c>
      <c r="D85" s="749">
        <v>1250000</v>
      </c>
      <c r="E85" s="749">
        <v>60250</v>
      </c>
      <c r="F85" s="749">
        <f t="shared" si="59"/>
        <v>3032.5499999999997</v>
      </c>
      <c r="G85" s="749">
        <f t="shared" si="60"/>
        <v>1738.8</v>
      </c>
      <c r="H85" s="749">
        <f t="shared" si="61"/>
        <v>1293.75</v>
      </c>
      <c r="I85" s="749">
        <f t="shared" si="62"/>
        <v>62.358749999999993</v>
      </c>
      <c r="L85" s="748" t="s">
        <v>393</v>
      </c>
      <c r="M85" s="749">
        <v>9873000</v>
      </c>
      <c r="N85" s="749">
        <f t="shared" si="63"/>
        <v>10218.554999999998</v>
      </c>
      <c r="Q85" s="748" t="s">
        <v>377</v>
      </c>
      <c r="R85" s="749">
        <v>2930000</v>
      </c>
      <c r="S85" s="749">
        <v>1680000</v>
      </c>
      <c r="T85" s="749">
        <v>1250000</v>
      </c>
      <c r="U85" s="749">
        <v>129500</v>
      </c>
      <c r="V85" s="1348">
        <f t="shared" si="64"/>
        <v>3032.5499999999997</v>
      </c>
      <c r="W85" s="1348">
        <f t="shared" si="65"/>
        <v>1738.8</v>
      </c>
      <c r="X85" s="1348">
        <f t="shared" si="66"/>
        <v>1293.75</v>
      </c>
      <c r="Y85" s="1348">
        <f t="shared" si="67"/>
        <v>134.0325</v>
      </c>
      <c r="AB85" s="748" t="s">
        <v>569</v>
      </c>
      <c r="AC85" s="749">
        <v>468179</v>
      </c>
      <c r="AD85" s="1348">
        <f t="shared" si="68"/>
        <v>484.56526499999995</v>
      </c>
      <c r="AG85" s="748" t="s">
        <v>376</v>
      </c>
      <c r="AH85" s="749">
        <v>16584000</v>
      </c>
      <c r="AI85" s="749">
        <v>3496776</v>
      </c>
      <c r="AJ85" s="749">
        <v>11365189</v>
      </c>
      <c r="AK85" s="749">
        <v>5218811</v>
      </c>
      <c r="AL85" s="1348">
        <f t="shared" si="69"/>
        <v>17164.439999999999</v>
      </c>
      <c r="AM85" s="1348">
        <f t="shared" si="70"/>
        <v>3619.1631599999996</v>
      </c>
      <c r="AN85" s="1348">
        <f t="shared" si="71"/>
        <v>11762.970615</v>
      </c>
      <c r="AO85" s="1348">
        <f t="shared" si="72"/>
        <v>5401.4693849999994</v>
      </c>
      <c r="AR85" s="748" t="s">
        <v>387</v>
      </c>
      <c r="AS85" s="1348">
        <v>34095476</v>
      </c>
      <c r="AT85" s="1348">
        <f t="shared" si="73"/>
        <v>35288.817660000001</v>
      </c>
      <c r="AW85" s="748" t="s">
        <v>375</v>
      </c>
      <c r="AX85" s="749">
        <v>13278000</v>
      </c>
      <c r="AY85" s="749">
        <v>10714000</v>
      </c>
      <c r="AZ85" s="749">
        <v>2803240</v>
      </c>
      <c r="BA85" s="749">
        <v>2564000</v>
      </c>
      <c r="BB85" s="1348">
        <f t="shared" si="74"/>
        <v>13742.73</v>
      </c>
      <c r="BC85" s="1348">
        <f t="shared" si="75"/>
        <v>11088.99</v>
      </c>
      <c r="BD85" s="1348">
        <f t="shared" si="76"/>
        <v>2901.3533999999995</v>
      </c>
      <c r="BE85" s="1348">
        <f t="shared" si="77"/>
        <v>2653.74</v>
      </c>
      <c r="BH85" s="748" t="s">
        <v>395</v>
      </c>
      <c r="BI85" s="1348">
        <v>0</v>
      </c>
      <c r="BJ85" s="1348">
        <f t="shared" si="78"/>
        <v>0</v>
      </c>
      <c r="BM85" s="748" t="s">
        <v>375</v>
      </c>
      <c r="BN85" s="1348">
        <v>11194000</v>
      </c>
      <c r="BO85" s="1348">
        <v>3832770</v>
      </c>
      <c r="BP85" s="1348">
        <v>11194000</v>
      </c>
      <c r="BQ85" s="1348">
        <v>0</v>
      </c>
      <c r="BR85" s="1348">
        <f t="shared" si="79"/>
        <v>11585.789999999999</v>
      </c>
      <c r="BS85" s="1348">
        <f t="shared" si="80"/>
        <v>3966.9169499999998</v>
      </c>
      <c r="BT85" s="1348">
        <f t="shared" si="81"/>
        <v>11585.789999999999</v>
      </c>
      <c r="BU85" s="1348">
        <f t="shared" si="82"/>
        <v>0</v>
      </c>
      <c r="BX85" s="1153" t="s">
        <v>388</v>
      </c>
      <c r="BY85" s="1348">
        <v>7606330</v>
      </c>
      <c r="BZ85" s="1348">
        <f t="shared" si="83"/>
        <v>7872.5515499999992</v>
      </c>
      <c r="CC85" s="1348" t="s">
        <v>374</v>
      </c>
      <c r="CD85" s="1348">
        <v>168326145</v>
      </c>
      <c r="CE85" s="1348">
        <v>63757558</v>
      </c>
      <c r="CF85" s="1348">
        <v>158076145</v>
      </c>
      <c r="CG85" s="1348">
        <v>10250000</v>
      </c>
      <c r="CH85" s="1348">
        <f t="shared" si="84"/>
        <v>174217.56007499999</v>
      </c>
      <c r="CI85" s="1348">
        <f t="shared" si="85"/>
        <v>65989.07252999999</v>
      </c>
      <c r="CJ85" s="1348">
        <f t="shared" si="86"/>
        <v>163608.81007499999</v>
      </c>
      <c r="CK85" s="1348">
        <f t="shared" si="87"/>
        <v>10608.75</v>
      </c>
      <c r="CN85" s="1153" t="s">
        <v>386</v>
      </c>
      <c r="CO85" s="1348">
        <v>73066</v>
      </c>
      <c r="CP85" s="1348">
        <f t="shared" si="88"/>
        <v>75.623310000000004</v>
      </c>
      <c r="CS85" s="748" t="s">
        <v>372</v>
      </c>
      <c r="CT85" s="749">
        <v>7519573</v>
      </c>
      <c r="CU85" s="749">
        <v>7380602</v>
      </c>
      <c r="CV85" s="749">
        <v>7519573</v>
      </c>
      <c r="CW85" s="749">
        <v>0</v>
      </c>
      <c r="CX85" s="1348">
        <f t="shared" si="89"/>
        <v>7782.7580549999993</v>
      </c>
      <c r="CY85" s="1348">
        <f t="shared" si="90"/>
        <v>7638.9230699999989</v>
      </c>
      <c r="CZ85" s="1348">
        <f t="shared" si="91"/>
        <v>7782.7580549999993</v>
      </c>
      <c r="DA85" s="1348">
        <f t="shared" si="92"/>
        <v>0</v>
      </c>
      <c r="DD85" s="1153" t="s">
        <v>576</v>
      </c>
      <c r="DE85" s="1348">
        <v>459061054</v>
      </c>
      <c r="DF85" s="1348">
        <f t="shared" si="93"/>
        <v>475128.19088999997</v>
      </c>
      <c r="DJ85" s="1153" t="s">
        <v>372</v>
      </c>
      <c r="DK85" s="1348">
        <v>9819573</v>
      </c>
      <c r="DL85" s="1348">
        <v>7939405</v>
      </c>
      <c r="DM85" s="1348">
        <v>1880168</v>
      </c>
      <c r="DN85" s="1348">
        <v>7380602</v>
      </c>
      <c r="DO85" s="1348">
        <f t="shared" si="94"/>
        <v>10163.258055</v>
      </c>
      <c r="DP85" s="1348">
        <f t="shared" si="95"/>
        <v>8217.2841749999989</v>
      </c>
      <c r="DQ85" s="1348">
        <f t="shared" si="96"/>
        <v>1945.9738799999998</v>
      </c>
      <c r="DR85" s="1348">
        <f t="shared" si="97"/>
        <v>7638.9230699999989</v>
      </c>
      <c r="DV85" s="748" t="s">
        <v>567</v>
      </c>
      <c r="DW85" s="749">
        <v>0</v>
      </c>
      <c r="DX85" s="1349">
        <f t="shared" si="98"/>
        <v>0</v>
      </c>
      <c r="EA85" s="748" t="s">
        <v>372</v>
      </c>
      <c r="EB85" s="749">
        <v>9939405</v>
      </c>
      <c r="EC85" s="749">
        <v>9380159</v>
      </c>
      <c r="ED85" s="749">
        <v>9674120</v>
      </c>
      <c r="EE85" s="749">
        <v>265285</v>
      </c>
      <c r="EF85" s="1350">
        <f t="shared" si="99"/>
        <v>10287.284175000001</v>
      </c>
      <c r="EG85" s="1350">
        <f t="shared" si="100"/>
        <v>9708.4645649999984</v>
      </c>
      <c r="EH85" s="1350">
        <f t="shared" si="101"/>
        <v>10012.7142</v>
      </c>
      <c r="EI85" s="1350">
        <f t="shared" si="102"/>
        <v>274.569975</v>
      </c>
      <c r="EL85" s="1351" t="s">
        <v>474</v>
      </c>
      <c r="EM85" s="1352">
        <v>0</v>
      </c>
      <c r="EN85" s="1352">
        <f t="shared" si="103"/>
        <v>0</v>
      </c>
      <c r="EQ85" s="996" t="s">
        <v>372</v>
      </c>
      <c r="ER85" s="997">
        <v>16152035</v>
      </c>
      <c r="ES85" s="997">
        <v>13623941</v>
      </c>
      <c r="ET85" s="997">
        <v>2528094</v>
      </c>
      <c r="EU85" s="997">
        <v>9702409</v>
      </c>
      <c r="EV85" s="1352">
        <f t="shared" si="104"/>
        <v>16717.356225</v>
      </c>
      <c r="EW85" s="1352">
        <f t="shared" si="105"/>
        <v>10041.993315</v>
      </c>
      <c r="EX85" s="1352">
        <f t="shared" si="106"/>
        <v>14100.778935</v>
      </c>
      <c r="EY85" s="1352">
        <f t="shared" si="107"/>
        <v>2616.5772899999997</v>
      </c>
      <c r="FB85" s="1153" t="s">
        <v>576</v>
      </c>
      <c r="FC85" s="1348">
        <v>202457078</v>
      </c>
      <c r="FD85" s="1348">
        <f t="shared" si="108"/>
        <v>209543.07572999998</v>
      </c>
      <c r="FF85" s="1153" t="s">
        <v>563</v>
      </c>
      <c r="FG85" s="1348">
        <v>715428</v>
      </c>
      <c r="FH85" s="1348">
        <v>715428</v>
      </c>
      <c r="FI85" s="1348">
        <v>715428</v>
      </c>
      <c r="FJ85" s="1348">
        <v>0</v>
      </c>
      <c r="FK85" s="1350">
        <f t="shared" si="109"/>
        <v>740.4679799999999</v>
      </c>
      <c r="FL85" s="1350">
        <f t="shared" si="110"/>
        <v>740.4679799999999</v>
      </c>
      <c r="FM85" s="1350">
        <f t="shared" si="111"/>
        <v>740.4679799999999</v>
      </c>
      <c r="FN85" s="1350">
        <f t="shared" si="112"/>
        <v>0</v>
      </c>
      <c r="FQ85" s="748" t="s">
        <v>379</v>
      </c>
      <c r="FR85" s="749">
        <v>5465146</v>
      </c>
      <c r="FS85" s="1348">
        <f t="shared" si="113"/>
        <v>5656.4261099999994</v>
      </c>
      <c r="FV85" s="748" t="s">
        <v>563</v>
      </c>
      <c r="FW85" s="749">
        <v>715428</v>
      </c>
      <c r="FX85" s="749">
        <v>715428</v>
      </c>
      <c r="FY85" s="749">
        <v>715428</v>
      </c>
      <c r="FZ85" s="749">
        <v>0</v>
      </c>
      <c r="GA85" s="1350">
        <f t="shared" si="114"/>
        <v>740.4679799999999</v>
      </c>
      <c r="GB85" s="1350">
        <f t="shared" si="115"/>
        <v>740.4679799999999</v>
      </c>
      <c r="GC85" s="1350">
        <f t="shared" si="116"/>
        <v>740.4679799999999</v>
      </c>
      <c r="GD85" s="1350">
        <f t="shared" si="117"/>
        <v>0</v>
      </c>
    </row>
    <row r="86" spans="1:186" ht="15" customHeight="1" x14ac:dyDescent="0.25">
      <c r="A86" s="748" t="s">
        <v>378</v>
      </c>
      <c r="B86" s="749">
        <v>18000000</v>
      </c>
      <c r="C86" s="749">
        <v>16000000</v>
      </c>
      <c r="D86" s="749">
        <v>2000000</v>
      </c>
      <c r="E86" s="749">
        <v>1596447</v>
      </c>
      <c r="F86" s="749">
        <f t="shared" si="59"/>
        <v>18630</v>
      </c>
      <c r="G86" s="749">
        <f t="shared" si="60"/>
        <v>16560</v>
      </c>
      <c r="H86" s="749">
        <f t="shared" si="61"/>
        <v>2070</v>
      </c>
      <c r="I86" s="749">
        <f t="shared" si="62"/>
        <v>1652.3226449999997</v>
      </c>
      <c r="L86" s="748" t="s">
        <v>395</v>
      </c>
      <c r="M86" s="749">
        <v>3733334</v>
      </c>
      <c r="N86" s="749">
        <f t="shared" si="63"/>
        <v>3864.0006899999994</v>
      </c>
      <c r="Q86" s="748" t="s">
        <v>378</v>
      </c>
      <c r="R86" s="749">
        <v>17000000</v>
      </c>
      <c r="S86" s="749">
        <v>16240000</v>
      </c>
      <c r="T86" s="749">
        <v>760000</v>
      </c>
      <c r="U86" s="749">
        <v>2496343</v>
      </c>
      <c r="V86" s="1348">
        <f t="shared" si="64"/>
        <v>17595</v>
      </c>
      <c r="W86" s="1348">
        <f t="shared" si="65"/>
        <v>16808.399999999998</v>
      </c>
      <c r="X86" s="1348">
        <f t="shared" si="66"/>
        <v>786.59999999999991</v>
      </c>
      <c r="Y86" s="1348">
        <f t="shared" si="67"/>
        <v>2583.7150049999996</v>
      </c>
      <c r="AB86" s="748" t="s">
        <v>384</v>
      </c>
      <c r="AC86" s="749">
        <v>4399269</v>
      </c>
      <c r="AD86" s="1348">
        <f t="shared" si="68"/>
        <v>4553.2434149999999</v>
      </c>
      <c r="AG86" s="748" t="s">
        <v>377</v>
      </c>
      <c r="AH86" s="749">
        <v>2930000</v>
      </c>
      <c r="AI86" s="749">
        <v>129500</v>
      </c>
      <c r="AJ86" s="749">
        <v>1680000</v>
      </c>
      <c r="AK86" s="749">
        <v>1250000</v>
      </c>
      <c r="AL86" s="1348">
        <f t="shared" si="69"/>
        <v>3032.5499999999997</v>
      </c>
      <c r="AM86" s="1348">
        <f t="shared" si="70"/>
        <v>134.0325</v>
      </c>
      <c r="AN86" s="1348">
        <f t="shared" si="71"/>
        <v>1738.8</v>
      </c>
      <c r="AO86" s="1348">
        <f t="shared" si="72"/>
        <v>1293.75</v>
      </c>
      <c r="AR86" s="748" t="s">
        <v>388</v>
      </c>
      <c r="AS86" s="1348">
        <v>7553683</v>
      </c>
      <c r="AT86" s="1348">
        <f t="shared" si="73"/>
        <v>7818.0619049999996</v>
      </c>
      <c r="AW86" s="748" t="s">
        <v>376</v>
      </c>
      <c r="AX86" s="749">
        <v>14584000</v>
      </c>
      <c r="AY86" s="749">
        <v>11365189</v>
      </c>
      <c r="AZ86" s="749">
        <v>4367259</v>
      </c>
      <c r="BA86" s="749">
        <v>3218811</v>
      </c>
      <c r="BB86" s="1348">
        <f t="shared" si="74"/>
        <v>15094.439999999999</v>
      </c>
      <c r="BC86" s="1348">
        <f t="shared" si="75"/>
        <v>11762.970615</v>
      </c>
      <c r="BD86" s="1348">
        <f t="shared" si="76"/>
        <v>4520.1130649999996</v>
      </c>
      <c r="BE86" s="1348">
        <f t="shared" si="77"/>
        <v>3331.4693849999999</v>
      </c>
      <c r="BH86" s="748" t="s">
        <v>396</v>
      </c>
      <c r="BI86" s="1348">
        <v>0</v>
      </c>
      <c r="BJ86" s="1348">
        <f t="shared" si="78"/>
        <v>0</v>
      </c>
      <c r="BM86" s="748" t="s">
        <v>376</v>
      </c>
      <c r="BN86" s="1348">
        <v>13952209</v>
      </c>
      <c r="BO86" s="1348">
        <v>5855125</v>
      </c>
      <c r="BP86" s="1348">
        <v>11540189</v>
      </c>
      <c r="BQ86" s="1348">
        <v>2412020</v>
      </c>
      <c r="BR86" s="1348">
        <f t="shared" si="79"/>
        <v>14440.536314999999</v>
      </c>
      <c r="BS86" s="1348">
        <f t="shared" si="80"/>
        <v>6060.0543749999997</v>
      </c>
      <c r="BT86" s="1348">
        <f t="shared" si="81"/>
        <v>11944.095615</v>
      </c>
      <c r="BU86" s="1348">
        <f t="shared" si="82"/>
        <v>2496.4406999999997</v>
      </c>
      <c r="BX86" s="1153" t="s">
        <v>570</v>
      </c>
      <c r="BY86" s="1348">
        <v>10036233</v>
      </c>
      <c r="BZ86" s="1348">
        <f t="shared" si="83"/>
        <v>10387.501155</v>
      </c>
      <c r="CC86" s="1348" t="s">
        <v>375</v>
      </c>
      <c r="CD86" s="1348">
        <v>11194000</v>
      </c>
      <c r="CE86" s="1348">
        <v>4656916</v>
      </c>
      <c r="CF86" s="1348">
        <v>11194000</v>
      </c>
      <c r="CG86" s="1348">
        <v>0</v>
      </c>
      <c r="CH86" s="1348">
        <f t="shared" si="84"/>
        <v>11585.789999999999</v>
      </c>
      <c r="CI86" s="1348">
        <f t="shared" si="85"/>
        <v>4819.9080599999998</v>
      </c>
      <c r="CJ86" s="1348">
        <f t="shared" si="86"/>
        <v>11585.789999999999</v>
      </c>
      <c r="CK86" s="1348">
        <f t="shared" si="87"/>
        <v>0</v>
      </c>
      <c r="CN86" s="1153" t="s">
        <v>387</v>
      </c>
      <c r="CO86" s="1348">
        <v>23020208</v>
      </c>
      <c r="CP86" s="1348">
        <f t="shared" si="88"/>
        <v>23825.915279999997</v>
      </c>
      <c r="CS86" s="748" t="s">
        <v>373</v>
      </c>
      <c r="CT86" s="749">
        <v>0</v>
      </c>
      <c r="CU86" s="749">
        <v>0</v>
      </c>
      <c r="CV86" s="749">
        <v>0</v>
      </c>
      <c r="CW86" s="749">
        <v>0</v>
      </c>
      <c r="CX86" s="1348">
        <f t="shared" si="89"/>
        <v>0</v>
      </c>
      <c r="CY86" s="1348">
        <f t="shared" si="90"/>
        <v>0</v>
      </c>
      <c r="CZ86" s="1348">
        <f t="shared" si="91"/>
        <v>0</v>
      </c>
      <c r="DA86" s="1348">
        <f t="shared" si="92"/>
        <v>0</v>
      </c>
      <c r="DD86" s="1153" t="s">
        <v>393</v>
      </c>
      <c r="DE86" s="1348">
        <v>140387667</v>
      </c>
      <c r="DF86" s="1348">
        <f t="shared" si="93"/>
        <v>145301.23534499996</v>
      </c>
      <c r="DJ86" s="1153" t="s">
        <v>373</v>
      </c>
      <c r="DK86" s="1348">
        <v>0</v>
      </c>
      <c r="DL86" s="1348">
        <v>0</v>
      </c>
      <c r="DM86" s="1348">
        <v>0</v>
      </c>
      <c r="DN86" s="1348">
        <v>0</v>
      </c>
      <c r="DO86" s="1348">
        <f t="shared" si="94"/>
        <v>0</v>
      </c>
      <c r="DP86" s="1348">
        <f t="shared" si="95"/>
        <v>0</v>
      </c>
      <c r="DQ86" s="1348">
        <f t="shared" si="96"/>
        <v>0</v>
      </c>
      <c r="DR86" s="1348">
        <f t="shared" si="97"/>
        <v>0</v>
      </c>
      <c r="DV86" s="748" t="s">
        <v>569</v>
      </c>
      <c r="DW86" s="749">
        <v>0</v>
      </c>
      <c r="DX86" s="1349">
        <f t="shared" si="98"/>
        <v>0</v>
      </c>
      <c r="EA86" s="748" t="s">
        <v>373</v>
      </c>
      <c r="EB86" s="749">
        <v>353430</v>
      </c>
      <c r="EC86" s="749">
        <v>0</v>
      </c>
      <c r="ED86" s="749">
        <v>353430</v>
      </c>
      <c r="EE86" s="749">
        <v>0</v>
      </c>
      <c r="EF86" s="1350">
        <f t="shared" si="99"/>
        <v>365.80005</v>
      </c>
      <c r="EG86" s="1350">
        <f t="shared" si="100"/>
        <v>0</v>
      </c>
      <c r="EH86" s="1350">
        <f t="shared" si="101"/>
        <v>365.80005</v>
      </c>
      <c r="EI86" s="1350">
        <f t="shared" si="102"/>
        <v>0</v>
      </c>
      <c r="EL86" s="1351" t="s">
        <v>570</v>
      </c>
      <c r="EM86" s="1352">
        <v>15206100</v>
      </c>
      <c r="EN86" s="1352">
        <f t="shared" si="103"/>
        <v>15738.313499999998</v>
      </c>
      <c r="EQ86" s="996" t="s">
        <v>373</v>
      </c>
      <c r="ER86" s="997">
        <v>353430</v>
      </c>
      <c r="ES86" s="997">
        <v>353430</v>
      </c>
      <c r="ET86" s="997">
        <v>0</v>
      </c>
      <c r="EU86" s="997">
        <v>353430</v>
      </c>
      <c r="EV86" s="1352">
        <f t="shared" si="104"/>
        <v>365.80005</v>
      </c>
      <c r="EW86" s="1352">
        <f t="shared" si="105"/>
        <v>365.80005</v>
      </c>
      <c r="EX86" s="1352">
        <f t="shared" si="106"/>
        <v>365.80005</v>
      </c>
      <c r="EY86" s="1352">
        <f t="shared" si="107"/>
        <v>0</v>
      </c>
      <c r="FB86" s="1153" t="s">
        <v>393</v>
      </c>
      <c r="FC86" s="1348">
        <v>127499254</v>
      </c>
      <c r="FD86" s="1348">
        <f t="shared" si="108"/>
        <v>131961.72788999998</v>
      </c>
      <c r="FF86" s="1153" t="s">
        <v>372</v>
      </c>
      <c r="FG86" s="1348">
        <v>18476661</v>
      </c>
      <c r="FH86" s="1348">
        <v>15706043</v>
      </c>
      <c r="FI86" s="1348">
        <v>16239499</v>
      </c>
      <c r="FJ86" s="1348">
        <v>2237162</v>
      </c>
      <c r="FK86" s="1350">
        <f t="shared" si="109"/>
        <v>19123.344134999999</v>
      </c>
      <c r="FL86" s="1350">
        <f t="shared" si="110"/>
        <v>16255.754504999999</v>
      </c>
      <c r="FM86" s="1350">
        <f t="shared" si="111"/>
        <v>16807.881464999999</v>
      </c>
      <c r="FN86" s="1350">
        <f t="shared" si="112"/>
        <v>2315.4626699999994</v>
      </c>
      <c r="FQ86" s="748" t="s">
        <v>380</v>
      </c>
      <c r="FR86" s="749">
        <v>2682203</v>
      </c>
      <c r="FS86" s="1348">
        <f t="shared" si="113"/>
        <v>2776.0801049999995</v>
      </c>
      <c r="FV86" s="748" t="s">
        <v>372</v>
      </c>
      <c r="FW86" s="749">
        <v>20038731</v>
      </c>
      <c r="FX86" s="749">
        <v>19899760</v>
      </c>
      <c r="FY86" s="749">
        <v>20038731</v>
      </c>
      <c r="FZ86" s="749">
        <v>0</v>
      </c>
      <c r="GA86" s="1350">
        <f t="shared" si="114"/>
        <v>20740.086584999997</v>
      </c>
      <c r="GB86" s="1350">
        <f t="shared" si="115"/>
        <v>20596.251599999996</v>
      </c>
      <c r="GC86" s="1350">
        <f t="shared" si="116"/>
        <v>20740.086584999997</v>
      </c>
      <c r="GD86" s="1350">
        <f t="shared" si="117"/>
        <v>0</v>
      </c>
    </row>
    <row r="87" spans="1:186" ht="15" customHeight="1" x14ac:dyDescent="0.25">
      <c r="A87" s="748" t="s">
        <v>379</v>
      </c>
      <c r="B87" s="749">
        <v>65582000</v>
      </c>
      <c r="C87" s="749">
        <v>65581752</v>
      </c>
      <c r="D87" s="749">
        <v>248</v>
      </c>
      <c r="E87" s="749">
        <v>5465146</v>
      </c>
      <c r="F87" s="749">
        <f t="shared" si="59"/>
        <v>67877.37</v>
      </c>
      <c r="G87" s="749">
        <f t="shared" si="60"/>
        <v>67877.113319999989</v>
      </c>
      <c r="H87" s="749">
        <f t="shared" si="61"/>
        <v>0.25667999999999996</v>
      </c>
      <c r="I87" s="749">
        <f t="shared" si="62"/>
        <v>5656.4261099999994</v>
      </c>
      <c r="L87" s="748" t="s">
        <v>577</v>
      </c>
      <c r="M87" s="749">
        <v>649037</v>
      </c>
      <c r="N87" s="749">
        <f t="shared" si="63"/>
        <v>671.75329499999998</v>
      </c>
      <c r="Q87" s="748" t="s">
        <v>379</v>
      </c>
      <c r="R87" s="749">
        <v>65582000</v>
      </c>
      <c r="S87" s="749">
        <v>65581752</v>
      </c>
      <c r="T87" s="749">
        <v>248</v>
      </c>
      <c r="U87" s="749">
        <v>10930292</v>
      </c>
      <c r="V87" s="1348">
        <f t="shared" si="64"/>
        <v>67877.37</v>
      </c>
      <c r="W87" s="1348">
        <f t="shared" si="65"/>
        <v>67877.113319999989</v>
      </c>
      <c r="X87" s="1348">
        <f t="shared" si="66"/>
        <v>0.25667999999999996</v>
      </c>
      <c r="Y87" s="1348">
        <f t="shared" si="67"/>
        <v>11312.852219999999</v>
      </c>
      <c r="AB87" s="748" t="s">
        <v>385</v>
      </c>
      <c r="AC87" s="749">
        <v>639285</v>
      </c>
      <c r="AD87" s="1348">
        <f t="shared" si="68"/>
        <v>661.65997499999992</v>
      </c>
      <c r="AG87" s="748" t="s">
        <v>378</v>
      </c>
      <c r="AH87" s="749">
        <v>16330320</v>
      </c>
      <c r="AI87" s="749">
        <v>3088281</v>
      </c>
      <c r="AJ87" s="749">
        <v>16240000</v>
      </c>
      <c r="AK87" s="749">
        <v>90320</v>
      </c>
      <c r="AL87" s="1348">
        <f t="shared" si="69"/>
        <v>16901.8812</v>
      </c>
      <c r="AM87" s="1348">
        <f t="shared" si="70"/>
        <v>3196.3708349999997</v>
      </c>
      <c r="AN87" s="1348">
        <f t="shared" si="71"/>
        <v>16808.399999999998</v>
      </c>
      <c r="AO87" s="1348">
        <f t="shared" si="72"/>
        <v>93.481199999999987</v>
      </c>
      <c r="AR87" s="748" t="s">
        <v>474</v>
      </c>
      <c r="AS87" s="1348">
        <v>0</v>
      </c>
      <c r="AT87" s="1348">
        <f t="shared" si="73"/>
        <v>0</v>
      </c>
      <c r="AW87" s="748" t="s">
        <v>377</v>
      </c>
      <c r="AX87" s="749">
        <v>2930000</v>
      </c>
      <c r="AY87" s="749">
        <v>1680000</v>
      </c>
      <c r="AZ87" s="749">
        <v>214050</v>
      </c>
      <c r="BA87" s="749">
        <v>1250000</v>
      </c>
      <c r="BB87" s="1348">
        <f t="shared" si="74"/>
        <v>3032.5499999999997</v>
      </c>
      <c r="BC87" s="1348">
        <f t="shared" si="75"/>
        <v>1738.8</v>
      </c>
      <c r="BD87" s="1348">
        <f t="shared" si="76"/>
        <v>221.54175000000001</v>
      </c>
      <c r="BE87" s="1348">
        <f t="shared" si="77"/>
        <v>1293.75</v>
      </c>
      <c r="BH87" s="748" t="s">
        <v>577</v>
      </c>
      <c r="BI87" s="1348">
        <v>1544709</v>
      </c>
      <c r="BJ87" s="1348">
        <f t="shared" si="78"/>
        <v>1598.773815</v>
      </c>
      <c r="BM87" s="748" t="s">
        <v>377</v>
      </c>
      <c r="BN87" s="1348">
        <v>2930000</v>
      </c>
      <c r="BO87" s="1348">
        <v>333900</v>
      </c>
      <c r="BP87" s="1348">
        <v>1680000</v>
      </c>
      <c r="BQ87" s="1348">
        <v>1250000</v>
      </c>
      <c r="BR87" s="1348">
        <f t="shared" si="79"/>
        <v>3032.5499999999997</v>
      </c>
      <c r="BS87" s="1348">
        <f t="shared" si="80"/>
        <v>345.58649999999994</v>
      </c>
      <c r="BT87" s="1348">
        <f t="shared" si="81"/>
        <v>1738.8</v>
      </c>
      <c r="BU87" s="1348">
        <f t="shared" si="82"/>
        <v>1293.75</v>
      </c>
      <c r="BX87" s="1153" t="s">
        <v>571</v>
      </c>
      <c r="BY87" s="1348">
        <v>7413711</v>
      </c>
      <c r="BZ87" s="1348">
        <f t="shared" si="83"/>
        <v>7673.190885</v>
      </c>
      <c r="CC87" s="1348" t="s">
        <v>376</v>
      </c>
      <c r="CD87" s="1348">
        <v>20540189</v>
      </c>
      <c r="CE87" s="1348">
        <v>6692736</v>
      </c>
      <c r="CF87" s="1348">
        <v>11540189</v>
      </c>
      <c r="CG87" s="1348">
        <v>9000000</v>
      </c>
      <c r="CH87" s="1348">
        <f t="shared" si="84"/>
        <v>21259.095614999998</v>
      </c>
      <c r="CI87" s="1348">
        <f t="shared" si="85"/>
        <v>6926.9817599999997</v>
      </c>
      <c r="CJ87" s="1348">
        <f t="shared" si="86"/>
        <v>11944.095615</v>
      </c>
      <c r="CK87" s="1348">
        <f t="shared" si="87"/>
        <v>9315</v>
      </c>
      <c r="CN87" s="1153" t="s">
        <v>388</v>
      </c>
      <c r="CO87" s="1348">
        <v>6225078</v>
      </c>
      <c r="CP87" s="1348">
        <f t="shared" si="88"/>
        <v>6442.9557299999997</v>
      </c>
      <c r="CS87" s="748" t="s">
        <v>374</v>
      </c>
      <c r="CT87" s="749">
        <v>168326145</v>
      </c>
      <c r="CU87" s="749">
        <v>76979259</v>
      </c>
      <c r="CV87" s="749">
        <v>167076145</v>
      </c>
      <c r="CW87" s="749">
        <v>1250000</v>
      </c>
      <c r="CX87" s="1348">
        <f t="shared" si="89"/>
        <v>174217.56007499999</v>
      </c>
      <c r="CY87" s="1348">
        <f t="shared" si="90"/>
        <v>79673.533064999996</v>
      </c>
      <c r="CZ87" s="1348">
        <f t="shared" si="91"/>
        <v>172923.81007499999</v>
      </c>
      <c r="DA87" s="1348">
        <f t="shared" si="92"/>
        <v>1293.75</v>
      </c>
      <c r="DD87" s="1153" t="s">
        <v>394</v>
      </c>
      <c r="DE87" s="1348">
        <v>0</v>
      </c>
      <c r="DF87" s="1348">
        <f t="shared" si="93"/>
        <v>0</v>
      </c>
      <c r="DJ87" s="1153" t="s">
        <v>374</v>
      </c>
      <c r="DK87" s="1348">
        <v>163816085</v>
      </c>
      <c r="DL87" s="1348">
        <v>161923395</v>
      </c>
      <c r="DM87" s="1348">
        <v>1892690</v>
      </c>
      <c r="DN87" s="1348">
        <v>97294589</v>
      </c>
      <c r="DO87" s="1348">
        <f t="shared" si="94"/>
        <v>169549.64797499997</v>
      </c>
      <c r="DP87" s="1348">
        <f t="shared" si="95"/>
        <v>167590.71382499998</v>
      </c>
      <c r="DQ87" s="1348">
        <f t="shared" si="96"/>
        <v>1958.9341499999998</v>
      </c>
      <c r="DR87" s="1348">
        <f t="shared" si="97"/>
        <v>100699.899615</v>
      </c>
      <c r="DV87" s="748" t="s">
        <v>384</v>
      </c>
      <c r="DW87" s="749">
        <v>882089</v>
      </c>
      <c r="DX87" s="1349">
        <f t="shared" si="98"/>
        <v>912.96211500000004</v>
      </c>
      <c r="EA87" s="748" t="s">
        <v>374</v>
      </c>
      <c r="EB87" s="749">
        <v>167437161</v>
      </c>
      <c r="EC87" s="749">
        <v>114874244</v>
      </c>
      <c r="ED87" s="749">
        <v>166187161</v>
      </c>
      <c r="EE87" s="749">
        <v>1250000</v>
      </c>
      <c r="EF87" s="1350">
        <f t="shared" si="99"/>
        <v>173297.46163499999</v>
      </c>
      <c r="EG87" s="1350">
        <f t="shared" si="100"/>
        <v>118894.84254</v>
      </c>
      <c r="EH87" s="1350">
        <f t="shared" si="101"/>
        <v>172003.71163499999</v>
      </c>
      <c r="EI87" s="1350">
        <f t="shared" si="102"/>
        <v>1293.75</v>
      </c>
      <c r="EL87" s="1351" t="s">
        <v>571</v>
      </c>
      <c r="EM87" s="1352">
        <v>6423500</v>
      </c>
      <c r="EN87" s="1352">
        <f t="shared" si="103"/>
        <v>6648.3224999999993</v>
      </c>
      <c r="EQ87" s="996" t="s">
        <v>374</v>
      </c>
      <c r="ER87" s="997">
        <v>164880005</v>
      </c>
      <c r="ES87" s="997">
        <v>163630005</v>
      </c>
      <c r="ET87" s="997">
        <v>1250000</v>
      </c>
      <c r="EU87" s="997">
        <v>129058359</v>
      </c>
      <c r="EV87" s="1352">
        <f t="shared" si="104"/>
        <v>170650.80517499999</v>
      </c>
      <c r="EW87" s="1352">
        <f t="shared" si="105"/>
        <v>133575.40156499998</v>
      </c>
      <c r="EX87" s="1352">
        <f t="shared" si="106"/>
        <v>169357.05517499999</v>
      </c>
      <c r="EY87" s="1352">
        <f t="shared" si="107"/>
        <v>1293.75</v>
      </c>
      <c r="FB87" s="1153" t="s">
        <v>394</v>
      </c>
      <c r="FC87" s="1348">
        <v>5964016</v>
      </c>
      <c r="FD87" s="1348">
        <f t="shared" si="108"/>
        <v>6172.7565599999989</v>
      </c>
      <c r="FF87" s="1153" t="s">
        <v>373</v>
      </c>
      <c r="FG87" s="1348">
        <v>353430</v>
      </c>
      <c r="FH87" s="1348">
        <v>353430</v>
      </c>
      <c r="FI87" s="1348">
        <v>353430</v>
      </c>
      <c r="FJ87" s="1348">
        <v>0</v>
      </c>
      <c r="FK87" s="1350">
        <f t="shared" si="109"/>
        <v>365.80005</v>
      </c>
      <c r="FL87" s="1350">
        <f t="shared" si="110"/>
        <v>365.80005</v>
      </c>
      <c r="FM87" s="1350">
        <f t="shared" si="111"/>
        <v>365.80005</v>
      </c>
      <c r="FN87" s="1350">
        <f t="shared" si="112"/>
        <v>0</v>
      </c>
      <c r="FQ87" s="748" t="s">
        <v>381</v>
      </c>
      <c r="FR87" s="749">
        <v>948634</v>
      </c>
      <c r="FS87" s="1348">
        <f t="shared" si="113"/>
        <v>981.83618999999999</v>
      </c>
      <c r="FV87" s="748" t="s">
        <v>373</v>
      </c>
      <c r="FW87" s="749">
        <v>502180</v>
      </c>
      <c r="FX87" s="749">
        <v>502180</v>
      </c>
      <c r="FY87" s="749">
        <v>502180</v>
      </c>
      <c r="FZ87" s="749">
        <v>0</v>
      </c>
      <c r="GA87" s="1350">
        <f t="shared" si="114"/>
        <v>519.75630000000001</v>
      </c>
      <c r="GB87" s="1350">
        <f t="shared" si="115"/>
        <v>519.75630000000001</v>
      </c>
      <c r="GC87" s="1350">
        <f t="shared" si="116"/>
        <v>519.75630000000001</v>
      </c>
      <c r="GD87" s="1350">
        <f t="shared" si="117"/>
        <v>0</v>
      </c>
    </row>
    <row r="88" spans="1:186" ht="15" customHeight="1" x14ac:dyDescent="0.25">
      <c r="A88" s="748" t="s">
        <v>380</v>
      </c>
      <c r="B88" s="749">
        <v>7155769</v>
      </c>
      <c r="C88" s="749">
        <v>160163</v>
      </c>
      <c r="D88" s="749">
        <v>6995606</v>
      </c>
      <c r="E88" s="749">
        <v>0</v>
      </c>
      <c r="F88" s="749">
        <f t="shared" si="59"/>
        <v>7406.2209149999999</v>
      </c>
      <c r="G88" s="749">
        <f t="shared" si="60"/>
        <v>165.76870500000001</v>
      </c>
      <c r="H88" s="749">
        <f t="shared" si="61"/>
        <v>7240.4522099999995</v>
      </c>
      <c r="I88" s="749">
        <f t="shared" si="62"/>
        <v>0</v>
      </c>
      <c r="L88" s="748" t="s">
        <v>397</v>
      </c>
      <c r="M88" s="749">
        <v>649037</v>
      </c>
      <c r="N88" s="749">
        <f t="shared" si="63"/>
        <v>671.75329499999998</v>
      </c>
      <c r="Q88" s="748" t="s">
        <v>380</v>
      </c>
      <c r="R88" s="749">
        <v>7155769</v>
      </c>
      <c r="S88" s="749">
        <v>160163</v>
      </c>
      <c r="T88" s="749">
        <v>6995606</v>
      </c>
      <c r="U88" s="749">
        <v>0</v>
      </c>
      <c r="V88" s="1348">
        <f t="shared" si="64"/>
        <v>7406.2209149999999</v>
      </c>
      <c r="W88" s="1348">
        <f t="shared" si="65"/>
        <v>165.76870500000001</v>
      </c>
      <c r="X88" s="1348">
        <f t="shared" si="66"/>
        <v>7240.4522099999995</v>
      </c>
      <c r="Y88" s="1348">
        <f t="shared" si="67"/>
        <v>0</v>
      </c>
      <c r="AB88" s="748" t="s">
        <v>386</v>
      </c>
      <c r="AC88" s="749">
        <v>3759984</v>
      </c>
      <c r="AD88" s="1348">
        <f t="shared" si="68"/>
        <v>3891.5834399999994</v>
      </c>
      <c r="AG88" s="748" t="s">
        <v>379</v>
      </c>
      <c r="AH88" s="749">
        <v>65582000</v>
      </c>
      <c r="AI88" s="749">
        <v>16395438</v>
      </c>
      <c r="AJ88" s="749">
        <v>65581752</v>
      </c>
      <c r="AK88" s="749">
        <v>248</v>
      </c>
      <c r="AL88" s="1348">
        <f t="shared" si="69"/>
        <v>67877.37</v>
      </c>
      <c r="AM88" s="1348">
        <f t="shared" si="70"/>
        <v>16969.278329999997</v>
      </c>
      <c r="AN88" s="1348">
        <f t="shared" si="71"/>
        <v>67877.113319999989</v>
      </c>
      <c r="AO88" s="1348">
        <f t="shared" si="72"/>
        <v>0.25667999999999996</v>
      </c>
      <c r="AR88" s="748" t="s">
        <v>570</v>
      </c>
      <c r="AS88" s="1348">
        <v>14540784</v>
      </c>
      <c r="AT88" s="1348">
        <f t="shared" si="73"/>
        <v>15049.711439999999</v>
      </c>
      <c r="AW88" s="748" t="s">
        <v>378</v>
      </c>
      <c r="AX88" s="749">
        <v>16240000</v>
      </c>
      <c r="AY88" s="749">
        <v>16240000</v>
      </c>
      <c r="AZ88" s="749">
        <v>4577076</v>
      </c>
      <c r="BA88" s="749">
        <v>0</v>
      </c>
      <c r="BB88" s="1348">
        <f t="shared" si="74"/>
        <v>16808.399999999998</v>
      </c>
      <c r="BC88" s="1348">
        <f t="shared" si="75"/>
        <v>16808.399999999998</v>
      </c>
      <c r="BD88" s="1348">
        <f t="shared" si="76"/>
        <v>4737.2736599999998</v>
      </c>
      <c r="BE88" s="1348">
        <f t="shared" si="77"/>
        <v>0</v>
      </c>
      <c r="BH88" s="748" t="s">
        <v>397</v>
      </c>
      <c r="BI88" s="1348">
        <v>1544709</v>
      </c>
      <c r="BJ88" s="1348">
        <f t="shared" si="78"/>
        <v>1598.773815</v>
      </c>
      <c r="BM88" s="748" t="s">
        <v>378</v>
      </c>
      <c r="BN88" s="1348">
        <v>16240000</v>
      </c>
      <c r="BO88" s="1348">
        <v>4597076</v>
      </c>
      <c r="BP88" s="1348">
        <v>16240000</v>
      </c>
      <c r="BQ88" s="1348">
        <v>0</v>
      </c>
      <c r="BR88" s="1348">
        <f t="shared" si="79"/>
        <v>16808.399999999998</v>
      </c>
      <c r="BS88" s="1348">
        <f t="shared" si="80"/>
        <v>4757.9736599999997</v>
      </c>
      <c r="BT88" s="1348">
        <f t="shared" si="81"/>
        <v>16808.399999999998</v>
      </c>
      <c r="BU88" s="1348">
        <f t="shared" si="82"/>
        <v>0</v>
      </c>
      <c r="BX88" s="1153" t="s">
        <v>572</v>
      </c>
      <c r="BY88" s="1348">
        <v>0</v>
      </c>
      <c r="BZ88" s="1348">
        <f t="shared" si="83"/>
        <v>0</v>
      </c>
      <c r="CC88" s="1348" t="s">
        <v>377</v>
      </c>
      <c r="CD88" s="1348">
        <v>2930000</v>
      </c>
      <c r="CE88" s="1348">
        <v>449750</v>
      </c>
      <c r="CF88" s="1348">
        <v>1680000</v>
      </c>
      <c r="CG88" s="1348">
        <v>1250000</v>
      </c>
      <c r="CH88" s="1348">
        <f t="shared" si="84"/>
        <v>3032.5499999999997</v>
      </c>
      <c r="CI88" s="1348">
        <f t="shared" si="85"/>
        <v>465.49124999999998</v>
      </c>
      <c r="CJ88" s="1348">
        <f t="shared" si="86"/>
        <v>1738.8</v>
      </c>
      <c r="CK88" s="1348">
        <f t="shared" si="87"/>
        <v>1293.75</v>
      </c>
      <c r="CN88" s="1153" t="s">
        <v>570</v>
      </c>
      <c r="CO88" s="1348">
        <v>10306098</v>
      </c>
      <c r="CP88" s="1348">
        <f t="shared" si="88"/>
        <v>10666.81143</v>
      </c>
      <c r="CS88" s="748" t="s">
        <v>375</v>
      </c>
      <c r="CT88" s="749">
        <v>11194000</v>
      </c>
      <c r="CU88" s="749">
        <v>5742393</v>
      </c>
      <c r="CV88" s="749">
        <v>11194000</v>
      </c>
      <c r="CW88" s="749">
        <v>0</v>
      </c>
      <c r="CX88" s="1348">
        <f t="shared" si="89"/>
        <v>11585.789999999999</v>
      </c>
      <c r="CY88" s="1348">
        <f t="shared" si="90"/>
        <v>5943.3767549999993</v>
      </c>
      <c r="CZ88" s="1348">
        <f t="shared" si="91"/>
        <v>11585.789999999999</v>
      </c>
      <c r="DA88" s="1348">
        <f t="shared" si="92"/>
        <v>0</v>
      </c>
      <c r="DD88" s="1153" t="s">
        <v>395</v>
      </c>
      <c r="DE88" s="1348">
        <v>306354477</v>
      </c>
      <c r="DF88" s="1348">
        <f t="shared" si="93"/>
        <v>317076.88369499997</v>
      </c>
      <c r="DJ88" s="1153" t="s">
        <v>375</v>
      </c>
      <c r="DK88" s="1348">
        <v>11504000</v>
      </c>
      <c r="DL88" s="1348">
        <v>11504000</v>
      </c>
      <c r="DM88" s="1348">
        <v>0</v>
      </c>
      <c r="DN88" s="1348">
        <v>7409260</v>
      </c>
      <c r="DO88" s="1348">
        <f t="shared" si="94"/>
        <v>11906.64</v>
      </c>
      <c r="DP88" s="1348">
        <f t="shared" si="95"/>
        <v>11906.64</v>
      </c>
      <c r="DQ88" s="1348">
        <f t="shared" si="96"/>
        <v>0</v>
      </c>
      <c r="DR88" s="1348">
        <f t="shared" si="97"/>
        <v>7668.5841</v>
      </c>
      <c r="DV88" s="748" t="s">
        <v>385</v>
      </c>
      <c r="DW88" s="749">
        <v>882089</v>
      </c>
      <c r="DX88" s="1349">
        <f t="shared" si="98"/>
        <v>912.96211500000004</v>
      </c>
      <c r="EA88" s="748" t="s">
        <v>375</v>
      </c>
      <c r="EB88" s="749">
        <v>11504000</v>
      </c>
      <c r="EC88" s="749">
        <v>8349799</v>
      </c>
      <c r="ED88" s="749">
        <v>11504000</v>
      </c>
      <c r="EE88" s="749">
        <v>0</v>
      </c>
      <c r="EF88" s="1350">
        <f t="shared" si="99"/>
        <v>11906.64</v>
      </c>
      <c r="EG88" s="1350">
        <f t="shared" si="100"/>
        <v>8642.0419650000003</v>
      </c>
      <c r="EH88" s="1350">
        <f t="shared" si="101"/>
        <v>11906.64</v>
      </c>
      <c r="EI88" s="1350">
        <f t="shared" si="102"/>
        <v>0</v>
      </c>
      <c r="EL88" s="1351" t="s">
        <v>572</v>
      </c>
      <c r="EM88" s="1352">
        <v>0</v>
      </c>
      <c r="EN88" s="1352">
        <f t="shared" si="103"/>
        <v>0</v>
      </c>
      <c r="EQ88" s="996" t="s">
        <v>375</v>
      </c>
      <c r="ER88" s="997">
        <v>11632000</v>
      </c>
      <c r="ES88" s="997">
        <v>11632000</v>
      </c>
      <c r="ET88" s="997">
        <v>0</v>
      </c>
      <c r="EU88" s="997">
        <v>8949199</v>
      </c>
      <c r="EV88" s="1352">
        <f t="shared" si="104"/>
        <v>12039.119999999999</v>
      </c>
      <c r="EW88" s="1352">
        <f t="shared" si="105"/>
        <v>9262.4209649999993</v>
      </c>
      <c r="EX88" s="1352">
        <f t="shared" si="106"/>
        <v>12039.119999999999</v>
      </c>
      <c r="EY88" s="1352">
        <f t="shared" si="107"/>
        <v>0</v>
      </c>
      <c r="FB88" s="1153" t="s">
        <v>395</v>
      </c>
      <c r="FC88" s="1348">
        <v>42586821</v>
      </c>
      <c r="FD88" s="1348">
        <f t="shared" si="108"/>
        <v>44077.359734999998</v>
      </c>
      <c r="FF88" s="1153" t="s">
        <v>374</v>
      </c>
      <c r="FG88" s="1348">
        <v>168103005</v>
      </c>
      <c r="FH88" s="1348">
        <v>147153384</v>
      </c>
      <c r="FI88" s="1348">
        <v>166853005</v>
      </c>
      <c r="FJ88" s="1348">
        <v>1250000</v>
      </c>
      <c r="FK88" s="1350">
        <f t="shared" si="109"/>
        <v>173986.61017499998</v>
      </c>
      <c r="FL88" s="1350">
        <f t="shared" si="110"/>
        <v>152303.75243999998</v>
      </c>
      <c r="FM88" s="1350">
        <f t="shared" si="111"/>
        <v>172692.86017499998</v>
      </c>
      <c r="FN88" s="1350">
        <f t="shared" si="112"/>
        <v>1293.75</v>
      </c>
      <c r="FQ88" s="748" t="s">
        <v>564</v>
      </c>
      <c r="FR88" s="749">
        <v>6270541</v>
      </c>
      <c r="FS88" s="1348">
        <f t="shared" si="113"/>
        <v>6490.009935</v>
      </c>
      <c r="FV88" s="748" t="s">
        <v>374</v>
      </c>
      <c r="FW88" s="749">
        <v>201955501</v>
      </c>
      <c r="FX88" s="749">
        <v>167116902</v>
      </c>
      <c r="FY88" s="749">
        <v>167116903</v>
      </c>
      <c r="FZ88" s="749">
        <v>34838598</v>
      </c>
      <c r="GA88" s="1350">
        <f t="shared" si="114"/>
        <v>209023.94353499997</v>
      </c>
      <c r="GB88" s="1350">
        <f t="shared" si="115"/>
        <v>172965.99356999999</v>
      </c>
      <c r="GC88" s="1350">
        <f t="shared" si="116"/>
        <v>172965.99460499999</v>
      </c>
      <c r="GD88" s="1350">
        <f t="shared" si="117"/>
        <v>36057.948929999999</v>
      </c>
    </row>
    <row r="89" spans="1:186" ht="15" customHeight="1" x14ac:dyDescent="0.25">
      <c r="A89" s="748" t="s">
        <v>381</v>
      </c>
      <c r="B89" s="749">
        <v>6600000</v>
      </c>
      <c r="C89" s="749">
        <v>5691808</v>
      </c>
      <c r="D89" s="749">
        <v>908192</v>
      </c>
      <c r="E89" s="749">
        <v>0</v>
      </c>
      <c r="F89" s="749">
        <f t="shared" si="59"/>
        <v>6830.9999999999991</v>
      </c>
      <c r="G89" s="749">
        <f t="shared" si="60"/>
        <v>5891.0212799999999</v>
      </c>
      <c r="H89" s="749">
        <f t="shared" si="61"/>
        <v>939.97871999999995</v>
      </c>
      <c r="I89" s="749">
        <f t="shared" si="62"/>
        <v>0</v>
      </c>
      <c r="L89" s="748" t="s">
        <v>578</v>
      </c>
      <c r="M89" s="749">
        <v>0</v>
      </c>
      <c r="N89" s="749">
        <f t="shared" si="63"/>
        <v>0</v>
      </c>
      <c r="Q89" s="748" t="s">
        <v>381</v>
      </c>
      <c r="R89" s="749">
        <v>6600000</v>
      </c>
      <c r="S89" s="749">
        <v>5691808</v>
      </c>
      <c r="T89" s="749">
        <v>908192</v>
      </c>
      <c r="U89" s="749">
        <v>0</v>
      </c>
      <c r="V89" s="1348">
        <f t="shared" si="64"/>
        <v>6830.9999999999991</v>
      </c>
      <c r="W89" s="1348">
        <f t="shared" si="65"/>
        <v>5891.0212799999999</v>
      </c>
      <c r="X89" s="1348">
        <f t="shared" si="66"/>
        <v>939.97871999999995</v>
      </c>
      <c r="Y89" s="1348">
        <f t="shared" si="67"/>
        <v>0</v>
      </c>
      <c r="AB89" s="748" t="s">
        <v>387</v>
      </c>
      <c r="AC89" s="749">
        <v>36131913</v>
      </c>
      <c r="AD89" s="1348">
        <f t="shared" si="68"/>
        <v>37396.529954999998</v>
      </c>
      <c r="AG89" s="748" t="s">
        <v>380</v>
      </c>
      <c r="AH89" s="749">
        <v>7114286</v>
      </c>
      <c r="AI89" s="749">
        <v>0</v>
      </c>
      <c r="AJ89" s="749">
        <v>7095769</v>
      </c>
      <c r="AK89" s="749">
        <v>18517</v>
      </c>
      <c r="AL89" s="1348">
        <f t="shared" si="69"/>
        <v>7363.2860099999998</v>
      </c>
      <c r="AM89" s="1348">
        <f t="shared" si="70"/>
        <v>0</v>
      </c>
      <c r="AN89" s="1348">
        <f t="shared" si="71"/>
        <v>7344.1209149999995</v>
      </c>
      <c r="AO89" s="1348">
        <f t="shared" si="72"/>
        <v>19.165094999999997</v>
      </c>
      <c r="AR89" s="748" t="s">
        <v>571</v>
      </c>
      <c r="AS89" s="1348">
        <v>6809000</v>
      </c>
      <c r="AT89" s="1348">
        <f t="shared" si="73"/>
        <v>7047.3149999999996</v>
      </c>
      <c r="AW89" s="748" t="s">
        <v>379</v>
      </c>
      <c r="AX89" s="749">
        <v>65581752</v>
      </c>
      <c r="AY89" s="749">
        <v>65581752</v>
      </c>
      <c r="AZ89" s="749">
        <v>16395438</v>
      </c>
      <c r="BA89" s="749">
        <v>0</v>
      </c>
      <c r="BB89" s="1348">
        <f t="shared" si="74"/>
        <v>67877.113319999989</v>
      </c>
      <c r="BC89" s="1348">
        <f t="shared" si="75"/>
        <v>67877.113319999989</v>
      </c>
      <c r="BD89" s="1348">
        <f t="shared" si="76"/>
        <v>16969.278329999997</v>
      </c>
      <c r="BE89" s="1348">
        <f t="shared" si="77"/>
        <v>0</v>
      </c>
      <c r="BH89" s="748" t="s">
        <v>398</v>
      </c>
      <c r="BI89" s="1348">
        <v>0</v>
      </c>
      <c r="BJ89" s="1348">
        <f t="shared" si="78"/>
        <v>0</v>
      </c>
      <c r="BM89" s="748" t="s">
        <v>379</v>
      </c>
      <c r="BN89" s="1348">
        <v>65581752</v>
      </c>
      <c r="BO89" s="1348">
        <v>21860584</v>
      </c>
      <c r="BP89" s="1348">
        <v>65581752</v>
      </c>
      <c r="BQ89" s="1348">
        <v>0</v>
      </c>
      <c r="BR89" s="1348">
        <f t="shared" si="79"/>
        <v>67877.113319999989</v>
      </c>
      <c r="BS89" s="1348">
        <f t="shared" si="80"/>
        <v>22625.704439999998</v>
      </c>
      <c r="BT89" s="1348">
        <f t="shared" si="81"/>
        <v>67877.113319999989</v>
      </c>
      <c r="BU89" s="1348">
        <f t="shared" si="82"/>
        <v>0</v>
      </c>
      <c r="BX89" s="1153" t="s">
        <v>389</v>
      </c>
      <c r="BY89" s="1348">
        <v>6801897</v>
      </c>
      <c r="BZ89" s="1348">
        <f t="shared" si="83"/>
        <v>7039.9633949999998</v>
      </c>
      <c r="CC89" s="1348" t="s">
        <v>378</v>
      </c>
      <c r="CD89" s="1348">
        <v>16240000</v>
      </c>
      <c r="CE89" s="1348">
        <v>6107494</v>
      </c>
      <c r="CF89" s="1348">
        <v>16240000</v>
      </c>
      <c r="CG89" s="1348">
        <v>0</v>
      </c>
      <c r="CH89" s="1348">
        <f t="shared" si="84"/>
        <v>16808.399999999998</v>
      </c>
      <c r="CI89" s="1348">
        <f t="shared" si="85"/>
        <v>6321.2562899999994</v>
      </c>
      <c r="CJ89" s="1348">
        <f t="shared" si="86"/>
        <v>16808.399999999998</v>
      </c>
      <c r="CK89" s="1348">
        <f t="shared" si="87"/>
        <v>0</v>
      </c>
      <c r="CN89" s="1153" t="s">
        <v>571</v>
      </c>
      <c r="CO89" s="1348">
        <v>4427000</v>
      </c>
      <c r="CP89" s="1348">
        <f t="shared" si="88"/>
        <v>4581.9449999999997</v>
      </c>
      <c r="CS89" s="748" t="s">
        <v>376</v>
      </c>
      <c r="CT89" s="749">
        <v>20540189</v>
      </c>
      <c r="CU89" s="749">
        <v>8145103</v>
      </c>
      <c r="CV89" s="749">
        <v>20540189</v>
      </c>
      <c r="CW89" s="749">
        <v>0</v>
      </c>
      <c r="CX89" s="1348">
        <f t="shared" si="89"/>
        <v>21259.095614999998</v>
      </c>
      <c r="CY89" s="1348">
        <f t="shared" si="90"/>
        <v>8430.1816049999998</v>
      </c>
      <c r="CZ89" s="1348">
        <f t="shared" si="91"/>
        <v>21259.095614999998</v>
      </c>
      <c r="DA89" s="1348">
        <f t="shared" si="92"/>
        <v>0</v>
      </c>
      <c r="DD89" s="1153" t="s">
        <v>396</v>
      </c>
      <c r="DE89" s="1348">
        <v>12318910</v>
      </c>
      <c r="DF89" s="1348">
        <f t="shared" si="93"/>
        <v>12750.071849999998</v>
      </c>
      <c r="DJ89" s="1153" t="s">
        <v>376</v>
      </c>
      <c r="DK89" s="1348">
        <v>15360129</v>
      </c>
      <c r="DL89" s="1348">
        <v>14720189</v>
      </c>
      <c r="DM89" s="1348">
        <v>639940</v>
      </c>
      <c r="DN89" s="1348">
        <v>9487968</v>
      </c>
      <c r="DO89" s="1348">
        <f t="shared" si="94"/>
        <v>15897.733515</v>
      </c>
      <c r="DP89" s="1348">
        <f t="shared" si="95"/>
        <v>15235.395614999999</v>
      </c>
      <c r="DQ89" s="1348">
        <f t="shared" si="96"/>
        <v>662.33789999999999</v>
      </c>
      <c r="DR89" s="1348">
        <f t="shared" si="97"/>
        <v>9820.0468799999999</v>
      </c>
      <c r="DV89" s="748" t="s">
        <v>386</v>
      </c>
      <c r="DW89" s="749">
        <v>0</v>
      </c>
      <c r="DX89" s="1349">
        <f t="shared" si="98"/>
        <v>0</v>
      </c>
      <c r="EA89" s="748" t="s">
        <v>376</v>
      </c>
      <c r="EB89" s="749">
        <v>18983955</v>
      </c>
      <c r="EC89" s="749">
        <v>10160328</v>
      </c>
      <c r="ED89" s="749">
        <v>18983955</v>
      </c>
      <c r="EE89" s="749">
        <v>0</v>
      </c>
      <c r="EF89" s="1350">
        <f t="shared" si="99"/>
        <v>19648.393425000002</v>
      </c>
      <c r="EG89" s="1350">
        <f t="shared" si="100"/>
        <v>10515.939479999999</v>
      </c>
      <c r="EH89" s="1350">
        <f t="shared" si="101"/>
        <v>19648.393425000002</v>
      </c>
      <c r="EI89" s="1350">
        <f t="shared" si="102"/>
        <v>0</v>
      </c>
      <c r="EL89" s="1351" t="s">
        <v>389</v>
      </c>
      <c r="EM89" s="1352">
        <v>32539043</v>
      </c>
      <c r="EN89" s="1352">
        <f t="shared" si="103"/>
        <v>33677.909504999996</v>
      </c>
      <c r="EQ89" s="996" t="s">
        <v>376</v>
      </c>
      <c r="ER89" s="997">
        <v>15932629</v>
      </c>
      <c r="ES89" s="997">
        <v>15932629</v>
      </c>
      <c r="ET89" s="997">
        <v>0</v>
      </c>
      <c r="EU89" s="997">
        <v>11525096</v>
      </c>
      <c r="EV89" s="1352">
        <f t="shared" si="104"/>
        <v>16490.271014999998</v>
      </c>
      <c r="EW89" s="1352">
        <f t="shared" si="105"/>
        <v>11928.474359999998</v>
      </c>
      <c r="EX89" s="1352">
        <f t="shared" si="106"/>
        <v>16490.271014999998</v>
      </c>
      <c r="EY89" s="1352">
        <f t="shared" si="107"/>
        <v>0</v>
      </c>
      <c r="FB89" s="1153" t="s">
        <v>396</v>
      </c>
      <c r="FC89" s="1348">
        <v>26406987</v>
      </c>
      <c r="FD89" s="1348">
        <f t="shared" si="108"/>
        <v>27331.231544999999</v>
      </c>
      <c r="FF89" s="1153" t="s">
        <v>375</v>
      </c>
      <c r="FG89" s="1348">
        <v>12125000</v>
      </c>
      <c r="FH89" s="1348">
        <v>9944591</v>
      </c>
      <c r="FI89" s="1348">
        <v>12125000</v>
      </c>
      <c r="FJ89" s="1348">
        <v>0</v>
      </c>
      <c r="FK89" s="1350">
        <f t="shared" si="109"/>
        <v>12549.374999999998</v>
      </c>
      <c r="FL89" s="1350">
        <f t="shared" si="110"/>
        <v>10292.651684999999</v>
      </c>
      <c r="FM89" s="1350">
        <f t="shared" si="111"/>
        <v>12549.374999999998</v>
      </c>
      <c r="FN89" s="1350">
        <f t="shared" si="112"/>
        <v>0</v>
      </c>
      <c r="FQ89" s="748" t="s">
        <v>382</v>
      </c>
      <c r="FR89" s="749">
        <v>5834070</v>
      </c>
      <c r="FS89" s="1348">
        <f t="shared" si="113"/>
        <v>6038.2624499999993</v>
      </c>
      <c r="FV89" s="748" t="s">
        <v>375</v>
      </c>
      <c r="FW89" s="749">
        <v>10998000</v>
      </c>
      <c r="FX89" s="749">
        <v>10787154</v>
      </c>
      <c r="FY89" s="749">
        <v>10787154</v>
      </c>
      <c r="FZ89" s="749">
        <v>210846</v>
      </c>
      <c r="GA89" s="1350">
        <f t="shared" si="114"/>
        <v>11382.929999999998</v>
      </c>
      <c r="GB89" s="1350">
        <f t="shared" si="115"/>
        <v>11164.704389999999</v>
      </c>
      <c r="GC89" s="1350">
        <f t="shared" si="116"/>
        <v>11164.704389999999</v>
      </c>
      <c r="GD89" s="1350">
        <f t="shared" si="117"/>
        <v>218.22560999999999</v>
      </c>
    </row>
    <row r="90" spans="1:186" ht="15" customHeight="1" x14ac:dyDescent="0.25">
      <c r="A90" s="748" t="s">
        <v>564</v>
      </c>
      <c r="B90" s="749">
        <v>38400000</v>
      </c>
      <c r="C90" s="749">
        <v>37629672</v>
      </c>
      <c r="D90" s="749">
        <v>770328</v>
      </c>
      <c r="E90" s="749">
        <v>0</v>
      </c>
      <c r="F90" s="749">
        <f t="shared" si="59"/>
        <v>39744</v>
      </c>
      <c r="G90" s="749">
        <f t="shared" si="60"/>
        <v>38946.710519999993</v>
      </c>
      <c r="H90" s="749">
        <f t="shared" si="61"/>
        <v>797.28947999999991</v>
      </c>
      <c r="I90" s="749">
        <f t="shared" si="62"/>
        <v>0</v>
      </c>
      <c r="L90" s="748" t="s">
        <v>399</v>
      </c>
      <c r="M90" s="749">
        <v>7734844</v>
      </c>
      <c r="N90" s="749">
        <f t="shared" si="63"/>
        <v>8005.5635399999992</v>
      </c>
      <c r="Q90" s="748" t="s">
        <v>564</v>
      </c>
      <c r="R90" s="749">
        <v>38400000</v>
      </c>
      <c r="S90" s="749">
        <v>37629672</v>
      </c>
      <c r="T90" s="749">
        <v>770328</v>
      </c>
      <c r="U90" s="749">
        <v>0</v>
      </c>
      <c r="V90" s="1348">
        <f t="shared" si="64"/>
        <v>39744</v>
      </c>
      <c r="W90" s="1348">
        <f t="shared" si="65"/>
        <v>38946.710519999993</v>
      </c>
      <c r="X90" s="1348">
        <f t="shared" si="66"/>
        <v>797.28947999999991</v>
      </c>
      <c r="Y90" s="1348">
        <f t="shared" si="67"/>
        <v>0</v>
      </c>
      <c r="AB90" s="748" t="s">
        <v>388</v>
      </c>
      <c r="AC90" s="749">
        <v>8761982</v>
      </c>
      <c r="AD90" s="1348">
        <f t="shared" si="68"/>
        <v>9068.6513699999996</v>
      </c>
      <c r="AG90" s="748" t="s">
        <v>381</v>
      </c>
      <c r="AH90" s="749">
        <v>7114763</v>
      </c>
      <c r="AI90" s="749">
        <v>2845902</v>
      </c>
      <c r="AJ90" s="749">
        <v>7114763</v>
      </c>
      <c r="AK90" s="749">
        <v>0</v>
      </c>
      <c r="AL90" s="1348">
        <f t="shared" si="69"/>
        <v>7363.779704999999</v>
      </c>
      <c r="AM90" s="1348">
        <f t="shared" si="70"/>
        <v>2945.50857</v>
      </c>
      <c r="AN90" s="1348">
        <f t="shared" si="71"/>
        <v>7363.779704999999</v>
      </c>
      <c r="AO90" s="1348">
        <f t="shared" si="72"/>
        <v>0</v>
      </c>
      <c r="AR90" s="748" t="s">
        <v>572</v>
      </c>
      <c r="AS90" s="1348">
        <v>609021</v>
      </c>
      <c r="AT90" s="1348">
        <f t="shared" si="73"/>
        <v>630.33673499999986</v>
      </c>
      <c r="AW90" s="748" t="s">
        <v>380</v>
      </c>
      <c r="AX90" s="749">
        <v>7114286</v>
      </c>
      <c r="AY90" s="749">
        <v>7095769</v>
      </c>
      <c r="AZ90" s="749">
        <v>0</v>
      </c>
      <c r="BA90" s="749">
        <v>18517</v>
      </c>
      <c r="BB90" s="1348">
        <f t="shared" si="74"/>
        <v>7363.2860099999998</v>
      </c>
      <c r="BC90" s="1348">
        <f t="shared" si="75"/>
        <v>7344.1209149999995</v>
      </c>
      <c r="BD90" s="1348">
        <f t="shared" si="76"/>
        <v>0</v>
      </c>
      <c r="BE90" s="1348">
        <f t="shared" si="77"/>
        <v>19.165094999999997</v>
      </c>
      <c r="BH90" s="748" t="s">
        <v>579</v>
      </c>
      <c r="BI90" s="1348">
        <v>183168000</v>
      </c>
      <c r="BJ90" s="1348">
        <f t="shared" si="78"/>
        <v>189578.87999999998</v>
      </c>
      <c r="BM90" s="748" t="s">
        <v>380</v>
      </c>
      <c r="BN90" s="1348">
        <v>7095769</v>
      </c>
      <c r="BO90" s="1348">
        <v>0</v>
      </c>
      <c r="BP90" s="1348">
        <v>7095769</v>
      </c>
      <c r="BQ90" s="1348">
        <v>0</v>
      </c>
      <c r="BR90" s="1348">
        <f t="shared" si="79"/>
        <v>7344.1209149999995</v>
      </c>
      <c r="BS90" s="1348">
        <f t="shared" si="80"/>
        <v>0</v>
      </c>
      <c r="BT90" s="1348">
        <f t="shared" si="81"/>
        <v>7344.1209149999995</v>
      </c>
      <c r="BU90" s="1348">
        <f t="shared" si="82"/>
        <v>0</v>
      </c>
      <c r="BX90" s="1153" t="s">
        <v>390</v>
      </c>
      <c r="BY90" s="1348">
        <v>27384336</v>
      </c>
      <c r="BZ90" s="1348">
        <f t="shared" si="83"/>
        <v>28342.787759999996</v>
      </c>
      <c r="CC90" s="1348" t="s">
        <v>379</v>
      </c>
      <c r="CD90" s="1348">
        <v>65581752</v>
      </c>
      <c r="CE90" s="1348">
        <v>27325730</v>
      </c>
      <c r="CF90" s="1348">
        <v>65581752</v>
      </c>
      <c r="CG90" s="1348">
        <v>0</v>
      </c>
      <c r="CH90" s="1348">
        <f t="shared" si="84"/>
        <v>67877.113319999989</v>
      </c>
      <c r="CI90" s="1348">
        <f t="shared" si="85"/>
        <v>28282.130549999998</v>
      </c>
      <c r="CJ90" s="1348">
        <f t="shared" si="86"/>
        <v>67877.113319999989</v>
      </c>
      <c r="CK90" s="1348">
        <f t="shared" si="87"/>
        <v>0</v>
      </c>
      <c r="CN90" s="1153" t="s">
        <v>389</v>
      </c>
      <c r="CO90" s="1348">
        <v>2062032</v>
      </c>
      <c r="CP90" s="1348">
        <f t="shared" si="88"/>
        <v>2134.2031200000001</v>
      </c>
      <c r="CS90" s="748" t="s">
        <v>377</v>
      </c>
      <c r="CT90" s="749">
        <v>2930000</v>
      </c>
      <c r="CU90" s="749">
        <v>751900</v>
      </c>
      <c r="CV90" s="749">
        <v>1680000</v>
      </c>
      <c r="CW90" s="749">
        <v>1250000</v>
      </c>
      <c r="CX90" s="1348">
        <f t="shared" si="89"/>
        <v>3032.5499999999997</v>
      </c>
      <c r="CY90" s="1348">
        <f t="shared" si="90"/>
        <v>778.21649999999988</v>
      </c>
      <c r="CZ90" s="1348">
        <f t="shared" si="91"/>
        <v>1738.8</v>
      </c>
      <c r="DA90" s="1348">
        <f t="shared" si="92"/>
        <v>1293.75</v>
      </c>
      <c r="DD90" s="1153" t="s">
        <v>577</v>
      </c>
      <c r="DE90" s="1348">
        <v>1336685</v>
      </c>
      <c r="DF90" s="1348">
        <f t="shared" si="93"/>
        <v>1383.4689749999998</v>
      </c>
      <c r="DJ90" s="1153" t="s">
        <v>377</v>
      </c>
      <c r="DK90" s="1348">
        <v>3290000</v>
      </c>
      <c r="DL90" s="1348">
        <v>2037250</v>
      </c>
      <c r="DM90" s="1348">
        <v>1252750</v>
      </c>
      <c r="DN90" s="1348">
        <v>1109150</v>
      </c>
      <c r="DO90" s="1348">
        <f t="shared" si="94"/>
        <v>3405.1499999999996</v>
      </c>
      <c r="DP90" s="1348">
        <f t="shared" si="95"/>
        <v>2108.55375</v>
      </c>
      <c r="DQ90" s="1348">
        <f t="shared" si="96"/>
        <v>1296.5962499999998</v>
      </c>
      <c r="DR90" s="1348">
        <f t="shared" si="97"/>
        <v>1147.9702500000001</v>
      </c>
      <c r="DV90" s="748" t="s">
        <v>387</v>
      </c>
      <c r="DW90" s="749">
        <v>53864068</v>
      </c>
      <c r="DX90" s="1349">
        <f t="shared" si="98"/>
        <v>55749.310379999995</v>
      </c>
      <c r="EA90" s="748" t="s">
        <v>377</v>
      </c>
      <c r="EB90" s="749">
        <v>3287250</v>
      </c>
      <c r="EC90" s="749">
        <v>1109150</v>
      </c>
      <c r="ED90" s="749">
        <v>2037250</v>
      </c>
      <c r="EE90" s="749">
        <v>1250000</v>
      </c>
      <c r="EF90" s="1350">
        <f t="shared" si="99"/>
        <v>3402.3037499999996</v>
      </c>
      <c r="EG90" s="1350">
        <f t="shared" si="100"/>
        <v>1147.9702500000001</v>
      </c>
      <c r="EH90" s="1350">
        <f t="shared" si="101"/>
        <v>2108.55375</v>
      </c>
      <c r="EI90" s="1350">
        <f t="shared" si="102"/>
        <v>1293.75</v>
      </c>
      <c r="EL90" s="1351" t="s">
        <v>390</v>
      </c>
      <c r="EM90" s="1352">
        <v>19069696</v>
      </c>
      <c r="EN90" s="1352">
        <f t="shared" si="103"/>
        <v>19737.135359999997</v>
      </c>
      <c r="EQ90" s="996" t="s">
        <v>377</v>
      </c>
      <c r="ER90" s="997">
        <v>3287250</v>
      </c>
      <c r="ES90" s="997">
        <v>2037250</v>
      </c>
      <c r="ET90" s="997">
        <v>1250000</v>
      </c>
      <c r="EU90" s="997">
        <v>1415000</v>
      </c>
      <c r="EV90" s="1352">
        <f t="shared" si="104"/>
        <v>3402.3037499999996</v>
      </c>
      <c r="EW90" s="1352">
        <f t="shared" si="105"/>
        <v>1464.5249999999999</v>
      </c>
      <c r="EX90" s="1352">
        <f t="shared" si="106"/>
        <v>2108.55375</v>
      </c>
      <c r="EY90" s="1352">
        <f t="shared" si="107"/>
        <v>1293.75</v>
      </c>
      <c r="FB90" s="1153" t="s">
        <v>577</v>
      </c>
      <c r="FC90" s="1348">
        <v>3803821</v>
      </c>
      <c r="FD90" s="1348">
        <f t="shared" si="108"/>
        <v>3936.9547349999998</v>
      </c>
      <c r="FF90" s="1153" t="s">
        <v>376</v>
      </c>
      <c r="FG90" s="1348">
        <v>15962629</v>
      </c>
      <c r="FH90" s="1348">
        <v>12419941</v>
      </c>
      <c r="FI90" s="1348">
        <v>15962629</v>
      </c>
      <c r="FJ90" s="1348">
        <v>0</v>
      </c>
      <c r="FK90" s="1350">
        <f t="shared" si="109"/>
        <v>16521.321015000001</v>
      </c>
      <c r="FL90" s="1350">
        <f t="shared" si="110"/>
        <v>12854.638934999999</v>
      </c>
      <c r="FM90" s="1350">
        <f t="shared" si="111"/>
        <v>16521.321015000001</v>
      </c>
      <c r="FN90" s="1350">
        <f t="shared" si="112"/>
        <v>0</v>
      </c>
      <c r="FQ90" s="748" t="s">
        <v>565</v>
      </c>
      <c r="FR90" s="749">
        <v>1909950</v>
      </c>
      <c r="FS90" s="1348">
        <f t="shared" si="113"/>
        <v>1976.7982499999998</v>
      </c>
      <c r="FV90" s="748" t="s">
        <v>376</v>
      </c>
      <c r="FW90" s="749">
        <v>15873353</v>
      </c>
      <c r="FX90" s="749">
        <v>14664349</v>
      </c>
      <c r="FY90" s="749">
        <v>14664349</v>
      </c>
      <c r="FZ90" s="749">
        <v>1209004</v>
      </c>
      <c r="GA90" s="1350">
        <f t="shared" si="114"/>
        <v>16428.920354999998</v>
      </c>
      <c r="GB90" s="1350">
        <f t="shared" si="115"/>
        <v>15177.601214999999</v>
      </c>
      <c r="GC90" s="1350">
        <f t="shared" si="116"/>
        <v>15177.601214999999</v>
      </c>
      <c r="GD90" s="1350">
        <f t="shared" si="117"/>
        <v>1251.3191399999998</v>
      </c>
    </row>
    <row r="91" spans="1:186" ht="15" customHeight="1" x14ac:dyDescent="0.25">
      <c r="A91" s="748" t="s">
        <v>382</v>
      </c>
      <c r="B91" s="749">
        <v>64128500</v>
      </c>
      <c r="C91" s="749">
        <v>24845846</v>
      </c>
      <c r="D91" s="749">
        <v>39282654</v>
      </c>
      <c r="E91" s="749">
        <v>14879873</v>
      </c>
      <c r="F91" s="749">
        <f t="shared" si="59"/>
        <v>66372.997499999998</v>
      </c>
      <c r="G91" s="749">
        <f t="shared" si="60"/>
        <v>25715.45061</v>
      </c>
      <c r="H91" s="749">
        <f t="shared" si="61"/>
        <v>40657.546889999998</v>
      </c>
      <c r="I91" s="749">
        <f t="shared" si="62"/>
        <v>15400.668554999998</v>
      </c>
      <c r="L91" s="748" t="s">
        <v>400</v>
      </c>
      <c r="M91" s="749">
        <v>7734844</v>
      </c>
      <c r="N91" s="749">
        <f t="shared" si="63"/>
        <v>8005.5635399999992</v>
      </c>
      <c r="Q91" s="748" t="s">
        <v>382</v>
      </c>
      <c r="R91" s="749">
        <v>74783152</v>
      </c>
      <c r="S91" s="749">
        <v>26754948</v>
      </c>
      <c r="T91" s="749">
        <v>48028204</v>
      </c>
      <c r="U91" s="749">
        <v>20497062</v>
      </c>
      <c r="V91" s="1348">
        <f t="shared" si="64"/>
        <v>77400.562319999997</v>
      </c>
      <c r="W91" s="1348">
        <f t="shared" si="65"/>
        <v>27691.371179999998</v>
      </c>
      <c r="X91" s="1348">
        <f t="shared" si="66"/>
        <v>49709.191139999995</v>
      </c>
      <c r="Y91" s="1348">
        <f t="shared" si="67"/>
        <v>21214.459170000002</v>
      </c>
      <c r="AB91" s="748" t="s">
        <v>474</v>
      </c>
      <c r="AC91" s="749">
        <v>0</v>
      </c>
      <c r="AD91" s="1348">
        <f t="shared" si="68"/>
        <v>0</v>
      </c>
      <c r="AG91" s="748" t="s">
        <v>564</v>
      </c>
      <c r="AH91" s="749">
        <v>38400000</v>
      </c>
      <c r="AI91" s="749">
        <v>0</v>
      </c>
      <c r="AJ91" s="749">
        <v>37629672</v>
      </c>
      <c r="AK91" s="749">
        <v>770328</v>
      </c>
      <c r="AL91" s="1348">
        <f t="shared" si="69"/>
        <v>39744</v>
      </c>
      <c r="AM91" s="1348">
        <f t="shared" si="70"/>
        <v>0</v>
      </c>
      <c r="AN91" s="1348">
        <f t="shared" si="71"/>
        <v>38946.710519999993</v>
      </c>
      <c r="AO91" s="1348">
        <f t="shared" si="72"/>
        <v>797.28947999999991</v>
      </c>
      <c r="AR91" s="748" t="s">
        <v>389</v>
      </c>
      <c r="AS91" s="1348">
        <v>4582988</v>
      </c>
      <c r="AT91" s="1348">
        <f t="shared" si="73"/>
        <v>4743.3925799999997</v>
      </c>
      <c r="AW91" s="748" t="s">
        <v>381</v>
      </c>
      <c r="AX91" s="749">
        <v>7114763</v>
      </c>
      <c r="AY91" s="749">
        <v>7114763</v>
      </c>
      <c r="AZ91" s="749">
        <v>2845902</v>
      </c>
      <c r="BA91" s="749">
        <v>0</v>
      </c>
      <c r="BB91" s="1348">
        <f t="shared" si="74"/>
        <v>7363.779704999999</v>
      </c>
      <c r="BC91" s="1348">
        <f t="shared" si="75"/>
        <v>7363.779704999999</v>
      </c>
      <c r="BD91" s="1348">
        <f t="shared" si="76"/>
        <v>2945.50857</v>
      </c>
      <c r="BE91" s="1348">
        <f t="shared" si="77"/>
        <v>0</v>
      </c>
      <c r="BH91" s="748" t="s">
        <v>580</v>
      </c>
      <c r="BI91" s="1348">
        <v>183168000</v>
      </c>
      <c r="BJ91" s="1348">
        <f t="shared" si="78"/>
        <v>189578.87999999998</v>
      </c>
      <c r="BM91" s="748" t="s">
        <v>381</v>
      </c>
      <c r="BN91" s="1348">
        <v>7114763</v>
      </c>
      <c r="BO91" s="1348">
        <v>2845902</v>
      </c>
      <c r="BP91" s="1348">
        <v>7114763</v>
      </c>
      <c r="BQ91" s="1348">
        <v>0</v>
      </c>
      <c r="BR91" s="1348">
        <f t="shared" si="79"/>
        <v>7363.779704999999</v>
      </c>
      <c r="BS91" s="1348">
        <f t="shared" si="80"/>
        <v>2945.50857</v>
      </c>
      <c r="BT91" s="1348">
        <f t="shared" si="81"/>
        <v>7363.779704999999</v>
      </c>
      <c r="BU91" s="1348">
        <f t="shared" si="82"/>
        <v>0</v>
      </c>
      <c r="BX91" s="1153" t="s">
        <v>391</v>
      </c>
      <c r="BY91" s="1348">
        <v>21403648</v>
      </c>
      <c r="BZ91" s="1348">
        <f t="shared" si="83"/>
        <v>22152.775679999999</v>
      </c>
      <c r="CC91" s="1348" t="s">
        <v>380</v>
      </c>
      <c r="CD91" s="1348">
        <v>7095769</v>
      </c>
      <c r="CE91" s="1348">
        <v>0</v>
      </c>
      <c r="CF91" s="1348">
        <v>7095769</v>
      </c>
      <c r="CG91" s="1348">
        <v>0</v>
      </c>
      <c r="CH91" s="1348">
        <f t="shared" si="84"/>
        <v>7344.1209149999995</v>
      </c>
      <c r="CI91" s="1348">
        <f t="shared" si="85"/>
        <v>0</v>
      </c>
      <c r="CJ91" s="1348">
        <f t="shared" si="86"/>
        <v>7344.1209149999995</v>
      </c>
      <c r="CK91" s="1348">
        <f t="shared" si="87"/>
        <v>0</v>
      </c>
      <c r="CN91" s="1153" t="s">
        <v>390</v>
      </c>
      <c r="CO91" s="1348">
        <v>97271547</v>
      </c>
      <c r="CP91" s="1348">
        <f t="shared" si="88"/>
        <v>100676.051145</v>
      </c>
      <c r="CS91" s="748" t="s">
        <v>378</v>
      </c>
      <c r="CT91" s="749">
        <v>16240000</v>
      </c>
      <c r="CU91" s="749">
        <v>7413932</v>
      </c>
      <c r="CV91" s="749">
        <v>16240000</v>
      </c>
      <c r="CW91" s="749">
        <v>0</v>
      </c>
      <c r="CX91" s="1348">
        <f t="shared" si="89"/>
        <v>16808.399999999998</v>
      </c>
      <c r="CY91" s="1348">
        <f t="shared" si="90"/>
        <v>7673.4196199999988</v>
      </c>
      <c r="CZ91" s="1348">
        <f t="shared" si="91"/>
        <v>16808.399999999998</v>
      </c>
      <c r="DA91" s="1348">
        <f t="shared" si="92"/>
        <v>0</v>
      </c>
      <c r="DD91" s="1153" t="s">
        <v>397</v>
      </c>
      <c r="DE91" s="1348">
        <v>1336685</v>
      </c>
      <c r="DF91" s="1348">
        <f t="shared" si="93"/>
        <v>1383.4689749999998</v>
      </c>
      <c r="DJ91" s="1153" t="s">
        <v>378</v>
      </c>
      <c r="DK91" s="1348">
        <v>16240000</v>
      </c>
      <c r="DL91" s="1348">
        <v>16240000</v>
      </c>
      <c r="DM91" s="1348">
        <v>0</v>
      </c>
      <c r="DN91" s="1348">
        <v>9347548</v>
      </c>
      <c r="DO91" s="1348">
        <f t="shared" si="94"/>
        <v>16808.399999999998</v>
      </c>
      <c r="DP91" s="1348">
        <f t="shared" si="95"/>
        <v>16808.399999999998</v>
      </c>
      <c r="DQ91" s="1348">
        <f t="shared" si="96"/>
        <v>0</v>
      </c>
      <c r="DR91" s="1348">
        <f t="shared" si="97"/>
        <v>9674.7121800000004</v>
      </c>
      <c r="DV91" s="748" t="s">
        <v>388</v>
      </c>
      <c r="DW91" s="749">
        <v>8012084</v>
      </c>
      <c r="DX91" s="1349">
        <f t="shared" si="98"/>
        <v>8292.5069399999993</v>
      </c>
      <c r="EA91" s="748" t="s">
        <v>378</v>
      </c>
      <c r="EB91" s="749">
        <v>16240000</v>
      </c>
      <c r="EC91" s="749">
        <v>10720638</v>
      </c>
      <c r="ED91" s="749">
        <v>16240000</v>
      </c>
      <c r="EE91" s="749">
        <v>0</v>
      </c>
      <c r="EF91" s="1350">
        <f t="shared" si="99"/>
        <v>16808.399999999998</v>
      </c>
      <c r="EG91" s="1350">
        <f t="shared" si="100"/>
        <v>11095.86033</v>
      </c>
      <c r="EH91" s="1350">
        <f t="shared" si="101"/>
        <v>16808.399999999998</v>
      </c>
      <c r="EI91" s="1350">
        <f t="shared" si="102"/>
        <v>0</v>
      </c>
      <c r="EL91" s="1351" t="s">
        <v>391</v>
      </c>
      <c r="EM91" s="1352">
        <v>7577466</v>
      </c>
      <c r="EN91" s="1352">
        <f t="shared" si="103"/>
        <v>7842.67731</v>
      </c>
      <c r="EQ91" s="996" t="s">
        <v>378</v>
      </c>
      <c r="ER91" s="997">
        <v>16606170</v>
      </c>
      <c r="ES91" s="997">
        <v>16606170</v>
      </c>
      <c r="ET91" s="997">
        <v>0</v>
      </c>
      <c r="EU91" s="997">
        <v>13559466</v>
      </c>
      <c r="EV91" s="1352">
        <f t="shared" si="104"/>
        <v>17187.385949999996</v>
      </c>
      <c r="EW91" s="1352">
        <f t="shared" si="105"/>
        <v>14034.04731</v>
      </c>
      <c r="EX91" s="1352">
        <f t="shared" si="106"/>
        <v>17187.385949999996</v>
      </c>
      <c r="EY91" s="1352">
        <f t="shared" si="107"/>
        <v>0</v>
      </c>
      <c r="FB91" s="1153" t="s">
        <v>397</v>
      </c>
      <c r="FC91" s="1348">
        <v>893403</v>
      </c>
      <c r="FD91" s="1348">
        <f t="shared" si="108"/>
        <v>924.67210499999999</v>
      </c>
      <c r="FF91" s="1153" t="s">
        <v>377</v>
      </c>
      <c r="FG91" s="1348">
        <v>3287250</v>
      </c>
      <c r="FH91" s="1348">
        <v>1626950</v>
      </c>
      <c r="FI91" s="1348">
        <v>2037250</v>
      </c>
      <c r="FJ91" s="1348">
        <v>1250000</v>
      </c>
      <c r="FK91" s="1350">
        <f t="shared" si="109"/>
        <v>3402.3037499999996</v>
      </c>
      <c r="FL91" s="1350">
        <f t="shared" si="110"/>
        <v>1683.8932499999999</v>
      </c>
      <c r="FM91" s="1350">
        <f t="shared" si="111"/>
        <v>2108.55375</v>
      </c>
      <c r="FN91" s="1350">
        <f t="shared" si="112"/>
        <v>1293.75</v>
      </c>
      <c r="FQ91" s="748" t="s">
        <v>566</v>
      </c>
      <c r="FR91" s="749">
        <v>2715443</v>
      </c>
      <c r="FS91" s="1348">
        <f t="shared" si="113"/>
        <v>2810.4835050000002</v>
      </c>
      <c r="FV91" s="748" t="s">
        <v>377</v>
      </c>
      <c r="FW91" s="749">
        <v>2037250</v>
      </c>
      <c r="FX91" s="749">
        <v>1696900</v>
      </c>
      <c r="FY91" s="749">
        <v>1696900</v>
      </c>
      <c r="FZ91" s="749">
        <v>340350</v>
      </c>
      <c r="GA91" s="1350">
        <f t="shared" si="114"/>
        <v>2108.55375</v>
      </c>
      <c r="GB91" s="1350">
        <f t="shared" si="115"/>
        <v>1756.2915</v>
      </c>
      <c r="GC91" s="1350">
        <f t="shared" si="116"/>
        <v>1756.2915</v>
      </c>
      <c r="GD91" s="1350">
        <f t="shared" si="117"/>
        <v>352.26224999999999</v>
      </c>
    </row>
    <row r="92" spans="1:186" ht="15" customHeight="1" x14ac:dyDescent="0.25">
      <c r="A92" s="748" t="s">
        <v>565</v>
      </c>
      <c r="B92" s="749">
        <v>26300000</v>
      </c>
      <c r="C92" s="749">
        <v>17778645</v>
      </c>
      <c r="D92" s="749">
        <v>8521355</v>
      </c>
      <c r="E92" s="749">
        <v>13197645</v>
      </c>
      <c r="F92" s="749">
        <f t="shared" si="59"/>
        <v>27220.499999999996</v>
      </c>
      <c r="G92" s="749">
        <f t="shared" si="60"/>
        <v>18400.897574999999</v>
      </c>
      <c r="H92" s="749">
        <f t="shared" si="61"/>
        <v>8819.6024249999991</v>
      </c>
      <c r="I92" s="749">
        <f t="shared" si="62"/>
        <v>13659.562575</v>
      </c>
      <c r="L92" s="748" t="s">
        <v>506</v>
      </c>
      <c r="M92" s="749">
        <v>7734844</v>
      </c>
      <c r="N92" s="749">
        <f t="shared" si="63"/>
        <v>8005.5635399999992</v>
      </c>
      <c r="Q92" s="748" t="s">
        <v>565</v>
      </c>
      <c r="R92" s="749">
        <v>43644827</v>
      </c>
      <c r="S92" s="749">
        <v>17778645</v>
      </c>
      <c r="T92" s="749">
        <v>25866182</v>
      </c>
      <c r="U92" s="749">
        <v>17778645</v>
      </c>
      <c r="V92" s="1348">
        <f t="shared" si="64"/>
        <v>45172.395944999997</v>
      </c>
      <c r="W92" s="1348">
        <f t="shared" si="65"/>
        <v>18400.897574999999</v>
      </c>
      <c r="X92" s="1348">
        <f t="shared" si="66"/>
        <v>26771.498369999998</v>
      </c>
      <c r="Y92" s="1348">
        <f t="shared" si="67"/>
        <v>18400.897574999999</v>
      </c>
      <c r="AB92" s="748" t="s">
        <v>570</v>
      </c>
      <c r="AC92" s="749">
        <v>15047941</v>
      </c>
      <c r="AD92" s="1348">
        <f t="shared" si="68"/>
        <v>15574.618935</v>
      </c>
      <c r="AG92" s="748" t="s">
        <v>382</v>
      </c>
      <c r="AH92" s="749">
        <v>74521863</v>
      </c>
      <c r="AI92" s="749">
        <v>23181061</v>
      </c>
      <c r="AJ92" s="749">
        <v>29533080</v>
      </c>
      <c r="AK92" s="749">
        <v>44988783</v>
      </c>
      <c r="AL92" s="1348">
        <f t="shared" si="69"/>
        <v>77130.128204999986</v>
      </c>
      <c r="AM92" s="1348">
        <f t="shared" si="70"/>
        <v>23992.398134999999</v>
      </c>
      <c r="AN92" s="1348">
        <f t="shared" si="71"/>
        <v>30566.737799999999</v>
      </c>
      <c r="AO92" s="1348">
        <f t="shared" si="72"/>
        <v>46563.390404999998</v>
      </c>
      <c r="AR92" s="748" t="s">
        <v>390</v>
      </c>
      <c r="AS92" s="1348">
        <v>70709307</v>
      </c>
      <c r="AT92" s="1348">
        <f t="shared" si="73"/>
        <v>73184.132744999995</v>
      </c>
      <c r="AW92" s="748" t="s">
        <v>564</v>
      </c>
      <c r="AX92" s="749">
        <v>38400000</v>
      </c>
      <c r="AY92" s="749">
        <v>37629672</v>
      </c>
      <c r="AZ92" s="749">
        <v>9407418</v>
      </c>
      <c r="BA92" s="749">
        <v>770328</v>
      </c>
      <c r="BB92" s="1348">
        <f t="shared" si="74"/>
        <v>39744</v>
      </c>
      <c r="BC92" s="1348">
        <f t="shared" si="75"/>
        <v>38946.710519999993</v>
      </c>
      <c r="BD92" s="1348">
        <f t="shared" si="76"/>
        <v>9736.6776299999983</v>
      </c>
      <c r="BE92" s="1348">
        <f t="shared" si="77"/>
        <v>797.28947999999991</v>
      </c>
      <c r="BH92" s="748" t="s">
        <v>581</v>
      </c>
      <c r="BI92" s="1348">
        <v>183168000</v>
      </c>
      <c r="BJ92" s="1348">
        <f t="shared" si="78"/>
        <v>189578.87999999998</v>
      </c>
      <c r="BM92" s="748" t="s">
        <v>564</v>
      </c>
      <c r="BN92" s="1348">
        <v>37629672</v>
      </c>
      <c r="BO92" s="1348">
        <v>9407418</v>
      </c>
      <c r="BP92" s="1348">
        <v>37629672</v>
      </c>
      <c r="BQ92" s="1348">
        <v>0</v>
      </c>
      <c r="BR92" s="1348">
        <f t="shared" si="79"/>
        <v>38946.710519999993</v>
      </c>
      <c r="BS92" s="1348">
        <f t="shared" si="80"/>
        <v>9736.6776299999983</v>
      </c>
      <c r="BT92" s="1348">
        <f t="shared" si="81"/>
        <v>38946.710519999993</v>
      </c>
      <c r="BU92" s="1348">
        <f t="shared" si="82"/>
        <v>0</v>
      </c>
      <c r="BX92" s="1153" t="s">
        <v>574</v>
      </c>
      <c r="BY92" s="1348">
        <v>4939438</v>
      </c>
      <c r="BZ92" s="1348">
        <f t="shared" si="83"/>
        <v>5112.3183300000001</v>
      </c>
      <c r="CC92" s="1348" t="s">
        <v>381</v>
      </c>
      <c r="CD92" s="1348">
        <v>7114763</v>
      </c>
      <c r="CE92" s="1348">
        <v>2845902</v>
      </c>
      <c r="CF92" s="1348">
        <v>7114763</v>
      </c>
      <c r="CG92" s="1348">
        <v>0</v>
      </c>
      <c r="CH92" s="1348">
        <f t="shared" si="84"/>
        <v>7363.779704999999</v>
      </c>
      <c r="CI92" s="1348">
        <f t="shared" si="85"/>
        <v>2945.50857</v>
      </c>
      <c r="CJ92" s="1348">
        <f t="shared" si="86"/>
        <v>7363.779704999999</v>
      </c>
      <c r="CK92" s="1348">
        <f t="shared" si="87"/>
        <v>0</v>
      </c>
      <c r="CN92" s="1153" t="s">
        <v>391</v>
      </c>
      <c r="CO92" s="1348">
        <v>92289405</v>
      </c>
      <c r="CP92" s="1348">
        <f t="shared" si="88"/>
        <v>95519.534174999993</v>
      </c>
      <c r="CS92" s="748" t="s">
        <v>379</v>
      </c>
      <c r="CT92" s="749">
        <v>65581752</v>
      </c>
      <c r="CU92" s="749">
        <v>32790876</v>
      </c>
      <c r="CV92" s="749">
        <v>65581752</v>
      </c>
      <c r="CW92" s="749">
        <v>0</v>
      </c>
      <c r="CX92" s="1348">
        <f t="shared" si="89"/>
        <v>67877.113319999989</v>
      </c>
      <c r="CY92" s="1348">
        <f t="shared" si="90"/>
        <v>33938.556659999995</v>
      </c>
      <c r="CZ92" s="1348">
        <f t="shared" si="91"/>
        <v>67877.113319999989</v>
      </c>
      <c r="DA92" s="1348">
        <f t="shared" si="92"/>
        <v>0</v>
      </c>
      <c r="DD92" s="1153" t="s">
        <v>398</v>
      </c>
      <c r="DE92" s="1348">
        <v>0</v>
      </c>
      <c r="DF92" s="1348">
        <f t="shared" si="93"/>
        <v>0</v>
      </c>
      <c r="DJ92" s="1153" t="s">
        <v>379</v>
      </c>
      <c r="DK92" s="1348">
        <v>65581752</v>
      </c>
      <c r="DL92" s="1348">
        <v>65581752</v>
      </c>
      <c r="DM92" s="1348">
        <v>0</v>
      </c>
      <c r="DN92" s="1348">
        <v>43721168</v>
      </c>
      <c r="DO92" s="1348">
        <f t="shared" si="94"/>
        <v>67877.113319999989</v>
      </c>
      <c r="DP92" s="1348">
        <f t="shared" si="95"/>
        <v>67877.113319999989</v>
      </c>
      <c r="DQ92" s="1348">
        <f t="shared" si="96"/>
        <v>0</v>
      </c>
      <c r="DR92" s="1348">
        <f t="shared" si="97"/>
        <v>45251.408879999995</v>
      </c>
      <c r="DV92" s="748" t="s">
        <v>474</v>
      </c>
      <c r="DW92" s="749">
        <v>0</v>
      </c>
      <c r="DX92" s="1349">
        <f t="shared" si="98"/>
        <v>0</v>
      </c>
      <c r="EA92" s="748" t="s">
        <v>379</v>
      </c>
      <c r="EB92" s="749">
        <v>65581752</v>
      </c>
      <c r="EC92" s="749">
        <v>49186314</v>
      </c>
      <c r="ED92" s="749">
        <v>65581752</v>
      </c>
      <c r="EE92" s="749">
        <v>0</v>
      </c>
      <c r="EF92" s="1350">
        <f t="shared" si="99"/>
        <v>67877.113319999989</v>
      </c>
      <c r="EG92" s="1350">
        <f t="shared" si="100"/>
        <v>50907.834989999996</v>
      </c>
      <c r="EH92" s="1350">
        <f t="shared" si="101"/>
        <v>67877.113319999989</v>
      </c>
      <c r="EI92" s="1350">
        <f t="shared" si="102"/>
        <v>0</v>
      </c>
      <c r="EL92" s="1351" t="s">
        <v>573</v>
      </c>
      <c r="EM92" s="1352">
        <v>1932944</v>
      </c>
      <c r="EN92" s="1352">
        <f t="shared" si="103"/>
        <v>2000.5970399999999</v>
      </c>
      <c r="EQ92" s="996" t="s">
        <v>379</v>
      </c>
      <c r="ER92" s="997">
        <v>65581752</v>
      </c>
      <c r="ES92" s="997">
        <v>65581752</v>
      </c>
      <c r="ET92" s="997">
        <v>0</v>
      </c>
      <c r="EU92" s="997">
        <v>54651460</v>
      </c>
      <c r="EV92" s="1352">
        <f t="shared" si="104"/>
        <v>67877.113319999989</v>
      </c>
      <c r="EW92" s="1352">
        <f t="shared" si="105"/>
        <v>56564.261099999996</v>
      </c>
      <c r="EX92" s="1352">
        <f t="shared" si="106"/>
        <v>67877.113319999989</v>
      </c>
      <c r="EY92" s="1352">
        <f t="shared" si="107"/>
        <v>0</v>
      </c>
      <c r="FB92" s="1153" t="s">
        <v>578</v>
      </c>
      <c r="FC92" s="1348">
        <v>0</v>
      </c>
      <c r="FD92" s="1348">
        <f t="shared" si="108"/>
        <v>0</v>
      </c>
      <c r="FF92" s="1153" t="s">
        <v>378</v>
      </c>
      <c r="FG92" s="1348">
        <v>19306170</v>
      </c>
      <c r="FH92" s="1348">
        <v>17341229</v>
      </c>
      <c r="FI92" s="1348">
        <v>19306170</v>
      </c>
      <c r="FJ92" s="1348">
        <v>0</v>
      </c>
      <c r="FK92" s="1350">
        <f t="shared" si="109"/>
        <v>19981.885949999996</v>
      </c>
      <c r="FL92" s="1350">
        <f t="shared" si="110"/>
        <v>17948.172014999996</v>
      </c>
      <c r="FM92" s="1350">
        <f t="shared" si="111"/>
        <v>19981.885949999996</v>
      </c>
      <c r="FN92" s="1350">
        <f t="shared" si="112"/>
        <v>0</v>
      </c>
      <c r="FQ92" s="748" t="s">
        <v>568</v>
      </c>
      <c r="FR92" s="749">
        <v>487900</v>
      </c>
      <c r="FS92" s="1348">
        <f t="shared" si="113"/>
        <v>504.97649999999993</v>
      </c>
      <c r="FV92" s="748" t="s">
        <v>378</v>
      </c>
      <c r="FW92" s="749">
        <v>19306170</v>
      </c>
      <c r="FX92" s="749">
        <v>18781302</v>
      </c>
      <c r="FY92" s="749">
        <v>18781302</v>
      </c>
      <c r="FZ92" s="749">
        <v>524868</v>
      </c>
      <c r="GA92" s="1350">
        <f t="shared" si="114"/>
        <v>19981.885949999996</v>
      </c>
      <c r="GB92" s="1350">
        <f t="shared" si="115"/>
        <v>19438.647569999997</v>
      </c>
      <c r="GC92" s="1350">
        <f t="shared" si="116"/>
        <v>19438.647569999997</v>
      </c>
      <c r="GD92" s="1350">
        <f t="shared" si="117"/>
        <v>543.23838000000001</v>
      </c>
    </row>
    <row r="93" spans="1:186" ht="15" customHeight="1" x14ac:dyDescent="0.25">
      <c r="A93" s="748" t="s">
        <v>566</v>
      </c>
      <c r="B93" s="749">
        <v>26512200</v>
      </c>
      <c r="C93" s="749">
        <v>2353494</v>
      </c>
      <c r="D93" s="749">
        <v>24158706</v>
      </c>
      <c r="E93" s="749">
        <v>297749</v>
      </c>
      <c r="F93" s="749">
        <f t="shared" si="59"/>
        <v>27440.127</v>
      </c>
      <c r="G93" s="749">
        <f t="shared" si="60"/>
        <v>2435.8662899999999</v>
      </c>
      <c r="H93" s="749">
        <f t="shared" si="61"/>
        <v>25004.260709999995</v>
      </c>
      <c r="I93" s="749">
        <f t="shared" si="62"/>
        <v>308.17021499999998</v>
      </c>
      <c r="L93" s="748" t="s">
        <v>603</v>
      </c>
      <c r="M93" s="749">
        <v>7589416</v>
      </c>
      <c r="N93" s="749">
        <f t="shared" si="63"/>
        <v>7855.0455599999996</v>
      </c>
      <c r="Q93" s="748" t="s">
        <v>566</v>
      </c>
      <c r="R93" s="749">
        <v>21322025</v>
      </c>
      <c r="S93" s="749">
        <v>4262596</v>
      </c>
      <c r="T93" s="749">
        <v>17059429</v>
      </c>
      <c r="U93" s="749">
        <v>1333938</v>
      </c>
      <c r="V93" s="1348">
        <f t="shared" si="64"/>
        <v>22068.295875</v>
      </c>
      <c r="W93" s="1348">
        <f t="shared" si="65"/>
        <v>4411.7868599999993</v>
      </c>
      <c r="X93" s="1348">
        <f t="shared" si="66"/>
        <v>17656.509015</v>
      </c>
      <c r="Y93" s="1348">
        <f t="shared" si="67"/>
        <v>1380.62583</v>
      </c>
      <c r="AB93" s="748" t="s">
        <v>571</v>
      </c>
      <c r="AC93" s="749">
        <v>6091500</v>
      </c>
      <c r="AD93" s="1348">
        <f t="shared" si="68"/>
        <v>6304.7024999999994</v>
      </c>
      <c r="AG93" s="748" t="s">
        <v>565</v>
      </c>
      <c r="AH93" s="749">
        <v>44713474</v>
      </c>
      <c r="AI93" s="749">
        <v>17778645</v>
      </c>
      <c r="AJ93" s="749">
        <v>19508619</v>
      </c>
      <c r="AK93" s="749">
        <v>25204855</v>
      </c>
      <c r="AL93" s="1348">
        <f t="shared" si="69"/>
        <v>46278.445589999996</v>
      </c>
      <c r="AM93" s="1348">
        <f t="shared" si="70"/>
        <v>18400.897574999999</v>
      </c>
      <c r="AN93" s="1348">
        <f t="shared" si="71"/>
        <v>20191.420664999998</v>
      </c>
      <c r="AO93" s="1348">
        <f t="shared" si="72"/>
        <v>26087.024924999998</v>
      </c>
      <c r="AR93" s="748" t="s">
        <v>391</v>
      </c>
      <c r="AS93" s="1348">
        <v>64741689</v>
      </c>
      <c r="AT93" s="1348">
        <f t="shared" si="73"/>
        <v>67007.648114999989</v>
      </c>
      <c r="AW93" s="748" t="s">
        <v>382</v>
      </c>
      <c r="AX93" s="749">
        <v>62915716</v>
      </c>
      <c r="AY93" s="749">
        <v>50833946</v>
      </c>
      <c r="AZ93" s="749">
        <v>27232603</v>
      </c>
      <c r="BA93" s="749">
        <v>12081770</v>
      </c>
      <c r="BB93" s="1348">
        <f t="shared" si="74"/>
        <v>65117.766059999994</v>
      </c>
      <c r="BC93" s="1348">
        <f t="shared" si="75"/>
        <v>52613.134109999999</v>
      </c>
      <c r="BD93" s="1348">
        <f t="shared" si="76"/>
        <v>28185.744104999998</v>
      </c>
      <c r="BE93" s="1348">
        <f t="shared" si="77"/>
        <v>12504.631949999999</v>
      </c>
      <c r="BH93" s="748" t="s">
        <v>399</v>
      </c>
      <c r="BI93" s="1348">
        <v>7985469</v>
      </c>
      <c r="BJ93" s="1348">
        <f t="shared" si="78"/>
        <v>8264.9604149999996</v>
      </c>
      <c r="BM93" s="748" t="s">
        <v>382</v>
      </c>
      <c r="BN93" s="1348">
        <v>79915107</v>
      </c>
      <c r="BO93" s="1348">
        <v>49945082</v>
      </c>
      <c r="BP93" s="1348">
        <v>56957640</v>
      </c>
      <c r="BQ93" s="1348">
        <v>22957467</v>
      </c>
      <c r="BR93" s="1348">
        <f t="shared" si="79"/>
        <v>82712.135744999992</v>
      </c>
      <c r="BS93" s="1348">
        <f t="shared" si="80"/>
        <v>51693.159869999996</v>
      </c>
      <c r="BT93" s="1348">
        <f t="shared" si="81"/>
        <v>58951.157399999996</v>
      </c>
      <c r="BU93" s="1348">
        <f t="shared" si="82"/>
        <v>23760.978345</v>
      </c>
      <c r="BX93" s="1153" t="s">
        <v>475</v>
      </c>
      <c r="BY93" s="1348">
        <v>1041250</v>
      </c>
      <c r="BZ93" s="1348">
        <f t="shared" si="83"/>
        <v>1077.6937499999999</v>
      </c>
      <c r="CC93" s="1348" t="s">
        <v>564</v>
      </c>
      <c r="CD93" s="1348">
        <v>37629672</v>
      </c>
      <c r="CE93" s="1348">
        <v>15679030</v>
      </c>
      <c r="CF93" s="1348">
        <v>37629672</v>
      </c>
      <c r="CG93" s="1348">
        <v>0</v>
      </c>
      <c r="CH93" s="1348">
        <f t="shared" si="84"/>
        <v>38946.710519999993</v>
      </c>
      <c r="CI93" s="1348">
        <f t="shared" si="85"/>
        <v>16227.796049999999</v>
      </c>
      <c r="CJ93" s="1348">
        <f t="shared" si="86"/>
        <v>38946.710519999993</v>
      </c>
      <c r="CK93" s="1348">
        <f t="shared" si="87"/>
        <v>0</v>
      </c>
      <c r="CN93" s="1153" t="s">
        <v>573</v>
      </c>
      <c r="CO93" s="1348">
        <v>0</v>
      </c>
      <c r="CP93" s="1348">
        <f t="shared" si="88"/>
        <v>0</v>
      </c>
      <c r="CS93" s="748" t="s">
        <v>380</v>
      </c>
      <c r="CT93" s="749">
        <v>7095769</v>
      </c>
      <c r="CU93" s="749">
        <v>0</v>
      </c>
      <c r="CV93" s="749">
        <v>7095769</v>
      </c>
      <c r="CW93" s="749">
        <v>0</v>
      </c>
      <c r="CX93" s="1348">
        <f t="shared" si="89"/>
        <v>7344.1209149999995</v>
      </c>
      <c r="CY93" s="1348">
        <f t="shared" si="90"/>
        <v>0</v>
      </c>
      <c r="CZ93" s="1348">
        <f t="shared" si="91"/>
        <v>7344.1209149999995</v>
      </c>
      <c r="DA93" s="1348">
        <f t="shared" si="92"/>
        <v>0</v>
      </c>
      <c r="DD93" s="1153" t="s">
        <v>399</v>
      </c>
      <c r="DE93" s="1348">
        <v>7985469</v>
      </c>
      <c r="DF93" s="1348">
        <f t="shared" si="93"/>
        <v>8264.9604149999996</v>
      </c>
      <c r="DJ93" s="1153" t="s">
        <v>380</v>
      </c>
      <c r="DK93" s="1348">
        <v>7095769</v>
      </c>
      <c r="DL93" s="1348">
        <v>7095769</v>
      </c>
      <c r="DM93" s="1348">
        <v>0</v>
      </c>
      <c r="DN93" s="1348">
        <v>0</v>
      </c>
      <c r="DO93" s="1348">
        <f t="shared" si="94"/>
        <v>7344.1209149999995</v>
      </c>
      <c r="DP93" s="1348">
        <f t="shared" si="95"/>
        <v>7344.1209149999995</v>
      </c>
      <c r="DQ93" s="1348">
        <f t="shared" si="96"/>
        <v>0</v>
      </c>
      <c r="DR93" s="1348">
        <f t="shared" si="97"/>
        <v>0</v>
      </c>
      <c r="DV93" s="748" t="s">
        <v>570</v>
      </c>
      <c r="DW93" s="749">
        <v>5694397</v>
      </c>
      <c r="DX93" s="1349">
        <f t="shared" si="98"/>
        <v>5893.700894999999</v>
      </c>
      <c r="EA93" s="748" t="s">
        <v>380</v>
      </c>
      <c r="EB93" s="749">
        <v>7095769</v>
      </c>
      <c r="EC93" s="749">
        <v>5044080</v>
      </c>
      <c r="ED93" s="749">
        <v>7095769</v>
      </c>
      <c r="EE93" s="749">
        <v>0</v>
      </c>
      <c r="EF93" s="1350">
        <f t="shared" si="99"/>
        <v>7344.1209149999995</v>
      </c>
      <c r="EG93" s="1350">
        <f t="shared" si="100"/>
        <v>5220.6227999999992</v>
      </c>
      <c r="EH93" s="1350">
        <f t="shared" si="101"/>
        <v>7344.1209149999995</v>
      </c>
      <c r="EI93" s="1350">
        <f t="shared" si="102"/>
        <v>0</v>
      </c>
      <c r="EL93" s="1351" t="s">
        <v>574</v>
      </c>
      <c r="EM93" s="1352">
        <v>7170428</v>
      </c>
      <c r="EN93" s="1352">
        <f t="shared" si="103"/>
        <v>7421.3929799999996</v>
      </c>
      <c r="EQ93" s="996" t="s">
        <v>380</v>
      </c>
      <c r="ER93" s="997">
        <v>7095769</v>
      </c>
      <c r="ES93" s="997">
        <v>7095769</v>
      </c>
      <c r="ET93" s="997">
        <v>0</v>
      </c>
      <c r="EU93" s="997">
        <v>5044080</v>
      </c>
      <c r="EV93" s="1352">
        <f t="shared" si="104"/>
        <v>7344.1209149999995</v>
      </c>
      <c r="EW93" s="1352">
        <f t="shared" si="105"/>
        <v>5220.6227999999992</v>
      </c>
      <c r="EX93" s="1352">
        <f t="shared" si="106"/>
        <v>7344.1209149999995</v>
      </c>
      <c r="EY93" s="1352">
        <f t="shared" si="107"/>
        <v>0</v>
      </c>
      <c r="FB93" s="1153" t="s">
        <v>398</v>
      </c>
      <c r="FC93" s="1348">
        <v>2910418</v>
      </c>
      <c r="FD93" s="1348">
        <f t="shared" si="108"/>
        <v>3012.2826299999997</v>
      </c>
      <c r="FF93" s="1153" t="s">
        <v>379</v>
      </c>
      <c r="FG93" s="1348">
        <v>65581752</v>
      </c>
      <c r="FH93" s="1348">
        <v>60116606</v>
      </c>
      <c r="FI93" s="1348">
        <v>65581752</v>
      </c>
      <c r="FJ93" s="1348">
        <v>0</v>
      </c>
      <c r="FK93" s="1350">
        <f t="shared" si="109"/>
        <v>67877.113319999989</v>
      </c>
      <c r="FL93" s="1350">
        <f t="shared" si="110"/>
        <v>62220.687209999996</v>
      </c>
      <c r="FM93" s="1350">
        <f t="shared" si="111"/>
        <v>67877.113319999989</v>
      </c>
      <c r="FN93" s="1350">
        <f t="shared" si="112"/>
        <v>0</v>
      </c>
      <c r="FQ93" s="748" t="s">
        <v>569</v>
      </c>
      <c r="FR93" s="749">
        <v>720777</v>
      </c>
      <c r="FS93" s="1348">
        <f t="shared" si="113"/>
        <v>746.00419499999998</v>
      </c>
      <c r="FV93" s="748" t="s">
        <v>379</v>
      </c>
      <c r="FW93" s="749">
        <v>98135283</v>
      </c>
      <c r="FX93" s="749">
        <v>65581752</v>
      </c>
      <c r="FY93" s="749">
        <v>65581753</v>
      </c>
      <c r="FZ93" s="749">
        <v>32553530</v>
      </c>
      <c r="GA93" s="1350">
        <f t="shared" si="114"/>
        <v>101570.01790499999</v>
      </c>
      <c r="GB93" s="1350">
        <f t="shared" si="115"/>
        <v>67877.113319999989</v>
      </c>
      <c r="GC93" s="1350">
        <f t="shared" si="116"/>
        <v>67877.114354999998</v>
      </c>
      <c r="GD93" s="1350">
        <f t="shared" si="117"/>
        <v>33692.903549999995</v>
      </c>
    </row>
    <row r="94" spans="1:186" ht="15" customHeight="1" x14ac:dyDescent="0.25">
      <c r="A94" s="748" t="s">
        <v>567</v>
      </c>
      <c r="B94" s="749">
        <v>2000000</v>
      </c>
      <c r="C94" s="749">
        <v>0</v>
      </c>
      <c r="D94" s="749">
        <v>2000000</v>
      </c>
      <c r="E94" s="749">
        <v>0</v>
      </c>
      <c r="F94" s="749">
        <f t="shared" si="59"/>
        <v>2070</v>
      </c>
      <c r="G94" s="749">
        <f t="shared" si="60"/>
        <v>0</v>
      </c>
      <c r="H94" s="749">
        <f t="shared" si="61"/>
        <v>2070</v>
      </c>
      <c r="I94" s="749">
        <f t="shared" si="62"/>
        <v>0</v>
      </c>
      <c r="L94" s="748" t="s">
        <v>604</v>
      </c>
      <c r="M94" s="749">
        <v>7589416</v>
      </c>
      <c r="N94" s="749">
        <f t="shared" si="63"/>
        <v>7855.0455599999996</v>
      </c>
      <c r="Q94" s="748" t="s">
        <v>567</v>
      </c>
      <c r="R94" s="749">
        <v>2000000</v>
      </c>
      <c r="S94" s="749">
        <v>0</v>
      </c>
      <c r="T94" s="749">
        <v>2000000</v>
      </c>
      <c r="U94" s="749">
        <v>0</v>
      </c>
      <c r="V94" s="1348">
        <f t="shared" si="64"/>
        <v>2070</v>
      </c>
      <c r="W94" s="1348">
        <f t="shared" si="65"/>
        <v>0</v>
      </c>
      <c r="X94" s="1348">
        <f t="shared" si="66"/>
        <v>2070</v>
      </c>
      <c r="Y94" s="1348">
        <f t="shared" si="67"/>
        <v>0</v>
      </c>
      <c r="AB94" s="748" t="s">
        <v>572</v>
      </c>
      <c r="AC94" s="749">
        <v>311640</v>
      </c>
      <c r="AD94" s="1348">
        <f t="shared" si="68"/>
        <v>322.54739999999998</v>
      </c>
      <c r="AG94" s="748" t="s">
        <v>566</v>
      </c>
      <c r="AH94" s="749">
        <v>21060736</v>
      </c>
      <c r="AI94" s="749">
        <v>3549758</v>
      </c>
      <c r="AJ94" s="749">
        <v>5310754</v>
      </c>
      <c r="AK94" s="749">
        <v>15749982</v>
      </c>
      <c r="AL94" s="1348">
        <f t="shared" si="69"/>
        <v>21797.86176</v>
      </c>
      <c r="AM94" s="1348">
        <f t="shared" si="70"/>
        <v>3673.9995299999996</v>
      </c>
      <c r="AN94" s="1348">
        <f t="shared" si="71"/>
        <v>5496.6303899999994</v>
      </c>
      <c r="AO94" s="1348">
        <f t="shared" si="72"/>
        <v>16301.23137</v>
      </c>
      <c r="AR94" s="748" t="s">
        <v>573</v>
      </c>
      <c r="AS94" s="1348">
        <v>0</v>
      </c>
      <c r="AT94" s="1348">
        <f t="shared" si="73"/>
        <v>0</v>
      </c>
      <c r="AW94" s="748" t="s">
        <v>565</v>
      </c>
      <c r="AX94" s="749">
        <v>40002733</v>
      </c>
      <c r="AY94" s="749">
        <v>39797630</v>
      </c>
      <c r="AZ94" s="749">
        <v>19508619</v>
      </c>
      <c r="BA94" s="749">
        <v>205103</v>
      </c>
      <c r="BB94" s="1348">
        <f t="shared" si="74"/>
        <v>41402.828654999998</v>
      </c>
      <c r="BC94" s="1348">
        <f t="shared" si="75"/>
        <v>41190.547049999994</v>
      </c>
      <c r="BD94" s="1348">
        <f t="shared" si="76"/>
        <v>20191.420664999998</v>
      </c>
      <c r="BE94" s="1348">
        <f t="shared" si="77"/>
        <v>212.28160499999998</v>
      </c>
      <c r="BH94" s="748" t="s">
        <v>512</v>
      </c>
      <c r="BI94" s="1348">
        <v>0</v>
      </c>
      <c r="BJ94" s="1348">
        <f t="shared" si="78"/>
        <v>0</v>
      </c>
      <c r="BM94" s="748" t="s">
        <v>565</v>
      </c>
      <c r="BN94" s="1348">
        <v>57327545</v>
      </c>
      <c r="BO94" s="1348">
        <v>39797630</v>
      </c>
      <c r="BP94" s="1348">
        <v>43327545</v>
      </c>
      <c r="BQ94" s="1348">
        <v>14000000</v>
      </c>
      <c r="BR94" s="1348">
        <f t="shared" si="79"/>
        <v>59334.009074999994</v>
      </c>
      <c r="BS94" s="1348">
        <f t="shared" si="80"/>
        <v>41190.547049999994</v>
      </c>
      <c r="BT94" s="1348">
        <f t="shared" si="81"/>
        <v>44844.009074999994</v>
      </c>
      <c r="BU94" s="1348">
        <f t="shared" si="82"/>
        <v>14489.999999999998</v>
      </c>
      <c r="BX94" s="1153" t="s">
        <v>575</v>
      </c>
      <c r="BY94" s="1348">
        <v>0</v>
      </c>
      <c r="BZ94" s="1348">
        <f t="shared" si="83"/>
        <v>0</v>
      </c>
      <c r="CC94" s="1348" t="s">
        <v>382</v>
      </c>
      <c r="CD94" s="1348">
        <v>75461647</v>
      </c>
      <c r="CE94" s="1348">
        <v>55712077</v>
      </c>
      <c r="CF94" s="1348">
        <v>69017618</v>
      </c>
      <c r="CG94" s="1348">
        <v>6444029</v>
      </c>
      <c r="CH94" s="1348">
        <f t="shared" si="84"/>
        <v>78102.804644999997</v>
      </c>
      <c r="CI94" s="1348">
        <f t="shared" si="85"/>
        <v>57661.999694999991</v>
      </c>
      <c r="CJ94" s="1348">
        <f t="shared" si="86"/>
        <v>71433.234629999992</v>
      </c>
      <c r="CK94" s="1348">
        <f t="shared" si="87"/>
        <v>6669.5700150000002</v>
      </c>
      <c r="CN94" s="1153" t="s">
        <v>574</v>
      </c>
      <c r="CO94" s="1348">
        <v>4982142</v>
      </c>
      <c r="CP94" s="1348">
        <f t="shared" si="88"/>
        <v>5156.5169699999997</v>
      </c>
      <c r="CS94" s="748" t="s">
        <v>381</v>
      </c>
      <c r="CT94" s="749">
        <v>7114763</v>
      </c>
      <c r="CU94" s="749">
        <v>3320219</v>
      </c>
      <c r="CV94" s="749">
        <v>7114763</v>
      </c>
      <c r="CW94" s="749">
        <v>0</v>
      </c>
      <c r="CX94" s="1348">
        <f t="shared" si="89"/>
        <v>7363.779704999999</v>
      </c>
      <c r="CY94" s="1348">
        <f t="shared" si="90"/>
        <v>3436.426665</v>
      </c>
      <c r="CZ94" s="1348">
        <f t="shared" si="91"/>
        <v>7363.779704999999</v>
      </c>
      <c r="DA94" s="1348">
        <f t="shared" si="92"/>
        <v>0</v>
      </c>
      <c r="DD94" s="1153" t="s">
        <v>400</v>
      </c>
      <c r="DE94" s="1348">
        <v>7985469</v>
      </c>
      <c r="DF94" s="1348">
        <f t="shared" si="93"/>
        <v>8264.9604149999996</v>
      </c>
      <c r="DJ94" s="1153" t="s">
        <v>381</v>
      </c>
      <c r="DK94" s="1348">
        <v>7114763</v>
      </c>
      <c r="DL94" s="1348">
        <v>7114763</v>
      </c>
      <c r="DM94" s="1348">
        <v>0</v>
      </c>
      <c r="DN94" s="1348">
        <v>4268853</v>
      </c>
      <c r="DO94" s="1348">
        <f t="shared" si="94"/>
        <v>7363.779704999999</v>
      </c>
      <c r="DP94" s="1348">
        <f t="shared" si="95"/>
        <v>7363.779704999999</v>
      </c>
      <c r="DQ94" s="1348">
        <f t="shared" si="96"/>
        <v>0</v>
      </c>
      <c r="DR94" s="1348">
        <f t="shared" si="97"/>
        <v>4418.2628549999999</v>
      </c>
      <c r="DV94" s="748" t="s">
        <v>571</v>
      </c>
      <c r="DW94" s="749">
        <v>6202000</v>
      </c>
      <c r="DX94" s="1349">
        <f t="shared" si="98"/>
        <v>6419.07</v>
      </c>
      <c r="EA94" s="748" t="s">
        <v>381</v>
      </c>
      <c r="EB94" s="749">
        <v>7114763</v>
      </c>
      <c r="EC94" s="749">
        <v>5217487</v>
      </c>
      <c r="ED94" s="749">
        <v>7114763</v>
      </c>
      <c r="EE94" s="749">
        <v>0</v>
      </c>
      <c r="EF94" s="1350">
        <f t="shared" si="99"/>
        <v>7363.779704999999</v>
      </c>
      <c r="EG94" s="1350">
        <f t="shared" si="100"/>
        <v>5400.0990449999999</v>
      </c>
      <c r="EH94" s="1350">
        <f t="shared" si="101"/>
        <v>7363.779704999999</v>
      </c>
      <c r="EI94" s="1350">
        <f t="shared" si="102"/>
        <v>0</v>
      </c>
      <c r="EL94" s="1351" t="s">
        <v>475</v>
      </c>
      <c r="EM94" s="1352">
        <v>2388858</v>
      </c>
      <c r="EN94" s="1352">
        <f t="shared" si="103"/>
        <v>2472.46803</v>
      </c>
      <c r="EQ94" s="996" t="s">
        <v>381</v>
      </c>
      <c r="ER94" s="997">
        <v>7114763</v>
      </c>
      <c r="ES94" s="997">
        <v>7114763</v>
      </c>
      <c r="ET94" s="997">
        <v>0</v>
      </c>
      <c r="EU94" s="997">
        <v>5691804</v>
      </c>
      <c r="EV94" s="1352">
        <f t="shared" si="104"/>
        <v>7363.779704999999</v>
      </c>
      <c r="EW94" s="1352">
        <f t="shared" si="105"/>
        <v>5891.0171399999999</v>
      </c>
      <c r="EX94" s="1352">
        <f t="shared" si="106"/>
        <v>7363.779704999999</v>
      </c>
      <c r="EY94" s="1352">
        <f t="shared" si="107"/>
        <v>0</v>
      </c>
      <c r="FB94" s="1153" t="s">
        <v>399</v>
      </c>
      <c r="FC94" s="1348">
        <v>5300000</v>
      </c>
      <c r="FD94" s="1348">
        <f t="shared" si="108"/>
        <v>5485.5</v>
      </c>
      <c r="FF94" s="1153" t="s">
        <v>380</v>
      </c>
      <c r="FG94" s="1348">
        <v>7095769</v>
      </c>
      <c r="FH94" s="1348">
        <v>5044080</v>
      </c>
      <c r="FI94" s="1348">
        <v>7095769</v>
      </c>
      <c r="FJ94" s="1348">
        <v>0</v>
      </c>
      <c r="FK94" s="1350">
        <f t="shared" si="109"/>
        <v>7344.1209149999995</v>
      </c>
      <c r="FL94" s="1350">
        <f t="shared" si="110"/>
        <v>5220.6227999999992</v>
      </c>
      <c r="FM94" s="1350">
        <f t="shared" si="111"/>
        <v>7344.1209149999995</v>
      </c>
      <c r="FN94" s="1350">
        <f t="shared" si="112"/>
        <v>0</v>
      </c>
      <c r="FQ94" s="748" t="s">
        <v>384</v>
      </c>
      <c r="FR94" s="749">
        <v>940112</v>
      </c>
      <c r="FS94" s="1348">
        <f t="shared" si="113"/>
        <v>973.01591999999994</v>
      </c>
      <c r="FV94" s="748" t="s">
        <v>380</v>
      </c>
      <c r="FW94" s="749">
        <v>7726283</v>
      </c>
      <c r="FX94" s="749">
        <v>7726283</v>
      </c>
      <c r="FY94" s="749">
        <v>7726283</v>
      </c>
      <c r="FZ94" s="749">
        <v>0</v>
      </c>
      <c r="GA94" s="1350">
        <f t="shared" si="114"/>
        <v>7996.7029050000001</v>
      </c>
      <c r="GB94" s="1350">
        <f t="shared" si="115"/>
        <v>7996.7029050000001</v>
      </c>
      <c r="GC94" s="1350">
        <f t="shared" si="116"/>
        <v>7996.7029050000001</v>
      </c>
      <c r="GD94" s="1350">
        <f t="shared" si="117"/>
        <v>0</v>
      </c>
    </row>
    <row r="95" spans="1:186" ht="15" customHeight="1" x14ac:dyDescent="0.25">
      <c r="A95" s="748" t="s">
        <v>568</v>
      </c>
      <c r="B95" s="749">
        <v>916300</v>
      </c>
      <c r="C95" s="749">
        <v>916300</v>
      </c>
      <c r="D95" s="749">
        <v>0</v>
      </c>
      <c r="E95" s="749">
        <v>916300</v>
      </c>
      <c r="F95" s="749">
        <f t="shared" si="59"/>
        <v>948.37049999999988</v>
      </c>
      <c r="G95" s="749">
        <f t="shared" si="60"/>
        <v>948.37049999999988</v>
      </c>
      <c r="H95" s="749">
        <f t="shared" si="61"/>
        <v>0</v>
      </c>
      <c r="I95" s="749">
        <f t="shared" si="62"/>
        <v>948.37049999999988</v>
      </c>
      <c r="L95" s="748" t="s">
        <v>403</v>
      </c>
      <c r="M95" s="749">
        <v>1149016</v>
      </c>
      <c r="N95" s="749">
        <f t="shared" si="63"/>
        <v>1189.2315599999999</v>
      </c>
      <c r="Q95" s="748" t="s">
        <v>568</v>
      </c>
      <c r="R95" s="749">
        <v>916300</v>
      </c>
      <c r="S95" s="749">
        <v>916300</v>
      </c>
      <c r="T95" s="749">
        <v>0</v>
      </c>
      <c r="U95" s="749">
        <v>916300</v>
      </c>
      <c r="V95" s="1348">
        <f t="shared" si="64"/>
        <v>948.37049999999988</v>
      </c>
      <c r="W95" s="1348">
        <f t="shared" si="65"/>
        <v>948.37049999999988</v>
      </c>
      <c r="X95" s="1348">
        <f t="shared" si="66"/>
        <v>0</v>
      </c>
      <c r="Y95" s="1348">
        <f t="shared" si="67"/>
        <v>948.37049999999988</v>
      </c>
      <c r="AB95" s="748" t="s">
        <v>389</v>
      </c>
      <c r="AC95" s="749">
        <v>5918850</v>
      </c>
      <c r="AD95" s="1348">
        <f t="shared" si="68"/>
        <v>6126.0097500000002</v>
      </c>
      <c r="AG95" s="748" t="s">
        <v>567</v>
      </c>
      <c r="AH95" s="749">
        <v>931353</v>
      </c>
      <c r="AI95" s="749">
        <v>0</v>
      </c>
      <c r="AJ95" s="749">
        <v>0</v>
      </c>
      <c r="AK95" s="749">
        <v>931353</v>
      </c>
      <c r="AL95" s="1348">
        <f t="shared" si="69"/>
        <v>963.95035499999983</v>
      </c>
      <c r="AM95" s="1348">
        <f t="shared" si="70"/>
        <v>0</v>
      </c>
      <c r="AN95" s="1348">
        <f t="shared" si="71"/>
        <v>0</v>
      </c>
      <c r="AO95" s="1348">
        <f t="shared" si="72"/>
        <v>963.95035499999983</v>
      </c>
      <c r="AR95" s="748" t="s">
        <v>574</v>
      </c>
      <c r="AS95" s="1348">
        <v>4926368</v>
      </c>
      <c r="AT95" s="1348">
        <f t="shared" si="73"/>
        <v>5098.7908799999996</v>
      </c>
      <c r="AW95" s="748" t="s">
        <v>566</v>
      </c>
      <c r="AX95" s="749">
        <v>14894383</v>
      </c>
      <c r="AY95" s="749">
        <v>6322609</v>
      </c>
      <c r="AZ95" s="749">
        <v>5871326</v>
      </c>
      <c r="BA95" s="749">
        <v>8571774</v>
      </c>
      <c r="BB95" s="1348">
        <f t="shared" si="74"/>
        <v>15415.686404999999</v>
      </c>
      <c r="BC95" s="1348">
        <f t="shared" si="75"/>
        <v>6543.9003149999999</v>
      </c>
      <c r="BD95" s="1348">
        <f t="shared" si="76"/>
        <v>6076.8224099999998</v>
      </c>
      <c r="BE95" s="1348">
        <f t="shared" si="77"/>
        <v>8871.7860899999996</v>
      </c>
      <c r="BH95" s="748" t="s">
        <v>874</v>
      </c>
      <c r="BI95" s="1348">
        <v>0</v>
      </c>
      <c r="BJ95" s="1348">
        <f t="shared" si="78"/>
        <v>0</v>
      </c>
      <c r="BM95" s="748" t="s">
        <v>566</v>
      </c>
      <c r="BN95" s="1348">
        <v>14568962</v>
      </c>
      <c r="BO95" s="1348">
        <v>8092494</v>
      </c>
      <c r="BP95" s="1348">
        <v>8714088</v>
      </c>
      <c r="BQ95" s="1348">
        <v>5854874</v>
      </c>
      <c r="BR95" s="1348">
        <f t="shared" si="79"/>
        <v>15078.875669999998</v>
      </c>
      <c r="BS95" s="1348">
        <f t="shared" si="80"/>
        <v>8375.7312899999997</v>
      </c>
      <c r="BT95" s="1348">
        <f t="shared" si="81"/>
        <v>9019.0810799999999</v>
      </c>
      <c r="BU95" s="1348">
        <f t="shared" si="82"/>
        <v>6059.7945899999995</v>
      </c>
      <c r="BX95" s="1153" t="s">
        <v>392</v>
      </c>
      <c r="BY95" s="1348">
        <v>0</v>
      </c>
      <c r="BZ95" s="1348">
        <f t="shared" si="83"/>
        <v>0</v>
      </c>
      <c r="CC95" s="1348" t="s">
        <v>565</v>
      </c>
      <c r="CD95" s="1348">
        <v>54271737</v>
      </c>
      <c r="CE95" s="1348">
        <v>43327545</v>
      </c>
      <c r="CF95" s="1348">
        <v>54271737</v>
      </c>
      <c r="CG95" s="1348">
        <v>0</v>
      </c>
      <c r="CH95" s="1348">
        <f t="shared" si="84"/>
        <v>56171.247794999996</v>
      </c>
      <c r="CI95" s="1348">
        <f t="shared" si="85"/>
        <v>44844.009074999994</v>
      </c>
      <c r="CJ95" s="1348">
        <f t="shared" si="86"/>
        <v>56171.247794999996</v>
      </c>
      <c r="CK95" s="1348">
        <f t="shared" si="87"/>
        <v>0</v>
      </c>
      <c r="CN95" s="1153" t="s">
        <v>475</v>
      </c>
      <c r="CO95" s="1348">
        <v>0</v>
      </c>
      <c r="CP95" s="1348">
        <f>+CO95/$CP$1*$CQ$1</f>
        <v>0</v>
      </c>
      <c r="CS95" s="748" t="s">
        <v>564</v>
      </c>
      <c r="CT95" s="749">
        <v>37629672</v>
      </c>
      <c r="CU95" s="749">
        <v>18814836</v>
      </c>
      <c r="CV95" s="749">
        <v>37629672</v>
      </c>
      <c r="CW95" s="749">
        <v>0</v>
      </c>
      <c r="CX95" s="1348">
        <f t="shared" si="89"/>
        <v>38946.710519999993</v>
      </c>
      <c r="CY95" s="1348">
        <f t="shared" si="90"/>
        <v>19473.355259999997</v>
      </c>
      <c r="CZ95" s="1348">
        <f t="shared" si="91"/>
        <v>38946.710519999993</v>
      </c>
      <c r="DA95" s="1348">
        <f t="shared" si="92"/>
        <v>0</v>
      </c>
      <c r="DD95" s="1153" t="s">
        <v>506</v>
      </c>
      <c r="DE95" s="1348">
        <v>7985469</v>
      </c>
      <c r="DF95" s="1348">
        <f t="shared" si="93"/>
        <v>8264.9604149999996</v>
      </c>
      <c r="DJ95" s="1153" t="s">
        <v>564</v>
      </c>
      <c r="DK95" s="1348">
        <v>37629672</v>
      </c>
      <c r="DL95" s="1348">
        <v>37629672</v>
      </c>
      <c r="DM95" s="1348">
        <v>0</v>
      </c>
      <c r="DN95" s="1348">
        <v>21950642</v>
      </c>
      <c r="DO95" s="1348">
        <f t="shared" si="94"/>
        <v>38946.710519999993</v>
      </c>
      <c r="DP95" s="1348">
        <f t="shared" si="95"/>
        <v>38946.710519999993</v>
      </c>
      <c r="DQ95" s="1348">
        <f t="shared" si="96"/>
        <v>0</v>
      </c>
      <c r="DR95" s="1348">
        <f t="shared" si="97"/>
        <v>22718.91447</v>
      </c>
      <c r="DV95" s="748" t="s">
        <v>572</v>
      </c>
      <c r="DW95" s="749">
        <v>209085</v>
      </c>
      <c r="DX95" s="1349">
        <f t="shared" si="98"/>
        <v>216.402975</v>
      </c>
      <c r="EA95" s="748" t="s">
        <v>564</v>
      </c>
      <c r="EB95" s="749">
        <v>37629672</v>
      </c>
      <c r="EC95" s="749">
        <v>25086448</v>
      </c>
      <c r="ED95" s="749">
        <v>37629672</v>
      </c>
      <c r="EE95" s="749">
        <v>0</v>
      </c>
      <c r="EF95" s="1350">
        <f t="shared" si="99"/>
        <v>38946.710519999993</v>
      </c>
      <c r="EG95" s="1350">
        <f t="shared" si="100"/>
        <v>25964.473679999999</v>
      </c>
      <c r="EH95" s="1350">
        <f t="shared" si="101"/>
        <v>38946.710519999993</v>
      </c>
      <c r="EI95" s="1350">
        <f t="shared" si="102"/>
        <v>0</v>
      </c>
      <c r="EL95" s="1351" t="s">
        <v>575</v>
      </c>
      <c r="EM95" s="1352">
        <v>0</v>
      </c>
      <c r="EN95" s="1352">
        <f t="shared" si="103"/>
        <v>0</v>
      </c>
      <c r="EQ95" s="996" t="s">
        <v>564</v>
      </c>
      <c r="ER95" s="997">
        <v>37629672</v>
      </c>
      <c r="ES95" s="997">
        <v>37629672</v>
      </c>
      <c r="ET95" s="997">
        <v>0</v>
      </c>
      <c r="EU95" s="997">
        <v>28222254</v>
      </c>
      <c r="EV95" s="1352">
        <f t="shared" si="104"/>
        <v>38946.710519999993</v>
      </c>
      <c r="EW95" s="1352">
        <f t="shared" si="105"/>
        <v>29210.032889999999</v>
      </c>
      <c r="EX95" s="1352">
        <f t="shared" si="106"/>
        <v>38946.710519999993</v>
      </c>
      <c r="EY95" s="1352">
        <f t="shared" si="107"/>
        <v>0</v>
      </c>
      <c r="FB95" s="1153" t="s">
        <v>400</v>
      </c>
      <c r="FC95" s="1348">
        <v>5300000</v>
      </c>
      <c r="FD95" s="1348">
        <f t="shared" si="108"/>
        <v>5485.5</v>
      </c>
      <c r="FF95" s="1153" t="s">
        <v>381</v>
      </c>
      <c r="FG95" s="1348">
        <v>7114763</v>
      </c>
      <c r="FH95" s="1348">
        <v>6166121</v>
      </c>
      <c r="FI95" s="1348">
        <v>7114763</v>
      </c>
      <c r="FJ95" s="1348">
        <v>0</v>
      </c>
      <c r="FK95" s="1350">
        <f t="shared" si="109"/>
        <v>7363.779704999999</v>
      </c>
      <c r="FL95" s="1350">
        <f t="shared" si="110"/>
        <v>6381.9352349999999</v>
      </c>
      <c r="FM95" s="1350">
        <f t="shared" si="111"/>
        <v>7363.779704999999</v>
      </c>
      <c r="FN95" s="1350">
        <f t="shared" si="112"/>
        <v>0</v>
      </c>
      <c r="FQ95" s="748" t="s">
        <v>385</v>
      </c>
      <c r="FR95" s="749">
        <v>390332</v>
      </c>
      <c r="FS95" s="1348">
        <f t="shared" si="113"/>
        <v>403.99361999999996</v>
      </c>
      <c r="FV95" s="748" t="s">
        <v>381</v>
      </c>
      <c r="FW95" s="749">
        <v>7114755</v>
      </c>
      <c r="FX95" s="749">
        <v>7114755</v>
      </c>
      <c r="FY95" s="749">
        <v>7114755</v>
      </c>
      <c r="FZ95" s="749">
        <v>0</v>
      </c>
      <c r="GA95" s="1350">
        <f t="shared" si="114"/>
        <v>7363.7714249999999</v>
      </c>
      <c r="GB95" s="1350">
        <f t="shared" si="115"/>
        <v>7363.7714249999999</v>
      </c>
      <c r="GC95" s="1350">
        <f t="shared" si="116"/>
        <v>7363.7714249999999</v>
      </c>
      <c r="GD95" s="1350">
        <f t="shared" si="117"/>
        <v>0</v>
      </c>
    </row>
    <row r="96" spans="1:186" ht="15" customHeight="1" x14ac:dyDescent="0.25">
      <c r="A96" s="748" t="s">
        <v>569</v>
      </c>
      <c r="B96" s="749">
        <v>8400000</v>
      </c>
      <c r="C96" s="749">
        <v>3797407</v>
      </c>
      <c r="D96" s="749">
        <v>4602593</v>
      </c>
      <c r="E96" s="749">
        <v>468179</v>
      </c>
      <c r="F96" s="749">
        <f t="shared" si="59"/>
        <v>8694</v>
      </c>
      <c r="G96" s="749">
        <f t="shared" si="60"/>
        <v>3930.316245</v>
      </c>
      <c r="H96" s="749">
        <f t="shared" si="61"/>
        <v>4763.6837549999991</v>
      </c>
      <c r="I96" s="749">
        <f t="shared" si="62"/>
        <v>484.56526499999995</v>
      </c>
      <c r="L96" s="748" t="s">
        <v>408</v>
      </c>
      <c r="M96" s="749">
        <v>1149016</v>
      </c>
      <c r="N96" s="749">
        <f t="shared" si="63"/>
        <v>1189.2315599999999</v>
      </c>
      <c r="Q96" s="748" t="s">
        <v>569</v>
      </c>
      <c r="R96" s="749">
        <v>6900000</v>
      </c>
      <c r="S96" s="749">
        <v>3797407</v>
      </c>
      <c r="T96" s="749">
        <v>3102593</v>
      </c>
      <c r="U96" s="749">
        <v>468179</v>
      </c>
      <c r="V96" s="1348">
        <f t="shared" si="64"/>
        <v>7141.4999999999991</v>
      </c>
      <c r="W96" s="1348">
        <f t="shared" si="65"/>
        <v>3930.316245</v>
      </c>
      <c r="X96" s="1348">
        <f t="shared" si="66"/>
        <v>3211.1837549999996</v>
      </c>
      <c r="Y96" s="1348">
        <f t="shared" si="67"/>
        <v>484.56526499999995</v>
      </c>
      <c r="AB96" s="748" t="s">
        <v>390</v>
      </c>
      <c r="AC96" s="749">
        <v>103853190</v>
      </c>
      <c r="AD96" s="1348">
        <f t="shared" si="68"/>
        <v>107488.05164999999</v>
      </c>
      <c r="AG96" s="748" t="s">
        <v>568</v>
      </c>
      <c r="AH96" s="749">
        <v>916300</v>
      </c>
      <c r="AI96" s="749">
        <v>916300</v>
      </c>
      <c r="AJ96" s="749">
        <v>916300</v>
      </c>
      <c r="AK96" s="749">
        <v>0</v>
      </c>
      <c r="AL96" s="1348">
        <f t="shared" si="69"/>
        <v>948.37049999999988</v>
      </c>
      <c r="AM96" s="1348">
        <f t="shared" si="70"/>
        <v>948.37049999999988</v>
      </c>
      <c r="AN96" s="1348">
        <f t="shared" si="71"/>
        <v>948.37049999999988</v>
      </c>
      <c r="AO96" s="1348">
        <f t="shared" si="72"/>
        <v>0</v>
      </c>
      <c r="AR96" s="748" t="s">
        <v>475</v>
      </c>
      <c r="AS96" s="1348">
        <v>1041250</v>
      </c>
      <c r="AT96" s="1348">
        <f t="shared" si="73"/>
        <v>1077.6937499999999</v>
      </c>
      <c r="AW96" s="748" t="s">
        <v>567</v>
      </c>
      <c r="AX96" s="749">
        <v>0</v>
      </c>
      <c r="AY96" s="749">
        <v>0</v>
      </c>
      <c r="AZ96" s="749">
        <v>0</v>
      </c>
      <c r="BA96" s="749">
        <v>0</v>
      </c>
      <c r="BB96" s="1348">
        <f t="shared" si="74"/>
        <v>0</v>
      </c>
      <c r="BC96" s="1348">
        <f t="shared" si="75"/>
        <v>0</v>
      </c>
      <c r="BD96" s="1348">
        <f t="shared" si="76"/>
        <v>0</v>
      </c>
      <c r="BE96" s="1348">
        <f t="shared" si="77"/>
        <v>0</v>
      </c>
      <c r="BH96" s="748" t="s">
        <v>400</v>
      </c>
      <c r="BI96" s="1348">
        <v>7985469</v>
      </c>
      <c r="BJ96" s="1348">
        <f t="shared" si="78"/>
        <v>8264.9604149999996</v>
      </c>
      <c r="BM96" s="748" t="s">
        <v>567</v>
      </c>
      <c r="BN96" s="1348">
        <v>0</v>
      </c>
      <c r="BO96" s="1348">
        <v>0</v>
      </c>
      <c r="BP96" s="1348">
        <v>0</v>
      </c>
      <c r="BQ96" s="1348">
        <v>0</v>
      </c>
      <c r="BR96" s="1348">
        <f t="shared" si="79"/>
        <v>0</v>
      </c>
      <c r="BS96" s="1348">
        <f t="shared" si="80"/>
        <v>0</v>
      </c>
      <c r="BT96" s="1348">
        <f t="shared" si="81"/>
        <v>0</v>
      </c>
      <c r="BU96" s="1348">
        <f t="shared" si="82"/>
        <v>0</v>
      </c>
      <c r="BX96" s="1153" t="s">
        <v>576</v>
      </c>
      <c r="BY96" s="1348">
        <v>108127867</v>
      </c>
      <c r="BZ96" s="1348">
        <f t="shared" si="83"/>
        <v>111912.34234499998</v>
      </c>
      <c r="CC96" s="1348" t="s">
        <v>566</v>
      </c>
      <c r="CD96" s="1348">
        <v>13171310</v>
      </c>
      <c r="CE96" s="1348">
        <v>8873064</v>
      </c>
      <c r="CF96" s="1348">
        <v>9829874</v>
      </c>
      <c r="CG96" s="1348">
        <v>3341436</v>
      </c>
      <c r="CH96" s="1348">
        <f t="shared" si="84"/>
        <v>13632.305849999999</v>
      </c>
      <c r="CI96" s="1348">
        <f t="shared" si="85"/>
        <v>9183.6212400000004</v>
      </c>
      <c r="CJ96" s="1348">
        <f t="shared" si="86"/>
        <v>10173.91959</v>
      </c>
      <c r="CK96" s="1348">
        <f t="shared" si="87"/>
        <v>3458.3862599999998</v>
      </c>
      <c r="CN96" s="1153" t="s">
        <v>575</v>
      </c>
      <c r="CO96" s="1348">
        <v>9297369</v>
      </c>
      <c r="CP96" s="1348">
        <f t="shared" si="88"/>
        <v>9622.7769150000004</v>
      </c>
      <c r="CS96" s="748" t="s">
        <v>382</v>
      </c>
      <c r="CT96" s="749">
        <v>73960198</v>
      </c>
      <c r="CU96" s="749">
        <v>69125224</v>
      </c>
      <c r="CV96" s="749">
        <v>71958790</v>
      </c>
      <c r="CW96" s="749">
        <v>2001408</v>
      </c>
      <c r="CX96" s="1348">
        <f t="shared" si="89"/>
        <v>76548.804929999998</v>
      </c>
      <c r="CY96" s="1348">
        <f t="shared" si="90"/>
        <v>71544.606839999993</v>
      </c>
      <c r="CZ96" s="1348">
        <f t="shared" si="91"/>
        <v>74477.347649999982</v>
      </c>
      <c r="DA96" s="1348">
        <f t="shared" si="92"/>
        <v>2071.4572799999996</v>
      </c>
      <c r="DD96" s="1153" t="s">
        <v>603</v>
      </c>
      <c r="DE96" s="1348">
        <v>21246516</v>
      </c>
      <c r="DF96" s="1348">
        <f t="shared" si="93"/>
        <v>21990.144059999999</v>
      </c>
      <c r="DJ96" s="1153" t="s">
        <v>382</v>
      </c>
      <c r="DK96" s="1348">
        <v>76082426</v>
      </c>
      <c r="DL96" s="1348">
        <v>74045507</v>
      </c>
      <c r="DM96" s="1348">
        <v>2036919</v>
      </c>
      <c r="DN96" s="1348">
        <v>72253422</v>
      </c>
      <c r="DO96" s="1348">
        <f t="shared" si="94"/>
        <v>78745.31091</v>
      </c>
      <c r="DP96" s="1348">
        <f t="shared" si="95"/>
        <v>76637.099744999985</v>
      </c>
      <c r="DQ96" s="1348">
        <f t="shared" si="96"/>
        <v>2108.2111649999997</v>
      </c>
      <c r="DR96" s="1348">
        <f t="shared" si="97"/>
        <v>74782.291769999996</v>
      </c>
      <c r="DV96" s="748" t="s">
        <v>389</v>
      </c>
      <c r="DW96" s="749">
        <v>33746502</v>
      </c>
      <c r="DX96" s="1349">
        <f t="shared" si="98"/>
        <v>34927.629569999997</v>
      </c>
      <c r="EA96" s="748" t="s">
        <v>382</v>
      </c>
      <c r="EB96" s="749">
        <v>111058911</v>
      </c>
      <c r="EC96" s="749">
        <v>72550922</v>
      </c>
      <c r="ED96" s="749">
        <v>74045507</v>
      </c>
      <c r="EE96" s="749">
        <v>37013404</v>
      </c>
      <c r="EF96" s="1350">
        <f t="shared" si="99"/>
        <v>114945.97288499998</v>
      </c>
      <c r="EG96" s="1350">
        <f t="shared" si="100"/>
        <v>75090.204270000002</v>
      </c>
      <c r="EH96" s="1350">
        <f t="shared" si="101"/>
        <v>76637.099744999985</v>
      </c>
      <c r="EI96" s="1350">
        <f t="shared" si="102"/>
        <v>38308.873139999996</v>
      </c>
      <c r="EL96" s="1351" t="s">
        <v>392</v>
      </c>
      <c r="EM96" s="1352">
        <v>0</v>
      </c>
      <c r="EN96" s="1352">
        <f t="shared" si="103"/>
        <v>0</v>
      </c>
      <c r="EQ96" s="996" t="s">
        <v>382</v>
      </c>
      <c r="ER96" s="997">
        <v>202840984</v>
      </c>
      <c r="ES96" s="997">
        <v>77408289</v>
      </c>
      <c r="ET96" s="997">
        <v>125432695</v>
      </c>
      <c r="EU96" s="997">
        <v>73990730</v>
      </c>
      <c r="EV96" s="1352">
        <f t="shared" si="104"/>
        <v>209940.41843999998</v>
      </c>
      <c r="EW96" s="1352">
        <f t="shared" si="105"/>
        <v>76580.405549999996</v>
      </c>
      <c r="EX96" s="1352">
        <f t="shared" si="106"/>
        <v>80117.579115</v>
      </c>
      <c r="EY96" s="1352">
        <f t="shared" si="107"/>
        <v>129822.83932499999</v>
      </c>
      <c r="FB96" s="1153" t="s">
        <v>506</v>
      </c>
      <c r="FC96" s="1348">
        <v>5300000</v>
      </c>
      <c r="FD96" s="1348">
        <f t="shared" si="108"/>
        <v>5485.5</v>
      </c>
      <c r="FF96" s="1153" t="s">
        <v>564</v>
      </c>
      <c r="FG96" s="1348">
        <v>37629672</v>
      </c>
      <c r="FH96" s="1348">
        <v>34493866</v>
      </c>
      <c r="FI96" s="1348">
        <v>37629672</v>
      </c>
      <c r="FJ96" s="1348">
        <v>0</v>
      </c>
      <c r="FK96" s="1350">
        <f t="shared" si="109"/>
        <v>38946.710519999993</v>
      </c>
      <c r="FL96" s="1350">
        <f t="shared" si="110"/>
        <v>35701.151310000001</v>
      </c>
      <c r="FM96" s="1350">
        <f t="shared" si="111"/>
        <v>38946.710519999993</v>
      </c>
      <c r="FN96" s="1350">
        <f t="shared" si="112"/>
        <v>0</v>
      </c>
      <c r="FQ96" s="748" t="s">
        <v>386</v>
      </c>
      <c r="FR96" s="749">
        <v>549780</v>
      </c>
      <c r="FS96" s="1348">
        <f t="shared" si="113"/>
        <v>569.02229999999997</v>
      </c>
      <c r="FV96" s="748" t="s">
        <v>564</v>
      </c>
      <c r="FW96" s="749">
        <v>40764407</v>
      </c>
      <c r="FX96" s="749">
        <v>40764407</v>
      </c>
      <c r="FY96" s="749">
        <v>40764407</v>
      </c>
      <c r="FZ96" s="749">
        <v>0</v>
      </c>
      <c r="GA96" s="1350">
        <f t="shared" si="114"/>
        <v>42191.161244999996</v>
      </c>
      <c r="GB96" s="1350">
        <f t="shared" si="115"/>
        <v>42191.161244999996</v>
      </c>
      <c r="GC96" s="1350">
        <f t="shared" si="116"/>
        <v>42191.161244999996</v>
      </c>
      <c r="GD96" s="1350">
        <f t="shared" si="117"/>
        <v>0</v>
      </c>
    </row>
    <row r="97" spans="1:186" ht="15" customHeight="1" x14ac:dyDescent="0.25">
      <c r="A97" s="748" t="s">
        <v>384</v>
      </c>
      <c r="B97" s="749">
        <v>1912967</v>
      </c>
      <c r="C97" s="749">
        <v>172550</v>
      </c>
      <c r="D97" s="749">
        <v>1740417</v>
      </c>
      <c r="E97" s="749">
        <v>172550</v>
      </c>
      <c r="F97" s="749">
        <f t="shared" si="59"/>
        <v>1979.9208449999999</v>
      </c>
      <c r="G97" s="749">
        <f t="shared" si="60"/>
        <v>178.58924999999999</v>
      </c>
      <c r="H97" s="749">
        <f t="shared" si="61"/>
        <v>1801.3315949999999</v>
      </c>
      <c r="I97" s="749">
        <f t="shared" si="62"/>
        <v>178.58924999999999</v>
      </c>
      <c r="N97" s="749"/>
      <c r="Q97" s="748" t="s">
        <v>384</v>
      </c>
      <c r="R97" s="749">
        <v>1912967</v>
      </c>
      <c r="S97" s="749">
        <v>303650</v>
      </c>
      <c r="T97" s="749">
        <v>1609317</v>
      </c>
      <c r="U97" s="749">
        <v>303650</v>
      </c>
      <c r="V97" s="1348">
        <f t="shared" si="64"/>
        <v>1979.9208449999999</v>
      </c>
      <c r="W97" s="1348">
        <f t="shared" si="65"/>
        <v>314.27774999999997</v>
      </c>
      <c r="X97" s="1348">
        <f t="shared" si="66"/>
        <v>1665.6430949999999</v>
      </c>
      <c r="Y97" s="1348">
        <f t="shared" si="67"/>
        <v>314.27774999999997</v>
      </c>
      <c r="AB97" s="748" t="s">
        <v>391</v>
      </c>
      <c r="AC97" s="749">
        <v>91114114</v>
      </c>
      <c r="AD97" s="1348">
        <f t="shared" si="68"/>
        <v>94303.10798999999</v>
      </c>
      <c r="AG97" s="748" t="s">
        <v>569</v>
      </c>
      <c r="AH97" s="749">
        <v>6900000</v>
      </c>
      <c r="AI97" s="749">
        <v>936358</v>
      </c>
      <c r="AJ97" s="749">
        <v>3797407</v>
      </c>
      <c r="AK97" s="749">
        <v>3102593</v>
      </c>
      <c r="AL97" s="1348">
        <f t="shared" si="69"/>
        <v>7141.4999999999991</v>
      </c>
      <c r="AM97" s="1348">
        <f t="shared" si="70"/>
        <v>969.13052999999991</v>
      </c>
      <c r="AN97" s="1348">
        <f t="shared" si="71"/>
        <v>3930.316245</v>
      </c>
      <c r="AO97" s="1348">
        <f t="shared" si="72"/>
        <v>3211.1837549999996</v>
      </c>
      <c r="AR97" s="748" t="s">
        <v>575</v>
      </c>
      <c r="AS97" s="1348">
        <v>0</v>
      </c>
      <c r="AT97" s="1348">
        <f t="shared" si="73"/>
        <v>0</v>
      </c>
      <c r="AW97" s="748" t="s">
        <v>568</v>
      </c>
      <c r="AX97" s="749">
        <v>1118600</v>
      </c>
      <c r="AY97" s="749">
        <v>916300</v>
      </c>
      <c r="AZ97" s="749">
        <v>916300</v>
      </c>
      <c r="BA97" s="749">
        <v>202300</v>
      </c>
      <c r="BB97" s="1348">
        <f t="shared" si="74"/>
        <v>1157.7509999999997</v>
      </c>
      <c r="BC97" s="1348">
        <f t="shared" si="75"/>
        <v>948.37049999999988</v>
      </c>
      <c r="BD97" s="1348">
        <f t="shared" si="76"/>
        <v>948.37049999999988</v>
      </c>
      <c r="BE97" s="1348">
        <f t="shared" si="77"/>
        <v>209.38049999999998</v>
      </c>
      <c r="BH97" s="748" t="s">
        <v>506</v>
      </c>
      <c r="BI97" s="1348">
        <v>7985469</v>
      </c>
      <c r="BJ97" s="1348">
        <f t="shared" si="78"/>
        <v>8264.9604149999996</v>
      </c>
      <c r="BM97" s="748" t="s">
        <v>568</v>
      </c>
      <c r="BN97" s="1348">
        <v>1118600</v>
      </c>
      <c r="BO97" s="1348">
        <v>1118600</v>
      </c>
      <c r="BP97" s="1348">
        <v>1118600</v>
      </c>
      <c r="BQ97" s="1348">
        <v>0</v>
      </c>
      <c r="BR97" s="1348">
        <f t="shared" si="79"/>
        <v>1157.7509999999997</v>
      </c>
      <c r="BS97" s="1348">
        <f t="shared" si="80"/>
        <v>1157.7509999999997</v>
      </c>
      <c r="BT97" s="1348">
        <f t="shared" si="81"/>
        <v>1157.7509999999997</v>
      </c>
      <c r="BU97" s="1348">
        <f t="shared" si="82"/>
        <v>0</v>
      </c>
      <c r="BX97" s="1153" t="s">
        <v>393</v>
      </c>
      <c r="BY97" s="1348">
        <v>22460770</v>
      </c>
      <c r="BZ97" s="1348">
        <f t="shared" si="83"/>
        <v>23246.896949999998</v>
      </c>
      <c r="CC97" s="1348" t="s">
        <v>567</v>
      </c>
      <c r="CD97" s="1348">
        <v>0</v>
      </c>
      <c r="CE97" s="1348">
        <v>0</v>
      </c>
      <c r="CF97" s="1348">
        <v>0</v>
      </c>
      <c r="CG97" s="1348">
        <v>0</v>
      </c>
      <c r="CH97" s="1348">
        <f t="shared" si="84"/>
        <v>0</v>
      </c>
      <c r="CI97" s="1348">
        <f t="shared" si="85"/>
        <v>0</v>
      </c>
      <c r="CJ97" s="1348">
        <f t="shared" si="86"/>
        <v>0</v>
      </c>
      <c r="CK97" s="1348">
        <f t="shared" si="87"/>
        <v>0</v>
      </c>
      <c r="CN97" s="1153" t="s">
        <v>392</v>
      </c>
      <c r="CO97" s="1348">
        <v>9297369</v>
      </c>
      <c r="CP97" s="1348">
        <f t="shared" si="88"/>
        <v>9622.7769150000004</v>
      </c>
      <c r="CS97" s="748" t="s">
        <v>565</v>
      </c>
      <c r="CT97" s="749">
        <v>55872882</v>
      </c>
      <c r="CU97" s="749">
        <v>54271737</v>
      </c>
      <c r="CV97" s="749">
        <v>55872882</v>
      </c>
      <c r="CW97" s="749">
        <v>0</v>
      </c>
      <c r="CX97" s="1348">
        <f t="shared" si="89"/>
        <v>57828.43286999999</v>
      </c>
      <c r="CY97" s="1348">
        <f t="shared" si="90"/>
        <v>56171.247794999996</v>
      </c>
      <c r="CZ97" s="1348">
        <f t="shared" si="91"/>
        <v>57828.43286999999</v>
      </c>
      <c r="DA97" s="1348">
        <f t="shared" si="92"/>
        <v>0</v>
      </c>
      <c r="DD97" s="1153" t="s">
        <v>604</v>
      </c>
      <c r="DE97" s="1348">
        <v>21246516</v>
      </c>
      <c r="DF97" s="1348">
        <f t="shared" si="93"/>
        <v>21990.144059999999</v>
      </c>
      <c r="DJ97" s="1153" t="s">
        <v>565</v>
      </c>
      <c r="DK97" s="1348">
        <v>55872882</v>
      </c>
      <c r="DL97" s="1348">
        <v>55872882</v>
      </c>
      <c r="DM97" s="1348">
        <v>0</v>
      </c>
      <c r="DN97" s="1348">
        <v>55872882</v>
      </c>
      <c r="DO97" s="1348">
        <f t="shared" si="94"/>
        <v>57828.43286999999</v>
      </c>
      <c r="DP97" s="1348">
        <f t="shared" si="95"/>
        <v>57828.43286999999</v>
      </c>
      <c r="DQ97" s="1348">
        <f t="shared" si="96"/>
        <v>0</v>
      </c>
      <c r="DR97" s="1348">
        <f t="shared" si="97"/>
        <v>57828.43286999999</v>
      </c>
      <c r="DV97" s="748" t="s">
        <v>390</v>
      </c>
      <c r="DW97" s="749">
        <v>242421709</v>
      </c>
      <c r="DX97" s="1349">
        <f t="shared" si="98"/>
        <v>250906.46881499997</v>
      </c>
      <c r="EA97" s="748" t="s">
        <v>565</v>
      </c>
      <c r="EB97" s="749">
        <v>90872882</v>
      </c>
      <c r="EC97" s="749">
        <v>55872882</v>
      </c>
      <c r="ED97" s="749">
        <v>55872882</v>
      </c>
      <c r="EE97" s="749">
        <v>35000000</v>
      </c>
      <c r="EF97" s="1350">
        <f t="shared" si="99"/>
        <v>94053.43286999999</v>
      </c>
      <c r="EG97" s="1350">
        <f t="shared" si="100"/>
        <v>57828.43286999999</v>
      </c>
      <c r="EH97" s="1350">
        <f t="shared" si="101"/>
        <v>57828.43286999999</v>
      </c>
      <c r="EI97" s="1350">
        <f t="shared" si="102"/>
        <v>36225</v>
      </c>
      <c r="EL97" s="1351" t="s">
        <v>576</v>
      </c>
      <c r="EM97" s="1352">
        <v>61167286</v>
      </c>
      <c r="EN97" s="1352">
        <f t="shared" si="103"/>
        <v>63308.141009999992</v>
      </c>
      <c r="EQ97" s="996" t="s">
        <v>565</v>
      </c>
      <c r="ER97" s="997">
        <v>180872882</v>
      </c>
      <c r="ES97" s="997">
        <v>55872882</v>
      </c>
      <c r="ET97" s="997">
        <v>125000000</v>
      </c>
      <c r="EU97" s="997">
        <v>55872882</v>
      </c>
      <c r="EV97" s="1352">
        <f t="shared" si="104"/>
        <v>187203.43286999999</v>
      </c>
      <c r="EW97" s="1352">
        <f t="shared" si="105"/>
        <v>57828.43286999999</v>
      </c>
      <c r="EX97" s="1352">
        <f t="shared" si="106"/>
        <v>57828.43286999999</v>
      </c>
      <c r="EY97" s="1352">
        <f t="shared" si="107"/>
        <v>129374.99999999999</v>
      </c>
      <c r="FB97" s="1153" t="s">
        <v>476</v>
      </c>
      <c r="FC97" s="1348">
        <v>0</v>
      </c>
      <c r="FD97" s="1348">
        <f t="shared" si="108"/>
        <v>0</v>
      </c>
      <c r="FF97" s="1153" t="s">
        <v>382</v>
      </c>
      <c r="FG97" s="1348">
        <v>167760511</v>
      </c>
      <c r="FH97" s="1348">
        <v>76157608</v>
      </c>
      <c r="FI97" s="1348">
        <v>81815728</v>
      </c>
      <c r="FJ97" s="1348">
        <v>85944783</v>
      </c>
      <c r="FK97" s="1350">
        <f t="shared" si="109"/>
        <v>173632.12888499998</v>
      </c>
      <c r="FL97" s="1350">
        <f t="shared" si="110"/>
        <v>78823.124279999989</v>
      </c>
      <c r="FM97" s="1350">
        <f t="shared" si="111"/>
        <v>84679.278479999994</v>
      </c>
      <c r="FN97" s="1350">
        <f t="shared" si="112"/>
        <v>88952.85040499999</v>
      </c>
      <c r="FQ97" s="748" t="s">
        <v>387</v>
      </c>
      <c r="FR97" s="749">
        <v>80273543</v>
      </c>
      <c r="FS97" s="1348">
        <f t="shared" si="113"/>
        <v>83083.117004999993</v>
      </c>
      <c r="FV97" s="748" t="s">
        <v>382</v>
      </c>
      <c r="FW97" s="749">
        <v>85488244</v>
      </c>
      <c r="FX97" s="749">
        <v>81991678</v>
      </c>
      <c r="FY97" s="749">
        <v>82227298</v>
      </c>
      <c r="FZ97" s="749">
        <v>3260946</v>
      </c>
      <c r="GA97" s="1350">
        <f t="shared" si="114"/>
        <v>88480.332540000003</v>
      </c>
      <c r="GB97" s="1350">
        <f t="shared" si="115"/>
        <v>84861.386729999998</v>
      </c>
      <c r="GC97" s="1350">
        <f t="shared" si="116"/>
        <v>85105.253429999982</v>
      </c>
      <c r="GD97" s="1350">
        <f t="shared" si="117"/>
        <v>3375.0791099999997</v>
      </c>
    </row>
    <row r="98" spans="1:186" ht="15" customHeight="1" x14ac:dyDescent="0.25">
      <c r="A98" s="748" t="s">
        <v>385</v>
      </c>
      <c r="B98" s="749">
        <v>1740416</v>
      </c>
      <c r="C98" s="749">
        <v>0</v>
      </c>
      <c r="D98" s="749">
        <v>1740416</v>
      </c>
      <c r="E98" s="749">
        <v>0</v>
      </c>
      <c r="F98" s="749">
        <f t="shared" si="59"/>
        <v>1801.3305599999999</v>
      </c>
      <c r="G98" s="749">
        <f t="shared" si="60"/>
        <v>0</v>
      </c>
      <c r="H98" s="749">
        <f t="shared" si="61"/>
        <v>1801.3305599999999</v>
      </c>
      <c r="I98" s="749">
        <f t="shared" si="62"/>
        <v>0</v>
      </c>
      <c r="Q98" s="748" t="s">
        <v>385</v>
      </c>
      <c r="R98" s="749">
        <v>1609316</v>
      </c>
      <c r="S98" s="749">
        <v>0</v>
      </c>
      <c r="T98" s="749">
        <v>1609316</v>
      </c>
      <c r="U98" s="749">
        <v>0</v>
      </c>
      <c r="V98" s="1348">
        <f t="shared" si="64"/>
        <v>1665.6420599999999</v>
      </c>
      <c r="W98" s="1348">
        <f t="shared" si="65"/>
        <v>0</v>
      </c>
      <c r="X98" s="1348">
        <f t="shared" si="66"/>
        <v>1665.6420599999999</v>
      </c>
      <c r="Y98" s="1348">
        <f t="shared" si="67"/>
        <v>0</v>
      </c>
      <c r="AB98" s="748" t="s">
        <v>573</v>
      </c>
      <c r="AC98" s="749">
        <v>1799254</v>
      </c>
      <c r="AD98" s="1348">
        <f t="shared" si="68"/>
        <v>1862.2278899999997</v>
      </c>
      <c r="AG98" s="748" t="s">
        <v>384</v>
      </c>
      <c r="AH98" s="749">
        <v>4819713</v>
      </c>
      <c r="AI98" s="749">
        <v>4702919</v>
      </c>
      <c r="AJ98" s="749">
        <v>4819713</v>
      </c>
      <c r="AK98" s="749">
        <v>0</v>
      </c>
      <c r="AL98" s="1348">
        <f t="shared" si="69"/>
        <v>4988.4029549999996</v>
      </c>
      <c r="AM98" s="1348">
        <f t="shared" si="70"/>
        <v>4867.5211649999992</v>
      </c>
      <c r="AN98" s="1348">
        <f t="shared" si="71"/>
        <v>4988.4029549999996</v>
      </c>
      <c r="AO98" s="1348">
        <f t="shared" si="72"/>
        <v>0</v>
      </c>
      <c r="AR98" s="748" t="s">
        <v>392</v>
      </c>
      <c r="AS98" s="1348">
        <v>0</v>
      </c>
      <c r="AT98" s="1348">
        <f t="shared" si="73"/>
        <v>0</v>
      </c>
      <c r="AW98" s="748" t="s">
        <v>569</v>
      </c>
      <c r="AX98" s="749">
        <v>6900000</v>
      </c>
      <c r="AY98" s="749">
        <v>3797407</v>
      </c>
      <c r="AZ98" s="749">
        <v>936358</v>
      </c>
      <c r="BA98" s="749">
        <v>3102593</v>
      </c>
      <c r="BB98" s="1348">
        <f t="shared" si="74"/>
        <v>7141.4999999999991</v>
      </c>
      <c r="BC98" s="1348">
        <f t="shared" si="75"/>
        <v>3930.316245</v>
      </c>
      <c r="BD98" s="1348">
        <f t="shared" si="76"/>
        <v>969.13052999999991</v>
      </c>
      <c r="BE98" s="1348">
        <f t="shared" si="77"/>
        <v>3211.1837549999996</v>
      </c>
      <c r="BH98" s="748" t="s">
        <v>476</v>
      </c>
      <c r="BI98" s="1348">
        <v>0</v>
      </c>
      <c r="BJ98" s="1348">
        <f t="shared" si="78"/>
        <v>0</v>
      </c>
      <c r="BM98" s="748" t="s">
        <v>569</v>
      </c>
      <c r="BN98" s="1348">
        <v>6900000</v>
      </c>
      <c r="BO98" s="1348">
        <v>936358</v>
      </c>
      <c r="BP98" s="1348">
        <v>3797407</v>
      </c>
      <c r="BQ98" s="1348">
        <v>3102593</v>
      </c>
      <c r="BR98" s="1348">
        <f t="shared" si="79"/>
        <v>7141.4999999999991</v>
      </c>
      <c r="BS98" s="1348">
        <f t="shared" si="80"/>
        <v>969.13052999999991</v>
      </c>
      <c r="BT98" s="1348">
        <f t="shared" si="81"/>
        <v>3930.316245</v>
      </c>
      <c r="BU98" s="1348">
        <f t="shared" si="82"/>
        <v>3211.1837549999996</v>
      </c>
      <c r="BX98" s="1153" t="s">
        <v>394</v>
      </c>
      <c r="BY98" s="1348">
        <v>0</v>
      </c>
      <c r="BZ98" s="1348">
        <f t="shared" si="83"/>
        <v>0</v>
      </c>
      <c r="CC98" s="1348" t="s">
        <v>568</v>
      </c>
      <c r="CD98" s="1348">
        <v>1118600</v>
      </c>
      <c r="CE98" s="1348">
        <v>1118600</v>
      </c>
      <c r="CF98" s="1348">
        <v>1118600</v>
      </c>
      <c r="CG98" s="1348">
        <v>0</v>
      </c>
      <c r="CH98" s="1348">
        <f t="shared" si="84"/>
        <v>1157.7509999999997</v>
      </c>
      <c r="CI98" s="1348">
        <f t="shared" si="85"/>
        <v>1157.7509999999997</v>
      </c>
      <c r="CJ98" s="1348">
        <f t="shared" si="86"/>
        <v>1157.7509999999997</v>
      </c>
      <c r="CK98" s="1348">
        <f t="shared" si="87"/>
        <v>0</v>
      </c>
      <c r="CN98" s="1153" t="s">
        <v>576</v>
      </c>
      <c r="CO98" s="1348">
        <v>166153690</v>
      </c>
      <c r="CP98" s="1348">
        <f t="shared" si="88"/>
        <v>171969.06915</v>
      </c>
      <c r="CS98" s="748" t="s">
        <v>566</v>
      </c>
      <c r="CT98" s="749">
        <v>13171309</v>
      </c>
      <c r="CU98" s="749">
        <v>10873840</v>
      </c>
      <c r="CV98" s="749">
        <v>11169901</v>
      </c>
      <c r="CW98" s="749">
        <v>2001408</v>
      </c>
      <c r="CX98" s="1348">
        <f t="shared" si="89"/>
        <v>13632.304814999998</v>
      </c>
      <c r="CY98" s="1348">
        <f t="shared" si="90"/>
        <v>11254.4244</v>
      </c>
      <c r="CZ98" s="1348">
        <f t="shared" si="91"/>
        <v>11560.847534999999</v>
      </c>
      <c r="DA98" s="1348">
        <f t="shared" si="92"/>
        <v>2071.4572799999996</v>
      </c>
      <c r="DD98" s="1153" t="s">
        <v>890</v>
      </c>
      <c r="DE98" s="1348">
        <v>21246516</v>
      </c>
      <c r="DF98" s="1348">
        <f t="shared" si="93"/>
        <v>21990.144059999999</v>
      </c>
      <c r="DJ98" s="1153" t="s">
        <v>566</v>
      </c>
      <c r="DK98" s="1348">
        <v>14441337</v>
      </c>
      <c r="DL98" s="1348">
        <v>12804418</v>
      </c>
      <c r="DM98" s="1348">
        <v>1636919</v>
      </c>
      <c r="DN98" s="1348">
        <v>11948693</v>
      </c>
      <c r="DO98" s="1348">
        <f t="shared" si="94"/>
        <v>14946.783794999998</v>
      </c>
      <c r="DP98" s="1348">
        <f t="shared" si="95"/>
        <v>13252.572629999999</v>
      </c>
      <c r="DQ98" s="1348">
        <f t="shared" si="96"/>
        <v>1694.2111649999999</v>
      </c>
      <c r="DR98" s="1348">
        <f t="shared" si="97"/>
        <v>12366.897254999998</v>
      </c>
      <c r="DV98" s="748" t="s">
        <v>391</v>
      </c>
      <c r="DW98" s="749">
        <v>222165241</v>
      </c>
      <c r="DX98" s="1349">
        <f t="shared" si="98"/>
        <v>229941.024435</v>
      </c>
      <c r="EA98" s="748" t="s">
        <v>566</v>
      </c>
      <c r="EB98" s="749">
        <v>13217822</v>
      </c>
      <c r="EC98" s="749">
        <v>12246193</v>
      </c>
      <c r="ED98" s="749">
        <v>12804418</v>
      </c>
      <c r="EE98" s="749">
        <v>413404</v>
      </c>
      <c r="EF98" s="1350">
        <f t="shared" si="99"/>
        <v>13680.445769999998</v>
      </c>
      <c r="EG98" s="1350">
        <f t="shared" si="100"/>
        <v>12674.809754999998</v>
      </c>
      <c r="EH98" s="1350">
        <f t="shared" si="101"/>
        <v>13252.572629999999</v>
      </c>
      <c r="EI98" s="1350">
        <f t="shared" si="102"/>
        <v>427.87313999999998</v>
      </c>
      <c r="EL98" s="1351" t="s">
        <v>393</v>
      </c>
      <c r="EM98" s="1352">
        <v>41991778</v>
      </c>
      <c r="EN98" s="1352">
        <f t="shared" si="103"/>
        <v>43461.490229999996</v>
      </c>
      <c r="EQ98" s="996" t="s">
        <v>566</v>
      </c>
      <c r="ER98" s="997">
        <v>14409075</v>
      </c>
      <c r="ES98" s="997">
        <v>14409075</v>
      </c>
      <c r="ET98" s="997">
        <v>0</v>
      </c>
      <c r="EU98" s="997">
        <v>13217822</v>
      </c>
      <c r="EV98" s="1352">
        <f t="shared" si="104"/>
        <v>14913.392625</v>
      </c>
      <c r="EW98" s="1352">
        <f t="shared" si="105"/>
        <v>13680.445769999998</v>
      </c>
      <c r="EX98" s="1352">
        <f t="shared" si="106"/>
        <v>14913.392625</v>
      </c>
      <c r="EY98" s="1352">
        <f t="shared" si="107"/>
        <v>0</v>
      </c>
      <c r="FB98" s="1153" t="s">
        <v>875</v>
      </c>
      <c r="FC98" s="1348">
        <v>0</v>
      </c>
      <c r="FD98" s="1348">
        <f t="shared" si="108"/>
        <v>0</v>
      </c>
      <c r="FF98" s="1153" t="s">
        <v>565</v>
      </c>
      <c r="FG98" s="1348">
        <v>141384970</v>
      </c>
      <c r="FH98" s="1348">
        <v>55872882</v>
      </c>
      <c r="FI98" s="1348">
        <v>55872882</v>
      </c>
      <c r="FJ98" s="1348">
        <v>85512088</v>
      </c>
      <c r="FK98" s="1350">
        <f t="shared" si="109"/>
        <v>146333.44394999999</v>
      </c>
      <c r="FL98" s="1350">
        <f t="shared" si="110"/>
        <v>57828.43286999999</v>
      </c>
      <c r="FM98" s="1350">
        <f t="shared" si="111"/>
        <v>57828.43286999999</v>
      </c>
      <c r="FN98" s="1350">
        <f t="shared" si="112"/>
        <v>88505.011079999997</v>
      </c>
      <c r="FQ98" s="748" t="s">
        <v>388</v>
      </c>
      <c r="FR98" s="749">
        <v>10159863</v>
      </c>
      <c r="FS98" s="1348">
        <f t="shared" si="113"/>
        <v>10515.458204999999</v>
      </c>
      <c r="FV98" s="748" t="s">
        <v>565</v>
      </c>
      <c r="FW98" s="749">
        <v>57782832</v>
      </c>
      <c r="FX98" s="749">
        <v>57782832</v>
      </c>
      <c r="FY98" s="749">
        <v>57782832</v>
      </c>
      <c r="FZ98" s="749">
        <v>0</v>
      </c>
      <c r="GA98" s="1350">
        <f t="shared" si="114"/>
        <v>59805.231119999997</v>
      </c>
      <c r="GB98" s="1350">
        <f t="shared" si="115"/>
        <v>59805.231119999997</v>
      </c>
      <c r="GC98" s="1350">
        <f t="shared" si="116"/>
        <v>59805.231119999997</v>
      </c>
      <c r="GD98" s="1350">
        <f t="shared" si="117"/>
        <v>0</v>
      </c>
    </row>
    <row r="99" spans="1:186" ht="15" customHeight="1" x14ac:dyDescent="0.25">
      <c r="A99" s="748" t="s">
        <v>386</v>
      </c>
      <c r="B99" s="749">
        <v>172551</v>
      </c>
      <c r="C99" s="749">
        <v>172550</v>
      </c>
      <c r="D99" s="749">
        <v>1</v>
      </c>
      <c r="E99" s="749">
        <v>172550</v>
      </c>
      <c r="F99" s="749">
        <f t="shared" si="59"/>
        <v>178.59028499999997</v>
      </c>
      <c r="G99" s="749">
        <f t="shared" si="60"/>
        <v>178.58924999999999</v>
      </c>
      <c r="H99" s="749">
        <f t="shared" si="61"/>
        <v>1.0349999999999999E-3</v>
      </c>
      <c r="I99" s="749">
        <f t="shared" si="62"/>
        <v>178.58924999999999</v>
      </c>
      <c r="Q99" s="748" t="s">
        <v>386</v>
      </c>
      <c r="R99" s="749">
        <v>303651</v>
      </c>
      <c r="S99" s="749">
        <v>303650</v>
      </c>
      <c r="T99" s="749">
        <v>1</v>
      </c>
      <c r="U99" s="749">
        <v>303650</v>
      </c>
      <c r="V99" s="1348">
        <f t="shared" si="64"/>
        <v>314.27878499999997</v>
      </c>
      <c r="W99" s="1348">
        <f t="shared" si="65"/>
        <v>314.27774999999997</v>
      </c>
      <c r="X99" s="1348">
        <f t="shared" si="66"/>
        <v>1.0349999999999999E-3</v>
      </c>
      <c r="Y99" s="1348">
        <f t="shared" si="67"/>
        <v>314.27774999999997</v>
      </c>
      <c r="AB99" s="748" t="s">
        <v>574</v>
      </c>
      <c r="AC99" s="749">
        <v>9898572</v>
      </c>
      <c r="AD99" s="1348">
        <f t="shared" si="68"/>
        <v>10245.022019999999</v>
      </c>
      <c r="AG99" s="748" t="s">
        <v>385</v>
      </c>
      <c r="AH99" s="749">
        <v>756079</v>
      </c>
      <c r="AI99" s="749">
        <v>639285</v>
      </c>
      <c r="AJ99" s="749">
        <v>756079</v>
      </c>
      <c r="AK99" s="749">
        <v>0</v>
      </c>
      <c r="AL99" s="1348">
        <f t="shared" si="69"/>
        <v>782.54176499999994</v>
      </c>
      <c r="AM99" s="1348">
        <f t="shared" si="70"/>
        <v>661.65997499999992</v>
      </c>
      <c r="AN99" s="1348">
        <f t="shared" si="71"/>
        <v>782.54176499999994</v>
      </c>
      <c r="AO99" s="1348">
        <f t="shared" si="72"/>
        <v>0</v>
      </c>
      <c r="AR99" s="748" t="s">
        <v>576</v>
      </c>
      <c r="AS99" s="1348">
        <v>0</v>
      </c>
      <c r="AT99" s="1348">
        <f t="shared" si="73"/>
        <v>0</v>
      </c>
      <c r="AW99" s="748" t="s">
        <v>384</v>
      </c>
      <c r="AX99" s="749">
        <v>8102193</v>
      </c>
      <c r="AY99" s="749">
        <v>8102193</v>
      </c>
      <c r="AZ99" s="749">
        <v>6153603</v>
      </c>
      <c r="BA99" s="749">
        <v>0</v>
      </c>
      <c r="BB99" s="1348">
        <f t="shared" si="74"/>
        <v>8385.7697549999993</v>
      </c>
      <c r="BC99" s="1348">
        <f t="shared" si="75"/>
        <v>8385.7697549999993</v>
      </c>
      <c r="BD99" s="1348">
        <f t="shared" si="76"/>
        <v>6368.9791049999994</v>
      </c>
      <c r="BE99" s="1348">
        <f t="shared" si="77"/>
        <v>0</v>
      </c>
      <c r="BH99" s="748" t="s">
        <v>583</v>
      </c>
      <c r="BI99" s="1348">
        <v>0</v>
      </c>
      <c r="BJ99" s="1348">
        <f t="shared" si="78"/>
        <v>0</v>
      </c>
      <c r="BM99" s="748" t="s">
        <v>384</v>
      </c>
      <c r="BN99" s="1348">
        <v>8864418</v>
      </c>
      <c r="BO99" s="1348">
        <v>8424908</v>
      </c>
      <c r="BP99" s="1348">
        <v>8864418</v>
      </c>
      <c r="BQ99" s="1348">
        <v>0</v>
      </c>
      <c r="BR99" s="1348">
        <f t="shared" si="79"/>
        <v>9174.6726299999991</v>
      </c>
      <c r="BS99" s="1348">
        <f t="shared" si="80"/>
        <v>8719.7797799999989</v>
      </c>
      <c r="BT99" s="1348">
        <f t="shared" si="81"/>
        <v>9174.6726299999991</v>
      </c>
      <c r="BU99" s="1348">
        <f t="shared" si="82"/>
        <v>0</v>
      </c>
      <c r="BX99" s="1153" t="s">
        <v>395</v>
      </c>
      <c r="BY99" s="1348">
        <v>85667097</v>
      </c>
      <c r="BZ99" s="1348">
        <f t="shared" si="83"/>
        <v>88665.445394999988</v>
      </c>
      <c r="CC99" s="1348" t="s">
        <v>569</v>
      </c>
      <c r="CD99" s="1348">
        <v>6900000</v>
      </c>
      <c r="CE99" s="1348">
        <v>2392868</v>
      </c>
      <c r="CF99" s="1348">
        <v>3797407</v>
      </c>
      <c r="CG99" s="1348">
        <v>3102593</v>
      </c>
      <c r="CH99" s="1348">
        <f t="shared" si="84"/>
        <v>7141.4999999999991</v>
      </c>
      <c r="CI99" s="1348">
        <f t="shared" si="85"/>
        <v>2476.6183799999999</v>
      </c>
      <c r="CJ99" s="1348">
        <f t="shared" si="86"/>
        <v>3930.316245</v>
      </c>
      <c r="CK99" s="1348">
        <f t="shared" si="87"/>
        <v>3211.1837549999996</v>
      </c>
      <c r="CN99" s="1153" t="s">
        <v>393</v>
      </c>
      <c r="CO99" s="1348">
        <v>79500000</v>
      </c>
      <c r="CP99" s="1348">
        <f t="shared" si="88"/>
        <v>82282.5</v>
      </c>
      <c r="CS99" s="748" t="s">
        <v>567</v>
      </c>
      <c r="CT99" s="749">
        <v>0</v>
      </c>
      <c r="CU99" s="749">
        <v>0</v>
      </c>
      <c r="CV99" s="749">
        <v>0</v>
      </c>
      <c r="CW99" s="749">
        <v>0</v>
      </c>
      <c r="CX99" s="1348">
        <f t="shared" si="89"/>
        <v>0</v>
      </c>
      <c r="CY99" s="1348">
        <f t="shared" si="90"/>
        <v>0</v>
      </c>
      <c r="CZ99" s="1348">
        <f t="shared" si="91"/>
        <v>0</v>
      </c>
      <c r="DA99" s="1348">
        <f t="shared" si="92"/>
        <v>0</v>
      </c>
      <c r="DD99" s="1153" t="s">
        <v>585</v>
      </c>
      <c r="DE99" s="1348">
        <v>25464601</v>
      </c>
      <c r="DF99" s="1348">
        <f t="shared" si="93"/>
        <v>26355.862034999998</v>
      </c>
      <c r="DJ99" s="1153" t="s">
        <v>567</v>
      </c>
      <c r="DK99" s="1348">
        <v>452200</v>
      </c>
      <c r="DL99" s="1348">
        <v>452200</v>
      </c>
      <c r="DM99" s="1348">
        <v>0</v>
      </c>
      <c r="DN99" s="1348">
        <v>452200</v>
      </c>
      <c r="DO99" s="1348">
        <f t="shared" si="94"/>
        <v>468.02699999999993</v>
      </c>
      <c r="DP99" s="1348">
        <f t="shared" si="95"/>
        <v>468.02699999999993</v>
      </c>
      <c r="DQ99" s="1348">
        <f t="shared" si="96"/>
        <v>0</v>
      </c>
      <c r="DR99" s="1348">
        <f t="shared" si="97"/>
        <v>468.02699999999993</v>
      </c>
      <c r="DV99" s="748" t="s">
        <v>573</v>
      </c>
      <c r="DW99" s="749">
        <v>11016108</v>
      </c>
      <c r="DX99" s="1349">
        <f t="shared" si="98"/>
        <v>11401.671779999999</v>
      </c>
      <c r="EA99" s="748" t="s">
        <v>567</v>
      </c>
      <c r="EB99" s="749">
        <v>452200</v>
      </c>
      <c r="EC99" s="749">
        <v>452200</v>
      </c>
      <c r="ED99" s="749">
        <v>452200</v>
      </c>
      <c r="EE99" s="749">
        <v>0</v>
      </c>
      <c r="EF99" s="1350">
        <f t="shared" si="99"/>
        <v>468.02699999999993</v>
      </c>
      <c r="EG99" s="1350">
        <f t="shared" si="100"/>
        <v>468.02699999999993</v>
      </c>
      <c r="EH99" s="1350">
        <f t="shared" si="101"/>
        <v>468.02699999999993</v>
      </c>
      <c r="EI99" s="1350">
        <f t="shared" si="102"/>
        <v>0</v>
      </c>
      <c r="EL99" s="1351" t="s">
        <v>394</v>
      </c>
      <c r="EM99" s="1352">
        <v>13772162</v>
      </c>
      <c r="EN99" s="1352">
        <f t="shared" si="103"/>
        <v>14254.187669999999</v>
      </c>
      <c r="EQ99" s="996" t="s">
        <v>567</v>
      </c>
      <c r="ER99" s="997">
        <v>452200</v>
      </c>
      <c r="ES99" s="997">
        <v>452200</v>
      </c>
      <c r="ET99" s="997">
        <v>0</v>
      </c>
      <c r="EU99" s="997">
        <v>452200</v>
      </c>
      <c r="EV99" s="1352">
        <f t="shared" si="104"/>
        <v>468.02699999999993</v>
      </c>
      <c r="EW99" s="1352">
        <f t="shared" si="105"/>
        <v>468.02699999999993</v>
      </c>
      <c r="EX99" s="1352">
        <f t="shared" si="106"/>
        <v>468.02699999999993</v>
      </c>
      <c r="EY99" s="1352">
        <f t="shared" si="107"/>
        <v>0</v>
      </c>
      <c r="FB99" s="1153" t="s">
        <v>603</v>
      </c>
      <c r="FC99" s="1348">
        <v>46527268</v>
      </c>
      <c r="FD99" s="1348">
        <f t="shared" si="108"/>
        <v>48155.722379999992</v>
      </c>
      <c r="FF99" s="1153" t="s">
        <v>566</v>
      </c>
      <c r="FG99" s="1348">
        <v>15555569</v>
      </c>
      <c r="FH99" s="1348">
        <v>13626575</v>
      </c>
      <c r="FI99" s="1348">
        <v>15555569</v>
      </c>
      <c r="FJ99" s="1348">
        <v>0</v>
      </c>
      <c r="FK99" s="1350">
        <f t="shared" si="109"/>
        <v>16100.013914999998</v>
      </c>
      <c r="FL99" s="1350">
        <f t="shared" si="110"/>
        <v>14103.505125</v>
      </c>
      <c r="FM99" s="1350">
        <f t="shared" si="111"/>
        <v>16100.013914999998</v>
      </c>
      <c r="FN99" s="1350">
        <f t="shared" si="112"/>
        <v>0</v>
      </c>
      <c r="FQ99" s="748" t="s">
        <v>474</v>
      </c>
      <c r="FR99" s="749">
        <v>9738124</v>
      </c>
      <c r="FS99" s="1348">
        <f t="shared" si="113"/>
        <v>10078.958339999999</v>
      </c>
      <c r="FV99" s="748" t="s">
        <v>566</v>
      </c>
      <c r="FW99" s="749">
        <v>16577639</v>
      </c>
      <c r="FX99" s="749">
        <v>16342018</v>
      </c>
      <c r="FY99" s="749">
        <v>16577638</v>
      </c>
      <c r="FZ99" s="749">
        <v>1</v>
      </c>
      <c r="GA99" s="1350">
        <f t="shared" si="114"/>
        <v>17157.856365</v>
      </c>
      <c r="GB99" s="1350">
        <f t="shared" si="115"/>
        <v>16913.98863</v>
      </c>
      <c r="GC99" s="1350">
        <f t="shared" si="116"/>
        <v>17157.855329999999</v>
      </c>
      <c r="GD99" s="1350">
        <f t="shared" si="117"/>
        <v>1.0349999999999999E-3</v>
      </c>
    </row>
    <row r="100" spans="1:186" ht="15" customHeight="1" x14ac:dyDescent="0.25">
      <c r="A100" s="748" t="s">
        <v>387</v>
      </c>
      <c r="B100" s="749">
        <v>336456991</v>
      </c>
      <c r="C100" s="749">
        <v>145485702</v>
      </c>
      <c r="D100" s="749">
        <v>190971289</v>
      </c>
      <c r="E100" s="749">
        <v>29763464</v>
      </c>
      <c r="F100" s="749">
        <f t="shared" si="59"/>
        <v>348232.98568499996</v>
      </c>
      <c r="G100" s="749">
        <f t="shared" si="60"/>
        <v>150577.70156999998</v>
      </c>
      <c r="H100" s="749">
        <f t="shared" si="61"/>
        <v>197655.28411499999</v>
      </c>
      <c r="I100" s="749">
        <f t="shared" si="62"/>
        <v>30805.185239999999</v>
      </c>
      <c r="Q100" s="748" t="s">
        <v>387</v>
      </c>
      <c r="R100" s="749">
        <v>349016500</v>
      </c>
      <c r="S100" s="749">
        <v>185721259</v>
      </c>
      <c r="T100" s="749">
        <v>163295241</v>
      </c>
      <c r="U100" s="749">
        <v>48355217</v>
      </c>
      <c r="V100" s="1348">
        <f t="shared" si="64"/>
        <v>361232.07749999996</v>
      </c>
      <c r="W100" s="1348">
        <f t="shared" si="65"/>
        <v>192221.50306499997</v>
      </c>
      <c r="X100" s="1348">
        <f t="shared" si="66"/>
        <v>169010.57443499999</v>
      </c>
      <c r="Y100" s="1348">
        <f t="shared" si="67"/>
        <v>50047.649594999995</v>
      </c>
      <c r="AB100" s="748" t="s">
        <v>475</v>
      </c>
      <c r="AC100" s="749">
        <v>1041250</v>
      </c>
      <c r="AD100" s="1348">
        <f t="shared" si="68"/>
        <v>1077.6937499999999</v>
      </c>
      <c r="AG100" s="748" t="s">
        <v>386</v>
      </c>
      <c r="AH100" s="749">
        <v>4063634</v>
      </c>
      <c r="AI100" s="749">
        <v>4063634</v>
      </c>
      <c r="AJ100" s="749">
        <v>4063634</v>
      </c>
      <c r="AK100" s="749">
        <v>0</v>
      </c>
      <c r="AL100" s="1348">
        <f t="shared" si="69"/>
        <v>4205.8611899999996</v>
      </c>
      <c r="AM100" s="1348">
        <f t="shared" si="70"/>
        <v>4205.8611899999996</v>
      </c>
      <c r="AN100" s="1348">
        <f t="shared" si="71"/>
        <v>4205.8611899999996</v>
      </c>
      <c r="AO100" s="1348">
        <f t="shared" si="72"/>
        <v>0</v>
      </c>
      <c r="AR100" s="748" t="s">
        <v>393</v>
      </c>
      <c r="AS100" s="1348">
        <v>0</v>
      </c>
      <c r="AT100" s="1348">
        <f t="shared" si="73"/>
        <v>0</v>
      </c>
      <c r="AW100" s="748" t="s">
        <v>385</v>
      </c>
      <c r="AX100" s="749">
        <v>4038559</v>
      </c>
      <c r="AY100" s="749">
        <v>4038559</v>
      </c>
      <c r="AZ100" s="749">
        <v>2089969</v>
      </c>
      <c r="BA100" s="749">
        <v>0</v>
      </c>
      <c r="BB100" s="1348">
        <f t="shared" si="74"/>
        <v>4179.9085649999997</v>
      </c>
      <c r="BC100" s="1348">
        <f t="shared" si="75"/>
        <v>4179.9085649999997</v>
      </c>
      <c r="BD100" s="1348">
        <f t="shared" si="76"/>
        <v>2163.1179149999998</v>
      </c>
      <c r="BE100" s="1348">
        <f t="shared" si="77"/>
        <v>0</v>
      </c>
      <c r="BH100" s="748" t="s">
        <v>875</v>
      </c>
      <c r="BI100" s="1348">
        <v>0</v>
      </c>
      <c r="BJ100" s="1348">
        <f t="shared" si="78"/>
        <v>0</v>
      </c>
      <c r="BM100" s="748" t="s">
        <v>385</v>
      </c>
      <c r="BN100" s="1348">
        <v>4800784</v>
      </c>
      <c r="BO100" s="1348">
        <v>4361274</v>
      </c>
      <c r="BP100" s="1348">
        <v>4800784</v>
      </c>
      <c r="BQ100" s="1348">
        <v>0</v>
      </c>
      <c r="BR100" s="1348">
        <f t="shared" si="79"/>
        <v>4968.8114399999995</v>
      </c>
      <c r="BS100" s="1348">
        <f t="shared" si="80"/>
        <v>4513.9185900000002</v>
      </c>
      <c r="BT100" s="1348">
        <f t="shared" si="81"/>
        <v>4968.8114399999995</v>
      </c>
      <c r="BU100" s="1348">
        <f t="shared" si="82"/>
        <v>0</v>
      </c>
      <c r="BX100" s="1153" t="s">
        <v>396</v>
      </c>
      <c r="BY100" s="1348">
        <v>0</v>
      </c>
      <c r="BZ100" s="1348">
        <f t="shared" si="83"/>
        <v>0</v>
      </c>
      <c r="CC100" s="1348" t="s">
        <v>384</v>
      </c>
      <c r="CD100" s="1348">
        <v>9220275</v>
      </c>
      <c r="CE100" s="1348">
        <v>8971989</v>
      </c>
      <c r="CF100" s="1348">
        <v>9220275</v>
      </c>
      <c r="CG100" s="1348">
        <v>0</v>
      </c>
      <c r="CH100" s="1348">
        <f t="shared" si="84"/>
        <v>9542.9846249999991</v>
      </c>
      <c r="CI100" s="1348">
        <f t="shared" si="85"/>
        <v>9286.0086149999988</v>
      </c>
      <c r="CJ100" s="1348">
        <f t="shared" si="86"/>
        <v>9542.9846249999991</v>
      </c>
      <c r="CK100" s="1348">
        <f t="shared" si="87"/>
        <v>0</v>
      </c>
      <c r="CN100" s="1153" t="s">
        <v>394</v>
      </c>
      <c r="CO100" s="1348">
        <v>1547000</v>
      </c>
      <c r="CP100" s="1348">
        <f t="shared" si="88"/>
        <v>1601.145</v>
      </c>
      <c r="CS100" s="748" t="s">
        <v>568</v>
      </c>
      <c r="CT100" s="749">
        <v>1118600</v>
      </c>
      <c r="CU100" s="749">
        <v>1118600</v>
      </c>
      <c r="CV100" s="749">
        <v>1118600</v>
      </c>
      <c r="CW100" s="749">
        <v>0</v>
      </c>
      <c r="CX100" s="1348">
        <f t="shared" si="89"/>
        <v>1157.7509999999997</v>
      </c>
      <c r="CY100" s="1348">
        <f t="shared" si="90"/>
        <v>1157.7509999999997</v>
      </c>
      <c r="CZ100" s="1348">
        <f t="shared" si="91"/>
        <v>1157.7509999999997</v>
      </c>
      <c r="DA100" s="1348">
        <f t="shared" si="92"/>
        <v>0</v>
      </c>
      <c r="DD100" s="1153" t="s">
        <v>794</v>
      </c>
      <c r="DE100" s="1348">
        <v>25464601</v>
      </c>
      <c r="DF100" s="1348">
        <f t="shared" si="93"/>
        <v>26355.862034999998</v>
      </c>
      <c r="DJ100" s="1153" t="s">
        <v>568</v>
      </c>
      <c r="DK100" s="1348">
        <v>1118600</v>
      </c>
      <c r="DL100" s="1348">
        <v>1118600</v>
      </c>
      <c r="DM100" s="1348">
        <v>0</v>
      </c>
      <c r="DN100" s="1348">
        <v>1118600</v>
      </c>
      <c r="DO100" s="1348">
        <f t="shared" si="94"/>
        <v>1157.7509999999997</v>
      </c>
      <c r="DP100" s="1348">
        <f t="shared" si="95"/>
        <v>1157.7509999999997</v>
      </c>
      <c r="DQ100" s="1348">
        <f t="shared" si="96"/>
        <v>0</v>
      </c>
      <c r="DR100" s="1348">
        <f t="shared" si="97"/>
        <v>1157.7509999999997</v>
      </c>
      <c r="DV100" s="748" t="s">
        <v>574</v>
      </c>
      <c r="DW100" s="749">
        <v>6851502</v>
      </c>
      <c r="DX100" s="1349">
        <f t="shared" si="98"/>
        <v>7091.3045700000002</v>
      </c>
      <c r="EA100" s="748" t="s">
        <v>568</v>
      </c>
      <c r="EB100" s="749">
        <v>1118600</v>
      </c>
      <c r="EC100" s="749">
        <v>1118600</v>
      </c>
      <c r="ED100" s="749">
        <v>1118600</v>
      </c>
      <c r="EE100" s="749">
        <v>0</v>
      </c>
      <c r="EF100" s="1350">
        <f t="shared" si="99"/>
        <v>1157.7509999999997</v>
      </c>
      <c r="EG100" s="1350">
        <f t="shared" si="100"/>
        <v>1157.7509999999997</v>
      </c>
      <c r="EH100" s="1350">
        <f t="shared" si="101"/>
        <v>1157.7509999999997</v>
      </c>
      <c r="EI100" s="1350">
        <f t="shared" si="102"/>
        <v>0</v>
      </c>
      <c r="EL100" s="1351" t="s">
        <v>395</v>
      </c>
      <c r="EM100" s="1352">
        <v>2666346</v>
      </c>
      <c r="EN100" s="1352">
        <f t="shared" si="103"/>
        <v>2759.6681099999996</v>
      </c>
      <c r="EQ100" s="996" t="s">
        <v>568</v>
      </c>
      <c r="ER100" s="997">
        <v>1118600</v>
      </c>
      <c r="ES100" s="997">
        <v>1118600</v>
      </c>
      <c r="ET100" s="997">
        <v>0</v>
      </c>
      <c r="EU100" s="997">
        <v>1118600</v>
      </c>
      <c r="EV100" s="1352">
        <f t="shared" si="104"/>
        <v>1157.7509999999997</v>
      </c>
      <c r="EW100" s="1352">
        <f t="shared" si="105"/>
        <v>1157.7509999999997</v>
      </c>
      <c r="EX100" s="1352">
        <f t="shared" si="106"/>
        <v>1157.7509999999997</v>
      </c>
      <c r="EY100" s="1352">
        <f t="shared" si="107"/>
        <v>0</v>
      </c>
      <c r="FB100" s="1153" t="s">
        <v>604</v>
      </c>
      <c r="FC100" s="1348">
        <v>46527268</v>
      </c>
      <c r="FD100" s="1348">
        <f t="shared" si="108"/>
        <v>48155.722379999992</v>
      </c>
      <c r="FF100" s="1153" t="s">
        <v>567</v>
      </c>
      <c r="FG100" s="1348">
        <v>452200</v>
      </c>
      <c r="FH100" s="1348">
        <v>452200</v>
      </c>
      <c r="FI100" s="1348">
        <v>452200</v>
      </c>
      <c r="FJ100" s="1348">
        <v>0</v>
      </c>
      <c r="FK100" s="1350">
        <f t="shared" si="109"/>
        <v>468.02699999999993</v>
      </c>
      <c r="FL100" s="1350">
        <f t="shared" si="110"/>
        <v>468.02699999999993</v>
      </c>
      <c r="FM100" s="1350">
        <f t="shared" si="111"/>
        <v>468.02699999999993</v>
      </c>
      <c r="FN100" s="1350">
        <f t="shared" si="112"/>
        <v>0</v>
      </c>
      <c r="FQ100" s="748" t="s">
        <v>570</v>
      </c>
      <c r="FR100" s="749">
        <v>17208359</v>
      </c>
      <c r="FS100" s="1348">
        <f t="shared" si="113"/>
        <v>17810.651565</v>
      </c>
      <c r="FV100" s="748" t="s">
        <v>567</v>
      </c>
      <c r="FW100" s="749">
        <v>452200</v>
      </c>
      <c r="FX100" s="749">
        <v>452200</v>
      </c>
      <c r="FY100" s="749">
        <v>452200</v>
      </c>
      <c r="FZ100" s="749">
        <v>0</v>
      </c>
      <c r="GA100" s="1350">
        <f t="shared" si="114"/>
        <v>468.02699999999993</v>
      </c>
      <c r="GB100" s="1350">
        <f t="shared" si="115"/>
        <v>468.02699999999993</v>
      </c>
      <c r="GC100" s="1350">
        <f t="shared" si="116"/>
        <v>468.02699999999993</v>
      </c>
      <c r="GD100" s="1350">
        <f t="shared" si="117"/>
        <v>0</v>
      </c>
    </row>
    <row r="101" spans="1:186" ht="15" customHeight="1" x14ac:dyDescent="0.25">
      <c r="A101" s="748" t="s">
        <v>388</v>
      </c>
      <c r="B101" s="749">
        <v>100114352</v>
      </c>
      <c r="C101" s="749">
        <v>58801111</v>
      </c>
      <c r="D101" s="749">
        <v>41313241</v>
      </c>
      <c r="E101" s="749">
        <v>3800406</v>
      </c>
      <c r="F101" s="749">
        <f t="shared" si="59"/>
        <v>103618.35431999998</v>
      </c>
      <c r="G101" s="749">
        <f t="shared" si="60"/>
        <v>60859.149884999992</v>
      </c>
      <c r="H101" s="749">
        <f t="shared" si="61"/>
        <v>42759.204435</v>
      </c>
      <c r="I101" s="749">
        <f t="shared" si="62"/>
        <v>3933.4202099999998</v>
      </c>
      <c r="Q101" s="748" t="s">
        <v>388</v>
      </c>
      <c r="R101" s="749">
        <v>99161134</v>
      </c>
      <c r="S101" s="749">
        <v>73518339</v>
      </c>
      <c r="T101" s="749">
        <v>25642795</v>
      </c>
      <c r="U101" s="749">
        <v>10757689</v>
      </c>
      <c r="V101" s="1348">
        <f t="shared" si="64"/>
        <v>102631.77369</v>
      </c>
      <c r="W101" s="1348">
        <f t="shared" si="65"/>
        <v>76091.480865000005</v>
      </c>
      <c r="X101" s="1348">
        <f t="shared" si="66"/>
        <v>26540.292824999997</v>
      </c>
      <c r="Y101" s="1348">
        <f t="shared" si="67"/>
        <v>11134.208114999999</v>
      </c>
      <c r="AB101" s="748" t="s">
        <v>575</v>
      </c>
      <c r="AC101" s="749">
        <v>140742</v>
      </c>
      <c r="AD101" s="1348">
        <f t="shared" si="68"/>
        <v>145.66796999999997</v>
      </c>
      <c r="AG101" s="748" t="s">
        <v>387</v>
      </c>
      <c r="AH101" s="749">
        <v>352736938</v>
      </c>
      <c r="AI101" s="749">
        <v>84487130</v>
      </c>
      <c r="AJ101" s="749">
        <v>217296885</v>
      </c>
      <c r="AK101" s="749">
        <v>135440053</v>
      </c>
      <c r="AL101" s="1348">
        <f t="shared" si="69"/>
        <v>365082.73083000001</v>
      </c>
      <c r="AM101" s="1348">
        <f t="shared" si="70"/>
        <v>87444.179550000001</v>
      </c>
      <c r="AN101" s="1348">
        <f t="shared" si="71"/>
        <v>224902.275975</v>
      </c>
      <c r="AO101" s="1348">
        <f t="shared" si="72"/>
        <v>140180.45485500002</v>
      </c>
      <c r="AR101" s="748" t="s">
        <v>394</v>
      </c>
      <c r="AS101" s="1348">
        <v>0</v>
      </c>
      <c r="AT101" s="1348">
        <f t="shared" si="73"/>
        <v>0</v>
      </c>
      <c r="AW101" s="748" t="s">
        <v>386</v>
      </c>
      <c r="AX101" s="749">
        <v>4063634</v>
      </c>
      <c r="AY101" s="749">
        <v>4063634</v>
      </c>
      <c r="AZ101" s="749">
        <v>4063634</v>
      </c>
      <c r="BA101" s="749">
        <v>0</v>
      </c>
      <c r="BB101" s="1348">
        <f t="shared" si="74"/>
        <v>4205.8611899999996</v>
      </c>
      <c r="BC101" s="1348">
        <f t="shared" si="75"/>
        <v>4205.8611899999996</v>
      </c>
      <c r="BD101" s="1348">
        <f t="shared" si="76"/>
        <v>4205.8611899999996</v>
      </c>
      <c r="BE101" s="1348">
        <f t="shared" si="77"/>
        <v>0</v>
      </c>
      <c r="BH101" s="748" t="s">
        <v>584</v>
      </c>
      <c r="BI101" s="1348">
        <v>0</v>
      </c>
      <c r="BJ101" s="1348">
        <f t="shared" si="78"/>
        <v>0</v>
      </c>
      <c r="BM101" s="748" t="s">
        <v>386</v>
      </c>
      <c r="BN101" s="1348">
        <v>4063634</v>
      </c>
      <c r="BO101" s="1348">
        <v>4063634</v>
      </c>
      <c r="BP101" s="1348">
        <v>4063634</v>
      </c>
      <c r="BQ101" s="1348">
        <v>0</v>
      </c>
      <c r="BR101" s="1348">
        <f t="shared" si="79"/>
        <v>4205.8611899999996</v>
      </c>
      <c r="BS101" s="1348">
        <f t="shared" si="80"/>
        <v>4205.8611899999996</v>
      </c>
      <c r="BT101" s="1348">
        <f t="shared" si="81"/>
        <v>4205.8611899999996</v>
      </c>
      <c r="BU101" s="1348">
        <f t="shared" si="82"/>
        <v>0</v>
      </c>
      <c r="BX101" s="1153" t="s">
        <v>577</v>
      </c>
      <c r="BY101" s="1348">
        <v>1055826</v>
      </c>
      <c r="BZ101" s="1348">
        <f t="shared" si="83"/>
        <v>1092.77991</v>
      </c>
      <c r="CC101" s="1348" t="s">
        <v>385</v>
      </c>
      <c r="CD101" s="1348">
        <v>5156641</v>
      </c>
      <c r="CE101" s="1348">
        <v>4908355</v>
      </c>
      <c r="CF101" s="1348">
        <v>5156641</v>
      </c>
      <c r="CG101" s="1348">
        <v>0</v>
      </c>
      <c r="CH101" s="1348">
        <f t="shared" si="84"/>
        <v>5337.1234349999995</v>
      </c>
      <c r="CI101" s="1348">
        <f t="shared" si="85"/>
        <v>5080.1474249999992</v>
      </c>
      <c r="CJ101" s="1348">
        <f t="shared" si="86"/>
        <v>5337.1234349999995</v>
      </c>
      <c r="CK101" s="1348">
        <f t="shared" si="87"/>
        <v>0</v>
      </c>
      <c r="CN101" s="1153" t="s">
        <v>395</v>
      </c>
      <c r="CO101" s="1348">
        <v>85106690</v>
      </c>
      <c r="CP101" s="1348">
        <f t="shared" si="88"/>
        <v>88085.424149999992</v>
      </c>
      <c r="CS101" s="748" t="s">
        <v>569</v>
      </c>
      <c r="CT101" s="749">
        <v>3797407</v>
      </c>
      <c r="CU101" s="749">
        <v>2861047</v>
      </c>
      <c r="CV101" s="749">
        <v>3797407</v>
      </c>
      <c r="CW101" s="749">
        <v>0</v>
      </c>
      <c r="CX101" s="1348">
        <f t="shared" si="89"/>
        <v>3930.316245</v>
      </c>
      <c r="CY101" s="1348">
        <f t="shared" si="90"/>
        <v>2961.1836449999996</v>
      </c>
      <c r="CZ101" s="1348">
        <f t="shared" si="91"/>
        <v>3930.316245</v>
      </c>
      <c r="DA101" s="1348">
        <f t="shared" si="92"/>
        <v>0</v>
      </c>
      <c r="DD101" s="1153" t="s">
        <v>402</v>
      </c>
      <c r="DE101" s="1348">
        <v>0</v>
      </c>
      <c r="DF101" s="1348">
        <f t="shared" si="93"/>
        <v>0</v>
      </c>
      <c r="DJ101" s="1153" t="s">
        <v>569</v>
      </c>
      <c r="DK101" s="1348">
        <v>4197407</v>
      </c>
      <c r="DL101" s="1348">
        <v>3797407</v>
      </c>
      <c r="DM101" s="1348">
        <v>400000</v>
      </c>
      <c r="DN101" s="1348">
        <v>2861047</v>
      </c>
      <c r="DO101" s="1348">
        <f t="shared" si="94"/>
        <v>4344.316245</v>
      </c>
      <c r="DP101" s="1348">
        <f t="shared" si="95"/>
        <v>3930.316245</v>
      </c>
      <c r="DQ101" s="1348">
        <f t="shared" si="96"/>
        <v>413.99999999999994</v>
      </c>
      <c r="DR101" s="1348">
        <f t="shared" si="97"/>
        <v>2961.1836449999996</v>
      </c>
      <c r="DV101" s="748" t="s">
        <v>475</v>
      </c>
      <c r="DW101" s="749">
        <v>2388858</v>
      </c>
      <c r="DX101" s="1349">
        <f t="shared" si="98"/>
        <v>2472.46803</v>
      </c>
      <c r="EA101" s="748" t="s">
        <v>569</v>
      </c>
      <c r="EB101" s="749">
        <v>5397407</v>
      </c>
      <c r="EC101" s="749">
        <v>2861047</v>
      </c>
      <c r="ED101" s="749">
        <v>3797407</v>
      </c>
      <c r="EE101" s="749">
        <v>1600000</v>
      </c>
      <c r="EF101" s="1350">
        <f t="shared" si="99"/>
        <v>5586.316245</v>
      </c>
      <c r="EG101" s="1350">
        <f t="shared" si="100"/>
        <v>2961.1836449999996</v>
      </c>
      <c r="EH101" s="1350">
        <f t="shared" si="101"/>
        <v>3930.316245</v>
      </c>
      <c r="EI101" s="1350">
        <f t="shared" si="102"/>
        <v>1655.9999999999998</v>
      </c>
      <c r="EL101" s="1351" t="s">
        <v>396</v>
      </c>
      <c r="EM101" s="1352">
        <v>2737000</v>
      </c>
      <c r="EN101" s="1352">
        <f t="shared" si="103"/>
        <v>2832.7949999999996</v>
      </c>
      <c r="EQ101" s="996" t="s">
        <v>569</v>
      </c>
      <c r="ER101" s="997">
        <v>5988227</v>
      </c>
      <c r="ES101" s="997">
        <v>5555532</v>
      </c>
      <c r="ET101" s="997">
        <v>432695</v>
      </c>
      <c r="EU101" s="997">
        <v>3329226</v>
      </c>
      <c r="EV101" s="1352">
        <f t="shared" si="104"/>
        <v>6197.8149449999992</v>
      </c>
      <c r="EW101" s="1352">
        <f t="shared" si="105"/>
        <v>3445.7489099999998</v>
      </c>
      <c r="EX101" s="1352">
        <f t="shared" si="106"/>
        <v>5749.9756200000002</v>
      </c>
      <c r="EY101" s="1352">
        <f t="shared" si="107"/>
        <v>447.83932499999997</v>
      </c>
      <c r="FB101" s="1153" t="s">
        <v>890</v>
      </c>
      <c r="FC101" s="1348">
        <v>35511160</v>
      </c>
      <c r="FD101" s="1348">
        <f t="shared" si="108"/>
        <v>36754.050600000002</v>
      </c>
      <c r="FF101" s="1153" t="s">
        <v>568</v>
      </c>
      <c r="FG101" s="1348">
        <v>1118600</v>
      </c>
      <c r="FH101" s="1348">
        <v>1118600</v>
      </c>
      <c r="FI101" s="1348">
        <v>1118600</v>
      </c>
      <c r="FJ101" s="1348">
        <v>0</v>
      </c>
      <c r="FK101" s="1350">
        <f t="shared" si="109"/>
        <v>1157.7509999999997</v>
      </c>
      <c r="FL101" s="1350">
        <f t="shared" si="110"/>
        <v>1157.7509999999997</v>
      </c>
      <c r="FM101" s="1350">
        <f t="shared" si="111"/>
        <v>1157.7509999999997</v>
      </c>
      <c r="FN101" s="1350">
        <f t="shared" si="112"/>
        <v>0</v>
      </c>
      <c r="FQ101" s="748" t="s">
        <v>571</v>
      </c>
      <c r="FR101" s="749">
        <v>13572664</v>
      </c>
      <c r="FS101" s="1348">
        <f t="shared" si="113"/>
        <v>14047.70724</v>
      </c>
      <c r="FV101" s="748" t="s">
        <v>568</v>
      </c>
      <c r="FW101" s="749">
        <v>1606500</v>
      </c>
      <c r="FX101" s="749">
        <v>1606500</v>
      </c>
      <c r="FY101" s="749">
        <v>1606500</v>
      </c>
      <c r="FZ101" s="749">
        <v>0</v>
      </c>
      <c r="GA101" s="1350">
        <f t="shared" si="114"/>
        <v>1662.7275</v>
      </c>
      <c r="GB101" s="1350">
        <f t="shared" si="115"/>
        <v>1662.7275</v>
      </c>
      <c r="GC101" s="1350">
        <f t="shared" si="116"/>
        <v>1662.7275</v>
      </c>
      <c r="GD101" s="1350">
        <f t="shared" si="117"/>
        <v>0</v>
      </c>
    </row>
    <row r="102" spans="1:186" ht="15" customHeight="1" x14ac:dyDescent="0.25">
      <c r="A102" s="748" t="s">
        <v>474</v>
      </c>
      <c r="B102" s="749">
        <v>12000000</v>
      </c>
      <c r="C102" s="749">
        <v>0</v>
      </c>
      <c r="D102" s="749">
        <v>12000000</v>
      </c>
      <c r="E102" s="749">
        <v>0</v>
      </c>
      <c r="F102" s="749">
        <f t="shared" si="59"/>
        <v>12419.999999999998</v>
      </c>
      <c r="G102" s="749">
        <f t="shared" si="60"/>
        <v>0</v>
      </c>
      <c r="H102" s="749">
        <f t="shared" si="61"/>
        <v>12419.999999999998</v>
      </c>
      <c r="I102" s="749">
        <f t="shared" si="62"/>
        <v>0</v>
      </c>
      <c r="Q102" s="748" t="s">
        <v>474</v>
      </c>
      <c r="R102" s="749">
        <v>10000000</v>
      </c>
      <c r="S102" s="749">
        <v>0</v>
      </c>
      <c r="T102" s="749">
        <v>10000000</v>
      </c>
      <c r="U102" s="749">
        <v>0</v>
      </c>
      <c r="V102" s="1348">
        <f t="shared" si="64"/>
        <v>10350</v>
      </c>
      <c r="W102" s="1348">
        <f t="shared" si="65"/>
        <v>0</v>
      </c>
      <c r="X102" s="1348">
        <f t="shared" si="66"/>
        <v>10350</v>
      </c>
      <c r="Y102" s="1348">
        <f t="shared" si="67"/>
        <v>0</v>
      </c>
      <c r="AB102" s="748" t="s">
        <v>392</v>
      </c>
      <c r="AC102" s="749">
        <v>140742</v>
      </c>
      <c r="AD102" s="1348">
        <f t="shared" si="68"/>
        <v>145.66796999999997</v>
      </c>
      <c r="AG102" s="748" t="s">
        <v>388</v>
      </c>
      <c r="AH102" s="749">
        <v>99161134</v>
      </c>
      <c r="AI102" s="749">
        <v>19519671</v>
      </c>
      <c r="AJ102" s="749">
        <v>73518339</v>
      </c>
      <c r="AK102" s="749">
        <v>25642795</v>
      </c>
      <c r="AL102" s="1348">
        <f t="shared" si="69"/>
        <v>102631.77369</v>
      </c>
      <c r="AM102" s="1348">
        <f t="shared" si="70"/>
        <v>20202.859484999997</v>
      </c>
      <c r="AN102" s="1348">
        <f t="shared" si="71"/>
        <v>76091.480865000005</v>
      </c>
      <c r="AO102" s="1348">
        <f t="shared" si="72"/>
        <v>26540.292824999997</v>
      </c>
      <c r="AR102" s="748" t="s">
        <v>395</v>
      </c>
      <c r="AS102" s="1348">
        <v>0</v>
      </c>
      <c r="AT102" s="1348">
        <f t="shared" si="73"/>
        <v>0</v>
      </c>
      <c r="AW102" s="748" t="s">
        <v>387</v>
      </c>
      <c r="AX102" s="749">
        <v>486161283</v>
      </c>
      <c r="AY102" s="749">
        <v>259933042</v>
      </c>
      <c r="AZ102" s="749">
        <v>118582606</v>
      </c>
      <c r="BA102" s="749">
        <v>226228241</v>
      </c>
      <c r="BB102" s="1348">
        <f t="shared" si="74"/>
        <v>503176.92790499993</v>
      </c>
      <c r="BC102" s="1348">
        <f t="shared" si="75"/>
        <v>269030.69846999994</v>
      </c>
      <c r="BD102" s="1348">
        <f t="shared" si="76"/>
        <v>122732.99720999999</v>
      </c>
      <c r="BE102" s="1348">
        <f t="shared" si="77"/>
        <v>234146.22943499999</v>
      </c>
      <c r="BH102" s="748" t="s">
        <v>603</v>
      </c>
      <c r="BI102" s="1348">
        <v>115710589</v>
      </c>
      <c r="BJ102" s="1348">
        <f t="shared" si="78"/>
        <v>119760.459615</v>
      </c>
      <c r="BM102" s="748" t="s">
        <v>387</v>
      </c>
      <c r="BN102" s="1348">
        <v>491704902</v>
      </c>
      <c r="BO102" s="1348">
        <v>151716320</v>
      </c>
      <c r="BP102" s="1348">
        <v>295882520</v>
      </c>
      <c r="BQ102" s="1348">
        <v>195822382</v>
      </c>
      <c r="BR102" s="1348">
        <f t="shared" si="79"/>
        <v>508914.57356999995</v>
      </c>
      <c r="BS102" s="1348">
        <f t="shared" si="80"/>
        <v>157026.39119999998</v>
      </c>
      <c r="BT102" s="1348">
        <f t="shared" si="81"/>
        <v>306238.40820000001</v>
      </c>
      <c r="BU102" s="1348">
        <f t="shared" si="82"/>
        <v>202676.16537</v>
      </c>
      <c r="BX102" s="1153" t="s">
        <v>397</v>
      </c>
      <c r="BY102" s="1348">
        <v>1055826</v>
      </c>
      <c r="BZ102" s="1348">
        <f t="shared" si="83"/>
        <v>1092.77991</v>
      </c>
      <c r="CC102" s="1348" t="s">
        <v>386</v>
      </c>
      <c r="CD102" s="1348">
        <v>4063634</v>
      </c>
      <c r="CE102" s="1348">
        <v>4063634</v>
      </c>
      <c r="CF102" s="1348">
        <v>4063634</v>
      </c>
      <c r="CG102" s="1348">
        <v>0</v>
      </c>
      <c r="CH102" s="1348">
        <f t="shared" si="84"/>
        <v>4205.8611899999996</v>
      </c>
      <c r="CI102" s="1348">
        <f t="shared" si="85"/>
        <v>4205.8611899999996</v>
      </c>
      <c r="CJ102" s="1348">
        <f t="shared" si="86"/>
        <v>4205.8611899999996</v>
      </c>
      <c r="CK102" s="1348">
        <f t="shared" si="87"/>
        <v>0</v>
      </c>
      <c r="CN102" s="1153" t="s">
        <v>396</v>
      </c>
      <c r="CO102" s="1348">
        <v>0</v>
      </c>
      <c r="CP102" s="1348">
        <f t="shared" si="88"/>
        <v>0</v>
      </c>
      <c r="CS102" s="748" t="s">
        <v>384</v>
      </c>
      <c r="CT102" s="749">
        <v>10499353</v>
      </c>
      <c r="CU102" s="749">
        <v>9304719</v>
      </c>
      <c r="CV102" s="749">
        <v>10499353</v>
      </c>
      <c r="CW102" s="749">
        <v>0</v>
      </c>
      <c r="CX102" s="1348">
        <f t="shared" si="89"/>
        <v>10866.830354999998</v>
      </c>
      <c r="CY102" s="1348">
        <f t="shared" si="90"/>
        <v>9630.3841649999977</v>
      </c>
      <c r="CZ102" s="1348">
        <f t="shared" si="91"/>
        <v>10866.830354999998</v>
      </c>
      <c r="DA102" s="1348">
        <f t="shared" si="92"/>
        <v>0</v>
      </c>
      <c r="DD102" s="1153" t="s">
        <v>587</v>
      </c>
      <c r="DE102" s="1348">
        <v>0</v>
      </c>
      <c r="DF102" s="1348">
        <f t="shared" si="93"/>
        <v>0</v>
      </c>
      <c r="DJ102" s="1153" t="s">
        <v>384</v>
      </c>
      <c r="DK102" s="1348">
        <v>12669229</v>
      </c>
      <c r="DL102" s="1348">
        <v>12669229</v>
      </c>
      <c r="DM102" s="1348">
        <v>0</v>
      </c>
      <c r="DN102" s="1348">
        <v>11894712</v>
      </c>
      <c r="DO102" s="1348">
        <f t="shared" si="94"/>
        <v>13112.652014999998</v>
      </c>
      <c r="DP102" s="1348">
        <f t="shared" si="95"/>
        <v>13112.652014999998</v>
      </c>
      <c r="DQ102" s="1348">
        <f t="shared" si="96"/>
        <v>0</v>
      </c>
      <c r="DR102" s="1348">
        <f t="shared" si="97"/>
        <v>12311.026919999998</v>
      </c>
      <c r="DV102" s="748" t="s">
        <v>575</v>
      </c>
      <c r="DW102" s="749">
        <v>29228505</v>
      </c>
      <c r="DX102" s="1349">
        <f t="shared" si="98"/>
        <v>30251.502675</v>
      </c>
      <c r="EA102" s="748" t="s">
        <v>384</v>
      </c>
      <c r="EB102" s="749">
        <v>14437573</v>
      </c>
      <c r="EC102" s="749">
        <v>12776801</v>
      </c>
      <c r="ED102" s="749">
        <v>14437573</v>
      </c>
      <c r="EE102" s="749">
        <v>0</v>
      </c>
      <c r="EF102" s="1350">
        <f t="shared" si="99"/>
        <v>14942.888054999999</v>
      </c>
      <c r="EG102" s="1350">
        <f t="shared" si="100"/>
        <v>13223.989034999999</v>
      </c>
      <c r="EH102" s="1350">
        <f t="shared" si="101"/>
        <v>14942.888054999999</v>
      </c>
      <c r="EI102" s="1350">
        <f t="shared" si="102"/>
        <v>0</v>
      </c>
      <c r="EL102" s="1351" t="s">
        <v>577</v>
      </c>
      <c r="EM102" s="1352">
        <v>1076349</v>
      </c>
      <c r="EN102" s="1352">
        <f t="shared" si="103"/>
        <v>1114.0212149999998</v>
      </c>
      <c r="EQ102" s="996" t="s">
        <v>384</v>
      </c>
      <c r="ER102" s="997">
        <v>16945537</v>
      </c>
      <c r="ES102" s="997">
        <v>16945537</v>
      </c>
      <c r="ET102" s="997">
        <v>0</v>
      </c>
      <c r="EU102" s="997">
        <v>16945537</v>
      </c>
      <c r="EV102" s="1352">
        <f t="shared" si="104"/>
        <v>17538.630794999997</v>
      </c>
      <c r="EW102" s="1352">
        <f t="shared" si="105"/>
        <v>17538.630794999997</v>
      </c>
      <c r="EX102" s="1352">
        <f t="shared" si="106"/>
        <v>17538.630794999997</v>
      </c>
      <c r="EY102" s="1352">
        <f t="shared" si="107"/>
        <v>0</v>
      </c>
      <c r="FB102" s="1153" t="s">
        <v>896</v>
      </c>
      <c r="FC102" s="1348">
        <v>11016108</v>
      </c>
      <c r="FD102" s="1348">
        <f t="shared" si="108"/>
        <v>11401.671779999999</v>
      </c>
      <c r="FF102" s="1153" t="s">
        <v>569</v>
      </c>
      <c r="FG102" s="1348">
        <v>9249172</v>
      </c>
      <c r="FH102" s="1348">
        <v>5087351</v>
      </c>
      <c r="FI102" s="1348">
        <v>8816477</v>
      </c>
      <c r="FJ102" s="1348">
        <v>432695</v>
      </c>
      <c r="FK102" s="1350">
        <f t="shared" si="109"/>
        <v>9572.8930199999995</v>
      </c>
      <c r="FL102" s="1350">
        <f t="shared" si="110"/>
        <v>5265.4082849999995</v>
      </c>
      <c r="FM102" s="1350">
        <f t="shared" si="111"/>
        <v>9125.0536950000005</v>
      </c>
      <c r="FN102" s="1350">
        <f t="shared" si="112"/>
        <v>447.83932499999997</v>
      </c>
      <c r="FQ102" s="748" t="s">
        <v>389</v>
      </c>
      <c r="FR102" s="749">
        <v>29594533</v>
      </c>
      <c r="FS102" s="1348">
        <f t="shared" si="113"/>
        <v>30630.341654999997</v>
      </c>
      <c r="FV102" s="748" t="s">
        <v>569</v>
      </c>
      <c r="FW102" s="749">
        <v>9069073</v>
      </c>
      <c r="FX102" s="749">
        <v>5808128</v>
      </c>
      <c r="FY102" s="749">
        <v>5808128</v>
      </c>
      <c r="FZ102" s="749">
        <v>3260945</v>
      </c>
      <c r="GA102" s="1350">
        <f t="shared" si="114"/>
        <v>9386.4905550000003</v>
      </c>
      <c r="GB102" s="1350">
        <f t="shared" si="115"/>
        <v>6011.4124799999991</v>
      </c>
      <c r="GC102" s="1350">
        <f t="shared" si="116"/>
        <v>6011.4124799999991</v>
      </c>
      <c r="GD102" s="1350">
        <f t="shared" si="117"/>
        <v>3375.0780749999999</v>
      </c>
    </row>
    <row r="103" spans="1:186" ht="15" customHeight="1" x14ac:dyDescent="0.25">
      <c r="A103" s="748" t="s">
        <v>851</v>
      </c>
      <c r="B103" s="749">
        <v>0</v>
      </c>
      <c r="C103" s="749">
        <v>0</v>
      </c>
      <c r="D103" s="749">
        <v>0</v>
      </c>
      <c r="E103" s="749">
        <v>0</v>
      </c>
      <c r="F103" s="749">
        <f t="shared" si="59"/>
        <v>0</v>
      </c>
      <c r="G103" s="749">
        <f t="shared" si="60"/>
        <v>0</v>
      </c>
      <c r="H103" s="749">
        <f t="shared" si="61"/>
        <v>0</v>
      </c>
      <c r="I103" s="749">
        <f t="shared" si="62"/>
        <v>0</v>
      </c>
      <c r="Q103" s="748" t="s">
        <v>851</v>
      </c>
      <c r="R103" s="749">
        <v>0</v>
      </c>
      <c r="S103" s="749">
        <v>0</v>
      </c>
      <c r="T103" s="749">
        <v>0</v>
      </c>
      <c r="U103" s="749">
        <v>0</v>
      </c>
      <c r="V103" s="1348">
        <f t="shared" si="64"/>
        <v>0</v>
      </c>
      <c r="W103" s="1348">
        <f t="shared" si="65"/>
        <v>0</v>
      </c>
      <c r="X103" s="1348">
        <f t="shared" si="66"/>
        <v>0</v>
      </c>
      <c r="Y103" s="1348">
        <f t="shared" si="67"/>
        <v>0</v>
      </c>
      <c r="AB103" s="748" t="s">
        <v>576</v>
      </c>
      <c r="AC103" s="749">
        <v>127042099</v>
      </c>
      <c r="AD103" s="1348">
        <f t="shared" si="68"/>
        <v>131488.572465</v>
      </c>
      <c r="AG103" s="748" t="s">
        <v>474</v>
      </c>
      <c r="AH103" s="749">
        <v>10000000</v>
      </c>
      <c r="AI103" s="749">
        <v>0</v>
      </c>
      <c r="AJ103" s="749">
        <v>0</v>
      </c>
      <c r="AK103" s="749">
        <v>10000000</v>
      </c>
      <c r="AL103" s="1348">
        <f t="shared" si="69"/>
        <v>10350</v>
      </c>
      <c r="AM103" s="1348">
        <f t="shared" si="70"/>
        <v>0</v>
      </c>
      <c r="AN103" s="1348">
        <f t="shared" si="71"/>
        <v>0</v>
      </c>
      <c r="AO103" s="1348">
        <f t="shared" si="72"/>
        <v>10350</v>
      </c>
      <c r="AR103" s="748" t="s">
        <v>577</v>
      </c>
      <c r="AS103" s="1348">
        <v>6981720</v>
      </c>
      <c r="AT103" s="1348">
        <f t="shared" si="73"/>
        <v>7226.0801999999994</v>
      </c>
      <c r="AW103" s="748" t="s">
        <v>388</v>
      </c>
      <c r="AX103" s="749">
        <v>101783730</v>
      </c>
      <c r="AY103" s="749">
        <v>83675803</v>
      </c>
      <c r="AZ103" s="749">
        <v>27073354</v>
      </c>
      <c r="BA103" s="749">
        <v>18107927</v>
      </c>
      <c r="BB103" s="1348">
        <f t="shared" si="74"/>
        <v>105346.16054999999</v>
      </c>
      <c r="BC103" s="1348">
        <f t="shared" si="75"/>
        <v>86604.45610499999</v>
      </c>
      <c r="BD103" s="1348">
        <f t="shared" si="76"/>
        <v>28020.921389999996</v>
      </c>
      <c r="BE103" s="1348">
        <f t="shared" si="77"/>
        <v>18741.704444999999</v>
      </c>
      <c r="BH103" s="748" t="s">
        <v>604</v>
      </c>
      <c r="BI103" s="1348">
        <v>115710589</v>
      </c>
      <c r="BJ103" s="1348">
        <f t="shared" si="78"/>
        <v>119760.459615</v>
      </c>
      <c r="BM103" s="748" t="s">
        <v>388</v>
      </c>
      <c r="BN103" s="1348">
        <v>101774347</v>
      </c>
      <c r="BO103" s="1348">
        <v>34941117</v>
      </c>
      <c r="BP103" s="1348">
        <v>83675803</v>
      </c>
      <c r="BQ103" s="1348">
        <v>18098544</v>
      </c>
      <c r="BR103" s="1348">
        <f t="shared" si="79"/>
        <v>105336.44914499999</v>
      </c>
      <c r="BS103" s="1348">
        <f t="shared" si="80"/>
        <v>36164.056094999993</v>
      </c>
      <c r="BT103" s="1348">
        <f t="shared" si="81"/>
        <v>86604.45610499999</v>
      </c>
      <c r="BU103" s="1348">
        <f t="shared" si="82"/>
        <v>18731.993040000001</v>
      </c>
      <c r="BX103" s="1153" t="s">
        <v>398</v>
      </c>
      <c r="BY103" s="1348">
        <v>0</v>
      </c>
      <c r="BZ103" s="1348">
        <f t="shared" si="83"/>
        <v>0</v>
      </c>
      <c r="CC103" s="1348" t="s">
        <v>387</v>
      </c>
      <c r="CD103" s="1348">
        <v>515086655</v>
      </c>
      <c r="CE103" s="1348">
        <v>183574491</v>
      </c>
      <c r="CF103" s="1348">
        <v>315007402</v>
      </c>
      <c r="CG103" s="1348">
        <v>200079253</v>
      </c>
      <c r="CH103" s="1348">
        <f t="shared" si="84"/>
        <v>533114.68792499998</v>
      </c>
      <c r="CI103" s="1348">
        <f t="shared" si="85"/>
        <v>189999.59818499998</v>
      </c>
      <c r="CJ103" s="1348">
        <f t="shared" si="86"/>
        <v>326032.66106999997</v>
      </c>
      <c r="CK103" s="1348">
        <f t="shared" si="87"/>
        <v>207082.02685499997</v>
      </c>
      <c r="CN103" s="1153" t="s">
        <v>577</v>
      </c>
      <c r="CO103" s="1348">
        <v>1013821</v>
      </c>
      <c r="CP103" s="1348">
        <f t="shared" si="88"/>
        <v>1049.3047349999999</v>
      </c>
      <c r="CS103" s="748" t="s">
        <v>385</v>
      </c>
      <c r="CT103" s="749">
        <v>6007081</v>
      </c>
      <c r="CU103" s="749">
        <v>5168019</v>
      </c>
      <c r="CV103" s="749">
        <v>6007081</v>
      </c>
      <c r="CW103" s="749">
        <v>0</v>
      </c>
      <c r="CX103" s="1348">
        <f t="shared" si="89"/>
        <v>6217.3288349999993</v>
      </c>
      <c r="CY103" s="1348">
        <f t="shared" si="90"/>
        <v>5348.8996649999999</v>
      </c>
      <c r="CZ103" s="1348">
        <f t="shared" si="91"/>
        <v>6217.3288349999993</v>
      </c>
      <c r="DA103" s="1348">
        <f t="shared" si="92"/>
        <v>0</v>
      </c>
      <c r="DF103" s="1349"/>
      <c r="DJ103" s="1153" t="s">
        <v>385</v>
      </c>
      <c r="DK103" s="1348">
        <v>8176957</v>
      </c>
      <c r="DL103" s="1348">
        <v>8176957</v>
      </c>
      <c r="DM103" s="1348">
        <v>0</v>
      </c>
      <c r="DN103" s="1348">
        <v>7402440</v>
      </c>
      <c r="DO103" s="1348">
        <f t="shared" si="94"/>
        <v>8463.1504949999999</v>
      </c>
      <c r="DP103" s="1348">
        <f t="shared" si="95"/>
        <v>8463.1504949999999</v>
      </c>
      <c r="DQ103" s="1348">
        <f t="shared" si="96"/>
        <v>0</v>
      </c>
      <c r="DR103" s="1348">
        <f t="shared" si="97"/>
        <v>7661.5253999999986</v>
      </c>
      <c r="DV103" s="748" t="s">
        <v>392</v>
      </c>
      <c r="DW103" s="749">
        <v>29228505</v>
      </c>
      <c r="DX103" s="1349">
        <f t="shared" si="98"/>
        <v>30251.502675</v>
      </c>
      <c r="EA103" s="748" t="s">
        <v>385</v>
      </c>
      <c r="EB103" s="749">
        <v>9495481</v>
      </c>
      <c r="EC103" s="749">
        <v>8284529</v>
      </c>
      <c r="ED103" s="749">
        <v>9495481</v>
      </c>
      <c r="EE103" s="749">
        <v>0</v>
      </c>
      <c r="EF103" s="1350">
        <f t="shared" si="99"/>
        <v>9827.822834999999</v>
      </c>
      <c r="EG103" s="1350">
        <f t="shared" si="100"/>
        <v>8574.4875150000007</v>
      </c>
      <c r="EH103" s="1350">
        <f t="shared" si="101"/>
        <v>9827.822834999999</v>
      </c>
      <c r="EI103" s="1350">
        <f t="shared" si="102"/>
        <v>0</v>
      </c>
      <c r="EL103" s="1351" t="s">
        <v>397</v>
      </c>
      <c r="EM103" s="1352">
        <v>1076349</v>
      </c>
      <c r="EN103" s="1352">
        <f t="shared" si="103"/>
        <v>1114.0212149999998</v>
      </c>
      <c r="EQ103" s="996" t="s">
        <v>385</v>
      </c>
      <c r="ER103" s="997">
        <v>12003445</v>
      </c>
      <c r="ES103" s="997">
        <v>12003445</v>
      </c>
      <c r="ET103" s="997">
        <v>0</v>
      </c>
      <c r="EU103" s="997">
        <v>12003445</v>
      </c>
      <c r="EV103" s="1352">
        <f t="shared" si="104"/>
        <v>12423.565574999999</v>
      </c>
      <c r="EW103" s="1352">
        <f t="shared" si="105"/>
        <v>12423.565574999999</v>
      </c>
      <c r="EX103" s="1352">
        <f t="shared" si="106"/>
        <v>12423.565574999999</v>
      </c>
      <c r="EY103" s="1352">
        <f t="shared" si="107"/>
        <v>0</v>
      </c>
      <c r="FB103" s="1153" t="s">
        <v>585</v>
      </c>
      <c r="FC103" s="1348">
        <v>35304067</v>
      </c>
      <c r="FD103" s="1348">
        <f t="shared" si="108"/>
        <v>36539.709345000003</v>
      </c>
      <c r="FF103" s="1153" t="s">
        <v>384</v>
      </c>
      <c r="FG103" s="1348">
        <v>17381972</v>
      </c>
      <c r="FH103" s="1348">
        <v>17381972</v>
      </c>
      <c r="FI103" s="1348">
        <v>17381972</v>
      </c>
      <c r="FJ103" s="1348">
        <v>0</v>
      </c>
      <c r="FK103" s="1350">
        <f t="shared" si="109"/>
        <v>17990.34102</v>
      </c>
      <c r="FL103" s="1350">
        <f t="shared" si="110"/>
        <v>17990.34102</v>
      </c>
      <c r="FM103" s="1350">
        <f t="shared" si="111"/>
        <v>17990.34102</v>
      </c>
      <c r="FN103" s="1350">
        <f t="shared" si="112"/>
        <v>0</v>
      </c>
      <c r="FQ103" s="748" t="s">
        <v>390</v>
      </c>
      <c r="FR103" s="749">
        <v>46346116</v>
      </c>
      <c r="FS103" s="1348">
        <f t="shared" si="113"/>
        <v>47968.230060000002</v>
      </c>
      <c r="FV103" s="748" t="s">
        <v>384</v>
      </c>
      <c r="FW103" s="749">
        <v>18796894</v>
      </c>
      <c r="FX103" s="749">
        <v>18322084</v>
      </c>
      <c r="FY103" s="749">
        <v>18559489</v>
      </c>
      <c r="FZ103" s="749">
        <v>237405</v>
      </c>
      <c r="GA103" s="1350">
        <f t="shared" si="114"/>
        <v>19454.78529</v>
      </c>
      <c r="GB103" s="1350">
        <f t="shared" si="115"/>
        <v>18963.356939999998</v>
      </c>
      <c r="GC103" s="1350">
        <f t="shared" si="116"/>
        <v>19209.071114999999</v>
      </c>
      <c r="GD103" s="1350">
        <f t="shared" si="117"/>
        <v>245.71417499999998</v>
      </c>
    </row>
    <row r="104" spans="1:186" ht="15" customHeight="1" x14ac:dyDescent="0.25">
      <c r="A104" s="748" t="s">
        <v>570</v>
      </c>
      <c r="B104" s="749">
        <v>159210458</v>
      </c>
      <c r="C104" s="749">
        <v>55075027</v>
      </c>
      <c r="D104" s="749">
        <v>104135431</v>
      </c>
      <c r="E104" s="749">
        <v>18610264</v>
      </c>
      <c r="F104" s="749">
        <f t="shared" si="59"/>
        <v>164782.82402999999</v>
      </c>
      <c r="G104" s="749">
        <f t="shared" si="60"/>
        <v>57002.652944999994</v>
      </c>
      <c r="H104" s="749">
        <f t="shared" si="61"/>
        <v>107780.17108499999</v>
      </c>
      <c r="I104" s="749">
        <f t="shared" si="62"/>
        <v>19261.623239999997</v>
      </c>
      <c r="Q104" s="748" t="s">
        <v>570</v>
      </c>
      <c r="R104" s="749">
        <v>159666208</v>
      </c>
      <c r="S104" s="749">
        <v>68077216</v>
      </c>
      <c r="T104" s="749">
        <v>91588992</v>
      </c>
      <c r="U104" s="749">
        <v>26211833</v>
      </c>
      <c r="V104" s="1348">
        <f t="shared" si="64"/>
        <v>165254.52528</v>
      </c>
      <c r="W104" s="1348">
        <f t="shared" si="65"/>
        <v>70459.918559999991</v>
      </c>
      <c r="X104" s="1348">
        <f t="shared" si="66"/>
        <v>94794.606719999996</v>
      </c>
      <c r="Y104" s="1348">
        <f t="shared" si="67"/>
        <v>27129.247154999997</v>
      </c>
      <c r="AB104" s="748" t="s">
        <v>393</v>
      </c>
      <c r="AC104" s="749">
        <v>58825000</v>
      </c>
      <c r="AD104" s="1348">
        <f t="shared" si="68"/>
        <v>60883.874999999993</v>
      </c>
      <c r="AG104" s="748" t="s">
        <v>851</v>
      </c>
      <c r="AH104" s="749">
        <v>0</v>
      </c>
      <c r="AI104" s="749">
        <v>0</v>
      </c>
      <c r="AJ104" s="749">
        <v>0</v>
      </c>
      <c r="AK104" s="749">
        <v>0</v>
      </c>
      <c r="AL104" s="1348">
        <f t="shared" si="69"/>
        <v>0</v>
      </c>
      <c r="AM104" s="1348">
        <f t="shared" si="70"/>
        <v>0</v>
      </c>
      <c r="AN104" s="1348">
        <f t="shared" si="71"/>
        <v>0</v>
      </c>
      <c r="AO104" s="1348">
        <f t="shared" si="72"/>
        <v>0</v>
      </c>
      <c r="AR104" s="748" t="s">
        <v>397</v>
      </c>
      <c r="AS104" s="1348">
        <v>1448220</v>
      </c>
      <c r="AT104" s="1348">
        <f t="shared" si="73"/>
        <v>1498.9077</v>
      </c>
      <c r="AW104" s="748" t="s">
        <v>474</v>
      </c>
      <c r="AX104" s="749">
        <v>8000000</v>
      </c>
      <c r="AY104" s="749">
        <v>0</v>
      </c>
      <c r="AZ104" s="749">
        <v>0</v>
      </c>
      <c r="BA104" s="749">
        <v>8000000</v>
      </c>
      <c r="BB104" s="1348">
        <f t="shared" si="74"/>
        <v>8280</v>
      </c>
      <c r="BC104" s="1348">
        <f t="shared" si="75"/>
        <v>0</v>
      </c>
      <c r="BD104" s="1348">
        <f t="shared" si="76"/>
        <v>0</v>
      </c>
      <c r="BE104" s="1348">
        <f t="shared" si="77"/>
        <v>8280</v>
      </c>
      <c r="BH104" s="748" t="s">
        <v>585</v>
      </c>
      <c r="BI104" s="1348">
        <v>4412500</v>
      </c>
      <c r="BJ104" s="1348">
        <f t="shared" si="78"/>
        <v>4566.9375</v>
      </c>
      <c r="BM104" s="748" t="s">
        <v>474</v>
      </c>
      <c r="BN104" s="1348">
        <v>8000000</v>
      </c>
      <c r="BO104" s="1348">
        <v>0</v>
      </c>
      <c r="BP104" s="1348">
        <v>0</v>
      </c>
      <c r="BQ104" s="1348">
        <v>8000000</v>
      </c>
      <c r="BR104" s="1348">
        <f t="shared" si="79"/>
        <v>8280</v>
      </c>
      <c r="BS104" s="1348">
        <f t="shared" si="80"/>
        <v>0</v>
      </c>
      <c r="BT104" s="1348">
        <f t="shared" si="81"/>
        <v>0</v>
      </c>
      <c r="BU104" s="1348">
        <f t="shared" si="82"/>
        <v>8280</v>
      </c>
      <c r="BX104" s="1153" t="s">
        <v>399</v>
      </c>
      <c r="BY104" s="1348">
        <v>99079079</v>
      </c>
      <c r="BZ104" s="1348">
        <f t="shared" si="83"/>
        <v>102546.84676499999</v>
      </c>
      <c r="CC104" s="1348" t="s">
        <v>388</v>
      </c>
      <c r="CD104" s="1348">
        <v>103412347</v>
      </c>
      <c r="CE104" s="1348">
        <v>42547447</v>
      </c>
      <c r="CF104" s="1348">
        <v>90082603</v>
      </c>
      <c r="CG104" s="1348">
        <v>13329744</v>
      </c>
      <c r="CH104" s="1348">
        <f t="shared" si="84"/>
        <v>107031.77914499998</v>
      </c>
      <c r="CI104" s="1348">
        <f t="shared" si="85"/>
        <v>44036.607644999996</v>
      </c>
      <c r="CJ104" s="1348">
        <f t="shared" si="86"/>
        <v>93235.494104999991</v>
      </c>
      <c r="CK104" s="1348">
        <f t="shared" si="87"/>
        <v>13796.285039999999</v>
      </c>
      <c r="CN104" s="1153" t="s">
        <v>397</v>
      </c>
      <c r="CO104" s="1348">
        <v>962770</v>
      </c>
      <c r="CP104" s="1348">
        <f t="shared" si="88"/>
        <v>996.46694999999988</v>
      </c>
      <c r="CS104" s="748" t="s">
        <v>386</v>
      </c>
      <c r="CT104" s="749">
        <v>4492272</v>
      </c>
      <c r="CU104" s="749">
        <v>4136700</v>
      </c>
      <c r="CV104" s="749">
        <v>4492272</v>
      </c>
      <c r="CW104" s="749">
        <v>0</v>
      </c>
      <c r="CX104" s="1348">
        <f t="shared" si="89"/>
        <v>4649.5015199999998</v>
      </c>
      <c r="CY104" s="1348">
        <f t="shared" si="90"/>
        <v>4281.4844999999996</v>
      </c>
      <c r="CZ104" s="1348">
        <f t="shared" si="91"/>
        <v>4649.5015199999998</v>
      </c>
      <c r="DA104" s="1348">
        <f t="shared" si="92"/>
        <v>0</v>
      </c>
      <c r="DJ104" s="1153" t="s">
        <v>386</v>
      </c>
      <c r="DK104" s="1348">
        <v>4492272</v>
      </c>
      <c r="DL104" s="1348">
        <v>4492272</v>
      </c>
      <c r="DM104" s="1348">
        <v>0</v>
      </c>
      <c r="DN104" s="1348">
        <v>4492272</v>
      </c>
      <c r="DO104" s="1348">
        <f t="shared" si="94"/>
        <v>4649.5015199999998</v>
      </c>
      <c r="DP104" s="1348">
        <f t="shared" si="95"/>
        <v>4649.5015199999998</v>
      </c>
      <c r="DQ104" s="1348">
        <f t="shared" si="96"/>
        <v>0</v>
      </c>
      <c r="DR104" s="1348">
        <f t="shared" si="97"/>
        <v>4649.5015199999998</v>
      </c>
      <c r="DV104" s="748" t="s">
        <v>576</v>
      </c>
      <c r="DW104" s="749">
        <v>142766718</v>
      </c>
      <c r="DX104" s="1349">
        <f t="shared" si="98"/>
        <v>147763.55312999999</v>
      </c>
      <c r="EA104" s="748" t="s">
        <v>386</v>
      </c>
      <c r="EB104" s="749">
        <v>4942092</v>
      </c>
      <c r="EC104" s="749">
        <v>4492272</v>
      </c>
      <c r="ED104" s="749">
        <v>4942092</v>
      </c>
      <c r="EE104" s="749">
        <v>0</v>
      </c>
      <c r="EF104" s="1350">
        <f t="shared" si="99"/>
        <v>5115.0652199999995</v>
      </c>
      <c r="EG104" s="1350">
        <f t="shared" si="100"/>
        <v>4649.5015199999998</v>
      </c>
      <c r="EH104" s="1350">
        <f t="shared" si="101"/>
        <v>5115.0652199999995</v>
      </c>
      <c r="EI104" s="1350">
        <f t="shared" si="102"/>
        <v>0</v>
      </c>
      <c r="EL104" s="1351" t="s">
        <v>578</v>
      </c>
      <c r="EM104" s="1352">
        <v>0</v>
      </c>
      <c r="EN104" s="1352">
        <f t="shared" si="103"/>
        <v>0</v>
      </c>
      <c r="EQ104" s="996" t="s">
        <v>386</v>
      </c>
      <c r="ER104" s="997">
        <v>4942092</v>
      </c>
      <c r="ES104" s="997">
        <v>4942092</v>
      </c>
      <c r="ET104" s="997">
        <v>0</v>
      </c>
      <c r="EU104" s="997">
        <v>4942092</v>
      </c>
      <c r="EV104" s="1352">
        <f t="shared" si="104"/>
        <v>5115.0652199999995</v>
      </c>
      <c r="EW104" s="1352">
        <f t="shared" si="105"/>
        <v>5115.0652199999995</v>
      </c>
      <c r="EX104" s="1352">
        <f t="shared" si="106"/>
        <v>5115.0652199999995</v>
      </c>
      <c r="EY104" s="1352">
        <f t="shared" si="107"/>
        <v>0</v>
      </c>
      <c r="FB104" s="1153" t="s">
        <v>854</v>
      </c>
      <c r="FC104" s="1348">
        <v>0</v>
      </c>
      <c r="FD104" s="1348">
        <f t="shared" si="108"/>
        <v>0</v>
      </c>
      <c r="FF104" s="1153" t="s">
        <v>385</v>
      </c>
      <c r="FG104" s="1348">
        <v>12439880</v>
      </c>
      <c r="FH104" s="1348">
        <v>12439880</v>
      </c>
      <c r="FI104" s="1348">
        <v>12439880</v>
      </c>
      <c r="FJ104" s="1348">
        <v>0</v>
      </c>
      <c r="FK104" s="1350">
        <f t="shared" si="109"/>
        <v>12875.275799999998</v>
      </c>
      <c r="FL104" s="1350">
        <f t="shared" si="110"/>
        <v>12875.275799999998</v>
      </c>
      <c r="FM104" s="1350">
        <f t="shared" si="111"/>
        <v>12875.275799999998</v>
      </c>
      <c r="FN104" s="1350">
        <f t="shared" si="112"/>
        <v>0</v>
      </c>
      <c r="FQ104" s="748" t="s">
        <v>391</v>
      </c>
      <c r="FR104" s="749">
        <v>16931080</v>
      </c>
      <c r="FS104" s="1348">
        <f t="shared" si="113"/>
        <v>17523.667799999999</v>
      </c>
      <c r="FV104" s="748" t="s">
        <v>385</v>
      </c>
      <c r="FW104" s="749">
        <v>12830212</v>
      </c>
      <c r="FX104" s="749">
        <v>12830212</v>
      </c>
      <c r="FY104" s="749">
        <v>12830212</v>
      </c>
      <c r="FZ104" s="749">
        <v>0</v>
      </c>
      <c r="GA104" s="1350">
        <f t="shared" si="114"/>
        <v>13279.269419999999</v>
      </c>
      <c r="GB104" s="1350">
        <f t="shared" si="115"/>
        <v>13279.269419999999</v>
      </c>
      <c r="GC104" s="1350">
        <f t="shared" si="116"/>
        <v>13279.269419999999</v>
      </c>
      <c r="GD104" s="1350">
        <f t="shared" si="117"/>
        <v>0</v>
      </c>
    </row>
    <row r="105" spans="1:186" ht="15" customHeight="1" x14ac:dyDescent="0.25">
      <c r="A105" s="748" t="s">
        <v>571</v>
      </c>
      <c r="B105" s="749">
        <v>56104597</v>
      </c>
      <c r="C105" s="749">
        <v>25717990</v>
      </c>
      <c r="D105" s="749">
        <v>30386607</v>
      </c>
      <c r="E105" s="749">
        <v>2440000</v>
      </c>
      <c r="F105" s="749">
        <f t="shared" si="59"/>
        <v>58068.257894999995</v>
      </c>
      <c r="G105" s="749">
        <f t="shared" si="60"/>
        <v>26618.119650000001</v>
      </c>
      <c r="H105" s="749">
        <f t="shared" si="61"/>
        <v>31450.138244999998</v>
      </c>
      <c r="I105" s="749">
        <f t="shared" si="62"/>
        <v>2525.3999999999996</v>
      </c>
      <c r="Q105" s="748" t="s">
        <v>571</v>
      </c>
      <c r="R105" s="749">
        <v>56104597</v>
      </c>
      <c r="S105" s="749">
        <v>35601990</v>
      </c>
      <c r="T105" s="749">
        <v>20502607</v>
      </c>
      <c r="U105" s="749">
        <v>4934000</v>
      </c>
      <c r="V105" s="1348">
        <f t="shared" si="64"/>
        <v>58068.257894999995</v>
      </c>
      <c r="W105" s="1348">
        <f t="shared" si="65"/>
        <v>36848.059649999996</v>
      </c>
      <c r="X105" s="1348">
        <f t="shared" si="66"/>
        <v>21220.198245</v>
      </c>
      <c r="Y105" s="1348">
        <f t="shared" si="67"/>
        <v>5106.6899999999996</v>
      </c>
      <c r="AB105" s="748" t="s">
        <v>394</v>
      </c>
      <c r="AC105" s="749">
        <v>0</v>
      </c>
      <c r="AD105" s="1348">
        <f t="shared" si="68"/>
        <v>0</v>
      </c>
      <c r="AG105" s="748" t="s">
        <v>570</v>
      </c>
      <c r="AH105" s="749">
        <v>161198186</v>
      </c>
      <c r="AI105" s="749">
        <v>41259774</v>
      </c>
      <c r="AJ105" s="749">
        <v>77547477</v>
      </c>
      <c r="AK105" s="749">
        <v>83650709</v>
      </c>
      <c r="AL105" s="1348">
        <f t="shared" si="69"/>
        <v>166840.12250999999</v>
      </c>
      <c r="AM105" s="1348">
        <f t="shared" si="70"/>
        <v>42703.866089999996</v>
      </c>
      <c r="AN105" s="1348">
        <f t="shared" si="71"/>
        <v>80261.638694999987</v>
      </c>
      <c r="AO105" s="1348">
        <f t="shared" si="72"/>
        <v>86578.483815</v>
      </c>
      <c r="AR105" s="748" t="s">
        <v>578</v>
      </c>
      <c r="AS105" s="1348">
        <v>5533500</v>
      </c>
      <c r="AT105" s="1348">
        <f t="shared" si="73"/>
        <v>5727.1724999999997</v>
      </c>
      <c r="AW105" s="748" t="s">
        <v>851</v>
      </c>
      <c r="AX105" s="749">
        <v>0</v>
      </c>
      <c r="AY105" s="749">
        <v>0</v>
      </c>
      <c r="AZ105" s="749">
        <v>0</v>
      </c>
      <c r="BA105" s="749">
        <v>0</v>
      </c>
      <c r="BB105" s="1348">
        <f t="shared" si="74"/>
        <v>0</v>
      </c>
      <c r="BC105" s="1348">
        <f t="shared" si="75"/>
        <v>0</v>
      </c>
      <c r="BD105" s="1348">
        <f t="shared" si="76"/>
        <v>0</v>
      </c>
      <c r="BE105" s="1348">
        <f t="shared" si="77"/>
        <v>0</v>
      </c>
      <c r="BH105" s="748" t="s">
        <v>402</v>
      </c>
      <c r="BI105" s="1348">
        <v>4412500</v>
      </c>
      <c r="BJ105" s="1348">
        <f t="shared" si="78"/>
        <v>4566.9375</v>
      </c>
      <c r="BM105" s="748" t="s">
        <v>851</v>
      </c>
      <c r="BN105" s="1348">
        <v>0</v>
      </c>
      <c r="BO105" s="1348">
        <v>0</v>
      </c>
      <c r="BP105" s="1348">
        <v>0</v>
      </c>
      <c r="BQ105" s="1348">
        <v>0</v>
      </c>
      <c r="BR105" s="1348">
        <f t="shared" si="79"/>
        <v>0</v>
      </c>
      <c r="BS105" s="1348">
        <f t="shared" si="80"/>
        <v>0</v>
      </c>
      <c r="BT105" s="1348">
        <f t="shared" si="81"/>
        <v>0</v>
      </c>
      <c r="BU105" s="1348">
        <f t="shared" si="82"/>
        <v>0</v>
      </c>
      <c r="BX105" s="1153" t="s">
        <v>512</v>
      </c>
      <c r="BY105" s="1348">
        <v>90000000</v>
      </c>
      <c r="BZ105" s="1348">
        <f t="shared" si="83"/>
        <v>93150</v>
      </c>
      <c r="CC105" s="1348" t="s">
        <v>474</v>
      </c>
      <c r="CD105" s="1348">
        <v>8000000</v>
      </c>
      <c r="CE105" s="1348">
        <v>0</v>
      </c>
      <c r="CF105" s="1348">
        <v>0</v>
      </c>
      <c r="CG105" s="1348">
        <v>8000000</v>
      </c>
      <c r="CH105" s="1348">
        <f t="shared" si="84"/>
        <v>8280</v>
      </c>
      <c r="CI105" s="1348">
        <f t="shared" si="85"/>
        <v>0</v>
      </c>
      <c r="CJ105" s="1348">
        <f t="shared" si="86"/>
        <v>0</v>
      </c>
      <c r="CK105" s="1348">
        <f t="shared" si="87"/>
        <v>8280</v>
      </c>
      <c r="CN105" s="1153" t="s">
        <v>398</v>
      </c>
      <c r="CO105" s="1348">
        <v>51051</v>
      </c>
      <c r="CP105" s="1348">
        <f t="shared" si="88"/>
        <v>52.837784999999997</v>
      </c>
      <c r="CS105" s="748" t="s">
        <v>387</v>
      </c>
      <c r="CT105" s="749">
        <v>597524670</v>
      </c>
      <c r="CU105" s="749">
        <v>206594699</v>
      </c>
      <c r="CV105" s="749">
        <v>365320550</v>
      </c>
      <c r="CW105" s="749">
        <v>232204120</v>
      </c>
      <c r="CX105" s="1348">
        <f t="shared" si="89"/>
        <v>618438.03344999999</v>
      </c>
      <c r="CY105" s="1348">
        <f t="shared" si="90"/>
        <v>213825.51346499997</v>
      </c>
      <c r="CZ105" s="1348">
        <f t="shared" si="91"/>
        <v>378106.76924999995</v>
      </c>
      <c r="DA105" s="1348">
        <f t="shared" si="92"/>
        <v>240331.26419999998</v>
      </c>
      <c r="DF105" s="1353"/>
      <c r="DJ105" s="1153" t="s">
        <v>387</v>
      </c>
      <c r="DK105" s="1348">
        <v>625620150</v>
      </c>
      <c r="DL105" s="1348">
        <v>396416849</v>
      </c>
      <c r="DM105" s="1348">
        <v>229203301</v>
      </c>
      <c r="DN105" s="1348">
        <v>272247226</v>
      </c>
      <c r="DO105" s="1348">
        <f t="shared" si="94"/>
        <v>647516.85525000002</v>
      </c>
      <c r="DP105" s="1348">
        <f t="shared" si="95"/>
        <v>410291.43871499994</v>
      </c>
      <c r="DQ105" s="1348">
        <f t="shared" si="96"/>
        <v>237225.416535</v>
      </c>
      <c r="DR105" s="1348">
        <f t="shared" si="97"/>
        <v>281775.87891000003</v>
      </c>
      <c r="DV105" s="748" t="s">
        <v>393</v>
      </c>
      <c r="DW105" s="749">
        <v>49406153</v>
      </c>
      <c r="DX105" s="1349">
        <f t="shared" si="98"/>
        <v>51135.368354999991</v>
      </c>
      <c r="EA105" s="748" t="s">
        <v>387</v>
      </c>
      <c r="EB105" s="749">
        <v>633813337</v>
      </c>
      <c r="EC105" s="749">
        <v>326111294</v>
      </c>
      <c r="ED105" s="749">
        <v>495492538</v>
      </c>
      <c r="EE105" s="749">
        <v>138320799</v>
      </c>
      <c r="EF105" s="1350">
        <f t="shared" si="99"/>
        <v>655996.80379499996</v>
      </c>
      <c r="EG105" s="1350">
        <f t="shared" si="100"/>
        <v>337525.18928999995</v>
      </c>
      <c r="EH105" s="1350">
        <f t="shared" si="101"/>
        <v>512834.77682999999</v>
      </c>
      <c r="EI105" s="1350">
        <f t="shared" si="102"/>
        <v>143162.026965</v>
      </c>
      <c r="EL105" s="1351" t="s">
        <v>398</v>
      </c>
      <c r="EM105" s="1352">
        <v>0</v>
      </c>
      <c r="EN105" s="1352">
        <f t="shared" si="103"/>
        <v>0</v>
      </c>
      <c r="EQ105" s="996" t="s">
        <v>387</v>
      </c>
      <c r="ER105" s="997">
        <v>960498848</v>
      </c>
      <c r="ES105" s="997">
        <v>584625570</v>
      </c>
      <c r="ET105" s="997">
        <v>375873278</v>
      </c>
      <c r="EU105" s="997">
        <v>387961140</v>
      </c>
      <c r="EV105" s="1352">
        <f t="shared" si="104"/>
        <v>994116.30767999997</v>
      </c>
      <c r="EW105" s="1352">
        <f t="shared" si="105"/>
        <v>401539.77989999996</v>
      </c>
      <c r="EX105" s="1352">
        <f t="shared" si="106"/>
        <v>605087.46494999994</v>
      </c>
      <c r="EY105" s="1352">
        <f t="shared" si="107"/>
        <v>389028.84272999997</v>
      </c>
      <c r="FB105" s="1153" t="s">
        <v>402</v>
      </c>
      <c r="FC105" s="1348">
        <v>35304067</v>
      </c>
      <c r="FD105" s="1348">
        <f t="shared" si="108"/>
        <v>36539.709345000003</v>
      </c>
      <c r="FF105" s="1153" t="s">
        <v>386</v>
      </c>
      <c r="FG105" s="1348">
        <v>4942092</v>
      </c>
      <c r="FH105" s="1348">
        <v>4942092</v>
      </c>
      <c r="FI105" s="1348">
        <v>4942092</v>
      </c>
      <c r="FJ105" s="1348">
        <v>0</v>
      </c>
      <c r="FK105" s="1350">
        <f t="shared" si="109"/>
        <v>5115.0652199999995</v>
      </c>
      <c r="FL105" s="1350">
        <f t="shared" si="110"/>
        <v>5115.0652199999995</v>
      </c>
      <c r="FM105" s="1350">
        <f t="shared" si="111"/>
        <v>5115.0652199999995</v>
      </c>
      <c r="FN105" s="1350">
        <f t="shared" si="112"/>
        <v>0</v>
      </c>
      <c r="FQ105" s="748" t="s">
        <v>573</v>
      </c>
      <c r="FR105" s="749">
        <v>3620874</v>
      </c>
      <c r="FS105" s="1348">
        <f t="shared" si="113"/>
        <v>3747.6045899999995</v>
      </c>
      <c r="FV105" s="748" t="s">
        <v>386</v>
      </c>
      <c r="FW105" s="749">
        <v>5966682</v>
      </c>
      <c r="FX105" s="749">
        <v>5491872</v>
      </c>
      <c r="FY105" s="749">
        <v>5729277</v>
      </c>
      <c r="FZ105" s="749">
        <v>237405</v>
      </c>
      <c r="GA105" s="1350">
        <f t="shared" si="114"/>
        <v>6175.5158699999993</v>
      </c>
      <c r="GB105" s="1350">
        <f t="shared" si="115"/>
        <v>5684.08752</v>
      </c>
      <c r="GC105" s="1350">
        <f t="shared" si="116"/>
        <v>5929.8016949999992</v>
      </c>
      <c r="GD105" s="1350">
        <f t="shared" si="117"/>
        <v>245.71417499999998</v>
      </c>
    </row>
    <row r="106" spans="1:186" ht="15" customHeight="1" x14ac:dyDescent="0.25">
      <c r="A106" s="748" t="s">
        <v>572</v>
      </c>
      <c r="B106" s="749">
        <v>3300000</v>
      </c>
      <c r="C106" s="749">
        <v>1663992</v>
      </c>
      <c r="D106" s="749">
        <v>1636008</v>
      </c>
      <c r="E106" s="749">
        <v>685212</v>
      </c>
      <c r="F106" s="749">
        <f t="shared" si="59"/>
        <v>3415.4999999999995</v>
      </c>
      <c r="G106" s="749">
        <f t="shared" si="60"/>
        <v>1722.2317199999998</v>
      </c>
      <c r="H106" s="749">
        <f t="shared" si="61"/>
        <v>1693.26828</v>
      </c>
      <c r="I106" s="749">
        <f t="shared" si="62"/>
        <v>709.19441999999992</v>
      </c>
      <c r="Q106" s="748" t="s">
        <v>572</v>
      </c>
      <c r="R106" s="749">
        <v>2300000</v>
      </c>
      <c r="S106" s="749">
        <v>1975632</v>
      </c>
      <c r="T106" s="749">
        <v>324368</v>
      </c>
      <c r="U106" s="749">
        <v>1450613</v>
      </c>
      <c r="V106" s="1348">
        <f t="shared" si="64"/>
        <v>2380.5</v>
      </c>
      <c r="W106" s="1348">
        <f t="shared" si="65"/>
        <v>2044.7791199999999</v>
      </c>
      <c r="X106" s="1348">
        <f t="shared" si="66"/>
        <v>335.72087999999997</v>
      </c>
      <c r="Y106" s="1348">
        <f t="shared" si="67"/>
        <v>1501.3844549999999</v>
      </c>
      <c r="AB106" s="748" t="s">
        <v>395</v>
      </c>
      <c r="AC106" s="749">
        <v>68217099</v>
      </c>
      <c r="AD106" s="1348">
        <f t="shared" si="68"/>
        <v>70604.69746499999</v>
      </c>
      <c r="AG106" s="748" t="s">
        <v>571</v>
      </c>
      <c r="AH106" s="749">
        <v>55762750</v>
      </c>
      <c r="AI106" s="749">
        <v>11025500</v>
      </c>
      <c r="AJ106" s="749">
        <v>48862654</v>
      </c>
      <c r="AK106" s="749">
        <v>6900096</v>
      </c>
      <c r="AL106" s="1348">
        <f t="shared" si="69"/>
        <v>57714.446249999994</v>
      </c>
      <c r="AM106" s="1348">
        <f t="shared" si="70"/>
        <v>11411.3925</v>
      </c>
      <c r="AN106" s="1348">
        <f t="shared" si="71"/>
        <v>50572.846890000001</v>
      </c>
      <c r="AO106" s="1348">
        <f t="shared" si="72"/>
        <v>7141.5993599999993</v>
      </c>
      <c r="AR106" s="748" t="s">
        <v>398</v>
      </c>
      <c r="AS106" s="1348">
        <v>0</v>
      </c>
      <c r="AT106" s="1348">
        <f t="shared" si="73"/>
        <v>0</v>
      </c>
      <c r="AW106" s="748" t="s">
        <v>570</v>
      </c>
      <c r="AX106" s="749">
        <v>162731355</v>
      </c>
      <c r="AY106" s="749">
        <v>93083011</v>
      </c>
      <c r="AZ106" s="749">
        <v>55800558</v>
      </c>
      <c r="BA106" s="749">
        <v>69648344</v>
      </c>
      <c r="BB106" s="1348">
        <f t="shared" si="74"/>
        <v>168426.952425</v>
      </c>
      <c r="BC106" s="1348">
        <f t="shared" si="75"/>
        <v>96340.91638499999</v>
      </c>
      <c r="BD106" s="1348">
        <f t="shared" si="76"/>
        <v>57753.577529999995</v>
      </c>
      <c r="BE106" s="1348">
        <f t="shared" si="77"/>
        <v>72086.036039999992</v>
      </c>
      <c r="BH106" s="748" t="s">
        <v>587</v>
      </c>
      <c r="BI106" s="1348">
        <v>4412500</v>
      </c>
      <c r="BJ106" s="1348">
        <f t="shared" si="78"/>
        <v>4566.9375</v>
      </c>
      <c r="BM106" s="748" t="s">
        <v>570</v>
      </c>
      <c r="BN106" s="1348">
        <v>164679372</v>
      </c>
      <c r="BO106" s="1348">
        <v>73756270</v>
      </c>
      <c r="BP106" s="1348">
        <v>108457342</v>
      </c>
      <c r="BQ106" s="1348">
        <v>56222030</v>
      </c>
      <c r="BR106" s="1348">
        <f t="shared" si="79"/>
        <v>170443.15002</v>
      </c>
      <c r="BS106" s="1348">
        <f t="shared" si="80"/>
        <v>76337.739449999994</v>
      </c>
      <c r="BT106" s="1348">
        <f t="shared" si="81"/>
        <v>112253.34896999999</v>
      </c>
      <c r="BU106" s="1348">
        <f t="shared" si="82"/>
        <v>58189.801049999995</v>
      </c>
      <c r="BX106" s="1153" t="s">
        <v>874</v>
      </c>
      <c r="BY106" s="1348">
        <v>90000000</v>
      </c>
      <c r="BZ106" s="1348">
        <f t="shared" si="83"/>
        <v>93150</v>
      </c>
      <c r="CC106" s="1348" t="s">
        <v>851</v>
      </c>
      <c r="CD106" s="1348">
        <v>0</v>
      </c>
      <c r="CE106" s="1348">
        <v>0</v>
      </c>
      <c r="CF106" s="1348">
        <v>0</v>
      </c>
      <c r="CG106" s="1348">
        <v>0</v>
      </c>
      <c r="CH106" s="1348">
        <f t="shared" si="84"/>
        <v>0</v>
      </c>
      <c r="CI106" s="1348">
        <f t="shared" si="85"/>
        <v>0</v>
      </c>
      <c r="CJ106" s="1348">
        <f t="shared" si="86"/>
        <v>0</v>
      </c>
      <c r="CK106" s="1348">
        <f t="shared" si="87"/>
        <v>0</v>
      </c>
      <c r="CN106" s="1153" t="s">
        <v>399</v>
      </c>
      <c r="CO106" s="1348">
        <v>11350124</v>
      </c>
      <c r="CP106" s="1348">
        <f t="shared" si="88"/>
        <v>11747.378339999999</v>
      </c>
      <c r="CS106" s="748" t="s">
        <v>388</v>
      </c>
      <c r="CT106" s="749">
        <v>102576003</v>
      </c>
      <c r="CU106" s="749">
        <v>48772525</v>
      </c>
      <c r="CV106" s="749">
        <v>96056323</v>
      </c>
      <c r="CW106" s="749">
        <v>6519680</v>
      </c>
      <c r="CX106" s="1348">
        <f t="shared" si="89"/>
        <v>106166.16310499999</v>
      </c>
      <c r="CY106" s="1348">
        <f t="shared" si="90"/>
        <v>50479.563374999998</v>
      </c>
      <c r="CZ106" s="1348">
        <f t="shared" si="91"/>
        <v>99418.294305000003</v>
      </c>
      <c r="DA106" s="1348">
        <f t="shared" si="92"/>
        <v>6747.8688000000002</v>
      </c>
      <c r="DJ106" s="1153" t="s">
        <v>388</v>
      </c>
      <c r="DK106" s="1348">
        <v>99536003</v>
      </c>
      <c r="DL106" s="1348">
        <v>93665349</v>
      </c>
      <c r="DM106" s="1348">
        <v>5870654</v>
      </c>
      <c r="DN106" s="1348">
        <v>55581404</v>
      </c>
      <c r="DO106" s="1348">
        <f t="shared" si="94"/>
        <v>103019.76310499999</v>
      </c>
      <c r="DP106" s="1348">
        <f t="shared" si="95"/>
        <v>96943.636214999991</v>
      </c>
      <c r="DQ106" s="1348">
        <f t="shared" si="96"/>
        <v>6076.1268899999995</v>
      </c>
      <c r="DR106" s="1348">
        <f t="shared" si="97"/>
        <v>57526.753140000001</v>
      </c>
      <c r="DV106" s="748" t="s">
        <v>394</v>
      </c>
      <c r="DW106" s="749">
        <v>4100000</v>
      </c>
      <c r="DX106" s="1349">
        <f t="shared" si="98"/>
        <v>4243.5</v>
      </c>
      <c r="EA106" s="748" t="s">
        <v>388</v>
      </c>
      <c r="EB106" s="749">
        <v>99099049</v>
      </c>
      <c r="EC106" s="749">
        <v>63593488</v>
      </c>
      <c r="ED106" s="749">
        <v>93665349</v>
      </c>
      <c r="EE106" s="749">
        <v>5433700</v>
      </c>
      <c r="EF106" s="1350">
        <f t="shared" si="99"/>
        <v>102567.51571499999</v>
      </c>
      <c r="EG106" s="1350">
        <f t="shared" si="100"/>
        <v>65819.260079999993</v>
      </c>
      <c r="EH106" s="1350">
        <f t="shared" si="101"/>
        <v>96943.636214999991</v>
      </c>
      <c r="EI106" s="1350">
        <f t="shared" si="102"/>
        <v>5623.8794999999991</v>
      </c>
      <c r="EL106" s="1351" t="s">
        <v>399</v>
      </c>
      <c r="EM106" s="1352">
        <v>6944580</v>
      </c>
      <c r="EN106" s="1352">
        <f t="shared" si="103"/>
        <v>7187.6402999999991</v>
      </c>
      <c r="EQ106" s="996" t="s">
        <v>388</v>
      </c>
      <c r="ER106" s="997">
        <v>100957453</v>
      </c>
      <c r="ES106" s="997">
        <v>96709419</v>
      </c>
      <c r="ET106" s="997">
        <v>4248034</v>
      </c>
      <c r="EU106" s="997">
        <v>71274691</v>
      </c>
      <c r="EV106" s="1352">
        <f t="shared" si="104"/>
        <v>104490.96385499998</v>
      </c>
      <c r="EW106" s="1352">
        <f t="shared" si="105"/>
        <v>73769.305185000005</v>
      </c>
      <c r="EX106" s="1352">
        <f t="shared" si="106"/>
        <v>100094.24866499999</v>
      </c>
      <c r="EY106" s="1352">
        <f t="shared" si="107"/>
        <v>4396.715189999999</v>
      </c>
      <c r="FB106" s="1153" t="s">
        <v>587</v>
      </c>
      <c r="FC106" s="1348">
        <v>35304067</v>
      </c>
      <c r="FD106" s="1348">
        <f t="shared" si="108"/>
        <v>36539.709345000003</v>
      </c>
      <c r="FF106" s="1153" t="s">
        <v>387</v>
      </c>
      <c r="FG106" s="1348">
        <v>989681146</v>
      </c>
      <c r="FH106" s="1348">
        <v>530002873</v>
      </c>
      <c r="FI106" s="1348">
        <v>624819294</v>
      </c>
      <c r="FJ106" s="1348">
        <v>364861852</v>
      </c>
      <c r="FK106" s="1350">
        <f t="shared" si="109"/>
        <v>1024319.9861099998</v>
      </c>
      <c r="FL106" s="1350">
        <f t="shared" si="110"/>
        <v>548552.97355500003</v>
      </c>
      <c r="FM106" s="1350">
        <f t="shared" si="111"/>
        <v>646687.96928999992</v>
      </c>
      <c r="FN106" s="1350">
        <f t="shared" si="112"/>
        <v>377632.01681999996</v>
      </c>
      <c r="FQ106" s="748" t="s">
        <v>574</v>
      </c>
      <c r="FR106" s="749">
        <v>21016446</v>
      </c>
      <c r="FS106" s="1348">
        <f t="shared" si="113"/>
        <v>21752.02161</v>
      </c>
      <c r="FV106" s="748" t="s">
        <v>387</v>
      </c>
      <c r="FW106" s="749">
        <v>693707409</v>
      </c>
      <c r="FX106" s="749">
        <v>610276416</v>
      </c>
      <c r="FY106" s="749">
        <v>616654083</v>
      </c>
      <c r="FZ106" s="749">
        <v>77053326</v>
      </c>
      <c r="GA106" s="1350">
        <f t="shared" si="114"/>
        <v>717987.1683149999</v>
      </c>
      <c r="GB106" s="1350">
        <f t="shared" si="115"/>
        <v>631636.09055999992</v>
      </c>
      <c r="GC106" s="1350">
        <f t="shared" si="116"/>
        <v>638236.97590499988</v>
      </c>
      <c r="GD106" s="1350">
        <f t="shared" si="117"/>
        <v>79750.192409999989</v>
      </c>
    </row>
    <row r="107" spans="1:186" ht="15" customHeight="1" x14ac:dyDescent="0.25">
      <c r="A107" s="748" t="s">
        <v>389</v>
      </c>
      <c r="B107" s="749">
        <v>5727584</v>
      </c>
      <c r="C107" s="749">
        <v>4227582</v>
      </c>
      <c r="D107" s="749">
        <v>1500002</v>
      </c>
      <c r="E107" s="749">
        <v>4227582</v>
      </c>
      <c r="F107" s="749">
        <f t="shared" si="59"/>
        <v>5928.0494399999998</v>
      </c>
      <c r="G107" s="749">
        <f t="shared" si="60"/>
        <v>4375.5473700000002</v>
      </c>
      <c r="H107" s="749">
        <f t="shared" si="61"/>
        <v>1552.5020699999998</v>
      </c>
      <c r="I107" s="749">
        <f t="shared" si="62"/>
        <v>4375.5473700000002</v>
      </c>
      <c r="Q107" s="748" t="s">
        <v>389</v>
      </c>
      <c r="R107" s="749">
        <v>21784561</v>
      </c>
      <c r="S107" s="749">
        <v>6548082</v>
      </c>
      <c r="T107" s="749">
        <v>15236479</v>
      </c>
      <c r="U107" s="749">
        <v>5001082</v>
      </c>
      <c r="V107" s="1348">
        <f t="shared" si="64"/>
        <v>22547.020635000001</v>
      </c>
      <c r="W107" s="1348">
        <f t="shared" si="65"/>
        <v>6777.26487</v>
      </c>
      <c r="X107" s="1348">
        <f t="shared" si="66"/>
        <v>15769.755764999998</v>
      </c>
      <c r="Y107" s="1348">
        <f t="shared" si="67"/>
        <v>5176.1198699999995</v>
      </c>
      <c r="AB107" s="748" t="s">
        <v>396</v>
      </c>
      <c r="AC107" s="749">
        <v>0</v>
      </c>
      <c r="AD107" s="1348">
        <f t="shared" si="68"/>
        <v>0</v>
      </c>
      <c r="AG107" s="748" t="s">
        <v>572</v>
      </c>
      <c r="AH107" s="749">
        <v>2503154</v>
      </c>
      <c r="AI107" s="749">
        <v>1762253</v>
      </c>
      <c r="AJ107" s="749">
        <v>2239394</v>
      </c>
      <c r="AK107" s="749">
        <v>263760</v>
      </c>
      <c r="AL107" s="1348">
        <f t="shared" si="69"/>
        <v>2590.7643899999998</v>
      </c>
      <c r="AM107" s="1348">
        <f t="shared" si="70"/>
        <v>1823.9318549999998</v>
      </c>
      <c r="AN107" s="1348">
        <f t="shared" si="71"/>
        <v>2317.7727899999995</v>
      </c>
      <c r="AO107" s="1348">
        <f t="shared" si="72"/>
        <v>272.99159999999995</v>
      </c>
      <c r="AR107" s="748" t="s">
        <v>399</v>
      </c>
      <c r="AS107" s="1348">
        <v>1775469</v>
      </c>
      <c r="AT107" s="1348">
        <f t="shared" si="73"/>
        <v>1837.6104149999999</v>
      </c>
      <c r="AW107" s="748" t="s">
        <v>571</v>
      </c>
      <c r="AX107" s="749">
        <v>67623662</v>
      </c>
      <c r="AY107" s="749">
        <v>64394654</v>
      </c>
      <c r="AZ107" s="749">
        <v>17834500</v>
      </c>
      <c r="BA107" s="749">
        <v>3229008</v>
      </c>
      <c r="BB107" s="1348">
        <f t="shared" si="74"/>
        <v>69990.49016999999</v>
      </c>
      <c r="BC107" s="1348">
        <f t="shared" si="75"/>
        <v>66648.466889999996</v>
      </c>
      <c r="BD107" s="1348">
        <f t="shared" si="76"/>
        <v>18458.707499999997</v>
      </c>
      <c r="BE107" s="1348">
        <f t="shared" si="77"/>
        <v>3342.0232799999994</v>
      </c>
      <c r="BM107" s="748" t="s">
        <v>571</v>
      </c>
      <c r="BN107" s="1348">
        <v>70043662</v>
      </c>
      <c r="BO107" s="1348">
        <v>24100990</v>
      </c>
      <c r="BP107" s="1348">
        <v>70043654</v>
      </c>
      <c r="BQ107" s="1348">
        <v>8</v>
      </c>
      <c r="BR107" s="1348">
        <f t="shared" si="79"/>
        <v>72495.190169999987</v>
      </c>
      <c r="BS107" s="1348">
        <f t="shared" si="80"/>
        <v>24944.524649999999</v>
      </c>
      <c r="BT107" s="1348">
        <f t="shared" si="81"/>
        <v>72495.181889999993</v>
      </c>
      <c r="BU107" s="1348">
        <f t="shared" si="82"/>
        <v>8.2799999999999992E-3</v>
      </c>
      <c r="BX107" s="1153" t="s">
        <v>400</v>
      </c>
      <c r="BY107" s="1348">
        <v>9079079</v>
      </c>
      <c r="BZ107" s="1348">
        <f t="shared" si="83"/>
        <v>9396.8467649999984</v>
      </c>
      <c r="CC107" s="1348" t="s">
        <v>570</v>
      </c>
      <c r="CD107" s="1348">
        <v>165588780</v>
      </c>
      <c r="CE107" s="1348">
        <v>83792503</v>
      </c>
      <c r="CF107" s="1348">
        <v>120101659</v>
      </c>
      <c r="CG107" s="1348">
        <v>45487121</v>
      </c>
      <c r="CH107" s="1348">
        <f t="shared" ref="CH107:CH152" si="118">+CD107/$CJ$1*$CK$1</f>
        <v>171384.38729999997</v>
      </c>
      <c r="CI107" s="1348">
        <f t="shared" ref="CI107:CI152" si="119">+CE107/$CJ$1*$CK$1</f>
        <v>86725.240604999984</v>
      </c>
      <c r="CJ107" s="1348">
        <f t="shared" ref="CJ107:CJ152" si="120">+CF107/$CJ$1*$CK$1</f>
        <v>124305.21706499999</v>
      </c>
      <c r="CK107" s="1348">
        <f t="shared" ref="CK107:CK152" si="121">+CG107/$CJ$1*$CK$1</f>
        <v>47079.170234999998</v>
      </c>
      <c r="CN107" s="1153" t="s">
        <v>400</v>
      </c>
      <c r="CO107" s="1348">
        <v>11350124</v>
      </c>
      <c r="CP107" s="1348">
        <f t="shared" si="88"/>
        <v>11747.378339999999</v>
      </c>
      <c r="CS107" s="748" t="s">
        <v>474</v>
      </c>
      <c r="CT107" s="749">
        <v>8000000</v>
      </c>
      <c r="CU107" s="749">
        <v>0</v>
      </c>
      <c r="CV107" s="749">
        <v>0</v>
      </c>
      <c r="CW107" s="749">
        <v>8000000</v>
      </c>
      <c r="CX107" s="1348">
        <f t="shared" si="89"/>
        <v>8280</v>
      </c>
      <c r="CY107" s="1348">
        <f t="shared" si="90"/>
        <v>0</v>
      </c>
      <c r="CZ107" s="1348">
        <f t="shared" si="91"/>
        <v>0</v>
      </c>
      <c r="DA107" s="1348">
        <f t="shared" si="92"/>
        <v>8280</v>
      </c>
      <c r="DJ107" s="1153" t="s">
        <v>474</v>
      </c>
      <c r="DK107" s="1348">
        <v>25100000</v>
      </c>
      <c r="DL107" s="1348">
        <v>0</v>
      </c>
      <c r="DM107" s="1348">
        <v>25100000</v>
      </c>
      <c r="DN107" s="1348">
        <v>0</v>
      </c>
      <c r="DO107" s="1348">
        <f t="shared" si="94"/>
        <v>25978.499999999996</v>
      </c>
      <c r="DP107" s="1348">
        <f t="shared" si="95"/>
        <v>0</v>
      </c>
      <c r="DQ107" s="1348">
        <f t="shared" si="96"/>
        <v>25978.499999999996</v>
      </c>
      <c r="DR107" s="1348">
        <f t="shared" si="97"/>
        <v>0</v>
      </c>
      <c r="DV107" s="748" t="s">
        <v>395</v>
      </c>
      <c r="DW107" s="749">
        <v>89260565</v>
      </c>
      <c r="DX107" s="1349">
        <f t="shared" si="98"/>
        <v>92384.684775000002</v>
      </c>
      <c r="EA107" s="748" t="s">
        <v>474</v>
      </c>
      <c r="EB107" s="749">
        <v>24686596</v>
      </c>
      <c r="EC107" s="749">
        <v>0</v>
      </c>
      <c r="ED107" s="749">
        <v>0</v>
      </c>
      <c r="EE107" s="749">
        <v>24686596</v>
      </c>
      <c r="EF107" s="1350">
        <f t="shared" si="99"/>
        <v>25550.62686</v>
      </c>
      <c r="EG107" s="1350">
        <f t="shared" si="100"/>
        <v>0</v>
      </c>
      <c r="EH107" s="1350">
        <f t="shared" si="101"/>
        <v>0</v>
      </c>
      <c r="EI107" s="1350">
        <f t="shared" si="102"/>
        <v>25550.62686</v>
      </c>
      <c r="EL107" s="1351" t="s">
        <v>400</v>
      </c>
      <c r="EM107" s="1352">
        <v>6944580</v>
      </c>
      <c r="EN107" s="1352">
        <f t="shared" si="103"/>
        <v>7187.6402999999991</v>
      </c>
      <c r="EQ107" s="996" t="s">
        <v>474</v>
      </c>
      <c r="ER107" s="997">
        <v>26000000</v>
      </c>
      <c r="ES107" s="997">
        <v>0</v>
      </c>
      <c r="ET107" s="997">
        <v>26000000</v>
      </c>
      <c r="EU107" s="997">
        <v>0</v>
      </c>
      <c r="EV107" s="1352">
        <f t="shared" si="104"/>
        <v>26909.999999999996</v>
      </c>
      <c r="EW107" s="1352">
        <f t="shared" si="105"/>
        <v>0</v>
      </c>
      <c r="EX107" s="1352">
        <f t="shared" si="106"/>
        <v>0</v>
      </c>
      <c r="EY107" s="1352">
        <f t="shared" si="107"/>
        <v>26909.999999999996</v>
      </c>
      <c r="FD107" s="1348"/>
      <c r="FF107" s="1153" t="s">
        <v>388</v>
      </c>
      <c r="FG107" s="1348">
        <v>99942149</v>
      </c>
      <c r="FH107" s="1348">
        <v>81227496</v>
      </c>
      <c r="FI107" s="1348">
        <v>99251949</v>
      </c>
      <c r="FJ107" s="1348">
        <v>690200</v>
      </c>
      <c r="FK107" s="1350">
        <f t="shared" si="109"/>
        <v>103440.124215</v>
      </c>
      <c r="FL107" s="1350">
        <f t="shared" si="110"/>
        <v>84070.45835999999</v>
      </c>
      <c r="FM107" s="1350">
        <f t="shared" si="111"/>
        <v>102725.76721499999</v>
      </c>
      <c r="FN107" s="1350">
        <f t="shared" si="112"/>
        <v>714.35699999999997</v>
      </c>
      <c r="FQ107" s="748" t="s">
        <v>475</v>
      </c>
      <c r="FR107" s="749">
        <v>4777716</v>
      </c>
      <c r="FS107" s="1348">
        <f t="shared" si="113"/>
        <v>4944.93606</v>
      </c>
      <c r="FV107" s="748" t="s">
        <v>388</v>
      </c>
      <c r="FW107" s="749">
        <v>110689360</v>
      </c>
      <c r="FX107" s="749">
        <v>91387359</v>
      </c>
      <c r="FY107" s="749">
        <v>91512739</v>
      </c>
      <c r="FZ107" s="749">
        <v>19176621</v>
      </c>
      <c r="GA107" s="1350">
        <f t="shared" si="114"/>
        <v>114563.48759999999</v>
      </c>
      <c r="GB107" s="1350">
        <f t="shared" si="115"/>
        <v>94585.916564999992</v>
      </c>
      <c r="GC107" s="1350">
        <f t="shared" si="116"/>
        <v>94715.684864999988</v>
      </c>
      <c r="GD107" s="1350">
        <f t="shared" si="117"/>
        <v>19847.802734999997</v>
      </c>
    </row>
    <row r="108" spans="1:186" ht="15" customHeight="1" x14ac:dyDescent="0.25">
      <c r="A108" s="748" t="s">
        <v>390</v>
      </c>
      <c r="B108" s="749">
        <v>791977568</v>
      </c>
      <c r="C108" s="749">
        <v>647146000</v>
      </c>
      <c r="D108" s="749">
        <v>144831568</v>
      </c>
      <c r="E108" s="749">
        <v>63647631</v>
      </c>
      <c r="F108" s="749">
        <f t="shared" si="59"/>
        <v>819696.78287999996</v>
      </c>
      <c r="G108" s="749">
        <f t="shared" si="60"/>
        <v>669796.11</v>
      </c>
      <c r="H108" s="749">
        <f t="shared" si="61"/>
        <v>149900.67288</v>
      </c>
      <c r="I108" s="749">
        <f t="shared" si="62"/>
        <v>65875.298085000002</v>
      </c>
      <c r="Q108" s="748" t="s">
        <v>390</v>
      </c>
      <c r="R108" s="749">
        <v>740377568</v>
      </c>
      <c r="S108" s="749">
        <v>600752250</v>
      </c>
      <c r="T108" s="749">
        <v>139625318</v>
      </c>
      <c r="U108" s="749">
        <v>85010794</v>
      </c>
      <c r="V108" s="1348">
        <f t="shared" si="64"/>
        <v>766290.78287999996</v>
      </c>
      <c r="W108" s="1348">
        <f t="shared" si="65"/>
        <v>621778.57874999999</v>
      </c>
      <c r="X108" s="1348">
        <f t="shared" si="66"/>
        <v>144512.20413</v>
      </c>
      <c r="Y108" s="1348">
        <f t="shared" si="67"/>
        <v>87986.171789999993</v>
      </c>
      <c r="AB108" s="748" t="s">
        <v>577</v>
      </c>
      <c r="AC108" s="749">
        <v>205978</v>
      </c>
      <c r="AD108" s="1348">
        <f t="shared" si="68"/>
        <v>213.18723</v>
      </c>
      <c r="AG108" s="748" t="s">
        <v>389</v>
      </c>
      <c r="AH108" s="749">
        <v>24111714</v>
      </c>
      <c r="AI108" s="749">
        <v>10919932</v>
      </c>
      <c r="AJ108" s="749">
        <v>15129021</v>
      </c>
      <c r="AK108" s="749">
        <v>8982693</v>
      </c>
      <c r="AL108" s="1348">
        <f t="shared" si="69"/>
        <v>24955.623989999996</v>
      </c>
      <c r="AM108" s="1348">
        <f t="shared" si="70"/>
        <v>11302.12962</v>
      </c>
      <c r="AN108" s="1348">
        <f t="shared" si="71"/>
        <v>15658.536735</v>
      </c>
      <c r="AO108" s="1348">
        <f t="shared" si="72"/>
        <v>9297.0872549999985</v>
      </c>
      <c r="AR108" s="748" t="s">
        <v>400</v>
      </c>
      <c r="AS108" s="1348">
        <v>1775469</v>
      </c>
      <c r="AT108" s="1348">
        <f t="shared" si="73"/>
        <v>1837.6104149999999</v>
      </c>
      <c r="AW108" s="748" t="s">
        <v>572</v>
      </c>
      <c r="AX108" s="749">
        <v>2503154</v>
      </c>
      <c r="AY108" s="749">
        <v>2503154</v>
      </c>
      <c r="AZ108" s="749">
        <v>2371274</v>
      </c>
      <c r="BA108" s="749">
        <v>0</v>
      </c>
      <c r="BB108" s="1348">
        <f t="shared" si="74"/>
        <v>2590.7643899999998</v>
      </c>
      <c r="BC108" s="1348">
        <f t="shared" si="75"/>
        <v>2590.7643899999998</v>
      </c>
      <c r="BD108" s="1348">
        <f t="shared" si="76"/>
        <v>2454.2685899999997</v>
      </c>
      <c r="BE108" s="1348">
        <f t="shared" si="77"/>
        <v>0</v>
      </c>
      <c r="BM108" s="748" t="s">
        <v>572</v>
      </c>
      <c r="BN108" s="1348">
        <v>2503154</v>
      </c>
      <c r="BO108" s="1348">
        <v>2371274</v>
      </c>
      <c r="BP108" s="1348">
        <v>2503154</v>
      </c>
      <c r="BQ108" s="1348">
        <v>0</v>
      </c>
      <c r="BR108" s="1348">
        <f t="shared" si="79"/>
        <v>2590.7643899999998</v>
      </c>
      <c r="BS108" s="1348">
        <f t="shared" si="80"/>
        <v>2454.2685899999997</v>
      </c>
      <c r="BT108" s="1348">
        <f t="shared" si="81"/>
        <v>2590.7643899999998</v>
      </c>
      <c r="BU108" s="1348">
        <f t="shared" si="82"/>
        <v>0</v>
      </c>
      <c r="BX108" s="1153" t="s">
        <v>506</v>
      </c>
      <c r="BY108" s="1348">
        <v>9079079</v>
      </c>
      <c r="BZ108" s="1348">
        <f t="shared" si="83"/>
        <v>9396.8467649999984</v>
      </c>
      <c r="CC108" s="1348" t="s">
        <v>571</v>
      </c>
      <c r="CD108" s="1348">
        <v>70334883</v>
      </c>
      <c r="CE108" s="1348">
        <v>31514701</v>
      </c>
      <c r="CF108" s="1348">
        <v>70334875</v>
      </c>
      <c r="CG108" s="1348">
        <v>8</v>
      </c>
      <c r="CH108" s="1348">
        <f t="shared" si="118"/>
        <v>72796.603904999996</v>
      </c>
      <c r="CI108" s="1348">
        <f t="shared" si="119"/>
        <v>32617.715534999999</v>
      </c>
      <c r="CJ108" s="1348">
        <f t="shared" si="120"/>
        <v>72796.595624999987</v>
      </c>
      <c r="CK108" s="1348">
        <f t="shared" si="121"/>
        <v>8.2799999999999992E-3</v>
      </c>
      <c r="CN108" s="1153" t="s">
        <v>506</v>
      </c>
      <c r="CO108" s="1348">
        <v>11350124</v>
      </c>
      <c r="CP108" s="1348">
        <f t="shared" si="88"/>
        <v>11747.378339999999</v>
      </c>
      <c r="CS108" s="748" t="s">
        <v>851</v>
      </c>
      <c r="CT108" s="749">
        <v>0</v>
      </c>
      <c r="CU108" s="749">
        <v>0</v>
      </c>
      <c r="CV108" s="749">
        <v>0</v>
      </c>
      <c r="CW108" s="749">
        <v>0</v>
      </c>
      <c r="CX108" s="1348">
        <f t="shared" si="89"/>
        <v>0</v>
      </c>
      <c r="CY108" s="1348">
        <f t="shared" si="90"/>
        <v>0</v>
      </c>
      <c r="CZ108" s="1348">
        <f t="shared" si="91"/>
        <v>0</v>
      </c>
      <c r="DA108" s="1348">
        <f t="shared" si="92"/>
        <v>0</v>
      </c>
      <c r="DJ108" s="1153" t="s">
        <v>851</v>
      </c>
      <c r="DK108" s="1348">
        <v>0</v>
      </c>
      <c r="DL108" s="1348">
        <v>0</v>
      </c>
      <c r="DM108" s="1348">
        <v>0</v>
      </c>
      <c r="DN108" s="1348">
        <v>0</v>
      </c>
      <c r="DO108" s="1348">
        <f t="shared" si="94"/>
        <v>0</v>
      </c>
      <c r="DP108" s="1348">
        <f t="shared" si="95"/>
        <v>0</v>
      </c>
      <c r="DQ108" s="1348">
        <f t="shared" si="96"/>
        <v>0</v>
      </c>
      <c r="DR108" s="1348">
        <f t="shared" si="97"/>
        <v>0</v>
      </c>
      <c r="DV108" s="748" t="s">
        <v>396</v>
      </c>
      <c r="DW108" s="749">
        <v>0</v>
      </c>
      <c r="DX108" s="1349">
        <f t="shared" si="98"/>
        <v>0</v>
      </c>
      <c r="EA108" s="748" t="s">
        <v>851</v>
      </c>
      <c r="EB108" s="749">
        <v>0</v>
      </c>
      <c r="EC108" s="749">
        <v>0</v>
      </c>
      <c r="ED108" s="749">
        <v>0</v>
      </c>
      <c r="EE108" s="749">
        <v>0</v>
      </c>
      <c r="EF108" s="1350">
        <f t="shared" si="99"/>
        <v>0</v>
      </c>
      <c r="EG108" s="1350">
        <f t="shared" si="100"/>
        <v>0</v>
      </c>
      <c r="EH108" s="1350">
        <f t="shared" si="101"/>
        <v>0</v>
      </c>
      <c r="EI108" s="1350">
        <f t="shared" si="102"/>
        <v>0</v>
      </c>
      <c r="EL108" s="1351" t="s">
        <v>506</v>
      </c>
      <c r="EM108" s="1352">
        <v>6944580</v>
      </c>
      <c r="EN108" s="1352">
        <f t="shared" si="103"/>
        <v>7187.6402999999991</v>
      </c>
      <c r="EQ108" s="996" t="s">
        <v>851</v>
      </c>
      <c r="ER108" s="997">
        <v>0</v>
      </c>
      <c r="ES108" s="997">
        <v>0</v>
      </c>
      <c r="ET108" s="997">
        <v>0</v>
      </c>
      <c r="EU108" s="997">
        <v>0</v>
      </c>
      <c r="EV108" s="1352">
        <f t="shared" si="104"/>
        <v>0</v>
      </c>
      <c r="EW108" s="1352">
        <f t="shared" si="105"/>
        <v>0</v>
      </c>
      <c r="EX108" s="1352">
        <f t="shared" si="106"/>
        <v>0</v>
      </c>
      <c r="EY108" s="1352">
        <f t="shared" si="107"/>
        <v>0</v>
      </c>
      <c r="FD108" s="1348"/>
      <c r="FF108" s="1153" t="s">
        <v>474</v>
      </c>
      <c r="FG108" s="1348">
        <v>26000000</v>
      </c>
      <c r="FH108" s="1348">
        <v>0</v>
      </c>
      <c r="FI108" s="1348">
        <v>0</v>
      </c>
      <c r="FJ108" s="1348">
        <v>26000000</v>
      </c>
      <c r="FK108" s="1350">
        <f t="shared" si="109"/>
        <v>26909.999999999996</v>
      </c>
      <c r="FL108" s="1350">
        <f t="shared" si="110"/>
        <v>0</v>
      </c>
      <c r="FM108" s="1350">
        <f t="shared" si="111"/>
        <v>0</v>
      </c>
      <c r="FN108" s="1350">
        <f t="shared" si="112"/>
        <v>26909.999999999996</v>
      </c>
      <c r="FQ108" s="748" t="s">
        <v>575</v>
      </c>
      <c r="FR108" s="749">
        <v>23367</v>
      </c>
      <c r="FS108" s="1348">
        <f t="shared" si="113"/>
        <v>24.184844999999999</v>
      </c>
      <c r="FV108" s="748" t="s">
        <v>474</v>
      </c>
      <c r="FW108" s="749">
        <v>44537275</v>
      </c>
      <c r="FX108" s="749">
        <v>9738124</v>
      </c>
      <c r="FY108" s="749">
        <v>9738124</v>
      </c>
      <c r="FZ108" s="749">
        <v>34799151</v>
      </c>
      <c r="GA108" s="1350">
        <f t="shared" si="114"/>
        <v>46096.079624999998</v>
      </c>
      <c r="GB108" s="1350">
        <f t="shared" si="115"/>
        <v>10078.958339999999</v>
      </c>
      <c r="GC108" s="1350">
        <f t="shared" si="116"/>
        <v>10078.958339999999</v>
      </c>
      <c r="GD108" s="1350">
        <f t="shared" si="117"/>
        <v>36017.121284999994</v>
      </c>
    </row>
    <row r="109" spans="1:186" ht="15" customHeight="1" x14ac:dyDescent="0.25">
      <c r="A109" s="748" t="s">
        <v>391</v>
      </c>
      <c r="B109" s="749">
        <v>656797568</v>
      </c>
      <c r="C109" s="749">
        <v>570266000</v>
      </c>
      <c r="D109" s="749">
        <v>86531568</v>
      </c>
      <c r="E109" s="749">
        <v>56732254</v>
      </c>
      <c r="F109" s="749">
        <f t="shared" si="59"/>
        <v>679785.48287999991</v>
      </c>
      <c r="G109" s="749">
        <f t="shared" si="60"/>
        <v>590225.30999999994</v>
      </c>
      <c r="H109" s="749">
        <f t="shared" si="61"/>
        <v>89560.172879999998</v>
      </c>
      <c r="I109" s="749">
        <f t="shared" si="62"/>
        <v>58717.882889999993</v>
      </c>
      <c r="Q109" s="748" t="s">
        <v>391</v>
      </c>
      <c r="R109" s="749">
        <v>605197568</v>
      </c>
      <c r="S109" s="749">
        <v>518666000</v>
      </c>
      <c r="T109" s="749">
        <v>86531568</v>
      </c>
      <c r="U109" s="749">
        <v>75328657</v>
      </c>
      <c r="V109" s="1348">
        <f t="shared" si="64"/>
        <v>626379.48287999991</v>
      </c>
      <c r="W109" s="1348">
        <f t="shared" si="65"/>
        <v>536819.30999999994</v>
      </c>
      <c r="X109" s="1348">
        <f t="shared" si="66"/>
        <v>89560.172879999998</v>
      </c>
      <c r="Y109" s="1348">
        <f t="shared" si="67"/>
        <v>77965.159994999995</v>
      </c>
      <c r="AB109" s="748" t="s">
        <v>397</v>
      </c>
      <c r="AC109" s="749">
        <v>205978</v>
      </c>
      <c r="AD109" s="1348">
        <f t="shared" si="68"/>
        <v>213.18723</v>
      </c>
      <c r="AG109" s="748" t="s">
        <v>390</v>
      </c>
      <c r="AH109" s="749">
        <v>642645496</v>
      </c>
      <c r="AI109" s="749">
        <v>188863984</v>
      </c>
      <c r="AJ109" s="749">
        <v>524560131</v>
      </c>
      <c r="AK109" s="749">
        <v>118085365</v>
      </c>
      <c r="AL109" s="1348">
        <f t="shared" si="69"/>
        <v>665138.08835999994</v>
      </c>
      <c r="AM109" s="1348">
        <f t="shared" si="70"/>
        <v>195474.22343999997</v>
      </c>
      <c r="AN109" s="1348">
        <f t="shared" si="71"/>
        <v>542919.73558500002</v>
      </c>
      <c r="AO109" s="1348">
        <f t="shared" si="72"/>
        <v>122218.35277499999</v>
      </c>
      <c r="AR109" s="748" t="s">
        <v>506</v>
      </c>
      <c r="AS109" s="1348">
        <v>1775469</v>
      </c>
      <c r="AT109" s="1348">
        <f t="shared" si="73"/>
        <v>1837.6104149999999</v>
      </c>
      <c r="AW109" s="748" t="s">
        <v>389</v>
      </c>
      <c r="AX109" s="749">
        <v>143519382</v>
      </c>
      <c r="AY109" s="749">
        <v>16276420</v>
      </c>
      <c r="AZ109" s="749">
        <v>15502920</v>
      </c>
      <c r="BA109" s="749">
        <v>127242962</v>
      </c>
      <c r="BB109" s="1348">
        <f t="shared" si="74"/>
        <v>148542.56036999999</v>
      </c>
      <c r="BC109" s="1348">
        <f t="shared" si="75"/>
        <v>16846.094699999998</v>
      </c>
      <c r="BD109" s="1348">
        <f t="shared" si="76"/>
        <v>16045.522199999999</v>
      </c>
      <c r="BE109" s="1348">
        <f t="shared" si="77"/>
        <v>131696.46566999998</v>
      </c>
      <c r="BM109" s="748" t="s">
        <v>389</v>
      </c>
      <c r="BN109" s="1348">
        <v>144704367</v>
      </c>
      <c r="BO109" s="1348">
        <v>16546669</v>
      </c>
      <c r="BP109" s="1348">
        <v>31202567</v>
      </c>
      <c r="BQ109" s="1348">
        <v>113501800</v>
      </c>
      <c r="BR109" s="1348">
        <f t="shared" si="79"/>
        <v>149769.01984499997</v>
      </c>
      <c r="BS109" s="1348">
        <f t="shared" si="80"/>
        <v>17125.802415000002</v>
      </c>
      <c r="BT109" s="1348">
        <f t="shared" si="81"/>
        <v>32294.656844999998</v>
      </c>
      <c r="BU109" s="1348">
        <f t="shared" si="82"/>
        <v>117474.363</v>
      </c>
      <c r="BX109" s="1153" t="s">
        <v>603</v>
      </c>
      <c r="BY109" s="1348">
        <v>29181009</v>
      </c>
      <c r="BZ109" s="1348">
        <f t="shared" si="83"/>
        <v>30202.344314999995</v>
      </c>
      <c r="CC109" s="1348" t="s">
        <v>572</v>
      </c>
      <c r="CD109" s="1348">
        <v>4263734</v>
      </c>
      <c r="CE109" s="1348">
        <v>2371274</v>
      </c>
      <c r="CF109" s="1348">
        <v>2503154</v>
      </c>
      <c r="CG109" s="1348">
        <v>1760580</v>
      </c>
      <c r="CH109" s="1348">
        <f t="shared" si="118"/>
        <v>4412.9646899999998</v>
      </c>
      <c r="CI109" s="1348">
        <f t="shared" si="119"/>
        <v>2454.2685899999997</v>
      </c>
      <c r="CJ109" s="1348">
        <f t="shared" si="120"/>
        <v>2590.7643899999998</v>
      </c>
      <c r="CK109" s="1348">
        <f t="shared" si="121"/>
        <v>1822.2002999999997</v>
      </c>
      <c r="CN109" s="1153" t="s">
        <v>603</v>
      </c>
      <c r="CO109" s="1348">
        <v>78596793</v>
      </c>
      <c r="CP109" s="1348">
        <f t="shared" si="88"/>
        <v>81347.680754999994</v>
      </c>
      <c r="CS109" s="748" t="s">
        <v>570</v>
      </c>
      <c r="CT109" s="749">
        <v>166458593</v>
      </c>
      <c r="CU109" s="749">
        <v>94098601</v>
      </c>
      <c r="CV109" s="749">
        <v>122450951</v>
      </c>
      <c r="CW109" s="749">
        <v>44007642</v>
      </c>
      <c r="CX109" s="1348">
        <f t="shared" ref="CX109:CX140" si="122">+CT109/$CZ$1*$DA$1</f>
        <v>172284.64375499997</v>
      </c>
      <c r="CY109" s="1348">
        <f t="shared" ref="CY109:CY140" si="123">+CU109/$CZ$1*$DA$1</f>
        <v>97392.052034999986</v>
      </c>
      <c r="CZ109" s="1348">
        <f t="shared" ref="CZ109:CZ140" si="124">+CV109/$CZ$1*$DA$1</f>
        <v>126736.73428499998</v>
      </c>
      <c r="DA109" s="1348">
        <f t="shared" ref="DA109:DA140" si="125">+CW109/$CZ$1*$DA$1</f>
        <v>45547.909469999999</v>
      </c>
      <c r="DJ109" s="1153" t="s">
        <v>570</v>
      </c>
      <c r="DK109" s="1348">
        <v>167333765</v>
      </c>
      <c r="DL109" s="1348">
        <v>134700217</v>
      </c>
      <c r="DM109" s="1348">
        <v>32633548</v>
      </c>
      <c r="DN109" s="1348">
        <v>105607602</v>
      </c>
      <c r="DO109" s="1348">
        <f t="shared" si="94"/>
        <v>173190.44677499999</v>
      </c>
      <c r="DP109" s="1348">
        <f t="shared" si="95"/>
        <v>139414.72459500001</v>
      </c>
      <c r="DQ109" s="1348">
        <f t="shared" si="96"/>
        <v>33775.722179999997</v>
      </c>
      <c r="DR109" s="1348">
        <f t="shared" si="97"/>
        <v>109303.86807</v>
      </c>
      <c r="DV109" s="748" t="s">
        <v>577</v>
      </c>
      <c r="DW109" s="749">
        <v>721458</v>
      </c>
      <c r="DX109" s="1349">
        <f t="shared" si="98"/>
        <v>746.70902999999987</v>
      </c>
      <c r="EA109" s="748" t="s">
        <v>570</v>
      </c>
      <c r="EB109" s="749">
        <v>165641416</v>
      </c>
      <c r="EC109" s="749">
        <v>111301999</v>
      </c>
      <c r="ED109" s="749">
        <v>138363213</v>
      </c>
      <c r="EE109" s="749">
        <v>27278203</v>
      </c>
      <c r="EF109" s="1350">
        <f t="shared" si="99"/>
        <v>171438.86555999998</v>
      </c>
      <c r="EG109" s="1350">
        <f t="shared" si="100"/>
        <v>115197.56896499998</v>
      </c>
      <c r="EH109" s="1350">
        <f t="shared" si="101"/>
        <v>143205.92545499999</v>
      </c>
      <c r="EI109" s="1350">
        <f t="shared" si="102"/>
        <v>28232.940104999998</v>
      </c>
      <c r="EL109" s="1351" t="s">
        <v>603</v>
      </c>
      <c r="EM109" s="1352">
        <v>54669902</v>
      </c>
      <c r="EN109" s="1352">
        <f t="shared" si="103"/>
        <v>56583.348569999995</v>
      </c>
      <c r="EQ109" s="996" t="s">
        <v>570</v>
      </c>
      <c r="ER109" s="997">
        <v>166414919</v>
      </c>
      <c r="ES109" s="997">
        <v>157288748</v>
      </c>
      <c r="ET109" s="997">
        <v>9126171</v>
      </c>
      <c r="EU109" s="997">
        <v>126508099</v>
      </c>
      <c r="EV109" s="1352">
        <f t="shared" si="104"/>
        <v>172239.44116499997</v>
      </c>
      <c r="EW109" s="1352">
        <f t="shared" si="105"/>
        <v>130935.88246499999</v>
      </c>
      <c r="EX109" s="1352">
        <f t="shared" si="106"/>
        <v>162793.85417999997</v>
      </c>
      <c r="EY109" s="1352">
        <f t="shared" si="107"/>
        <v>9445.5869849999999</v>
      </c>
      <c r="FD109" s="1348"/>
      <c r="FF109" s="1153" t="s">
        <v>851</v>
      </c>
      <c r="FG109" s="1348">
        <v>0</v>
      </c>
      <c r="FH109" s="1348">
        <v>0</v>
      </c>
      <c r="FI109" s="1348">
        <v>0</v>
      </c>
      <c r="FJ109" s="1348">
        <v>0</v>
      </c>
      <c r="FK109" s="1350">
        <f t="shared" si="109"/>
        <v>0</v>
      </c>
      <c r="FL109" s="1350">
        <f t="shared" si="110"/>
        <v>0</v>
      </c>
      <c r="FM109" s="1350">
        <f t="shared" si="111"/>
        <v>0</v>
      </c>
      <c r="FN109" s="1350">
        <f t="shared" si="112"/>
        <v>0</v>
      </c>
      <c r="FQ109" s="748" t="s">
        <v>392</v>
      </c>
      <c r="FR109" s="749">
        <v>0</v>
      </c>
      <c r="FS109" s="1348">
        <f t="shared" si="113"/>
        <v>0</v>
      </c>
      <c r="FV109" s="748" t="s">
        <v>851</v>
      </c>
      <c r="FW109" s="749">
        <v>0</v>
      </c>
      <c r="FX109" s="749">
        <v>0</v>
      </c>
      <c r="FY109" s="749">
        <v>0</v>
      </c>
      <c r="FZ109" s="749">
        <v>0</v>
      </c>
      <c r="GA109" s="1350">
        <f t="shared" si="114"/>
        <v>0</v>
      </c>
      <c r="GB109" s="1350">
        <f t="shared" si="115"/>
        <v>0</v>
      </c>
      <c r="GC109" s="1350">
        <f t="shared" si="116"/>
        <v>0</v>
      </c>
      <c r="GD109" s="1350">
        <f t="shared" si="117"/>
        <v>0</v>
      </c>
    </row>
    <row r="110" spans="1:186" ht="15" customHeight="1" x14ac:dyDescent="0.25">
      <c r="A110" s="748" t="s">
        <v>573</v>
      </c>
      <c r="B110" s="749">
        <v>37080000</v>
      </c>
      <c r="C110" s="749">
        <v>29880000</v>
      </c>
      <c r="D110" s="749">
        <v>7200000</v>
      </c>
      <c r="E110" s="749">
        <v>1830399</v>
      </c>
      <c r="F110" s="749">
        <f t="shared" si="59"/>
        <v>38377.799999999996</v>
      </c>
      <c r="G110" s="749">
        <f t="shared" si="60"/>
        <v>30925.8</v>
      </c>
      <c r="H110" s="749">
        <f t="shared" si="61"/>
        <v>7451.9999999999991</v>
      </c>
      <c r="I110" s="749">
        <f t="shared" si="62"/>
        <v>1894.4629649999997</v>
      </c>
      <c r="Q110" s="748" t="s">
        <v>573</v>
      </c>
      <c r="R110" s="749">
        <v>37080000</v>
      </c>
      <c r="S110" s="749">
        <v>29880000</v>
      </c>
      <c r="T110" s="749">
        <v>7200000</v>
      </c>
      <c r="U110" s="749">
        <v>3555909</v>
      </c>
      <c r="V110" s="1348">
        <f t="shared" si="64"/>
        <v>38377.799999999996</v>
      </c>
      <c r="W110" s="1348">
        <f t="shared" si="65"/>
        <v>30925.8</v>
      </c>
      <c r="X110" s="1348">
        <f t="shared" si="66"/>
        <v>7451.9999999999991</v>
      </c>
      <c r="Y110" s="1348">
        <f t="shared" si="67"/>
        <v>3680.3658149999997</v>
      </c>
      <c r="AB110" s="748" t="s">
        <v>578</v>
      </c>
      <c r="AC110" s="749">
        <v>0</v>
      </c>
      <c r="AD110" s="1348">
        <f t="shared" si="68"/>
        <v>0</v>
      </c>
      <c r="AG110" s="748" t="s">
        <v>391</v>
      </c>
      <c r="AH110" s="749">
        <v>526215496</v>
      </c>
      <c r="AI110" s="749">
        <v>166442771</v>
      </c>
      <c r="AJ110" s="749">
        <v>442473881</v>
      </c>
      <c r="AK110" s="749">
        <v>83741615</v>
      </c>
      <c r="AL110" s="1348">
        <f t="shared" si="69"/>
        <v>544633.03836000001</v>
      </c>
      <c r="AM110" s="1348">
        <f t="shared" si="70"/>
        <v>172268.26798499998</v>
      </c>
      <c r="AN110" s="1348">
        <f t="shared" si="71"/>
        <v>457960.46683499997</v>
      </c>
      <c r="AO110" s="1348">
        <f t="shared" si="72"/>
        <v>86672.571524999992</v>
      </c>
      <c r="AR110" s="748" t="s">
        <v>603</v>
      </c>
      <c r="AS110" s="1348">
        <v>30377952</v>
      </c>
      <c r="AT110" s="1348">
        <f t="shared" si="73"/>
        <v>31441.180319999999</v>
      </c>
      <c r="AW110" s="748" t="s">
        <v>390</v>
      </c>
      <c r="AX110" s="749">
        <v>685416507</v>
      </c>
      <c r="AY110" s="749">
        <v>579489607</v>
      </c>
      <c r="AZ110" s="749">
        <v>259573291</v>
      </c>
      <c r="BA110" s="749">
        <v>105926900</v>
      </c>
      <c r="BB110" s="1348">
        <f t="shared" si="74"/>
        <v>709406.08474499988</v>
      </c>
      <c r="BC110" s="1348">
        <f t="shared" si="75"/>
        <v>599771.7432449999</v>
      </c>
      <c r="BD110" s="1348">
        <f t="shared" si="76"/>
        <v>268658.35618499998</v>
      </c>
      <c r="BE110" s="1348">
        <f t="shared" si="77"/>
        <v>109634.34149999998</v>
      </c>
      <c r="BM110" s="748" t="s">
        <v>390</v>
      </c>
      <c r="BN110" s="1348">
        <v>808359446</v>
      </c>
      <c r="BO110" s="1348">
        <v>329250774</v>
      </c>
      <c r="BP110" s="1348">
        <v>736250828</v>
      </c>
      <c r="BQ110" s="1348">
        <v>72108618</v>
      </c>
      <c r="BR110" s="1348">
        <f t="shared" si="79"/>
        <v>836652.02660999994</v>
      </c>
      <c r="BS110" s="1348">
        <f t="shared" si="80"/>
        <v>340774.55108999996</v>
      </c>
      <c r="BT110" s="1348">
        <f t="shared" si="81"/>
        <v>762019.60697999992</v>
      </c>
      <c r="BU110" s="1348">
        <f t="shared" si="82"/>
        <v>74632.419629999989</v>
      </c>
      <c r="BX110" s="1153" t="s">
        <v>604</v>
      </c>
      <c r="BY110" s="1348">
        <v>29181009</v>
      </c>
      <c r="BZ110" s="1348">
        <f t="shared" si="83"/>
        <v>30202.344314999995</v>
      </c>
      <c r="CC110" s="1348" t="s">
        <v>389</v>
      </c>
      <c r="CD110" s="1348">
        <v>163486911</v>
      </c>
      <c r="CE110" s="1348">
        <v>23348566</v>
      </c>
      <c r="CF110" s="1348">
        <v>31985111</v>
      </c>
      <c r="CG110" s="1348">
        <v>131501800</v>
      </c>
      <c r="CH110" s="1348">
        <f t="shared" si="118"/>
        <v>169208.95288499998</v>
      </c>
      <c r="CI110" s="1348">
        <f t="shared" si="119"/>
        <v>24165.765809999997</v>
      </c>
      <c r="CJ110" s="1348">
        <f t="shared" si="120"/>
        <v>33104.589885000001</v>
      </c>
      <c r="CK110" s="1348">
        <f t="shared" si="121"/>
        <v>136104.36299999998</v>
      </c>
      <c r="CN110" s="1153" t="s">
        <v>604</v>
      </c>
      <c r="CO110" s="1348">
        <v>78596793</v>
      </c>
      <c r="CP110" s="1348">
        <f t="shared" si="88"/>
        <v>81347.680754999994</v>
      </c>
      <c r="CS110" s="748" t="s">
        <v>571</v>
      </c>
      <c r="CT110" s="749">
        <v>70334875</v>
      </c>
      <c r="CU110" s="749">
        <v>35941701</v>
      </c>
      <c r="CV110" s="749">
        <v>70334875</v>
      </c>
      <c r="CW110" s="749">
        <v>0</v>
      </c>
      <c r="CX110" s="1348">
        <f t="shared" si="122"/>
        <v>72796.595624999987</v>
      </c>
      <c r="CY110" s="1348">
        <f t="shared" si="123"/>
        <v>37199.660534999995</v>
      </c>
      <c r="CZ110" s="1348">
        <f t="shared" si="124"/>
        <v>72796.595624999987</v>
      </c>
      <c r="DA110" s="1348">
        <f t="shared" si="125"/>
        <v>0</v>
      </c>
      <c r="DJ110" s="1153" t="s">
        <v>571</v>
      </c>
      <c r="DK110" s="1348">
        <v>72124875</v>
      </c>
      <c r="DL110" s="1348">
        <v>70334875</v>
      </c>
      <c r="DM110" s="1348">
        <v>1790000</v>
      </c>
      <c r="DN110" s="1348">
        <v>41851701</v>
      </c>
      <c r="DO110" s="1348">
        <f t="shared" si="94"/>
        <v>74649.245624999996</v>
      </c>
      <c r="DP110" s="1348">
        <f t="shared" si="95"/>
        <v>72796.595624999987</v>
      </c>
      <c r="DQ110" s="1348">
        <f t="shared" si="96"/>
        <v>1852.6499999999999</v>
      </c>
      <c r="DR110" s="1348">
        <f t="shared" si="97"/>
        <v>43316.510534999994</v>
      </c>
      <c r="DV110" s="748" t="s">
        <v>397</v>
      </c>
      <c r="DW110" s="749">
        <v>721458</v>
      </c>
      <c r="DX110" s="1349">
        <f t="shared" si="98"/>
        <v>746.70902999999987</v>
      </c>
      <c r="EA110" s="748" t="s">
        <v>571</v>
      </c>
      <c r="EB110" s="749">
        <v>74324875</v>
      </c>
      <c r="EC110" s="749">
        <v>48053701</v>
      </c>
      <c r="ED110" s="749">
        <v>72534875</v>
      </c>
      <c r="EE110" s="749">
        <v>1790000</v>
      </c>
      <c r="EF110" s="1350">
        <f t="shared" si="99"/>
        <v>76926.245624999996</v>
      </c>
      <c r="EG110" s="1350">
        <f t="shared" si="100"/>
        <v>49735.580534999994</v>
      </c>
      <c r="EH110" s="1350">
        <f t="shared" si="101"/>
        <v>75073.595624999987</v>
      </c>
      <c r="EI110" s="1350">
        <f t="shared" si="102"/>
        <v>1852.6499999999999</v>
      </c>
      <c r="EL110" s="1351" t="s">
        <v>604</v>
      </c>
      <c r="EM110" s="1352">
        <v>54669902</v>
      </c>
      <c r="EN110" s="1352">
        <f t="shared" si="103"/>
        <v>56583.348569999995</v>
      </c>
      <c r="EQ110" s="996" t="s">
        <v>571</v>
      </c>
      <c r="ER110" s="997">
        <v>374894875</v>
      </c>
      <c r="ES110" s="997">
        <v>74344875</v>
      </c>
      <c r="ET110" s="997">
        <v>300550000</v>
      </c>
      <c r="EU110" s="997">
        <v>54477201</v>
      </c>
      <c r="EV110" s="1352">
        <f t="shared" si="104"/>
        <v>388016.19562499999</v>
      </c>
      <c r="EW110" s="1352">
        <f t="shared" si="105"/>
        <v>56383.903034999996</v>
      </c>
      <c r="EX110" s="1352">
        <f t="shared" si="106"/>
        <v>76946.945624999993</v>
      </c>
      <c r="EY110" s="1352">
        <f t="shared" si="107"/>
        <v>311069.25</v>
      </c>
      <c r="FD110" s="1348"/>
      <c r="FF110" s="1153" t="s">
        <v>570</v>
      </c>
      <c r="FG110" s="1348">
        <v>178833592</v>
      </c>
      <c r="FH110" s="1348">
        <v>145826479</v>
      </c>
      <c r="FI110" s="1348">
        <v>173179734</v>
      </c>
      <c r="FJ110" s="1348">
        <v>5653858</v>
      </c>
      <c r="FK110" s="1350">
        <f t="shared" si="109"/>
        <v>185092.76772</v>
      </c>
      <c r="FL110" s="1350">
        <f t="shared" si="110"/>
        <v>150930.40576499997</v>
      </c>
      <c r="FM110" s="1350">
        <f t="shared" si="111"/>
        <v>179241.02468999999</v>
      </c>
      <c r="FN110" s="1350">
        <f t="shared" si="112"/>
        <v>5851.7430299999996</v>
      </c>
      <c r="FQ110" s="748" t="s">
        <v>484</v>
      </c>
      <c r="FR110" s="749">
        <v>23367</v>
      </c>
      <c r="FS110" s="1348">
        <f t="shared" si="113"/>
        <v>24.184844999999999</v>
      </c>
      <c r="FV110" s="748" t="s">
        <v>570</v>
      </c>
      <c r="FW110" s="749">
        <v>171723704</v>
      </c>
      <c r="FX110" s="749">
        <v>163034838</v>
      </c>
      <c r="FY110" s="749">
        <v>166339555</v>
      </c>
      <c r="FZ110" s="749">
        <v>5384149</v>
      </c>
      <c r="GA110" s="1350">
        <f t="shared" si="114"/>
        <v>177734.03363999998</v>
      </c>
      <c r="GB110" s="1350">
        <f t="shared" si="115"/>
        <v>168741.05732999998</v>
      </c>
      <c r="GC110" s="1350">
        <f t="shared" si="116"/>
        <v>172161.43942499999</v>
      </c>
      <c r="GD110" s="1350">
        <f t="shared" si="117"/>
        <v>5572.5942150000001</v>
      </c>
    </row>
    <row r="111" spans="1:186" ht="15" customHeight="1" x14ac:dyDescent="0.25">
      <c r="A111" s="748" t="s">
        <v>574</v>
      </c>
      <c r="B111" s="749">
        <v>85600000</v>
      </c>
      <c r="C111" s="749">
        <v>47000000</v>
      </c>
      <c r="D111" s="749">
        <v>38600000</v>
      </c>
      <c r="E111" s="749">
        <v>5084978</v>
      </c>
      <c r="F111" s="749">
        <f t="shared" si="59"/>
        <v>88596</v>
      </c>
      <c r="G111" s="749">
        <f t="shared" si="60"/>
        <v>48644.999999999993</v>
      </c>
      <c r="H111" s="749">
        <f t="shared" si="61"/>
        <v>39951</v>
      </c>
      <c r="I111" s="749">
        <f t="shared" si="62"/>
        <v>5262.9522299999999</v>
      </c>
      <c r="Q111" s="748" t="s">
        <v>574</v>
      </c>
      <c r="R111" s="749">
        <v>85600000</v>
      </c>
      <c r="S111" s="749">
        <v>47000000</v>
      </c>
      <c r="T111" s="749">
        <v>38600000</v>
      </c>
      <c r="U111" s="749">
        <v>5084978</v>
      </c>
      <c r="V111" s="1348">
        <f t="shared" si="64"/>
        <v>88596</v>
      </c>
      <c r="W111" s="1348">
        <f t="shared" si="65"/>
        <v>48644.999999999993</v>
      </c>
      <c r="X111" s="1348">
        <f t="shared" si="66"/>
        <v>39951</v>
      </c>
      <c r="Y111" s="1348">
        <f t="shared" si="67"/>
        <v>5262.9522299999999</v>
      </c>
      <c r="AB111" s="748" t="s">
        <v>398</v>
      </c>
      <c r="AC111" s="749">
        <v>0</v>
      </c>
      <c r="AD111" s="1348">
        <f t="shared" si="68"/>
        <v>0</v>
      </c>
      <c r="AG111" s="748" t="s">
        <v>573</v>
      </c>
      <c r="AH111" s="749">
        <v>37080000</v>
      </c>
      <c r="AI111" s="749">
        <v>5355163</v>
      </c>
      <c r="AJ111" s="749">
        <v>29880000</v>
      </c>
      <c r="AK111" s="749">
        <v>7200000</v>
      </c>
      <c r="AL111" s="1348">
        <f t="shared" si="69"/>
        <v>38377.799999999996</v>
      </c>
      <c r="AM111" s="1348">
        <f t="shared" si="70"/>
        <v>5542.5937049999993</v>
      </c>
      <c r="AN111" s="1348">
        <f t="shared" si="71"/>
        <v>30925.8</v>
      </c>
      <c r="AO111" s="1348">
        <f t="shared" si="72"/>
        <v>7451.9999999999991</v>
      </c>
      <c r="AR111" s="748" t="s">
        <v>604</v>
      </c>
      <c r="AS111" s="1348">
        <v>30377952</v>
      </c>
      <c r="AT111" s="1348">
        <f t="shared" si="73"/>
        <v>31441.180319999999</v>
      </c>
      <c r="AW111" s="748" t="s">
        <v>391</v>
      </c>
      <c r="AX111" s="749">
        <v>563390773</v>
      </c>
      <c r="AY111" s="749">
        <v>497403357</v>
      </c>
      <c r="AZ111" s="749">
        <v>231184460</v>
      </c>
      <c r="BA111" s="749">
        <v>65987416</v>
      </c>
      <c r="BB111" s="1348">
        <f t="shared" si="74"/>
        <v>583109.45005500002</v>
      </c>
      <c r="BC111" s="1348">
        <f t="shared" si="75"/>
        <v>514812.47449499997</v>
      </c>
      <c r="BD111" s="1348">
        <f t="shared" si="76"/>
        <v>239275.91609999997</v>
      </c>
      <c r="BE111" s="1348">
        <f t="shared" si="77"/>
        <v>68296.975559999992</v>
      </c>
      <c r="BM111" s="748" t="s">
        <v>391</v>
      </c>
      <c r="BN111" s="1348">
        <v>599579022</v>
      </c>
      <c r="BO111" s="1348">
        <v>294910585</v>
      </c>
      <c r="BP111" s="1348">
        <v>534670403</v>
      </c>
      <c r="BQ111" s="1348">
        <v>64908619</v>
      </c>
      <c r="BR111" s="1348">
        <f t="shared" si="79"/>
        <v>620564.28776999994</v>
      </c>
      <c r="BS111" s="1348">
        <f t="shared" si="80"/>
        <v>305232.45547500002</v>
      </c>
      <c r="BT111" s="1348">
        <f t="shared" si="81"/>
        <v>553383.86710499995</v>
      </c>
      <c r="BU111" s="1348">
        <f t="shared" si="82"/>
        <v>67180.420664999998</v>
      </c>
      <c r="BX111" s="1153" t="s">
        <v>890</v>
      </c>
      <c r="BY111" s="1348">
        <v>28927981</v>
      </c>
      <c r="BZ111" s="1348">
        <f t="shared" si="83"/>
        <v>29940.460334999996</v>
      </c>
      <c r="CC111" s="1348" t="s">
        <v>390</v>
      </c>
      <c r="CD111" s="1348">
        <v>741660526</v>
      </c>
      <c r="CE111" s="1348">
        <v>356635110</v>
      </c>
      <c r="CF111" s="1348">
        <v>669551908</v>
      </c>
      <c r="CG111" s="1348">
        <v>72108618</v>
      </c>
      <c r="CH111" s="1348">
        <f t="shared" si="118"/>
        <v>767618.64440999995</v>
      </c>
      <c r="CI111" s="1348">
        <f t="shared" si="119"/>
        <v>369117.33884999994</v>
      </c>
      <c r="CJ111" s="1348">
        <f t="shared" si="120"/>
        <v>692986.22478000005</v>
      </c>
      <c r="CK111" s="1348">
        <f t="shared" si="121"/>
        <v>74632.419629999989</v>
      </c>
      <c r="CN111" s="1153" t="s">
        <v>890</v>
      </c>
      <c r="CO111" s="1348">
        <v>78596793</v>
      </c>
      <c r="CP111" s="1348">
        <f t="shared" si="88"/>
        <v>81347.680754999994</v>
      </c>
      <c r="CS111" s="748" t="s">
        <v>572</v>
      </c>
      <c r="CT111" s="749">
        <v>4263734</v>
      </c>
      <c r="CU111" s="749">
        <v>2371274</v>
      </c>
      <c r="CV111" s="749">
        <v>2503154</v>
      </c>
      <c r="CW111" s="749">
        <v>1760580</v>
      </c>
      <c r="CX111" s="1348">
        <f t="shared" si="122"/>
        <v>4412.9646899999998</v>
      </c>
      <c r="CY111" s="1348">
        <f t="shared" si="123"/>
        <v>2454.2685899999997</v>
      </c>
      <c r="CZ111" s="1348">
        <f t="shared" si="124"/>
        <v>2590.7643899999998</v>
      </c>
      <c r="DA111" s="1348">
        <f t="shared" si="125"/>
        <v>1822.2002999999997</v>
      </c>
      <c r="DJ111" s="1153" t="s">
        <v>572</v>
      </c>
      <c r="DK111" s="1348">
        <v>4263734</v>
      </c>
      <c r="DL111" s="1348">
        <v>2503154</v>
      </c>
      <c r="DM111" s="1348">
        <v>1760580</v>
      </c>
      <c r="DN111" s="1348">
        <v>2371274</v>
      </c>
      <c r="DO111" s="1348">
        <f t="shared" si="94"/>
        <v>4412.9646899999998</v>
      </c>
      <c r="DP111" s="1348">
        <f t="shared" si="95"/>
        <v>2590.7643899999998</v>
      </c>
      <c r="DQ111" s="1348">
        <f t="shared" si="96"/>
        <v>1822.2002999999997</v>
      </c>
      <c r="DR111" s="1348">
        <f t="shared" si="97"/>
        <v>2454.2685899999997</v>
      </c>
      <c r="DV111" s="748" t="s">
        <v>398</v>
      </c>
      <c r="DW111" s="749">
        <v>0</v>
      </c>
      <c r="DX111" s="1349">
        <f t="shared" si="98"/>
        <v>0</v>
      </c>
      <c r="EA111" s="748" t="s">
        <v>572</v>
      </c>
      <c r="EB111" s="749">
        <v>2580359</v>
      </c>
      <c r="EC111" s="749">
        <v>2580359</v>
      </c>
      <c r="ED111" s="749">
        <v>2580359</v>
      </c>
      <c r="EE111" s="749">
        <v>0</v>
      </c>
      <c r="EF111" s="1350">
        <f t="shared" si="99"/>
        <v>2670.6715649999996</v>
      </c>
      <c r="EG111" s="1350">
        <f t="shared" si="100"/>
        <v>2670.6715649999996</v>
      </c>
      <c r="EH111" s="1350">
        <f t="shared" si="101"/>
        <v>2670.6715649999996</v>
      </c>
      <c r="EI111" s="1350">
        <f t="shared" si="102"/>
        <v>0</v>
      </c>
      <c r="EL111" s="1351" t="s">
        <v>890</v>
      </c>
      <c r="EM111" s="1352">
        <v>54669902</v>
      </c>
      <c r="EN111" s="1352">
        <f t="shared" si="103"/>
        <v>56583.348569999995</v>
      </c>
      <c r="EQ111" s="996" t="s">
        <v>572</v>
      </c>
      <c r="ER111" s="997">
        <v>2580359</v>
      </c>
      <c r="ES111" s="997">
        <v>2580359</v>
      </c>
      <c r="ET111" s="997">
        <v>0</v>
      </c>
      <c r="EU111" s="997">
        <v>2580359</v>
      </c>
      <c r="EV111" s="1352">
        <f t="shared" si="104"/>
        <v>2670.6715649999996</v>
      </c>
      <c r="EW111" s="1352">
        <f t="shared" si="105"/>
        <v>2670.6715649999996</v>
      </c>
      <c r="EX111" s="1352">
        <f t="shared" si="106"/>
        <v>2670.6715649999996</v>
      </c>
      <c r="EY111" s="1352">
        <f t="shared" si="107"/>
        <v>0</v>
      </c>
      <c r="FD111" s="1348"/>
      <c r="FF111" s="1153" t="s">
        <v>571</v>
      </c>
      <c r="FG111" s="1348">
        <v>376874875</v>
      </c>
      <c r="FH111" s="1348">
        <v>60557201</v>
      </c>
      <c r="FI111" s="1348">
        <v>76831375</v>
      </c>
      <c r="FJ111" s="1348">
        <v>300043500</v>
      </c>
      <c r="FK111" s="1350">
        <f t="shared" si="109"/>
        <v>390065.49562499998</v>
      </c>
      <c r="FL111" s="1350">
        <f t="shared" si="110"/>
        <v>62676.703034999999</v>
      </c>
      <c r="FM111" s="1350">
        <f t="shared" si="111"/>
        <v>79520.47312499999</v>
      </c>
      <c r="FN111" s="1350">
        <f t="shared" si="112"/>
        <v>310545.02249999996</v>
      </c>
      <c r="FQ111" s="748" t="s">
        <v>576</v>
      </c>
      <c r="FR111" s="749">
        <v>272658323</v>
      </c>
      <c r="FS111" s="1348">
        <f t="shared" si="113"/>
        <v>282201.36430499994</v>
      </c>
      <c r="FV111" s="748" t="s">
        <v>571</v>
      </c>
      <c r="FW111" s="749">
        <v>77832365</v>
      </c>
      <c r="FX111" s="749">
        <v>74129865</v>
      </c>
      <c r="FY111" s="749">
        <v>74129865</v>
      </c>
      <c r="FZ111" s="749">
        <v>3702500</v>
      </c>
      <c r="GA111" s="1350">
        <f t="shared" si="114"/>
        <v>80556.497774999996</v>
      </c>
      <c r="GB111" s="1350">
        <f t="shared" si="115"/>
        <v>76724.410275000002</v>
      </c>
      <c r="GC111" s="1350">
        <f t="shared" si="116"/>
        <v>76724.410275000002</v>
      </c>
      <c r="GD111" s="1350">
        <f t="shared" si="117"/>
        <v>3832.0874999999996</v>
      </c>
    </row>
    <row r="112" spans="1:186" ht="15" customHeight="1" x14ac:dyDescent="0.25">
      <c r="A112" s="748" t="s">
        <v>475</v>
      </c>
      <c r="B112" s="749">
        <v>12500000</v>
      </c>
      <c r="C112" s="749">
        <v>0</v>
      </c>
      <c r="D112" s="749">
        <v>12500000</v>
      </c>
      <c r="E112" s="749">
        <v>0</v>
      </c>
      <c r="F112" s="749">
        <f t="shared" si="59"/>
        <v>12937.499999999998</v>
      </c>
      <c r="G112" s="749">
        <f t="shared" si="60"/>
        <v>0</v>
      </c>
      <c r="H112" s="749">
        <f t="shared" si="61"/>
        <v>12937.499999999998</v>
      </c>
      <c r="I112" s="749">
        <f t="shared" si="62"/>
        <v>0</v>
      </c>
      <c r="Q112" s="748" t="s">
        <v>475</v>
      </c>
      <c r="R112" s="749">
        <v>12500000</v>
      </c>
      <c r="S112" s="749">
        <v>5206250</v>
      </c>
      <c r="T112" s="749">
        <v>7293750</v>
      </c>
      <c r="U112" s="749">
        <v>1041250</v>
      </c>
      <c r="V112" s="1348">
        <f t="shared" si="64"/>
        <v>12937.499999999998</v>
      </c>
      <c r="W112" s="1348">
        <f t="shared" si="65"/>
        <v>5388.46875</v>
      </c>
      <c r="X112" s="1348">
        <f t="shared" si="66"/>
        <v>7549.0312499999991</v>
      </c>
      <c r="Y112" s="1348">
        <f t="shared" si="67"/>
        <v>1077.6937499999999</v>
      </c>
      <c r="AB112" s="748" t="s">
        <v>399</v>
      </c>
      <c r="AC112" s="749">
        <v>9175469</v>
      </c>
      <c r="AD112" s="1348">
        <f t="shared" si="68"/>
        <v>9496.6104149999992</v>
      </c>
      <c r="AG112" s="748" t="s">
        <v>574</v>
      </c>
      <c r="AH112" s="749">
        <v>66850000</v>
      </c>
      <c r="AI112" s="749">
        <v>14983550</v>
      </c>
      <c r="AJ112" s="749">
        <v>47000000</v>
      </c>
      <c r="AK112" s="749">
        <v>19850000</v>
      </c>
      <c r="AL112" s="1348">
        <f t="shared" si="69"/>
        <v>69189.75</v>
      </c>
      <c r="AM112" s="1348">
        <f t="shared" si="70"/>
        <v>15507.974249999997</v>
      </c>
      <c r="AN112" s="1348">
        <f t="shared" si="71"/>
        <v>48644.999999999993</v>
      </c>
      <c r="AO112" s="1348">
        <f t="shared" si="72"/>
        <v>20544.75</v>
      </c>
      <c r="AR112" s="748" t="s">
        <v>585</v>
      </c>
      <c r="AS112" s="1348">
        <v>4140000</v>
      </c>
      <c r="AT112" s="1348">
        <f t="shared" si="73"/>
        <v>4284.8999999999996</v>
      </c>
      <c r="AW112" s="748" t="s">
        <v>573</v>
      </c>
      <c r="AX112" s="749">
        <v>37080000</v>
      </c>
      <c r="AY112" s="749">
        <v>29880000</v>
      </c>
      <c r="AZ112" s="749">
        <v>5355163</v>
      </c>
      <c r="BA112" s="749">
        <v>7200000</v>
      </c>
      <c r="BB112" s="1348">
        <f t="shared" si="74"/>
        <v>38377.799999999996</v>
      </c>
      <c r="BC112" s="1348">
        <f t="shared" si="75"/>
        <v>30925.8</v>
      </c>
      <c r="BD112" s="1348">
        <f t="shared" si="76"/>
        <v>5542.5937049999993</v>
      </c>
      <c r="BE112" s="1348">
        <f t="shared" si="77"/>
        <v>7451.9999999999991</v>
      </c>
      <c r="BM112" s="748" t="s">
        <v>573</v>
      </c>
      <c r="BN112" s="1348">
        <v>37079999</v>
      </c>
      <c r="BO112" s="1348">
        <v>5355163</v>
      </c>
      <c r="BP112" s="1348">
        <v>29880000</v>
      </c>
      <c r="BQ112" s="1348">
        <v>7199999</v>
      </c>
      <c r="BR112" s="1348">
        <f t="shared" si="79"/>
        <v>38377.798965000002</v>
      </c>
      <c r="BS112" s="1348">
        <f t="shared" si="80"/>
        <v>5542.5937049999993</v>
      </c>
      <c r="BT112" s="1348">
        <f t="shared" si="81"/>
        <v>30925.8</v>
      </c>
      <c r="BU112" s="1348">
        <f t="shared" si="82"/>
        <v>7451.9989649999989</v>
      </c>
      <c r="BX112" s="1153" t="s">
        <v>585</v>
      </c>
      <c r="BY112" s="1348">
        <v>51286201</v>
      </c>
      <c r="BZ112" s="1348">
        <f t="shared" si="83"/>
        <v>53081.218034999998</v>
      </c>
      <c r="CC112" s="1348" t="s">
        <v>391</v>
      </c>
      <c r="CD112" s="1348">
        <v>599579022</v>
      </c>
      <c r="CE112" s="1348">
        <v>316314233</v>
      </c>
      <c r="CF112" s="1348">
        <v>534670403</v>
      </c>
      <c r="CG112" s="1348">
        <v>64908619</v>
      </c>
      <c r="CH112" s="1348">
        <f t="shared" si="118"/>
        <v>620564.28776999994</v>
      </c>
      <c r="CI112" s="1348">
        <f t="shared" si="119"/>
        <v>327385.23115499999</v>
      </c>
      <c r="CJ112" s="1348">
        <f t="shared" si="120"/>
        <v>553383.86710499995</v>
      </c>
      <c r="CK112" s="1348">
        <f t="shared" si="121"/>
        <v>67180.420664999998</v>
      </c>
      <c r="CN112" s="1153" t="s">
        <v>896</v>
      </c>
      <c r="CO112" s="1348">
        <v>0</v>
      </c>
      <c r="CP112" s="1348">
        <f t="shared" si="88"/>
        <v>0</v>
      </c>
      <c r="CS112" s="748" t="s">
        <v>389</v>
      </c>
      <c r="CT112" s="749">
        <v>245891465</v>
      </c>
      <c r="CU112" s="749">
        <v>25410598</v>
      </c>
      <c r="CV112" s="749">
        <v>73975247</v>
      </c>
      <c r="CW112" s="749">
        <v>171916218</v>
      </c>
      <c r="CX112" s="1348">
        <f t="shared" si="122"/>
        <v>254497.66627499997</v>
      </c>
      <c r="CY112" s="1348">
        <f t="shared" si="123"/>
        <v>26299.968929999999</v>
      </c>
      <c r="CZ112" s="1348">
        <f t="shared" si="124"/>
        <v>76564.380644999997</v>
      </c>
      <c r="DA112" s="1348">
        <f t="shared" si="125"/>
        <v>177933.28562999997</v>
      </c>
      <c r="DJ112" s="1153" t="s">
        <v>389</v>
      </c>
      <c r="DK112" s="1348">
        <v>257261773</v>
      </c>
      <c r="DL112" s="1348">
        <v>95213254</v>
      </c>
      <c r="DM112" s="1348">
        <v>162048519</v>
      </c>
      <c r="DN112" s="1348">
        <v>66835245</v>
      </c>
      <c r="DO112" s="1348">
        <f t="shared" si="94"/>
        <v>266265.93505499995</v>
      </c>
      <c r="DP112" s="1348">
        <f t="shared" si="95"/>
        <v>98545.71789</v>
      </c>
      <c r="DQ112" s="1348">
        <f t="shared" si="96"/>
        <v>167720.21716499998</v>
      </c>
      <c r="DR112" s="1348">
        <f t="shared" si="97"/>
        <v>69174.478574999986</v>
      </c>
      <c r="DV112" s="748" t="s">
        <v>399</v>
      </c>
      <c r="DW112" s="749">
        <v>6441593</v>
      </c>
      <c r="DX112" s="1349">
        <f t="shared" si="98"/>
        <v>6667.0487549999989</v>
      </c>
      <c r="EA112" s="748" t="s">
        <v>389</v>
      </c>
      <c r="EB112" s="749">
        <v>267481042</v>
      </c>
      <c r="EC112" s="749">
        <v>100581747</v>
      </c>
      <c r="ED112" s="749">
        <v>188348742</v>
      </c>
      <c r="EE112" s="749">
        <v>79132300</v>
      </c>
      <c r="EF112" s="1350">
        <f t="shared" si="99"/>
        <v>276842.87847</v>
      </c>
      <c r="EG112" s="1350">
        <f t="shared" si="100"/>
        <v>104102.10814499999</v>
      </c>
      <c r="EH112" s="1350">
        <f t="shared" si="101"/>
        <v>194940.94796999998</v>
      </c>
      <c r="EI112" s="1350">
        <f t="shared" si="102"/>
        <v>81901.930500000002</v>
      </c>
      <c r="EL112" s="1351" t="s">
        <v>585</v>
      </c>
      <c r="EM112" s="1352">
        <v>26989200</v>
      </c>
      <c r="EN112" s="1352">
        <f t="shared" si="103"/>
        <v>27933.822</v>
      </c>
      <c r="EQ112" s="996" t="s">
        <v>389</v>
      </c>
      <c r="ER112" s="997">
        <v>289651242</v>
      </c>
      <c r="ES112" s="997">
        <v>253702169</v>
      </c>
      <c r="ET112" s="997">
        <v>35949073</v>
      </c>
      <c r="EU112" s="997">
        <v>133120790</v>
      </c>
      <c r="EV112" s="1352">
        <f t="shared" si="104"/>
        <v>299789.03547</v>
      </c>
      <c r="EW112" s="1352">
        <f t="shared" si="105"/>
        <v>137780.01764999999</v>
      </c>
      <c r="EX112" s="1352">
        <f t="shared" si="106"/>
        <v>262581.74491499999</v>
      </c>
      <c r="EY112" s="1352">
        <f t="shared" si="107"/>
        <v>37207.290554999992</v>
      </c>
      <c r="FD112" s="1348"/>
      <c r="FF112" s="1153" t="s">
        <v>572</v>
      </c>
      <c r="FG112" s="1348">
        <v>2580359</v>
      </c>
      <c r="FH112" s="1348">
        <v>2580359</v>
      </c>
      <c r="FI112" s="1348">
        <v>2580359</v>
      </c>
      <c r="FJ112" s="1348">
        <v>0</v>
      </c>
      <c r="FK112" s="1350">
        <f t="shared" si="109"/>
        <v>2670.6715649999996</v>
      </c>
      <c r="FL112" s="1350">
        <f t="shared" si="110"/>
        <v>2670.6715649999996</v>
      </c>
      <c r="FM112" s="1350">
        <f t="shared" si="111"/>
        <v>2670.6715649999996</v>
      </c>
      <c r="FN112" s="1350">
        <f t="shared" si="112"/>
        <v>0</v>
      </c>
      <c r="FQ112" s="748" t="s">
        <v>393</v>
      </c>
      <c r="FR112" s="749">
        <v>73291778</v>
      </c>
      <c r="FS112" s="1348">
        <f t="shared" si="113"/>
        <v>75856.990229999996</v>
      </c>
      <c r="FV112" s="748" t="s">
        <v>572</v>
      </c>
      <c r="FW112" s="749">
        <v>2580359</v>
      </c>
      <c r="FX112" s="749">
        <v>2580359</v>
      </c>
      <c r="FY112" s="749">
        <v>2580359</v>
      </c>
      <c r="FZ112" s="749">
        <v>0</v>
      </c>
      <c r="GA112" s="1350">
        <f t="shared" si="114"/>
        <v>2670.6715649999996</v>
      </c>
      <c r="GB112" s="1350">
        <f t="shared" si="115"/>
        <v>2670.6715649999996</v>
      </c>
      <c r="GC112" s="1350">
        <f t="shared" si="116"/>
        <v>2670.6715649999996</v>
      </c>
      <c r="GD112" s="1350">
        <f t="shared" si="117"/>
        <v>0</v>
      </c>
    </row>
    <row r="113" spans="1:186" ht="15" customHeight="1" x14ac:dyDescent="0.25">
      <c r="A113" s="748" t="s">
        <v>575</v>
      </c>
      <c r="B113" s="749">
        <v>37000000</v>
      </c>
      <c r="C113" s="749">
        <v>0</v>
      </c>
      <c r="D113" s="749">
        <v>37000000</v>
      </c>
      <c r="E113" s="749">
        <v>0</v>
      </c>
      <c r="F113" s="749">
        <f t="shared" si="59"/>
        <v>38295</v>
      </c>
      <c r="G113" s="749">
        <f t="shared" si="60"/>
        <v>0</v>
      </c>
      <c r="H113" s="749">
        <f t="shared" si="61"/>
        <v>38295</v>
      </c>
      <c r="I113" s="749">
        <f t="shared" si="62"/>
        <v>0</v>
      </c>
      <c r="Q113" s="748" t="s">
        <v>575</v>
      </c>
      <c r="R113" s="749">
        <v>35500000</v>
      </c>
      <c r="S113" s="749">
        <v>140742</v>
      </c>
      <c r="T113" s="749">
        <v>35359258</v>
      </c>
      <c r="U113" s="749">
        <v>0</v>
      </c>
      <c r="V113" s="1348">
        <f t="shared" si="64"/>
        <v>36742.5</v>
      </c>
      <c r="W113" s="1348">
        <f t="shared" si="65"/>
        <v>145.66796999999997</v>
      </c>
      <c r="X113" s="1348">
        <f t="shared" si="66"/>
        <v>36596.832029999998</v>
      </c>
      <c r="Y113" s="1348">
        <f t="shared" si="67"/>
        <v>0</v>
      </c>
      <c r="AB113" s="748" t="s">
        <v>400</v>
      </c>
      <c r="AC113" s="749">
        <v>9175469</v>
      </c>
      <c r="AD113" s="1348">
        <f t="shared" si="68"/>
        <v>9496.6104149999992</v>
      </c>
      <c r="AG113" s="748" t="s">
        <v>475</v>
      </c>
      <c r="AH113" s="749">
        <v>12500000</v>
      </c>
      <c r="AI113" s="749">
        <v>2082500</v>
      </c>
      <c r="AJ113" s="749">
        <v>5206250</v>
      </c>
      <c r="AK113" s="749">
        <v>7293750</v>
      </c>
      <c r="AL113" s="1348">
        <f t="shared" si="69"/>
        <v>12937.499999999998</v>
      </c>
      <c r="AM113" s="1348">
        <f t="shared" si="70"/>
        <v>2155.3874999999998</v>
      </c>
      <c r="AN113" s="1348">
        <f t="shared" si="71"/>
        <v>5388.46875</v>
      </c>
      <c r="AO113" s="1348">
        <f t="shared" si="72"/>
        <v>7549.0312499999991</v>
      </c>
      <c r="AR113" s="748" t="s">
        <v>402</v>
      </c>
      <c r="AS113" s="1348">
        <v>4140000</v>
      </c>
      <c r="AT113" s="1348">
        <f t="shared" si="73"/>
        <v>4284.8999999999996</v>
      </c>
      <c r="AW113" s="748" t="s">
        <v>574</v>
      </c>
      <c r="AX113" s="749">
        <v>60439484</v>
      </c>
      <c r="AY113" s="749">
        <v>47000000</v>
      </c>
      <c r="AZ113" s="749">
        <v>19909918</v>
      </c>
      <c r="BA113" s="749">
        <v>13439484</v>
      </c>
      <c r="BB113" s="1348">
        <f t="shared" si="74"/>
        <v>62554.865939999989</v>
      </c>
      <c r="BC113" s="1348">
        <f t="shared" si="75"/>
        <v>48644.999999999993</v>
      </c>
      <c r="BD113" s="1348">
        <f t="shared" si="76"/>
        <v>20606.76513</v>
      </c>
      <c r="BE113" s="1348">
        <f t="shared" si="77"/>
        <v>13909.86594</v>
      </c>
      <c r="BM113" s="748" t="s">
        <v>574</v>
      </c>
      <c r="BN113" s="1348">
        <v>80495255</v>
      </c>
      <c r="BO113" s="1348">
        <v>24820026</v>
      </c>
      <c r="BP113" s="1348">
        <v>80495255</v>
      </c>
      <c r="BQ113" s="1348">
        <v>0</v>
      </c>
      <c r="BR113" s="1348">
        <f t="shared" si="79"/>
        <v>83312.588925000004</v>
      </c>
      <c r="BS113" s="1348">
        <f t="shared" si="80"/>
        <v>25688.726910000001</v>
      </c>
      <c r="BT113" s="1348">
        <f t="shared" si="81"/>
        <v>83312.588925000004</v>
      </c>
      <c r="BU113" s="1348">
        <f t="shared" si="82"/>
        <v>0</v>
      </c>
      <c r="BX113" s="1153" t="s">
        <v>794</v>
      </c>
      <c r="BY113" s="1348">
        <v>50929201</v>
      </c>
      <c r="BZ113" s="1348">
        <f t="shared" si="83"/>
        <v>52711.723034999995</v>
      </c>
      <c r="CC113" s="1348" t="s">
        <v>573</v>
      </c>
      <c r="CD113" s="1348">
        <v>37079999</v>
      </c>
      <c r="CE113" s="1348">
        <v>5355163</v>
      </c>
      <c r="CF113" s="1348">
        <v>29880000</v>
      </c>
      <c r="CG113" s="1348">
        <v>7199999</v>
      </c>
      <c r="CH113" s="1348">
        <f t="shared" si="118"/>
        <v>38377.798965000002</v>
      </c>
      <c r="CI113" s="1348">
        <f t="shared" si="119"/>
        <v>5542.5937049999993</v>
      </c>
      <c r="CJ113" s="1348">
        <f t="shared" si="120"/>
        <v>30925.8</v>
      </c>
      <c r="CK113" s="1348">
        <f t="shared" si="121"/>
        <v>7451.9989649999989</v>
      </c>
      <c r="CN113" s="1153" t="s">
        <v>897</v>
      </c>
      <c r="CO113" s="1348">
        <v>0</v>
      </c>
      <c r="CP113" s="1348">
        <f t="shared" si="88"/>
        <v>0</v>
      </c>
      <c r="CS113" s="748" t="s">
        <v>390</v>
      </c>
      <c r="CT113" s="749">
        <v>732196435</v>
      </c>
      <c r="CU113" s="749">
        <v>453906657</v>
      </c>
      <c r="CV113" s="749">
        <v>673336908</v>
      </c>
      <c r="CW113" s="749">
        <v>58859527</v>
      </c>
      <c r="CX113" s="1348">
        <f t="shared" si="122"/>
        <v>757823.31022500002</v>
      </c>
      <c r="CY113" s="1348">
        <f t="shared" si="123"/>
        <v>469793.38999499998</v>
      </c>
      <c r="CZ113" s="1348">
        <f t="shared" si="124"/>
        <v>696903.69978000002</v>
      </c>
      <c r="DA113" s="1348">
        <f t="shared" si="125"/>
        <v>60919.610444999998</v>
      </c>
      <c r="DJ113" s="1153" t="s">
        <v>390</v>
      </c>
      <c r="DK113" s="1348">
        <v>753196435</v>
      </c>
      <c r="DL113" s="1348">
        <v>687347198</v>
      </c>
      <c r="DM113" s="1348">
        <v>65849237</v>
      </c>
      <c r="DN113" s="1348">
        <v>534810863</v>
      </c>
      <c r="DO113" s="1348">
        <f t="shared" si="94"/>
        <v>779558.31022500002</v>
      </c>
      <c r="DP113" s="1348">
        <f t="shared" si="95"/>
        <v>711404.34992999991</v>
      </c>
      <c r="DQ113" s="1348">
        <f t="shared" si="96"/>
        <v>68153.960294999983</v>
      </c>
      <c r="DR113" s="1348">
        <f t="shared" si="97"/>
        <v>553529.24320499995</v>
      </c>
      <c r="DV113" s="748" t="s">
        <v>400</v>
      </c>
      <c r="DW113" s="749">
        <v>6441593</v>
      </c>
      <c r="DX113" s="1349">
        <f t="shared" si="98"/>
        <v>6667.0487549999989</v>
      </c>
      <c r="EA113" s="748" t="s">
        <v>390</v>
      </c>
      <c r="EB113" s="749">
        <v>883897529</v>
      </c>
      <c r="EC113" s="749">
        <v>777232572</v>
      </c>
      <c r="ED113" s="749">
        <v>876397529</v>
      </c>
      <c r="EE113" s="749">
        <v>7500000</v>
      </c>
      <c r="EF113" s="1350">
        <f t="shared" si="99"/>
        <v>914833.94251499989</v>
      </c>
      <c r="EG113" s="1350">
        <f t="shared" si="100"/>
        <v>804435.71201999998</v>
      </c>
      <c r="EH113" s="1350">
        <f t="shared" si="101"/>
        <v>907071.44251499989</v>
      </c>
      <c r="EI113" s="1350">
        <f t="shared" si="102"/>
        <v>7762.4999999999991</v>
      </c>
      <c r="EL113" s="1351" t="s">
        <v>402</v>
      </c>
      <c r="EM113" s="1352">
        <v>26989200</v>
      </c>
      <c r="EN113" s="1352">
        <f t="shared" si="103"/>
        <v>27933.822</v>
      </c>
      <c r="EQ113" s="996" t="s">
        <v>390</v>
      </c>
      <c r="ER113" s="997">
        <v>880174529</v>
      </c>
      <c r="ES113" s="997">
        <v>876397529</v>
      </c>
      <c r="ET113" s="997">
        <v>3777000</v>
      </c>
      <c r="EU113" s="997">
        <v>796302268</v>
      </c>
      <c r="EV113" s="1352">
        <f t="shared" si="104"/>
        <v>910980.63751499995</v>
      </c>
      <c r="EW113" s="1352">
        <f t="shared" si="105"/>
        <v>824172.84737999993</v>
      </c>
      <c r="EX113" s="1352">
        <f t="shared" si="106"/>
        <v>907071.44251499989</v>
      </c>
      <c r="EY113" s="1352">
        <f t="shared" si="107"/>
        <v>3909.1949999999997</v>
      </c>
      <c r="FD113" s="1348"/>
      <c r="FF113" s="1153" t="s">
        <v>389</v>
      </c>
      <c r="FG113" s="1348">
        <v>305450171</v>
      </c>
      <c r="FH113" s="1348">
        <v>239811338</v>
      </c>
      <c r="FI113" s="1348">
        <v>272975877</v>
      </c>
      <c r="FJ113" s="1348">
        <v>32474294</v>
      </c>
      <c r="FK113" s="1350">
        <f t="shared" si="109"/>
        <v>316140.92698499997</v>
      </c>
      <c r="FL113" s="1350">
        <f t="shared" si="110"/>
        <v>248204.73482999997</v>
      </c>
      <c r="FM113" s="1350">
        <f t="shared" si="111"/>
        <v>282530.03269499994</v>
      </c>
      <c r="FN113" s="1350">
        <f t="shared" si="112"/>
        <v>33610.894289999997</v>
      </c>
      <c r="FQ113" s="748" t="s">
        <v>394</v>
      </c>
      <c r="FR113" s="749">
        <v>23664495</v>
      </c>
      <c r="FS113" s="1348">
        <f t="shared" si="113"/>
        <v>24492.752324999998</v>
      </c>
      <c r="FV113" s="748" t="s">
        <v>389</v>
      </c>
      <c r="FW113" s="749">
        <v>286344346</v>
      </c>
      <c r="FX113" s="749">
        <v>269405871</v>
      </c>
      <c r="FY113" s="749">
        <v>272353441</v>
      </c>
      <c r="FZ113" s="749">
        <v>13990905</v>
      </c>
      <c r="GA113" s="1350">
        <f t="shared" si="114"/>
        <v>296366.39811000001</v>
      </c>
      <c r="GB113" s="1350">
        <f t="shared" si="115"/>
        <v>278835.07648499997</v>
      </c>
      <c r="GC113" s="1350">
        <f t="shared" si="116"/>
        <v>281885.81143499998</v>
      </c>
      <c r="GD113" s="1350">
        <f t="shared" si="117"/>
        <v>14480.586674999999</v>
      </c>
    </row>
    <row r="114" spans="1:186" ht="15" customHeight="1" x14ac:dyDescent="0.25">
      <c r="A114" s="748" t="s">
        <v>392</v>
      </c>
      <c r="B114" s="749">
        <v>37000000</v>
      </c>
      <c r="C114" s="749">
        <v>0</v>
      </c>
      <c r="D114" s="749">
        <v>37000000</v>
      </c>
      <c r="E114" s="749">
        <v>0</v>
      </c>
      <c r="F114" s="749">
        <f t="shared" si="59"/>
        <v>38295</v>
      </c>
      <c r="G114" s="749">
        <f t="shared" si="60"/>
        <v>0</v>
      </c>
      <c r="H114" s="749">
        <f t="shared" si="61"/>
        <v>38295</v>
      </c>
      <c r="I114" s="749">
        <f t="shared" si="62"/>
        <v>0</v>
      </c>
      <c r="Q114" s="748" t="s">
        <v>392</v>
      </c>
      <c r="R114" s="749">
        <v>35500000</v>
      </c>
      <c r="S114" s="749">
        <v>140742</v>
      </c>
      <c r="T114" s="749">
        <v>35359258</v>
      </c>
      <c r="U114" s="749">
        <v>0</v>
      </c>
      <c r="V114" s="1348">
        <f t="shared" si="64"/>
        <v>36742.5</v>
      </c>
      <c r="W114" s="1348">
        <f t="shared" si="65"/>
        <v>145.66796999999997</v>
      </c>
      <c r="X114" s="1348">
        <f t="shared" si="66"/>
        <v>36596.832029999998</v>
      </c>
      <c r="Y114" s="1348">
        <f t="shared" si="67"/>
        <v>0</v>
      </c>
      <c r="AB114" s="748" t="s">
        <v>506</v>
      </c>
      <c r="AC114" s="749">
        <v>9175469</v>
      </c>
      <c r="AD114" s="1348">
        <f t="shared" si="68"/>
        <v>9496.6104149999992</v>
      </c>
      <c r="AG114" s="748" t="s">
        <v>575</v>
      </c>
      <c r="AH114" s="749">
        <v>35500000</v>
      </c>
      <c r="AI114" s="749">
        <v>140742</v>
      </c>
      <c r="AJ114" s="749">
        <v>140742</v>
      </c>
      <c r="AK114" s="749">
        <v>35359258</v>
      </c>
      <c r="AL114" s="1348">
        <f t="shared" si="69"/>
        <v>36742.5</v>
      </c>
      <c r="AM114" s="1348">
        <f t="shared" si="70"/>
        <v>145.66796999999997</v>
      </c>
      <c r="AN114" s="1348">
        <f t="shared" si="71"/>
        <v>145.66796999999997</v>
      </c>
      <c r="AO114" s="1348">
        <f t="shared" si="72"/>
        <v>36596.832029999998</v>
      </c>
      <c r="AR114" s="748" t="s">
        <v>587</v>
      </c>
      <c r="AS114" s="1348">
        <v>0</v>
      </c>
      <c r="AT114" s="1348">
        <f t="shared" si="73"/>
        <v>0</v>
      </c>
      <c r="AW114" s="748" t="s">
        <v>475</v>
      </c>
      <c r="AX114" s="749">
        <v>24506250</v>
      </c>
      <c r="AY114" s="749">
        <v>5206250</v>
      </c>
      <c r="AZ114" s="749">
        <v>3123750</v>
      </c>
      <c r="BA114" s="749">
        <v>19300000</v>
      </c>
      <c r="BB114" s="1348">
        <f t="shared" si="74"/>
        <v>25363.968749999996</v>
      </c>
      <c r="BC114" s="1348">
        <f t="shared" si="75"/>
        <v>5388.46875</v>
      </c>
      <c r="BD114" s="1348">
        <f t="shared" si="76"/>
        <v>3233.0812499999997</v>
      </c>
      <c r="BE114" s="1348">
        <f t="shared" si="77"/>
        <v>19975.5</v>
      </c>
      <c r="BM114" s="748" t="s">
        <v>475</v>
      </c>
      <c r="BN114" s="1348">
        <v>91205170</v>
      </c>
      <c r="BO114" s="1348">
        <v>4165000</v>
      </c>
      <c r="BP114" s="1348">
        <v>91205170</v>
      </c>
      <c r="BQ114" s="1348">
        <v>0</v>
      </c>
      <c r="BR114" s="1348">
        <f t="shared" si="79"/>
        <v>94397.350949999993</v>
      </c>
      <c r="BS114" s="1348">
        <f t="shared" si="80"/>
        <v>4310.7749999999996</v>
      </c>
      <c r="BT114" s="1348">
        <f t="shared" si="81"/>
        <v>94397.350949999993</v>
      </c>
      <c r="BU114" s="1348">
        <f t="shared" si="82"/>
        <v>0</v>
      </c>
      <c r="BX114" s="1153" t="s">
        <v>854</v>
      </c>
      <c r="BY114" s="1348">
        <v>0</v>
      </c>
      <c r="BZ114" s="1348">
        <f t="shared" si="83"/>
        <v>0</v>
      </c>
      <c r="CC114" s="1348" t="s">
        <v>574</v>
      </c>
      <c r="CD114" s="1348">
        <v>80495255</v>
      </c>
      <c r="CE114" s="1348">
        <v>29759464</v>
      </c>
      <c r="CF114" s="1348">
        <v>80495255</v>
      </c>
      <c r="CG114" s="1348">
        <v>0</v>
      </c>
      <c r="CH114" s="1348">
        <f t="shared" si="118"/>
        <v>83312.588925000004</v>
      </c>
      <c r="CI114" s="1348">
        <f t="shared" si="119"/>
        <v>30801.045239999996</v>
      </c>
      <c r="CJ114" s="1348">
        <f t="shared" si="120"/>
        <v>83312.588925000004</v>
      </c>
      <c r="CK114" s="1348">
        <f t="shared" si="121"/>
        <v>0</v>
      </c>
      <c r="CN114" s="1153" t="s">
        <v>585</v>
      </c>
      <c r="CO114" s="1348">
        <v>12361918</v>
      </c>
      <c r="CP114" s="1348">
        <f t="shared" si="88"/>
        <v>12794.585129999999</v>
      </c>
      <c r="CS114" s="748" t="s">
        <v>391</v>
      </c>
      <c r="CT114" s="749">
        <v>589814930</v>
      </c>
      <c r="CU114" s="749">
        <v>408603638</v>
      </c>
      <c r="CV114" s="749">
        <v>538455403</v>
      </c>
      <c r="CW114" s="749">
        <v>51359527</v>
      </c>
      <c r="CX114" s="1348">
        <f t="shared" si="122"/>
        <v>610458.45255000005</v>
      </c>
      <c r="CY114" s="1348">
        <f t="shared" si="123"/>
        <v>422904.76532999997</v>
      </c>
      <c r="CZ114" s="1348">
        <f t="shared" si="124"/>
        <v>557301.34210500005</v>
      </c>
      <c r="DA114" s="1348">
        <f t="shared" si="125"/>
        <v>53157.110444999998</v>
      </c>
      <c r="DJ114" s="1153" t="s">
        <v>391</v>
      </c>
      <c r="DK114" s="1348">
        <v>610814930</v>
      </c>
      <c r="DL114" s="1348">
        <v>559455403</v>
      </c>
      <c r="DM114" s="1348">
        <v>51359527</v>
      </c>
      <c r="DN114" s="1348">
        <v>470204210</v>
      </c>
      <c r="DO114" s="1348">
        <f t="shared" si="94"/>
        <v>632193.45255000005</v>
      </c>
      <c r="DP114" s="1348">
        <f t="shared" si="95"/>
        <v>579036.34210500005</v>
      </c>
      <c r="DQ114" s="1348">
        <f t="shared" si="96"/>
        <v>53157.110444999998</v>
      </c>
      <c r="DR114" s="1348">
        <f t="shared" si="97"/>
        <v>486661.35735000001</v>
      </c>
      <c r="DV114" s="748" t="s">
        <v>506</v>
      </c>
      <c r="DW114" s="749">
        <v>6441593</v>
      </c>
      <c r="DX114" s="1349">
        <f t="shared" si="98"/>
        <v>6667.0487549999989</v>
      </c>
      <c r="EA114" s="748" t="s">
        <v>391</v>
      </c>
      <c r="EB114" s="749">
        <v>748505734</v>
      </c>
      <c r="EC114" s="749">
        <v>692369451</v>
      </c>
      <c r="ED114" s="749">
        <v>748505734</v>
      </c>
      <c r="EE114" s="749">
        <v>0</v>
      </c>
      <c r="EF114" s="1350">
        <f t="shared" si="99"/>
        <v>774703.43469000002</v>
      </c>
      <c r="EG114" s="1350">
        <f t="shared" si="100"/>
        <v>716602.38178499998</v>
      </c>
      <c r="EH114" s="1350">
        <f t="shared" si="101"/>
        <v>774703.43469000002</v>
      </c>
      <c r="EI114" s="1350">
        <f t="shared" si="102"/>
        <v>0</v>
      </c>
      <c r="EL114" s="1351" t="s">
        <v>587</v>
      </c>
      <c r="EM114" s="1352">
        <v>26989200</v>
      </c>
      <c r="EN114" s="1352">
        <f t="shared" si="103"/>
        <v>27933.822</v>
      </c>
      <c r="EQ114" s="996" t="s">
        <v>391</v>
      </c>
      <c r="ER114" s="997">
        <v>748505734</v>
      </c>
      <c r="ES114" s="997">
        <v>748505734</v>
      </c>
      <c r="ET114" s="997">
        <v>0</v>
      </c>
      <c r="EU114" s="997">
        <v>699946917</v>
      </c>
      <c r="EV114" s="1352">
        <f t="shared" si="104"/>
        <v>774703.43469000002</v>
      </c>
      <c r="EW114" s="1352">
        <f t="shared" si="105"/>
        <v>724445.05909499992</v>
      </c>
      <c r="EX114" s="1352">
        <f t="shared" si="106"/>
        <v>774703.43469000002</v>
      </c>
      <c r="EY114" s="1352">
        <f t="shared" si="107"/>
        <v>0</v>
      </c>
      <c r="FD114" s="1348"/>
      <c r="FF114" s="1153" t="s">
        <v>390</v>
      </c>
      <c r="FG114" s="1348">
        <v>978409754</v>
      </c>
      <c r="FH114" s="1348">
        <v>827285734</v>
      </c>
      <c r="FI114" s="1348">
        <v>978395514</v>
      </c>
      <c r="FJ114" s="1348">
        <v>14240</v>
      </c>
      <c r="FK114" s="1350">
        <f t="shared" si="109"/>
        <v>1012654.0953899999</v>
      </c>
      <c r="FL114" s="1350">
        <f t="shared" si="110"/>
        <v>856240.73468999995</v>
      </c>
      <c r="FM114" s="1350">
        <f t="shared" si="111"/>
        <v>1012639.3569899999</v>
      </c>
      <c r="FN114" s="1350">
        <f t="shared" si="112"/>
        <v>14.738399999999999</v>
      </c>
      <c r="FQ114" s="748" t="s">
        <v>395</v>
      </c>
      <c r="FR114" s="749">
        <v>132449508</v>
      </c>
      <c r="FS114" s="1348">
        <f t="shared" si="113"/>
        <v>137085.24077999999</v>
      </c>
      <c r="FV114" s="748" t="s">
        <v>390</v>
      </c>
      <c r="FW114" s="749">
        <v>901519829</v>
      </c>
      <c r="FX114" s="749">
        <v>873631850</v>
      </c>
      <c r="FY114" s="749">
        <v>873631850</v>
      </c>
      <c r="FZ114" s="749">
        <v>27887979</v>
      </c>
      <c r="GA114" s="1350">
        <f t="shared" si="114"/>
        <v>933073.02301499993</v>
      </c>
      <c r="GB114" s="1350">
        <f t="shared" si="115"/>
        <v>904208.96474999993</v>
      </c>
      <c r="GC114" s="1350">
        <f t="shared" si="116"/>
        <v>904208.96474999993</v>
      </c>
      <c r="GD114" s="1350">
        <f t="shared" si="117"/>
        <v>28864.058264999996</v>
      </c>
    </row>
    <row r="115" spans="1:186" ht="15" customHeight="1" x14ac:dyDescent="0.25">
      <c r="A115" s="748" t="s">
        <v>576</v>
      </c>
      <c r="B115" s="749">
        <v>882367002</v>
      </c>
      <c r="C115" s="749">
        <v>46723000</v>
      </c>
      <c r="D115" s="749">
        <v>835644002</v>
      </c>
      <c r="E115" s="749">
        <v>0</v>
      </c>
      <c r="F115" s="749">
        <f t="shared" si="59"/>
        <v>913249.8470699999</v>
      </c>
      <c r="G115" s="749">
        <f t="shared" si="60"/>
        <v>48358.304999999993</v>
      </c>
      <c r="H115" s="749">
        <f t="shared" si="61"/>
        <v>864891.54206999997</v>
      </c>
      <c r="I115" s="749">
        <f t="shared" si="62"/>
        <v>0</v>
      </c>
      <c r="Q115" s="748" t="s">
        <v>576</v>
      </c>
      <c r="R115" s="749">
        <v>899595071</v>
      </c>
      <c r="S115" s="749">
        <v>166820694</v>
      </c>
      <c r="T115" s="749">
        <v>732774377</v>
      </c>
      <c r="U115" s="749">
        <v>13606334</v>
      </c>
      <c r="V115" s="1348">
        <f t="shared" si="64"/>
        <v>931080.8984849999</v>
      </c>
      <c r="W115" s="1348">
        <f t="shared" si="65"/>
        <v>172659.41828999997</v>
      </c>
      <c r="X115" s="1348">
        <f t="shared" si="66"/>
        <v>758421.48019499995</v>
      </c>
      <c r="Y115" s="1348">
        <f t="shared" si="67"/>
        <v>14082.555689999999</v>
      </c>
      <c r="AB115" s="748" t="s">
        <v>585</v>
      </c>
      <c r="AC115" s="749">
        <v>0</v>
      </c>
      <c r="AD115" s="1348">
        <f t="shared" si="68"/>
        <v>0</v>
      </c>
      <c r="AG115" s="748" t="s">
        <v>392</v>
      </c>
      <c r="AH115" s="749">
        <v>35500000</v>
      </c>
      <c r="AI115" s="749">
        <v>140742</v>
      </c>
      <c r="AJ115" s="749">
        <v>140742</v>
      </c>
      <c r="AK115" s="749">
        <v>35359258</v>
      </c>
      <c r="AL115" s="1348">
        <f t="shared" si="69"/>
        <v>36742.5</v>
      </c>
      <c r="AM115" s="1348">
        <f t="shared" si="70"/>
        <v>145.66796999999997</v>
      </c>
      <c r="AN115" s="1348">
        <f t="shared" si="71"/>
        <v>145.66796999999997</v>
      </c>
      <c r="AO115" s="1348">
        <f t="shared" si="72"/>
        <v>36596.832029999998</v>
      </c>
      <c r="AR115" s="748" t="s">
        <v>786</v>
      </c>
      <c r="AS115" s="1348">
        <v>4140000</v>
      </c>
      <c r="AT115" s="1348">
        <f t="shared" si="73"/>
        <v>4284.8999999999996</v>
      </c>
      <c r="AW115" s="748" t="s">
        <v>575</v>
      </c>
      <c r="AX115" s="749">
        <v>33915277</v>
      </c>
      <c r="AY115" s="749">
        <v>140742</v>
      </c>
      <c r="AZ115" s="749">
        <v>140742</v>
      </c>
      <c r="BA115" s="749">
        <v>33774535</v>
      </c>
      <c r="BB115" s="1348">
        <f t="shared" si="74"/>
        <v>35102.311694999997</v>
      </c>
      <c r="BC115" s="1348">
        <f t="shared" si="75"/>
        <v>145.66796999999997</v>
      </c>
      <c r="BD115" s="1348">
        <f t="shared" si="76"/>
        <v>145.66796999999997</v>
      </c>
      <c r="BE115" s="1348">
        <f t="shared" si="77"/>
        <v>34956.643725000002</v>
      </c>
      <c r="BM115" s="748" t="s">
        <v>575</v>
      </c>
      <c r="BN115" s="1348">
        <v>33915277</v>
      </c>
      <c r="BO115" s="1348">
        <v>140742</v>
      </c>
      <c r="BP115" s="1348">
        <v>140742</v>
      </c>
      <c r="BQ115" s="1348">
        <v>33774535</v>
      </c>
      <c r="BR115" s="1348">
        <f t="shared" si="79"/>
        <v>35102.311694999997</v>
      </c>
      <c r="BS115" s="1348">
        <f t="shared" si="80"/>
        <v>145.66796999999997</v>
      </c>
      <c r="BT115" s="1348">
        <f t="shared" si="81"/>
        <v>145.66796999999997</v>
      </c>
      <c r="BU115" s="1348">
        <f t="shared" si="82"/>
        <v>34956.643725000002</v>
      </c>
      <c r="BX115" s="1153" t="s">
        <v>402</v>
      </c>
      <c r="BY115" s="1348">
        <v>357000</v>
      </c>
      <c r="BZ115" s="1348">
        <f t="shared" si="83"/>
        <v>369.49499999999995</v>
      </c>
      <c r="CC115" s="1348" t="s">
        <v>475</v>
      </c>
      <c r="CD115" s="1348">
        <v>24506250</v>
      </c>
      <c r="CE115" s="1348">
        <v>5206250</v>
      </c>
      <c r="CF115" s="1348">
        <v>24506250</v>
      </c>
      <c r="CG115" s="1348">
        <v>0</v>
      </c>
      <c r="CH115" s="1348">
        <f t="shared" si="118"/>
        <v>25363.968749999996</v>
      </c>
      <c r="CI115" s="1348">
        <f t="shared" si="119"/>
        <v>5388.46875</v>
      </c>
      <c r="CJ115" s="1348">
        <f t="shared" si="120"/>
        <v>25363.968749999996</v>
      </c>
      <c r="CK115" s="1348">
        <f t="shared" si="121"/>
        <v>0</v>
      </c>
      <c r="CN115" s="1153" t="s">
        <v>794</v>
      </c>
      <c r="CO115" s="1348">
        <v>0</v>
      </c>
      <c r="CP115" s="1348">
        <f t="shared" si="88"/>
        <v>0</v>
      </c>
      <c r="CS115" s="748" t="s">
        <v>573</v>
      </c>
      <c r="CT115" s="749">
        <v>29880000</v>
      </c>
      <c r="CU115" s="749">
        <v>5355163</v>
      </c>
      <c r="CV115" s="749">
        <v>29880000</v>
      </c>
      <c r="CW115" s="749">
        <v>0</v>
      </c>
      <c r="CX115" s="1348">
        <f t="shared" si="122"/>
        <v>30925.8</v>
      </c>
      <c r="CY115" s="1348">
        <f t="shared" si="123"/>
        <v>5542.5937049999993</v>
      </c>
      <c r="CZ115" s="1348">
        <f t="shared" si="124"/>
        <v>30925.8</v>
      </c>
      <c r="DA115" s="1348">
        <f t="shared" si="125"/>
        <v>0</v>
      </c>
      <c r="DJ115" s="1153" t="s">
        <v>573</v>
      </c>
      <c r="DK115" s="1348">
        <v>29880000</v>
      </c>
      <c r="DL115" s="1348">
        <v>29880000</v>
      </c>
      <c r="DM115" s="1348">
        <v>0</v>
      </c>
      <c r="DN115" s="1348">
        <v>14612397</v>
      </c>
      <c r="DO115" s="1348">
        <f t="shared" si="94"/>
        <v>30925.8</v>
      </c>
      <c r="DP115" s="1348">
        <f t="shared" si="95"/>
        <v>30925.8</v>
      </c>
      <c r="DQ115" s="1348">
        <f t="shared" si="96"/>
        <v>0</v>
      </c>
      <c r="DR115" s="1348">
        <f t="shared" si="97"/>
        <v>15123.830894999999</v>
      </c>
      <c r="DV115" s="748" t="s">
        <v>603</v>
      </c>
      <c r="DW115" s="749">
        <v>40484771</v>
      </c>
      <c r="DX115" s="1349">
        <f t="shared" si="98"/>
        <v>41901.737985</v>
      </c>
      <c r="EA115" s="748" t="s">
        <v>573</v>
      </c>
      <c r="EB115" s="749">
        <v>29880000</v>
      </c>
      <c r="EC115" s="749">
        <v>25628505</v>
      </c>
      <c r="ED115" s="749">
        <v>29880000</v>
      </c>
      <c r="EE115" s="749">
        <v>0</v>
      </c>
      <c r="EF115" s="1350">
        <f t="shared" si="99"/>
        <v>30925.8</v>
      </c>
      <c r="EG115" s="1350">
        <f t="shared" si="100"/>
        <v>26525.502675</v>
      </c>
      <c r="EH115" s="1350">
        <f t="shared" si="101"/>
        <v>30925.8</v>
      </c>
      <c r="EI115" s="1350">
        <f t="shared" si="102"/>
        <v>0</v>
      </c>
      <c r="EL115" s="1351" t="s">
        <v>403</v>
      </c>
      <c r="EM115" s="1352">
        <v>1298071213</v>
      </c>
      <c r="EN115" s="1352">
        <f t="shared" si="103"/>
        <v>1343503.7054549998</v>
      </c>
      <c r="EQ115" s="996" t="s">
        <v>573</v>
      </c>
      <c r="ER115" s="997">
        <v>29880000</v>
      </c>
      <c r="ES115" s="997">
        <v>29880000</v>
      </c>
      <c r="ET115" s="997">
        <v>0</v>
      </c>
      <c r="EU115" s="997">
        <v>27561449</v>
      </c>
      <c r="EV115" s="1352">
        <f t="shared" si="104"/>
        <v>30925.8</v>
      </c>
      <c r="EW115" s="1352">
        <f t="shared" si="105"/>
        <v>28526.099714999997</v>
      </c>
      <c r="EX115" s="1352">
        <f t="shared" si="106"/>
        <v>30925.8</v>
      </c>
      <c r="EY115" s="1352">
        <f t="shared" si="107"/>
        <v>0</v>
      </c>
      <c r="FD115" s="1348"/>
      <c r="FF115" s="1153" t="s">
        <v>391</v>
      </c>
      <c r="FG115" s="1348">
        <v>759324928</v>
      </c>
      <c r="FH115" s="1348">
        <v>732861102</v>
      </c>
      <c r="FI115" s="1348">
        <v>759310688</v>
      </c>
      <c r="FJ115" s="1348">
        <v>14240</v>
      </c>
      <c r="FK115" s="1350">
        <f t="shared" si="109"/>
        <v>785901.30047999986</v>
      </c>
      <c r="FL115" s="1350">
        <f t="shared" si="110"/>
        <v>758511.24056999991</v>
      </c>
      <c r="FM115" s="1350">
        <f t="shared" si="111"/>
        <v>785886.56207999995</v>
      </c>
      <c r="FN115" s="1350">
        <f t="shared" si="112"/>
        <v>14.738399999999999</v>
      </c>
      <c r="FQ115" s="748" t="s">
        <v>396</v>
      </c>
      <c r="FR115" s="749">
        <v>43252542</v>
      </c>
      <c r="FS115" s="1348">
        <f t="shared" si="113"/>
        <v>44766.380969999998</v>
      </c>
      <c r="FV115" s="748" t="s">
        <v>391</v>
      </c>
      <c r="FW115" s="749">
        <v>773044295</v>
      </c>
      <c r="FX115" s="749">
        <v>749792182</v>
      </c>
      <c r="FY115" s="749">
        <v>749792182</v>
      </c>
      <c r="FZ115" s="749">
        <v>23252113</v>
      </c>
      <c r="GA115" s="1350">
        <f t="shared" si="114"/>
        <v>800100.845325</v>
      </c>
      <c r="GB115" s="1350">
        <f t="shared" si="115"/>
        <v>776034.90836999996</v>
      </c>
      <c r="GC115" s="1350">
        <f t="shared" si="116"/>
        <v>776034.90836999996</v>
      </c>
      <c r="GD115" s="1350">
        <f t="shared" si="117"/>
        <v>24065.936955000001</v>
      </c>
    </row>
    <row r="116" spans="1:186" ht="15" customHeight="1" x14ac:dyDescent="0.25">
      <c r="A116" s="748" t="s">
        <v>393</v>
      </c>
      <c r="B116" s="749">
        <v>24323001</v>
      </c>
      <c r="C116" s="749">
        <v>24323000</v>
      </c>
      <c r="D116" s="749">
        <v>1</v>
      </c>
      <c r="E116" s="749">
        <v>0</v>
      </c>
      <c r="F116" s="749">
        <f t="shared" si="59"/>
        <v>25174.306034999998</v>
      </c>
      <c r="G116" s="749">
        <f t="shared" si="60"/>
        <v>25174.304999999997</v>
      </c>
      <c r="H116" s="749">
        <f t="shared" si="61"/>
        <v>1.0349999999999999E-3</v>
      </c>
      <c r="I116" s="749">
        <f t="shared" si="62"/>
        <v>0</v>
      </c>
      <c r="Q116" s="748" t="s">
        <v>393</v>
      </c>
      <c r="R116" s="749">
        <v>144420694</v>
      </c>
      <c r="S116" s="749">
        <v>144420694</v>
      </c>
      <c r="T116" s="749">
        <v>0</v>
      </c>
      <c r="U116" s="749">
        <v>9873000</v>
      </c>
      <c r="V116" s="1348">
        <f t="shared" si="64"/>
        <v>149475.41828999997</v>
      </c>
      <c r="W116" s="1348">
        <f t="shared" si="65"/>
        <v>149475.41828999997</v>
      </c>
      <c r="X116" s="1348">
        <f t="shared" si="66"/>
        <v>0</v>
      </c>
      <c r="Y116" s="1348">
        <f t="shared" si="67"/>
        <v>10218.554999999998</v>
      </c>
      <c r="AB116" s="748" t="s">
        <v>402</v>
      </c>
      <c r="AC116" s="749">
        <v>0</v>
      </c>
      <c r="AD116" s="1348">
        <f t="shared" si="68"/>
        <v>0</v>
      </c>
      <c r="AG116" s="748" t="s">
        <v>576</v>
      </c>
      <c r="AH116" s="749">
        <v>988130307</v>
      </c>
      <c r="AI116" s="749">
        <v>140648433</v>
      </c>
      <c r="AJ116" s="749">
        <v>829741064</v>
      </c>
      <c r="AK116" s="749">
        <v>158389243</v>
      </c>
      <c r="AL116" s="1348">
        <f t="shared" si="69"/>
        <v>1022714.8677449999</v>
      </c>
      <c r="AM116" s="1348">
        <f t="shared" si="70"/>
        <v>145571.12815499998</v>
      </c>
      <c r="AN116" s="1348">
        <f t="shared" si="71"/>
        <v>858782.0012399999</v>
      </c>
      <c r="AO116" s="1348">
        <f t="shared" si="72"/>
        <v>163932.86650499998</v>
      </c>
      <c r="AR116" s="748" t="s">
        <v>403</v>
      </c>
      <c r="AS116" s="1348">
        <v>1331291288</v>
      </c>
      <c r="AT116" s="1348">
        <f t="shared" si="73"/>
        <v>1377886.4830799999</v>
      </c>
      <c r="AW116" s="748" t="s">
        <v>392</v>
      </c>
      <c r="AX116" s="749">
        <v>33915277</v>
      </c>
      <c r="AY116" s="749">
        <v>140742</v>
      </c>
      <c r="AZ116" s="749">
        <v>140742</v>
      </c>
      <c r="BA116" s="749">
        <v>33774535</v>
      </c>
      <c r="BB116" s="1348">
        <f t="shared" si="74"/>
        <v>35102.311694999997</v>
      </c>
      <c r="BC116" s="1348">
        <f t="shared" si="75"/>
        <v>145.66796999999997</v>
      </c>
      <c r="BD116" s="1348">
        <f t="shared" si="76"/>
        <v>145.66796999999997</v>
      </c>
      <c r="BE116" s="1348">
        <f t="shared" si="77"/>
        <v>34956.643725000002</v>
      </c>
      <c r="BM116" s="748" t="s">
        <v>392</v>
      </c>
      <c r="BN116" s="1348">
        <v>33915277</v>
      </c>
      <c r="BO116" s="1348">
        <v>140742</v>
      </c>
      <c r="BP116" s="1348">
        <v>140742</v>
      </c>
      <c r="BQ116" s="1348">
        <v>33774535</v>
      </c>
      <c r="BR116" s="1348">
        <f t="shared" si="79"/>
        <v>35102.311694999997</v>
      </c>
      <c r="BS116" s="1348">
        <f t="shared" si="80"/>
        <v>145.66796999999997</v>
      </c>
      <c r="BT116" s="1348">
        <f t="shared" si="81"/>
        <v>145.66796999999997</v>
      </c>
      <c r="BU116" s="1348">
        <f t="shared" si="82"/>
        <v>34956.643725000002</v>
      </c>
      <c r="BX116" s="1153" t="s">
        <v>587</v>
      </c>
      <c r="BY116" s="1348">
        <v>357000</v>
      </c>
      <c r="BZ116" s="1348">
        <f t="shared" si="83"/>
        <v>369.49499999999995</v>
      </c>
      <c r="CC116" s="1348" t="s">
        <v>575</v>
      </c>
      <c r="CD116" s="1348">
        <v>25341297</v>
      </c>
      <c r="CE116" s="1348">
        <v>140742</v>
      </c>
      <c r="CF116" s="1348">
        <v>9310587</v>
      </c>
      <c r="CG116" s="1348">
        <v>16030710</v>
      </c>
      <c r="CH116" s="1348">
        <f t="shared" si="118"/>
        <v>26228.242394999997</v>
      </c>
      <c r="CI116" s="1348">
        <f t="shared" si="119"/>
        <v>145.66796999999997</v>
      </c>
      <c r="CJ116" s="1348">
        <f t="shared" si="120"/>
        <v>9636.4575449999993</v>
      </c>
      <c r="CK116" s="1348">
        <f t="shared" si="121"/>
        <v>16591.784849999996</v>
      </c>
      <c r="CN116" s="1153" t="s">
        <v>402</v>
      </c>
      <c r="CO116" s="1348">
        <v>12361918</v>
      </c>
      <c r="CP116" s="1348">
        <f t="shared" si="88"/>
        <v>12794.585129999999</v>
      </c>
      <c r="CS116" s="748" t="s">
        <v>574</v>
      </c>
      <c r="CT116" s="749">
        <v>87995255</v>
      </c>
      <c r="CU116" s="749">
        <v>34741606</v>
      </c>
      <c r="CV116" s="749">
        <v>80495255</v>
      </c>
      <c r="CW116" s="749">
        <v>7500000</v>
      </c>
      <c r="CX116" s="1348">
        <f t="shared" si="122"/>
        <v>91075.088925000004</v>
      </c>
      <c r="CY116" s="1348">
        <f t="shared" si="123"/>
        <v>35957.562209999996</v>
      </c>
      <c r="CZ116" s="1348">
        <f t="shared" si="124"/>
        <v>83312.588925000004</v>
      </c>
      <c r="DA116" s="1348">
        <f t="shared" si="125"/>
        <v>7762.4999999999991</v>
      </c>
      <c r="DJ116" s="1153" t="s">
        <v>574</v>
      </c>
      <c r="DK116" s="1348">
        <v>87995255</v>
      </c>
      <c r="DL116" s="1348">
        <v>73505545</v>
      </c>
      <c r="DM116" s="1348">
        <v>14489710</v>
      </c>
      <c r="DN116" s="1348">
        <v>40010290</v>
      </c>
      <c r="DO116" s="1348">
        <f t="shared" si="94"/>
        <v>91075.088925000004</v>
      </c>
      <c r="DP116" s="1348">
        <f t="shared" si="95"/>
        <v>76078.23907499999</v>
      </c>
      <c r="DQ116" s="1348">
        <f t="shared" si="96"/>
        <v>14996.849849999999</v>
      </c>
      <c r="DR116" s="1348">
        <f t="shared" si="97"/>
        <v>41410.650150000001</v>
      </c>
      <c r="DV116" s="748" t="s">
        <v>604</v>
      </c>
      <c r="DW116" s="749">
        <v>40484771</v>
      </c>
      <c r="DX116" s="1349">
        <f t="shared" si="98"/>
        <v>41901.737985</v>
      </c>
      <c r="EA116" s="748" t="s">
        <v>574</v>
      </c>
      <c r="EB116" s="749">
        <v>81005545</v>
      </c>
      <c r="EC116" s="749">
        <v>46861792</v>
      </c>
      <c r="ED116" s="749">
        <v>73505545</v>
      </c>
      <c r="EE116" s="749">
        <v>7500000</v>
      </c>
      <c r="EF116" s="1350">
        <f t="shared" si="99"/>
        <v>83840.73907499999</v>
      </c>
      <c r="EG116" s="1350">
        <f t="shared" si="100"/>
        <v>48501.954719999994</v>
      </c>
      <c r="EH116" s="1350">
        <f t="shared" si="101"/>
        <v>76078.23907499999</v>
      </c>
      <c r="EI116" s="1350">
        <f t="shared" si="102"/>
        <v>7762.4999999999991</v>
      </c>
      <c r="EL116" s="1351" t="s">
        <v>404</v>
      </c>
      <c r="EM116" s="1352">
        <v>1298071213</v>
      </c>
      <c r="EN116" s="1352">
        <f t="shared" si="103"/>
        <v>1343503.7054549998</v>
      </c>
      <c r="EQ116" s="996" t="s">
        <v>574</v>
      </c>
      <c r="ER116" s="997">
        <v>77282545</v>
      </c>
      <c r="ES116" s="997">
        <v>73505545</v>
      </c>
      <c r="ET116" s="997">
        <v>3777000</v>
      </c>
      <c r="EU116" s="997">
        <v>54032220</v>
      </c>
      <c r="EV116" s="1352">
        <f t="shared" si="104"/>
        <v>79987.434074999997</v>
      </c>
      <c r="EW116" s="1352">
        <f t="shared" si="105"/>
        <v>55923.347699999998</v>
      </c>
      <c r="EX116" s="1352">
        <f t="shared" si="106"/>
        <v>76078.23907499999</v>
      </c>
      <c r="EY116" s="1352">
        <f t="shared" si="107"/>
        <v>3909.1949999999997</v>
      </c>
      <c r="FD116" s="1348"/>
      <c r="FF116" s="1153" t="s">
        <v>573</v>
      </c>
      <c r="FG116" s="1348">
        <v>31073153</v>
      </c>
      <c r="FH116" s="1348">
        <v>16545341</v>
      </c>
      <c r="FI116" s="1348">
        <v>31073153</v>
      </c>
      <c r="FJ116" s="1348">
        <v>0</v>
      </c>
      <c r="FK116" s="1350">
        <f t="shared" si="109"/>
        <v>32160.713354999996</v>
      </c>
      <c r="FL116" s="1350">
        <f t="shared" si="110"/>
        <v>17124.427935</v>
      </c>
      <c r="FM116" s="1350">
        <f t="shared" si="111"/>
        <v>32160.713354999996</v>
      </c>
      <c r="FN116" s="1350">
        <f t="shared" si="112"/>
        <v>0</v>
      </c>
      <c r="FQ116" s="748" t="s">
        <v>577</v>
      </c>
      <c r="FR116" s="749">
        <v>3116213</v>
      </c>
      <c r="FS116" s="1348">
        <f t="shared" si="113"/>
        <v>3225.2804550000001</v>
      </c>
      <c r="FV116" s="748" t="s">
        <v>573</v>
      </c>
      <c r="FW116" s="749">
        <v>21952832</v>
      </c>
      <c r="FX116" s="749">
        <v>20166215</v>
      </c>
      <c r="FY116" s="749">
        <v>20166215</v>
      </c>
      <c r="FZ116" s="749">
        <v>1786617</v>
      </c>
      <c r="GA116" s="1350">
        <f t="shared" si="114"/>
        <v>22721.181119999997</v>
      </c>
      <c r="GB116" s="1350">
        <f t="shared" si="115"/>
        <v>20872.032524999999</v>
      </c>
      <c r="GC116" s="1350">
        <f t="shared" si="116"/>
        <v>20872.032524999999</v>
      </c>
      <c r="GD116" s="1350">
        <f t="shared" si="117"/>
        <v>1849.1485949999999</v>
      </c>
    </row>
    <row r="117" spans="1:186" ht="15" customHeight="1" x14ac:dyDescent="0.25">
      <c r="A117" s="748" t="s">
        <v>394</v>
      </c>
      <c r="B117" s="749">
        <v>52663000</v>
      </c>
      <c r="C117" s="749">
        <v>0</v>
      </c>
      <c r="D117" s="749">
        <v>52663000</v>
      </c>
      <c r="E117" s="749">
        <v>0</v>
      </c>
      <c r="F117" s="749">
        <f t="shared" si="59"/>
        <v>54506.204999999994</v>
      </c>
      <c r="G117" s="749">
        <f t="shared" si="60"/>
        <v>0</v>
      </c>
      <c r="H117" s="749">
        <f t="shared" si="61"/>
        <v>54506.204999999994</v>
      </c>
      <c r="I117" s="749">
        <f t="shared" si="62"/>
        <v>0</v>
      </c>
      <c r="Q117" s="748" t="s">
        <v>394</v>
      </c>
      <c r="R117" s="749">
        <v>52663000</v>
      </c>
      <c r="S117" s="749">
        <v>0</v>
      </c>
      <c r="T117" s="749">
        <v>52663000</v>
      </c>
      <c r="U117" s="749">
        <v>0</v>
      </c>
      <c r="V117" s="1348">
        <f t="shared" si="64"/>
        <v>54506.204999999994</v>
      </c>
      <c r="W117" s="1348">
        <f t="shared" si="65"/>
        <v>0</v>
      </c>
      <c r="X117" s="1348">
        <f t="shared" si="66"/>
        <v>54506.204999999994</v>
      </c>
      <c r="Y117" s="1348">
        <f t="shared" si="67"/>
        <v>0</v>
      </c>
      <c r="AB117" s="748" t="s">
        <v>587</v>
      </c>
      <c r="AC117" s="749">
        <v>0</v>
      </c>
      <c r="AD117" s="1348">
        <f t="shared" si="68"/>
        <v>0</v>
      </c>
      <c r="AG117" s="748" t="s">
        <v>393</v>
      </c>
      <c r="AH117" s="749">
        <v>259420694</v>
      </c>
      <c r="AI117" s="749">
        <v>68698000</v>
      </c>
      <c r="AJ117" s="749">
        <v>219420694</v>
      </c>
      <c r="AK117" s="749">
        <v>40000000</v>
      </c>
      <c r="AL117" s="1348">
        <f t="shared" si="69"/>
        <v>268500.41828999994</v>
      </c>
      <c r="AM117" s="1348">
        <f t="shared" si="70"/>
        <v>71102.429999999993</v>
      </c>
      <c r="AN117" s="1348">
        <f t="shared" si="71"/>
        <v>227100.41828999997</v>
      </c>
      <c r="AO117" s="1348">
        <f t="shared" si="72"/>
        <v>41400</v>
      </c>
      <c r="AR117" s="748" t="s">
        <v>404</v>
      </c>
      <c r="AS117" s="1348">
        <v>1258472140</v>
      </c>
      <c r="AT117" s="1348">
        <f t="shared" si="73"/>
        <v>1302518.6648999997</v>
      </c>
      <c r="AW117" s="748" t="s">
        <v>576</v>
      </c>
      <c r="AX117" s="749">
        <v>1193280416</v>
      </c>
      <c r="AY117" s="749">
        <v>835453971</v>
      </c>
      <c r="AZ117" s="749">
        <v>140648433</v>
      </c>
      <c r="BA117" s="749">
        <v>357826445</v>
      </c>
      <c r="BB117" s="1348">
        <f t="shared" si="74"/>
        <v>1235045.2305599998</v>
      </c>
      <c r="BC117" s="1348">
        <f t="shared" si="75"/>
        <v>864694.85998499999</v>
      </c>
      <c r="BD117" s="1348">
        <f t="shared" si="76"/>
        <v>145571.12815499998</v>
      </c>
      <c r="BE117" s="1348">
        <f t="shared" si="77"/>
        <v>370350.37057499995</v>
      </c>
      <c r="BM117" s="748" t="s">
        <v>576</v>
      </c>
      <c r="BN117" s="1348">
        <v>2704029960</v>
      </c>
      <c r="BO117" s="1348">
        <v>144983433</v>
      </c>
      <c r="BP117" s="1348">
        <v>1047292221</v>
      </c>
      <c r="BQ117" s="1348">
        <v>1656737739</v>
      </c>
      <c r="BR117" s="1348">
        <f t="shared" si="79"/>
        <v>2798671.0085999998</v>
      </c>
      <c r="BS117" s="1348">
        <f t="shared" si="80"/>
        <v>150057.85315499999</v>
      </c>
      <c r="BT117" s="1348">
        <f t="shared" si="81"/>
        <v>1083947.4487349999</v>
      </c>
      <c r="BU117" s="1348">
        <f t="shared" si="82"/>
        <v>1714723.559865</v>
      </c>
      <c r="BX117" s="1153" t="s">
        <v>403</v>
      </c>
      <c r="BY117" s="1348">
        <v>126010328</v>
      </c>
      <c r="BZ117" s="1348">
        <f t="shared" si="83"/>
        <v>130420.68947999999</v>
      </c>
      <c r="CC117" s="1348" t="s">
        <v>392</v>
      </c>
      <c r="CD117" s="1348">
        <v>25341297</v>
      </c>
      <c r="CE117" s="1348">
        <v>140742</v>
      </c>
      <c r="CF117" s="1348">
        <v>9310587</v>
      </c>
      <c r="CG117" s="1348">
        <v>16030710</v>
      </c>
      <c r="CH117" s="1348">
        <f t="shared" si="118"/>
        <v>26228.242394999997</v>
      </c>
      <c r="CI117" s="1348">
        <f t="shared" si="119"/>
        <v>145.66796999999997</v>
      </c>
      <c r="CJ117" s="1348">
        <f t="shared" si="120"/>
        <v>9636.4575449999993</v>
      </c>
      <c r="CK117" s="1348">
        <f t="shared" si="121"/>
        <v>16591.784849999996</v>
      </c>
      <c r="CN117" s="1153" t="s">
        <v>587</v>
      </c>
      <c r="CO117" s="1348">
        <v>12361918</v>
      </c>
      <c r="CP117" s="1348">
        <f t="shared" si="88"/>
        <v>12794.585129999999</v>
      </c>
      <c r="CS117" s="748" t="s">
        <v>475</v>
      </c>
      <c r="CT117" s="749">
        <v>24506250</v>
      </c>
      <c r="CU117" s="749">
        <v>5206250</v>
      </c>
      <c r="CV117" s="749">
        <v>24506250</v>
      </c>
      <c r="CW117" s="749">
        <v>0</v>
      </c>
      <c r="CX117" s="1348">
        <f t="shared" si="122"/>
        <v>25363.968749999996</v>
      </c>
      <c r="CY117" s="1348">
        <f t="shared" si="123"/>
        <v>5388.46875</v>
      </c>
      <c r="CZ117" s="1348">
        <f t="shared" si="124"/>
        <v>25363.968749999996</v>
      </c>
      <c r="DA117" s="1348">
        <f t="shared" si="125"/>
        <v>0</v>
      </c>
      <c r="DJ117" s="1153" t="s">
        <v>475</v>
      </c>
      <c r="DK117" s="1348">
        <v>24506250</v>
      </c>
      <c r="DL117" s="1348">
        <v>24506250</v>
      </c>
      <c r="DM117" s="1348">
        <v>0</v>
      </c>
      <c r="DN117" s="1348">
        <v>9983966</v>
      </c>
      <c r="DO117" s="1348">
        <f t="shared" si="94"/>
        <v>25363.968749999996</v>
      </c>
      <c r="DP117" s="1348">
        <f t="shared" si="95"/>
        <v>25363.968749999996</v>
      </c>
      <c r="DQ117" s="1348">
        <f t="shared" si="96"/>
        <v>0</v>
      </c>
      <c r="DR117" s="1348">
        <f t="shared" si="97"/>
        <v>10333.40481</v>
      </c>
      <c r="DV117" s="748" t="s">
        <v>890</v>
      </c>
      <c r="DW117" s="749">
        <v>40484771</v>
      </c>
      <c r="DX117" s="1349">
        <f t="shared" si="98"/>
        <v>41901.737985</v>
      </c>
      <c r="EA117" s="748" t="s">
        <v>475</v>
      </c>
      <c r="EB117" s="749">
        <v>24506250</v>
      </c>
      <c r="EC117" s="749">
        <v>12372824</v>
      </c>
      <c r="ED117" s="749">
        <v>24506250</v>
      </c>
      <c r="EE117" s="749">
        <v>0</v>
      </c>
      <c r="EF117" s="1350">
        <f t="shared" si="99"/>
        <v>25363.968749999996</v>
      </c>
      <c r="EG117" s="1350">
        <f t="shared" si="100"/>
        <v>12805.87284</v>
      </c>
      <c r="EH117" s="1350">
        <f t="shared" si="101"/>
        <v>25363.968749999996</v>
      </c>
      <c r="EI117" s="1350">
        <f t="shared" si="102"/>
        <v>0</v>
      </c>
      <c r="EL117" s="1351" t="s">
        <v>405</v>
      </c>
      <c r="EM117" s="1352">
        <v>1298071213</v>
      </c>
      <c r="EN117" s="1352">
        <f t="shared" si="103"/>
        <v>1343503.7054549998</v>
      </c>
      <c r="EQ117" s="996" t="s">
        <v>475</v>
      </c>
      <c r="ER117" s="997">
        <v>24506250</v>
      </c>
      <c r="ES117" s="997">
        <v>24506250</v>
      </c>
      <c r="ET117" s="997">
        <v>0</v>
      </c>
      <c r="EU117" s="997">
        <v>14761682</v>
      </c>
      <c r="EV117" s="1352">
        <f t="shared" si="104"/>
        <v>25363.968749999996</v>
      </c>
      <c r="EW117" s="1352">
        <f t="shared" si="105"/>
        <v>15278.34087</v>
      </c>
      <c r="EX117" s="1352">
        <f t="shared" si="106"/>
        <v>25363.968749999996</v>
      </c>
      <c r="EY117" s="1352">
        <f t="shared" si="107"/>
        <v>0</v>
      </c>
      <c r="FD117" s="1348"/>
      <c r="FF117" s="1153" t="s">
        <v>574</v>
      </c>
      <c r="FG117" s="1348">
        <v>163505423</v>
      </c>
      <c r="FH117" s="1348">
        <v>60728751</v>
      </c>
      <c r="FI117" s="1348">
        <v>163505423</v>
      </c>
      <c r="FJ117" s="1348">
        <v>0</v>
      </c>
      <c r="FK117" s="1350">
        <f t="shared" si="109"/>
        <v>169228.11280500001</v>
      </c>
      <c r="FL117" s="1350">
        <f t="shared" si="110"/>
        <v>62854.257284999992</v>
      </c>
      <c r="FM117" s="1350">
        <f t="shared" si="111"/>
        <v>169228.11280500001</v>
      </c>
      <c r="FN117" s="1350">
        <f t="shared" si="112"/>
        <v>0</v>
      </c>
      <c r="FQ117" s="748" t="s">
        <v>397</v>
      </c>
      <c r="FR117" s="749">
        <v>2760298</v>
      </c>
      <c r="FS117" s="1348">
        <f t="shared" si="113"/>
        <v>2856.9084299999995</v>
      </c>
      <c r="FV117" s="748" t="s">
        <v>574</v>
      </c>
      <c r="FW117" s="749">
        <v>82016452</v>
      </c>
      <c r="FX117" s="749">
        <v>81745197</v>
      </c>
      <c r="FY117" s="749">
        <v>81745197</v>
      </c>
      <c r="FZ117" s="749">
        <v>271255</v>
      </c>
      <c r="GA117" s="1350">
        <f t="shared" si="114"/>
        <v>84887.027820000003</v>
      </c>
      <c r="GB117" s="1350">
        <f t="shared" si="115"/>
        <v>84606.278894999996</v>
      </c>
      <c r="GC117" s="1350">
        <f t="shared" si="116"/>
        <v>84606.278894999996</v>
      </c>
      <c r="GD117" s="1350">
        <f t="shared" si="117"/>
        <v>280.74892499999999</v>
      </c>
    </row>
    <row r="118" spans="1:186" ht="15" customHeight="1" x14ac:dyDescent="0.25">
      <c r="A118" s="748" t="s">
        <v>395</v>
      </c>
      <c r="B118" s="749">
        <v>799881001</v>
      </c>
      <c r="C118" s="749">
        <v>22400000</v>
      </c>
      <c r="D118" s="749">
        <v>777481001</v>
      </c>
      <c r="E118" s="749">
        <v>0</v>
      </c>
      <c r="F118" s="749">
        <f t="shared" si="59"/>
        <v>827876.83603499993</v>
      </c>
      <c r="G118" s="749">
        <f t="shared" si="60"/>
        <v>23184</v>
      </c>
      <c r="H118" s="749">
        <f t="shared" si="61"/>
        <v>804692.83603500004</v>
      </c>
      <c r="I118" s="749">
        <f t="shared" si="62"/>
        <v>0</v>
      </c>
      <c r="Q118" s="748" t="s">
        <v>395</v>
      </c>
      <c r="R118" s="749">
        <v>697011377</v>
      </c>
      <c r="S118" s="749">
        <v>22400000</v>
      </c>
      <c r="T118" s="749">
        <v>674611377</v>
      </c>
      <c r="U118" s="749">
        <v>3733334</v>
      </c>
      <c r="V118" s="1348">
        <f t="shared" si="64"/>
        <v>721406.77519499988</v>
      </c>
      <c r="W118" s="1348">
        <f t="shared" si="65"/>
        <v>23184</v>
      </c>
      <c r="X118" s="1348">
        <f t="shared" si="66"/>
        <v>698222.77519499988</v>
      </c>
      <c r="Y118" s="1348">
        <f t="shared" si="67"/>
        <v>3864.0006899999994</v>
      </c>
      <c r="AB118" s="748" t="s">
        <v>403</v>
      </c>
      <c r="AC118" s="749">
        <v>7043505941</v>
      </c>
      <c r="AD118" s="1348">
        <f t="shared" si="68"/>
        <v>7290028.6489349995</v>
      </c>
      <c r="AG118" s="748" t="s">
        <v>394</v>
      </c>
      <c r="AH118" s="749">
        <v>52663000</v>
      </c>
      <c r="AI118" s="749">
        <v>0</v>
      </c>
      <c r="AJ118" s="749">
        <v>3512000</v>
      </c>
      <c r="AK118" s="749">
        <v>49151000</v>
      </c>
      <c r="AL118" s="1348">
        <f t="shared" si="69"/>
        <v>54506.204999999994</v>
      </c>
      <c r="AM118" s="1348">
        <f t="shared" si="70"/>
        <v>0</v>
      </c>
      <c r="AN118" s="1348">
        <f t="shared" si="71"/>
        <v>3634.9199999999996</v>
      </c>
      <c r="AO118" s="1348">
        <f t="shared" si="72"/>
        <v>50871.284999999996</v>
      </c>
      <c r="AR118" s="748" t="s">
        <v>405</v>
      </c>
      <c r="AS118" s="1348">
        <v>0</v>
      </c>
      <c r="AT118" s="1348">
        <v>0</v>
      </c>
      <c r="AW118" s="748" t="s">
        <v>393</v>
      </c>
      <c r="AX118" s="749">
        <v>447835971</v>
      </c>
      <c r="AY118" s="749">
        <v>219420694</v>
      </c>
      <c r="AZ118" s="749">
        <v>68698000</v>
      </c>
      <c r="BA118" s="749">
        <v>228415277</v>
      </c>
      <c r="BB118" s="1348">
        <f t="shared" si="74"/>
        <v>463510.22998499998</v>
      </c>
      <c r="BC118" s="1348">
        <f t="shared" si="75"/>
        <v>227100.41828999997</v>
      </c>
      <c r="BD118" s="1348">
        <f t="shared" si="76"/>
        <v>71102.429999999993</v>
      </c>
      <c r="BE118" s="1348">
        <f t="shared" si="77"/>
        <v>236409.81169499998</v>
      </c>
      <c r="BM118" s="748" t="s">
        <v>393</v>
      </c>
      <c r="BN118" s="1348">
        <v>1593881971</v>
      </c>
      <c r="BO118" s="1348">
        <v>73033000</v>
      </c>
      <c r="BP118" s="1348">
        <v>374220694</v>
      </c>
      <c r="BQ118" s="1348">
        <v>1219661277</v>
      </c>
      <c r="BR118" s="1348">
        <f t="shared" si="79"/>
        <v>1649667.8399849997</v>
      </c>
      <c r="BS118" s="1348">
        <f t="shared" si="80"/>
        <v>75589.154999999999</v>
      </c>
      <c r="BT118" s="1348">
        <f t="shared" si="81"/>
        <v>387318.41829</v>
      </c>
      <c r="BU118" s="1348">
        <f t="shared" si="82"/>
        <v>1262349.4216949998</v>
      </c>
      <c r="BX118" s="1153" t="s">
        <v>404</v>
      </c>
      <c r="BY118" s="1348">
        <v>106350132</v>
      </c>
      <c r="BZ118" s="1348">
        <f t="shared" si="83"/>
        <v>110072.38661999999</v>
      </c>
      <c r="CC118" s="1348" t="s">
        <v>576</v>
      </c>
      <c r="CD118" s="1348">
        <v>2748051552</v>
      </c>
      <c r="CE118" s="1348">
        <v>253111300</v>
      </c>
      <c r="CF118" s="1348">
        <v>1362432262</v>
      </c>
      <c r="CG118" s="1348">
        <v>1385619290</v>
      </c>
      <c r="CH118" s="1348">
        <f t="shared" si="118"/>
        <v>2844233.3563199998</v>
      </c>
      <c r="CI118" s="1348">
        <f t="shared" si="119"/>
        <v>261970.19549999997</v>
      </c>
      <c r="CJ118" s="1348">
        <f t="shared" si="120"/>
        <v>1410117.39117</v>
      </c>
      <c r="CK118" s="1348">
        <f t="shared" si="121"/>
        <v>1434115.9651499998</v>
      </c>
      <c r="CN118" s="1153" t="s">
        <v>403</v>
      </c>
      <c r="CO118" s="1348">
        <v>799662796</v>
      </c>
      <c r="CP118" s="1348">
        <f t="shared" si="88"/>
        <v>827650.99385999993</v>
      </c>
      <c r="CS118" s="748" t="s">
        <v>575</v>
      </c>
      <c r="CT118" s="749">
        <v>21455656</v>
      </c>
      <c r="CU118" s="749">
        <v>9438111</v>
      </c>
      <c r="CV118" s="749">
        <v>9438111</v>
      </c>
      <c r="CW118" s="749">
        <v>12017545</v>
      </c>
      <c r="CX118" s="1348">
        <f t="shared" si="122"/>
        <v>22206.603959999997</v>
      </c>
      <c r="CY118" s="1348">
        <f t="shared" si="123"/>
        <v>9768.4448850000008</v>
      </c>
      <c r="CZ118" s="1348">
        <f t="shared" si="124"/>
        <v>9768.4448850000008</v>
      </c>
      <c r="DA118" s="1348">
        <f t="shared" si="125"/>
        <v>12438.159075</v>
      </c>
      <c r="DJ118" s="1153" t="s">
        <v>575</v>
      </c>
      <c r="DK118" s="1348">
        <v>44455656</v>
      </c>
      <c r="DL118" s="1348">
        <v>9739446</v>
      </c>
      <c r="DM118" s="1348">
        <v>34716210</v>
      </c>
      <c r="DN118" s="1348">
        <v>9442420</v>
      </c>
      <c r="DO118" s="1348">
        <f t="shared" si="94"/>
        <v>46011.60396</v>
      </c>
      <c r="DP118" s="1348">
        <f t="shared" si="95"/>
        <v>10080.326609999998</v>
      </c>
      <c r="DQ118" s="1348">
        <f t="shared" si="96"/>
        <v>35931.277349999997</v>
      </c>
      <c r="DR118" s="1348">
        <f t="shared" si="97"/>
        <v>9772.9046999999991</v>
      </c>
      <c r="DV118" s="748" t="s">
        <v>585</v>
      </c>
      <c r="DW118" s="749">
        <v>68491094</v>
      </c>
      <c r="DX118" s="1349">
        <f t="shared" si="98"/>
        <v>70888.282289999988</v>
      </c>
      <c r="EA118" s="748" t="s">
        <v>575</v>
      </c>
      <c r="EB118" s="749">
        <v>38670925</v>
      </c>
      <c r="EC118" s="749">
        <v>38670925</v>
      </c>
      <c r="ED118" s="749">
        <v>38670925</v>
      </c>
      <c r="EE118" s="749">
        <v>0</v>
      </c>
      <c r="EF118" s="1350">
        <f t="shared" si="99"/>
        <v>40024.407375000003</v>
      </c>
      <c r="EG118" s="1350">
        <f t="shared" si="100"/>
        <v>40024.407375000003</v>
      </c>
      <c r="EH118" s="1350">
        <f t="shared" si="101"/>
        <v>40024.407375000003</v>
      </c>
      <c r="EI118" s="1350">
        <f t="shared" si="102"/>
        <v>0</v>
      </c>
      <c r="EQ118" s="996" t="s">
        <v>575</v>
      </c>
      <c r="ER118" s="997">
        <v>38670925</v>
      </c>
      <c r="ES118" s="997">
        <v>38670925</v>
      </c>
      <c r="ET118" s="997">
        <v>0</v>
      </c>
      <c r="EU118" s="997">
        <v>38670925</v>
      </c>
      <c r="EV118" s="1352">
        <f t="shared" si="104"/>
        <v>40024.407375000003</v>
      </c>
      <c r="EW118" s="1352">
        <f t="shared" si="105"/>
        <v>40024.407375000003</v>
      </c>
      <c r="EX118" s="1352">
        <f t="shared" si="106"/>
        <v>40024.407375000003</v>
      </c>
      <c r="EY118" s="1352">
        <f t="shared" si="107"/>
        <v>0</v>
      </c>
      <c r="FD118" s="1348"/>
      <c r="FF118" s="1153" t="s">
        <v>475</v>
      </c>
      <c r="FG118" s="1348">
        <v>24506250</v>
      </c>
      <c r="FH118" s="1348">
        <v>17150540</v>
      </c>
      <c r="FI118" s="1348">
        <v>24506250</v>
      </c>
      <c r="FJ118" s="1348">
        <v>0</v>
      </c>
      <c r="FK118" s="1350">
        <f t="shared" si="109"/>
        <v>25363.968749999996</v>
      </c>
      <c r="FL118" s="1350">
        <f t="shared" si="110"/>
        <v>17750.8089</v>
      </c>
      <c r="FM118" s="1350">
        <f t="shared" si="111"/>
        <v>25363.968749999996</v>
      </c>
      <c r="FN118" s="1350">
        <f t="shared" si="112"/>
        <v>0</v>
      </c>
      <c r="FQ118" s="748" t="s">
        <v>578</v>
      </c>
      <c r="FR118" s="749">
        <v>0</v>
      </c>
      <c r="FS118" s="1348">
        <f t="shared" si="113"/>
        <v>0</v>
      </c>
      <c r="FV118" s="748" t="s">
        <v>475</v>
      </c>
      <c r="FW118" s="749">
        <v>24506250</v>
      </c>
      <c r="FX118" s="749">
        <v>21928256</v>
      </c>
      <c r="FY118" s="749">
        <v>21928256</v>
      </c>
      <c r="FZ118" s="749">
        <v>2577994</v>
      </c>
      <c r="GA118" s="1350">
        <f t="shared" si="114"/>
        <v>25363.968749999996</v>
      </c>
      <c r="GB118" s="1350">
        <f t="shared" si="115"/>
        <v>22695.74496</v>
      </c>
      <c r="GC118" s="1350">
        <f t="shared" si="116"/>
        <v>22695.74496</v>
      </c>
      <c r="GD118" s="1350">
        <f t="shared" si="117"/>
        <v>2668.22379</v>
      </c>
    </row>
    <row r="119" spans="1:186" ht="15" customHeight="1" x14ac:dyDescent="0.25">
      <c r="A119" s="748" t="s">
        <v>396</v>
      </c>
      <c r="B119" s="749">
        <v>5500000</v>
      </c>
      <c r="C119" s="749">
        <v>0</v>
      </c>
      <c r="D119" s="749">
        <v>5500000</v>
      </c>
      <c r="E119" s="749">
        <v>0</v>
      </c>
      <c r="F119" s="749">
        <f t="shared" si="59"/>
        <v>5692.5</v>
      </c>
      <c r="G119" s="749">
        <f t="shared" si="60"/>
        <v>0</v>
      </c>
      <c r="H119" s="749">
        <f t="shared" si="61"/>
        <v>5692.5</v>
      </c>
      <c r="I119" s="749">
        <f t="shared" si="62"/>
        <v>0</v>
      </c>
      <c r="Q119" s="748" t="s">
        <v>396</v>
      </c>
      <c r="R119" s="749">
        <v>5500000</v>
      </c>
      <c r="S119" s="749">
        <v>0</v>
      </c>
      <c r="T119" s="749">
        <v>5500000</v>
      </c>
      <c r="U119" s="749">
        <v>0</v>
      </c>
      <c r="V119" s="1348">
        <f t="shared" si="64"/>
        <v>5692.5</v>
      </c>
      <c r="W119" s="1348">
        <f t="shared" si="65"/>
        <v>0</v>
      </c>
      <c r="X119" s="1348">
        <f t="shared" si="66"/>
        <v>5692.5</v>
      </c>
      <c r="Y119" s="1348">
        <f t="shared" si="67"/>
        <v>0</v>
      </c>
      <c r="AB119" s="748" t="s">
        <v>404</v>
      </c>
      <c r="AC119" s="749">
        <v>6079119430</v>
      </c>
      <c r="AD119" s="1348">
        <f t="shared" si="68"/>
        <v>6291888.6100499993</v>
      </c>
      <c r="AG119" s="748" t="s">
        <v>395</v>
      </c>
      <c r="AH119" s="749">
        <v>670546613</v>
      </c>
      <c r="AI119" s="749">
        <v>71950433</v>
      </c>
      <c r="AJ119" s="749">
        <v>606808370</v>
      </c>
      <c r="AK119" s="749">
        <v>63738243</v>
      </c>
      <c r="AL119" s="1348">
        <f t="shared" si="69"/>
        <v>694015.74445499992</v>
      </c>
      <c r="AM119" s="1348">
        <f t="shared" si="70"/>
        <v>74468.698155000005</v>
      </c>
      <c r="AN119" s="1348">
        <f t="shared" si="71"/>
        <v>628046.66294999991</v>
      </c>
      <c r="AO119" s="1348">
        <f t="shared" si="72"/>
        <v>65969.081504999995</v>
      </c>
      <c r="AR119" s="748" t="s">
        <v>406</v>
      </c>
      <c r="AS119" s="1348">
        <v>72819148</v>
      </c>
      <c r="AT119" s="1348">
        <f t="shared" si="73"/>
        <v>75367.818180000002</v>
      </c>
      <c r="AW119" s="748" t="s">
        <v>394</v>
      </c>
      <c r="AX119" s="749">
        <v>52663000</v>
      </c>
      <c r="AY119" s="749">
        <v>9224907</v>
      </c>
      <c r="AZ119" s="749">
        <v>0</v>
      </c>
      <c r="BA119" s="749">
        <v>43438093</v>
      </c>
      <c r="BB119" s="1348">
        <f t="shared" si="74"/>
        <v>54506.204999999994</v>
      </c>
      <c r="BC119" s="1348">
        <f t="shared" si="75"/>
        <v>9547.7787449999978</v>
      </c>
      <c r="BD119" s="1348">
        <f t="shared" si="76"/>
        <v>0</v>
      </c>
      <c r="BE119" s="1348">
        <f t="shared" si="77"/>
        <v>44958.426254999998</v>
      </c>
      <c r="BM119" s="748" t="s">
        <v>394</v>
      </c>
      <c r="BN119" s="1348">
        <v>52663000</v>
      </c>
      <c r="BO119" s="1348">
        <v>0</v>
      </c>
      <c r="BP119" s="1348">
        <v>14913157</v>
      </c>
      <c r="BQ119" s="1348">
        <v>37749843</v>
      </c>
      <c r="BR119" s="1348">
        <f t="shared" si="79"/>
        <v>54506.204999999994</v>
      </c>
      <c r="BS119" s="1348">
        <f t="shared" si="80"/>
        <v>0</v>
      </c>
      <c r="BT119" s="1348">
        <f t="shared" si="81"/>
        <v>15435.117494999999</v>
      </c>
      <c r="BU119" s="1348">
        <f t="shared" si="82"/>
        <v>39071.087504999996</v>
      </c>
      <c r="BX119" s="1153" t="s">
        <v>405</v>
      </c>
      <c r="BY119" s="1348">
        <v>106350132</v>
      </c>
      <c r="BZ119" s="1348">
        <f t="shared" si="83"/>
        <v>110072.38661999999</v>
      </c>
      <c r="CC119" s="1348" t="s">
        <v>393</v>
      </c>
      <c r="CD119" s="1348">
        <v>1635482147</v>
      </c>
      <c r="CE119" s="1348">
        <v>95493770</v>
      </c>
      <c r="CF119" s="1348">
        <v>584179584</v>
      </c>
      <c r="CG119" s="1348">
        <v>1051302563</v>
      </c>
      <c r="CH119" s="1348">
        <f t="shared" si="118"/>
        <v>1692724.0221450001</v>
      </c>
      <c r="CI119" s="1348">
        <f t="shared" si="119"/>
        <v>98836.051949999994</v>
      </c>
      <c r="CJ119" s="1348">
        <f t="shared" si="120"/>
        <v>604625.86944000004</v>
      </c>
      <c r="CK119" s="1348">
        <f t="shared" si="121"/>
        <v>1088098.152705</v>
      </c>
      <c r="CN119" s="1153" t="s">
        <v>404</v>
      </c>
      <c r="CO119" s="1348">
        <v>0</v>
      </c>
      <c r="CP119" s="1348">
        <f t="shared" si="88"/>
        <v>0</v>
      </c>
      <c r="CS119" s="748" t="s">
        <v>392</v>
      </c>
      <c r="CT119" s="749">
        <v>21455656</v>
      </c>
      <c r="CU119" s="749">
        <v>9438111</v>
      </c>
      <c r="CV119" s="749">
        <v>9438111</v>
      </c>
      <c r="CW119" s="749">
        <v>12017545</v>
      </c>
      <c r="CX119" s="1348">
        <f t="shared" si="122"/>
        <v>22206.603959999997</v>
      </c>
      <c r="CY119" s="1348">
        <f t="shared" si="123"/>
        <v>9768.4448850000008</v>
      </c>
      <c r="CZ119" s="1348">
        <f t="shared" si="124"/>
        <v>9768.4448850000008</v>
      </c>
      <c r="DA119" s="1348">
        <f t="shared" si="125"/>
        <v>12438.159075</v>
      </c>
      <c r="DJ119" s="1153" t="s">
        <v>392</v>
      </c>
      <c r="DK119" s="1348">
        <v>44455656</v>
      </c>
      <c r="DL119" s="1348">
        <v>9739446</v>
      </c>
      <c r="DM119" s="1348">
        <v>34716210</v>
      </c>
      <c r="DN119" s="1348">
        <v>9442420</v>
      </c>
      <c r="DO119" s="1348">
        <f t="shared" si="94"/>
        <v>46011.60396</v>
      </c>
      <c r="DP119" s="1348">
        <f t="shared" si="95"/>
        <v>10080.326609999998</v>
      </c>
      <c r="DQ119" s="1348">
        <f t="shared" si="96"/>
        <v>35931.277349999997</v>
      </c>
      <c r="DR119" s="1348">
        <f t="shared" si="97"/>
        <v>9772.9046999999991</v>
      </c>
      <c r="DV119" s="748" t="s">
        <v>794</v>
      </c>
      <c r="DW119" s="749">
        <v>0</v>
      </c>
      <c r="DX119" s="1349">
        <f t="shared" si="98"/>
        <v>0</v>
      </c>
      <c r="EA119" s="748" t="s">
        <v>392</v>
      </c>
      <c r="EB119" s="749">
        <v>38670925</v>
      </c>
      <c r="EC119" s="749">
        <v>38670925</v>
      </c>
      <c r="ED119" s="749">
        <v>38670925</v>
      </c>
      <c r="EE119" s="749">
        <v>0</v>
      </c>
      <c r="EF119" s="1350">
        <f t="shared" si="99"/>
        <v>40024.407375000003</v>
      </c>
      <c r="EG119" s="1350">
        <f t="shared" si="100"/>
        <v>40024.407375000003</v>
      </c>
      <c r="EH119" s="1350">
        <f t="shared" si="101"/>
        <v>40024.407375000003</v>
      </c>
      <c r="EI119" s="1350">
        <f t="shared" si="102"/>
        <v>0</v>
      </c>
      <c r="EQ119" s="996" t="s">
        <v>392</v>
      </c>
      <c r="ER119" s="997">
        <v>38670925</v>
      </c>
      <c r="ES119" s="997">
        <v>38670925</v>
      </c>
      <c r="ET119" s="997">
        <v>0</v>
      </c>
      <c r="EU119" s="997">
        <v>38670925</v>
      </c>
      <c r="EV119" s="1352">
        <f t="shared" si="104"/>
        <v>40024.407375000003</v>
      </c>
      <c r="EW119" s="1352">
        <f t="shared" si="105"/>
        <v>40024.407375000003</v>
      </c>
      <c r="EX119" s="1352">
        <f t="shared" si="106"/>
        <v>40024.407375000003</v>
      </c>
      <c r="EY119" s="1352">
        <f t="shared" si="107"/>
        <v>0</v>
      </c>
      <c r="FD119" s="1348"/>
      <c r="FF119" s="1153" t="s">
        <v>575</v>
      </c>
      <c r="FG119" s="1348">
        <v>38670925</v>
      </c>
      <c r="FH119" s="1348">
        <v>38670925</v>
      </c>
      <c r="FI119" s="1348">
        <v>38670925</v>
      </c>
      <c r="FJ119" s="1348">
        <v>0</v>
      </c>
      <c r="FK119" s="1350">
        <f t="shared" si="109"/>
        <v>40024.407375000003</v>
      </c>
      <c r="FL119" s="1350">
        <f t="shared" si="110"/>
        <v>40024.407375000003</v>
      </c>
      <c r="FM119" s="1350">
        <f t="shared" si="111"/>
        <v>40024.407375000003</v>
      </c>
      <c r="FN119" s="1350">
        <f t="shared" si="112"/>
        <v>0</v>
      </c>
      <c r="FQ119" s="748" t="s">
        <v>398</v>
      </c>
      <c r="FR119" s="749">
        <v>355915</v>
      </c>
      <c r="FS119" s="1348">
        <f t="shared" si="113"/>
        <v>368.37202500000001</v>
      </c>
      <c r="FV119" s="748" t="s">
        <v>575</v>
      </c>
      <c r="FW119" s="749">
        <v>38694292</v>
      </c>
      <c r="FX119" s="749">
        <v>38694292</v>
      </c>
      <c r="FY119" s="749">
        <v>38694292</v>
      </c>
      <c r="FZ119" s="749">
        <v>0</v>
      </c>
      <c r="GA119" s="1350">
        <f t="shared" si="114"/>
        <v>40048.592219999999</v>
      </c>
      <c r="GB119" s="1350">
        <f t="shared" si="115"/>
        <v>40048.592219999999</v>
      </c>
      <c r="GC119" s="1350">
        <f t="shared" si="116"/>
        <v>40048.592219999999</v>
      </c>
      <c r="GD119" s="1350">
        <f t="shared" si="117"/>
        <v>0</v>
      </c>
    </row>
    <row r="120" spans="1:186" ht="15" customHeight="1" x14ac:dyDescent="0.25">
      <c r="A120" s="748" t="s">
        <v>577</v>
      </c>
      <c r="B120" s="749">
        <v>991013</v>
      </c>
      <c r="C120" s="749">
        <v>191010</v>
      </c>
      <c r="D120" s="749">
        <v>800003</v>
      </c>
      <c r="E120" s="749">
        <v>191010</v>
      </c>
      <c r="F120" s="749">
        <f t="shared" si="59"/>
        <v>1025.698455</v>
      </c>
      <c r="G120" s="749">
        <f t="shared" si="60"/>
        <v>197.69534999999996</v>
      </c>
      <c r="H120" s="749">
        <f t="shared" si="61"/>
        <v>828.00310500000001</v>
      </c>
      <c r="I120" s="749">
        <f t="shared" si="62"/>
        <v>197.69534999999996</v>
      </c>
      <c r="Q120" s="748" t="s">
        <v>577</v>
      </c>
      <c r="R120" s="749">
        <v>1665050</v>
      </c>
      <c r="S120" s="749">
        <v>865047</v>
      </c>
      <c r="T120" s="749">
        <v>800003</v>
      </c>
      <c r="U120" s="749">
        <v>840047</v>
      </c>
      <c r="V120" s="1348">
        <f t="shared" si="64"/>
        <v>1723.3267499999997</v>
      </c>
      <c r="W120" s="1348">
        <f t="shared" si="65"/>
        <v>895.32364499999994</v>
      </c>
      <c r="X120" s="1348">
        <f t="shared" si="66"/>
        <v>828.00310500000001</v>
      </c>
      <c r="Y120" s="1348">
        <f t="shared" si="67"/>
        <v>869.44864499999994</v>
      </c>
      <c r="AB120" s="748" t="s">
        <v>405</v>
      </c>
      <c r="AC120" s="749">
        <v>6079119430</v>
      </c>
      <c r="AD120" s="1348">
        <f t="shared" si="68"/>
        <v>6291888.6100499993</v>
      </c>
      <c r="AG120" s="748" t="s">
        <v>396</v>
      </c>
      <c r="AH120" s="749">
        <v>5500000</v>
      </c>
      <c r="AI120" s="749">
        <v>0</v>
      </c>
      <c r="AJ120" s="749">
        <v>0</v>
      </c>
      <c r="AK120" s="749">
        <v>5500000</v>
      </c>
      <c r="AL120" s="1348">
        <f t="shared" si="69"/>
        <v>5692.5</v>
      </c>
      <c r="AM120" s="1348">
        <f t="shared" si="70"/>
        <v>0</v>
      </c>
      <c r="AN120" s="1348">
        <f t="shared" si="71"/>
        <v>0</v>
      </c>
      <c r="AO120" s="1348">
        <f t="shared" si="72"/>
        <v>5692.5</v>
      </c>
      <c r="AR120" s="748" t="s">
        <v>407</v>
      </c>
      <c r="AS120" s="1348">
        <v>0</v>
      </c>
      <c r="AT120" s="1348">
        <v>0</v>
      </c>
      <c r="AW120" s="748" t="s">
        <v>395</v>
      </c>
      <c r="AX120" s="749">
        <v>687281445</v>
      </c>
      <c r="AY120" s="749">
        <v>606808370</v>
      </c>
      <c r="AZ120" s="749">
        <v>71950433</v>
      </c>
      <c r="BA120" s="749">
        <v>80473075</v>
      </c>
      <c r="BB120" s="1348">
        <f t="shared" si="74"/>
        <v>711336.29557499988</v>
      </c>
      <c r="BC120" s="1348">
        <f t="shared" si="75"/>
        <v>628046.66294999991</v>
      </c>
      <c r="BD120" s="1348">
        <f t="shared" si="76"/>
        <v>74468.698155000005</v>
      </c>
      <c r="BE120" s="1348">
        <f t="shared" si="77"/>
        <v>83289.632624999984</v>
      </c>
      <c r="BM120" s="748" t="s">
        <v>395</v>
      </c>
      <c r="BN120" s="1348">
        <v>988984989</v>
      </c>
      <c r="BO120" s="1348">
        <v>71950433</v>
      </c>
      <c r="BP120" s="1348">
        <v>658158370</v>
      </c>
      <c r="BQ120" s="1348">
        <v>330826619</v>
      </c>
      <c r="BR120" s="1348">
        <f t="shared" si="79"/>
        <v>1023599.4636149999</v>
      </c>
      <c r="BS120" s="1348">
        <f t="shared" si="80"/>
        <v>74468.698155000005</v>
      </c>
      <c r="BT120" s="1348">
        <f t="shared" si="81"/>
        <v>681193.91294999991</v>
      </c>
      <c r="BU120" s="1348">
        <f t="shared" si="82"/>
        <v>342405.55066499999</v>
      </c>
      <c r="BX120" s="1153" t="s">
        <v>406</v>
      </c>
      <c r="BY120" s="1348">
        <v>19660196</v>
      </c>
      <c r="BZ120" s="1348">
        <f t="shared" si="83"/>
        <v>20348.30286</v>
      </c>
      <c r="CC120" s="1348" t="s">
        <v>394</v>
      </c>
      <c r="CD120" s="1348">
        <v>52663000</v>
      </c>
      <c r="CE120" s="1348">
        <v>0</v>
      </c>
      <c r="CF120" s="1348">
        <v>16413157</v>
      </c>
      <c r="CG120" s="1348">
        <v>36249843</v>
      </c>
      <c r="CH120" s="1348">
        <f t="shared" si="118"/>
        <v>54506.204999999994</v>
      </c>
      <c r="CI120" s="1348">
        <f t="shared" si="119"/>
        <v>0</v>
      </c>
      <c r="CJ120" s="1348">
        <f t="shared" si="120"/>
        <v>16987.617494999999</v>
      </c>
      <c r="CK120" s="1348">
        <f t="shared" si="121"/>
        <v>37518.587504999996</v>
      </c>
      <c r="CN120" s="1153" t="s">
        <v>405</v>
      </c>
      <c r="CO120" s="1348">
        <v>0</v>
      </c>
      <c r="CP120" s="1348">
        <f t="shared" si="88"/>
        <v>0</v>
      </c>
      <c r="CS120" s="748" t="s">
        <v>576</v>
      </c>
      <c r="CT120" s="749">
        <v>2896049500</v>
      </c>
      <c r="CU120" s="749">
        <v>419264990</v>
      </c>
      <c r="CV120" s="749">
        <v>1319942762</v>
      </c>
      <c r="CW120" s="749">
        <v>1576106738</v>
      </c>
      <c r="CX120" s="1348">
        <f t="shared" si="122"/>
        <v>2997411.2324999999</v>
      </c>
      <c r="CY120" s="1348">
        <f t="shared" si="123"/>
        <v>433939.26464999997</v>
      </c>
      <c r="CZ120" s="1348">
        <f t="shared" si="124"/>
        <v>1366140.7586699999</v>
      </c>
      <c r="DA120" s="1348">
        <f t="shared" si="125"/>
        <v>1631270.4738299998</v>
      </c>
      <c r="DJ120" s="1153" t="s">
        <v>576</v>
      </c>
      <c r="DK120" s="1348">
        <v>2814683035</v>
      </c>
      <c r="DL120" s="1348">
        <v>1646088729</v>
      </c>
      <c r="DM120" s="1348">
        <v>1168594306</v>
      </c>
      <c r="DN120" s="1348">
        <v>878326044</v>
      </c>
      <c r="DO120" s="1348">
        <f t="shared" si="94"/>
        <v>2913196.9412249997</v>
      </c>
      <c r="DP120" s="1348">
        <f t="shared" si="95"/>
        <v>1703701.834515</v>
      </c>
      <c r="DQ120" s="1348">
        <f t="shared" si="96"/>
        <v>1209495.10671</v>
      </c>
      <c r="DR120" s="1348">
        <f t="shared" si="97"/>
        <v>909067.45553999988</v>
      </c>
      <c r="DV120" s="748" t="s">
        <v>402</v>
      </c>
      <c r="DW120" s="749">
        <v>68491094</v>
      </c>
      <c r="DX120" s="1349">
        <f t="shared" si="98"/>
        <v>70888.282289999988</v>
      </c>
      <c r="EA120" s="748" t="s">
        <v>576</v>
      </c>
      <c r="EB120" s="749">
        <v>2594026561</v>
      </c>
      <c r="EC120" s="749">
        <v>1021092762</v>
      </c>
      <c r="ED120" s="749">
        <v>1993009417</v>
      </c>
      <c r="EE120" s="749">
        <v>601017144</v>
      </c>
      <c r="EF120" s="1350">
        <f t="shared" si="99"/>
        <v>2684817.4906350002</v>
      </c>
      <c r="EG120" s="1350">
        <f t="shared" si="100"/>
        <v>1056831.0086699999</v>
      </c>
      <c r="EH120" s="1350">
        <f t="shared" si="101"/>
        <v>2062764.7465949997</v>
      </c>
      <c r="EI120" s="1350">
        <f t="shared" si="102"/>
        <v>622052.7440399999</v>
      </c>
      <c r="EQ120" s="996" t="s">
        <v>576</v>
      </c>
      <c r="ER120" s="997">
        <v>2146439332</v>
      </c>
      <c r="ES120" s="997">
        <v>1635198200</v>
      </c>
      <c r="ET120" s="997">
        <v>511241132</v>
      </c>
      <c r="EU120" s="997">
        <v>1082260048</v>
      </c>
      <c r="EV120" s="1352">
        <f t="shared" si="104"/>
        <v>2221564.7086199997</v>
      </c>
      <c r="EW120" s="1352">
        <f t="shared" si="105"/>
        <v>1120139.1496799998</v>
      </c>
      <c r="EX120" s="1352">
        <f t="shared" si="106"/>
        <v>1692430.1369999999</v>
      </c>
      <c r="EY120" s="1352">
        <f t="shared" si="107"/>
        <v>529134.57161999994</v>
      </c>
      <c r="FD120" s="1348"/>
      <c r="FF120" s="1153" t="s">
        <v>392</v>
      </c>
      <c r="FG120" s="1348">
        <v>38670925</v>
      </c>
      <c r="FH120" s="1348">
        <v>38670925</v>
      </c>
      <c r="FI120" s="1348">
        <v>38670925</v>
      </c>
      <c r="FJ120" s="1348">
        <v>0</v>
      </c>
      <c r="FK120" s="1350">
        <f t="shared" si="109"/>
        <v>40024.407375000003</v>
      </c>
      <c r="FL120" s="1350">
        <f t="shared" si="110"/>
        <v>40024.407375000003</v>
      </c>
      <c r="FM120" s="1350">
        <f t="shared" si="111"/>
        <v>40024.407375000003</v>
      </c>
      <c r="FN120" s="1350">
        <f t="shared" si="112"/>
        <v>0</v>
      </c>
      <c r="FQ120" s="748" t="s">
        <v>399</v>
      </c>
      <c r="FR120" s="749">
        <v>303088309</v>
      </c>
      <c r="FS120" s="1348">
        <f t="shared" si="113"/>
        <v>313696.39981500001</v>
      </c>
      <c r="FV120" s="748" t="s">
        <v>392</v>
      </c>
      <c r="FW120" s="749">
        <v>38670925</v>
      </c>
      <c r="FX120" s="749">
        <v>38670925</v>
      </c>
      <c r="FY120" s="749">
        <v>38670925</v>
      </c>
      <c r="FZ120" s="749">
        <v>0</v>
      </c>
      <c r="GA120" s="1350">
        <f t="shared" si="114"/>
        <v>40024.407375000003</v>
      </c>
      <c r="GB120" s="1350">
        <f t="shared" si="115"/>
        <v>40024.407375000003</v>
      </c>
      <c r="GC120" s="1350">
        <f t="shared" si="116"/>
        <v>40024.407375000003</v>
      </c>
      <c r="GD120" s="1350">
        <f t="shared" si="117"/>
        <v>0</v>
      </c>
    </row>
    <row r="121" spans="1:186" ht="15" customHeight="1" x14ac:dyDescent="0.25">
      <c r="A121" s="748" t="s">
        <v>397</v>
      </c>
      <c r="B121" s="749">
        <v>991011</v>
      </c>
      <c r="C121" s="749">
        <v>191010</v>
      </c>
      <c r="D121" s="749">
        <v>800001</v>
      </c>
      <c r="E121" s="749">
        <v>191010</v>
      </c>
      <c r="F121" s="749">
        <f t="shared" si="59"/>
        <v>1025.696385</v>
      </c>
      <c r="G121" s="749">
        <f t="shared" si="60"/>
        <v>197.69534999999996</v>
      </c>
      <c r="H121" s="749">
        <f t="shared" si="61"/>
        <v>828.00103499999989</v>
      </c>
      <c r="I121" s="749">
        <f t="shared" si="62"/>
        <v>197.69534999999996</v>
      </c>
      <c r="Q121" s="748" t="s">
        <v>397</v>
      </c>
      <c r="R121" s="749">
        <v>1665048</v>
      </c>
      <c r="S121" s="749">
        <v>865047</v>
      </c>
      <c r="T121" s="749">
        <v>800001</v>
      </c>
      <c r="U121" s="749">
        <v>840047</v>
      </c>
      <c r="V121" s="1348">
        <f t="shared" si="64"/>
        <v>1723.3246799999999</v>
      </c>
      <c r="W121" s="1348">
        <f t="shared" si="65"/>
        <v>895.32364499999994</v>
      </c>
      <c r="X121" s="1348">
        <f t="shared" si="66"/>
        <v>828.00103499999989</v>
      </c>
      <c r="Y121" s="1348">
        <f t="shared" si="67"/>
        <v>869.44864499999994</v>
      </c>
      <c r="AB121" s="748" t="s">
        <v>406</v>
      </c>
      <c r="AC121" s="749">
        <v>964386511</v>
      </c>
      <c r="AD121" s="1348">
        <f t="shared" si="68"/>
        <v>998140.03888499993</v>
      </c>
      <c r="AG121" s="748" t="s">
        <v>577</v>
      </c>
      <c r="AH121" s="749">
        <v>16099607</v>
      </c>
      <c r="AI121" s="749">
        <v>1046025</v>
      </c>
      <c r="AJ121" s="749">
        <v>6895145</v>
      </c>
      <c r="AK121" s="749">
        <v>9204462</v>
      </c>
      <c r="AL121" s="1348">
        <f t="shared" si="69"/>
        <v>16663.093245</v>
      </c>
      <c r="AM121" s="1348">
        <f t="shared" si="70"/>
        <v>1082.6358749999999</v>
      </c>
      <c r="AN121" s="1348">
        <f t="shared" si="71"/>
        <v>7136.4750750000003</v>
      </c>
      <c r="AO121" s="1348">
        <f t="shared" si="72"/>
        <v>9526.6181699999979</v>
      </c>
      <c r="AR121" s="748" t="s">
        <v>588</v>
      </c>
      <c r="AS121" s="1348">
        <v>0</v>
      </c>
      <c r="AT121" s="1348">
        <v>0</v>
      </c>
      <c r="AW121" s="748" t="s">
        <v>396</v>
      </c>
      <c r="AX121" s="749">
        <v>5500000</v>
      </c>
      <c r="AY121" s="749">
        <v>0</v>
      </c>
      <c r="AZ121" s="749">
        <v>0</v>
      </c>
      <c r="BA121" s="749">
        <v>5500000</v>
      </c>
      <c r="BB121" s="1348">
        <f t="shared" si="74"/>
        <v>5692.5</v>
      </c>
      <c r="BC121" s="1348">
        <f t="shared" si="75"/>
        <v>0</v>
      </c>
      <c r="BD121" s="1348">
        <f t="shared" si="76"/>
        <v>0</v>
      </c>
      <c r="BE121" s="1348">
        <f t="shared" si="77"/>
        <v>5692.5</v>
      </c>
      <c r="BM121" s="748" t="s">
        <v>396</v>
      </c>
      <c r="BN121" s="1348">
        <v>68500000</v>
      </c>
      <c r="BO121" s="1348">
        <v>0</v>
      </c>
      <c r="BP121" s="1348">
        <v>0</v>
      </c>
      <c r="BQ121" s="1348">
        <v>68500000</v>
      </c>
      <c r="BR121" s="1348">
        <f t="shared" si="79"/>
        <v>70897.5</v>
      </c>
      <c r="BS121" s="1348">
        <f t="shared" si="80"/>
        <v>0</v>
      </c>
      <c r="BT121" s="1348">
        <f t="shared" si="81"/>
        <v>0</v>
      </c>
      <c r="BU121" s="1348">
        <f t="shared" si="82"/>
        <v>70897.5</v>
      </c>
      <c r="BX121" s="1153" t="s">
        <v>407</v>
      </c>
      <c r="BY121" s="1348">
        <v>19660196</v>
      </c>
      <c r="BZ121" s="1348">
        <f t="shared" si="83"/>
        <v>20348.30286</v>
      </c>
      <c r="CC121" s="1348" t="s">
        <v>395</v>
      </c>
      <c r="CD121" s="1348">
        <v>986406405</v>
      </c>
      <c r="CE121" s="1348">
        <v>157617530</v>
      </c>
      <c r="CF121" s="1348">
        <v>758939521</v>
      </c>
      <c r="CG121" s="1348">
        <v>227466884</v>
      </c>
      <c r="CH121" s="1348">
        <f t="shared" si="118"/>
        <v>1020930.6291749999</v>
      </c>
      <c r="CI121" s="1348">
        <f t="shared" si="119"/>
        <v>163134.14354999998</v>
      </c>
      <c r="CJ121" s="1348">
        <f t="shared" si="120"/>
        <v>785502.40423499991</v>
      </c>
      <c r="CK121" s="1348">
        <f t="shared" si="121"/>
        <v>235428.22493999999</v>
      </c>
      <c r="CN121" s="1153" t="s">
        <v>406</v>
      </c>
      <c r="CO121" s="1348">
        <v>799662796</v>
      </c>
      <c r="CP121" s="1348">
        <f t="shared" si="88"/>
        <v>827650.99385999993</v>
      </c>
      <c r="CS121" s="748" t="s">
        <v>393</v>
      </c>
      <c r="CT121" s="749">
        <v>1563776340</v>
      </c>
      <c r="CU121" s="749">
        <v>174993770</v>
      </c>
      <c r="CV121" s="749">
        <v>524179584</v>
      </c>
      <c r="CW121" s="749">
        <v>1039596756</v>
      </c>
      <c r="CX121" s="1348">
        <f t="shared" si="122"/>
        <v>1618508.5119</v>
      </c>
      <c r="CY121" s="1348">
        <f t="shared" si="123"/>
        <v>181118.55194999996</v>
      </c>
      <c r="CZ121" s="1348">
        <f t="shared" si="124"/>
        <v>542525.86943999992</v>
      </c>
      <c r="DA121" s="1348">
        <f t="shared" si="125"/>
        <v>1075982.64246</v>
      </c>
      <c r="DJ121" s="1153" t="s">
        <v>393</v>
      </c>
      <c r="DK121" s="1348">
        <v>1556691516</v>
      </c>
      <c r="DL121" s="1348">
        <v>668191917</v>
      </c>
      <c r="DM121" s="1348">
        <v>888499599</v>
      </c>
      <c r="DN121" s="1348">
        <v>315381437</v>
      </c>
      <c r="DO121" s="1348">
        <f t="shared" si="94"/>
        <v>1611175.71906</v>
      </c>
      <c r="DP121" s="1348">
        <f t="shared" si="95"/>
        <v>691578.63409499999</v>
      </c>
      <c r="DQ121" s="1348">
        <f t="shared" si="96"/>
        <v>919597.08496499993</v>
      </c>
      <c r="DR121" s="1348">
        <f t="shared" si="97"/>
        <v>326419.78729499993</v>
      </c>
      <c r="DV121" s="748" t="s">
        <v>587</v>
      </c>
      <c r="DW121" s="749">
        <v>68491094</v>
      </c>
      <c r="DX121" s="1349">
        <f t="shared" si="98"/>
        <v>70888.282289999988</v>
      </c>
      <c r="EA121" s="748" t="s">
        <v>393</v>
      </c>
      <c r="EB121" s="749">
        <v>999803499</v>
      </c>
      <c r="EC121" s="749">
        <v>364787590</v>
      </c>
      <c r="ED121" s="749">
        <v>577226917</v>
      </c>
      <c r="EE121" s="749">
        <v>422576582</v>
      </c>
      <c r="EF121" s="1350">
        <f t="shared" si="99"/>
        <v>1034796.6214649999</v>
      </c>
      <c r="EG121" s="1350">
        <f t="shared" si="100"/>
        <v>377555.15564999997</v>
      </c>
      <c r="EH121" s="1350">
        <f t="shared" si="101"/>
        <v>597429.85909499996</v>
      </c>
      <c r="EI121" s="1350">
        <f t="shared" si="102"/>
        <v>437366.76236999995</v>
      </c>
      <c r="EQ121" s="996" t="s">
        <v>393</v>
      </c>
      <c r="ER121" s="997">
        <v>978779934</v>
      </c>
      <c r="ES121" s="997">
        <v>637513117</v>
      </c>
      <c r="ET121" s="997">
        <v>341266817</v>
      </c>
      <c r="EU121" s="997">
        <v>406779368</v>
      </c>
      <c r="EV121" s="1352">
        <f t="shared" si="104"/>
        <v>1013037.2316899999</v>
      </c>
      <c r="EW121" s="1352">
        <f t="shared" si="105"/>
        <v>421016.64587999997</v>
      </c>
      <c r="EX121" s="1352">
        <f t="shared" si="106"/>
        <v>659826.07609499991</v>
      </c>
      <c r="EY121" s="1352">
        <f t="shared" si="107"/>
        <v>353211.15559499996</v>
      </c>
      <c r="FD121" s="1348"/>
      <c r="FF121" s="1153" t="s">
        <v>576</v>
      </c>
      <c r="FG121" s="1348">
        <v>2040855509</v>
      </c>
      <c r="FH121" s="1348">
        <v>1284717126</v>
      </c>
      <c r="FI121" s="1348">
        <v>1735944554</v>
      </c>
      <c r="FJ121" s="1348">
        <v>304910955</v>
      </c>
      <c r="FK121" s="1350">
        <f t="shared" si="109"/>
        <v>2112285.4518149998</v>
      </c>
      <c r="FL121" s="1350">
        <f t="shared" si="110"/>
        <v>1329682.2254099997</v>
      </c>
      <c r="FM121" s="1350">
        <f t="shared" si="111"/>
        <v>1796702.6133899998</v>
      </c>
      <c r="FN121" s="1350">
        <f t="shared" si="112"/>
        <v>315582.83842499997</v>
      </c>
      <c r="FQ121" s="748" t="s">
        <v>400</v>
      </c>
      <c r="FR121" s="749">
        <v>175067309</v>
      </c>
      <c r="FS121" s="1348">
        <f t="shared" si="113"/>
        <v>181194.664815</v>
      </c>
      <c r="FV121" s="748" t="s">
        <v>484</v>
      </c>
      <c r="FW121" s="749">
        <v>23367</v>
      </c>
      <c r="FX121" s="749">
        <v>23367</v>
      </c>
      <c r="FY121" s="749">
        <v>23367</v>
      </c>
      <c r="FZ121" s="749">
        <v>0</v>
      </c>
      <c r="GA121" s="1350">
        <f t="shared" si="114"/>
        <v>24.184844999999999</v>
      </c>
      <c r="GB121" s="1350">
        <f t="shared" si="115"/>
        <v>24.184844999999999</v>
      </c>
      <c r="GC121" s="1350">
        <f t="shared" si="116"/>
        <v>24.184844999999999</v>
      </c>
      <c r="GD121" s="1350">
        <f t="shared" si="117"/>
        <v>0</v>
      </c>
    </row>
    <row r="122" spans="1:186" ht="15" customHeight="1" x14ac:dyDescent="0.25">
      <c r="A122" s="748" t="s">
        <v>578</v>
      </c>
      <c r="B122" s="749">
        <v>1</v>
      </c>
      <c r="C122" s="749">
        <v>0</v>
      </c>
      <c r="D122" s="749">
        <v>1</v>
      </c>
      <c r="E122" s="749">
        <v>0</v>
      </c>
      <c r="F122" s="749">
        <f t="shared" si="59"/>
        <v>1.0349999999999999E-3</v>
      </c>
      <c r="G122" s="749">
        <f t="shared" si="60"/>
        <v>0</v>
      </c>
      <c r="H122" s="749">
        <f t="shared" si="61"/>
        <v>1.0349999999999999E-3</v>
      </c>
      <c r="I122" s="749">
        <f t="shared" si="62"/>
        <v>0</v>
      </c>
      <c r="Q122" s="748" t="s">
        <v>578</v>
      </c>
      <c r="R122" s="749">
        <v>1</v>
      </c>
      <c r="S122" s="749">
        <v>0</v>
      </c>
      <c r="T122" s="749">
        <v>1</v>
      </c>
      <c r="U122" s="749">
        <v>0</v>
      </c>
      <c r="V122" s="1348">
        <f t="shared" si="64"/>
        <v>1.0349999999999999E-3</v>
      </c>
      <c r="W122" s="1348">
        <f t="shared" si="65"/>
        <v>0</v>
      </c>
      <c r="X122" s="1348">
        <f t="shared" si="66"/>
        <v>1.0349999999999999E-3</v>
      </c>
      <c r="Y122" s="1348">
        <f t="shared" si="67"/>
        <v>0</v>
      </c>
      <c r="AB122" s="748" t="s">
        <v>407</v>
      </c>
      <c r="AC122" s="749">
        <v>964386511</v>
      </c>
      <c r="AD122" s="1348">
        <f t="shared" si="68"/>
        <v>998140.03888499993</v>
      </c>
      <c r="AG122" s="748" t="s">
        <v>397</v>
      </c>
      <c r="AH122" s="749">
        <v>1943137</v>
      </c>
      <c r="AI122" s="749">
        <v>1046025</v>
      </c>
      <c r="AJ122" s="749">
        <v>1361645</v>
      </c>
      <c r="AK122" s="749">
        <v>581492</v>
      </c>
      <c r="AL122" s="1348">
        <f t="shared" si="69"/>
        <v>2011.1467949999999</v>
      </c>
      <c r="AM122" s="1348">
        <f t="shared" si="70"/>
        <v>1082.6358749999999</v>
      </c>
      <c r="AN122" s="1348">
        <f t="shared" si="71"/>
        <v>1409.3025749999999</v>
      </c>
      <c r="AO122" s="1348">
        <f t="shared" si="72"/>
        <v>601.84421999999995</v>
      </c>
      <c r="AS122" s="1349"/>
      <c r="AT122" s="1349"/>
      <c r="AW122" s="748" t="s">
        <v>577</v>
      </c>
      <c r="AX122" s="749">
        <v>8549555</v>
      </c>
      <c r="AY122" s="749">
        <v>8066745</v>
      </c>
      <c r="AZ122" s="749">
        <v>8027745</v>
      </c>
      <c r="BA122" s="749">
        <v>482810</v>
      </c>
      <c r="BB122" s="1348">
        <f t="shared" si="74"/>
        <v>8848.789424999999</v>
      </c>
      <c r="BC122" s="1348">
        <f t="shared" si="75"/>
        <v>8349.0810750000001</v>
      </c>
      <c r="BD122" s="1348">
        <f t="shared" si="76"/>
        <v>8308.7160749999985</v>
      </c>
      <c r="BE122" s="1348">
        <f t="shared" si="77"/>
        <v>499.70834999999994</v>
      </c>
      <c r="BM122" s="748" t="s">
        <v>577</v>
      </c>
      <c r="BN122" s="1348">
        <v>9647791</v>
      </c>
      <c r="BO122" s="1348">
        <v>9572454</v>
      </c>
      <c r="BP122" s="1348">
        <v>9572454</v>
      </c>
      <c r="BQ122" s="1348">
        <v>75337</v>
      </c>
      <c r="BR122" s="1348">
        <f t="shared" si="79"/>
        <v>9985.4636849999988</v>
      </c>
      <c r="BS122" s="1348">
        <f t="shared" si="80"/>
        <v>9907.4898899999989</v>
      </c>
      <c r="BT122" s="1348">
        <f t="shared" si="81"/>
        <v>9907.4898899999989</v>
      </c>
      <c r="BU122" s="1348">
        <f t="shared" si="82"/>
        <v>77.973794999999996</v>
      </c>
      <c r="BX122" s="1153" t="s">
        <v>588</v>
      </c>
      <c r="BY122" s="1348">
        <v>19660196</v>
      </c>
      <c r="BZ122" s="1348">
        <f t="shared" si="83"/>
        <v>20348.30286</v>
      </c>
      <c r="CC122" s="1348" t="s">
        <v>396</v>
      </c>
      <c r="CD122" s="1348">
        <v>73500000</v>
      </c>
      <c r="CE122" s="1348">
        <v>0</v>
      </c>
      <c r="CF122" s="1348">
        <v>2900000</v>
      </c>
      <c r="CG122" s="1348">
        <v>70600000</v>
      </c>
      <c r="CH122" s="1348">
        <f t="shared" si="118"/>
        <v>76072.5</v>
      </c>
      <c r="CI122" s="1348">
        <f t="shared" si="119"/>
        <v>0</v>
      </c>
      <c r="CJ122" s="1348">
        <f t="shared" si="120"/>
        <v>3001.4999999999995</v>
      </c>
      <c r="CK122" s="1348">
        <f t="shared" si="121"/>
        <v>73071</v>
      </c>
      <c r="CN122" s="1153" t="s">
        <v>407</v>
      </c>
      <c r="CO122" s="1348">
        <v>799662796</v>
      </c>
      <c r="CP122" s="1348">
        <f t="shared" si="88"/>
        <v>827650.99385999993</v>
      </c>
      <c r="CS122" s="748" t="s">
        <v>394</v>
      </c>
      <c r="CT122" s="749">
        <v>52663000</v>
      </c>
      <c r="CU122" s="749">
        <v>1547000</v>
      </c>
      <c r="CV122" s="749">
        <v>17308157</v>
      </c>
      <c r="CW122" s="749">
        <v>35354843</v>
      </c>
      <c r="CX122" s="1348">
        <f t="shared" si="122"/>
        <v>54506.204999999994</v>
      </c>
      <c r="CY122" s="1348">
        <f t="shared" si="123"/>
        <v>1601.145</v>
      </c>
      <c r="CZ122" s="1348">
        <f t="shared" si="124"/>
        <v>17913.942494999999</v>
      </c>
      <c r="DA122" s="1348">
        <f t="shared" si="125"/>
        <v>36592.262504999999</v>
      </c>
      <c r="DJ122" s="1153" t="s">
        <v>394</v>
      </c>
      <c r="DK122" s="1348">
        <v>52663000</v>
      </c>
      <c r="DL122" s="1348">
        <v>29725657</v>
      </c>
      <c r="DM122" s="1348">
        <v>22937343</v>
      </c>
      <c r="DN122" s="1348">
        <v>1547000</v>
      </c>
      <c r="DO122" s="1348">
        <f t="shared" si="94"/>
        <v>54506.204999999994</v>
      </c>
      <c r="DP122" s="1348">
        <f t="shared" si="95"/>
        <v>30766.054994999999</v>
      </c>
      <c r="DQ122" s="1348">
        <f t="shared" si="96"/>
        <v>23740.150005</v>
      </c>
      <c r="DR122" s="1348">
        <f t="shared" si="97"/>
        <v>1601.145</v>
      </c>
      <c r="DV122" s="748" t="s">
        <v>403</v>
      </c>
      <c r="DW122" s="749">
        <v>6775929672</v>
      </c>
      <c r="DX122" s="1349">
        <f t="shared" si="98"/>
        <v>7013087.2105199993</v>
      </c>
      <c r="EA122" s="748" t="s">
        <v>394</v>
      </c>
      <c r="EB122" s="749">
        <v>52663000</v>
      </c>
      <c r="EC122" s="749">
        <v>5647000</v>
      </c>
      <c r="ED122" s="749">
        <v>31957673</v>
      </c>
      <c r="EE122" s="749">
        <v>20705327</v>
      </c>
      <c r="EF122" s="1350">
        <f t="shared" si="99"/>
        <v>54506.204999999994</v>
      </c>
      <c r="EG122" s="1350">
        <f t="shared" si="100"/>
        <v>5844.6449999999995</v>
      </c>
      <c r="EH122" s="1350">
        <f t="shared" si="101"/>
        <v>33076.191554999998</v>
      </c>
      <c r="EI122" s="1350">
        <f t="shared" si="102"/>
        <v>21430.013445000001</v>
      </c>
      <c r="EQ122" s="996" t="s">
        <v>394</v>
      </c>
      <c r="ER122" s="997">
        <v>52663000</v>
      </c>
      <c r="ES122" s="997">
        <v>36457673</v>
      </c>
      <c r="ET122" s="997">
        <v>16205327</v>
      </c>
      <c r="EU122" s="997">
        <v>19419162</v>
      </c>
      <c r="EV122" s="1352">
        <f t="shared" si="104"/>
        <v>54506.204999999994</v>
      </c>
      <c r="EW122" s="1352">
        <f t="shared" si="105"/>
        <v>20098.83267</v>
      </c>
      <c r="EX122" s="1352">
        <f t="shared" si="106"/>
        <v>37733.691554999998</v>
      </c>
      <c r="EY122" s="1352">
        <f t="shared" si="107"/>
        <v>16772.513444999997</v>
      </c>
      <c r="FD122" s="1348"/>
      <c r="FF122" s="1153" t="s">
        <v>393</v>
      </c>
      <c r="FG122" s="1348">
        <v>877557056</v>
      </c>
      <c r="FH122" s="1348">
        <v>534278622</v>
      </c>
      <c r="FI122" s="1348">
        <v>643270017</v>
      </c>
      <c r="FJ122" s="1348">
        <v>234287039</v>
      </c>
      <c r="FK122" s="1350">
        <f t="shared" si="109"/>
        <v>908271.55295999988</v>
      </c>
      <c r="FL122" s="1350">
        <f t="shared" si="110"/>
        <v>552978.37376999995</v>
      </c>
      <c r="FM122" s="1350">
        <f t="shared" si="111"/>
        <v>665784.46759499994</v>
      </c>
      <c r="FN122" s="1350">
        <f t="shared" si="112"/>
        <v>242487.08536499998</v>
      </c>
      <c r="FQ122" s="748" t="s">
        <v>924</v>
      </c>
      <c r="FR122" s="749">
        <v>80000000</v>
      </c>
      <c r="FS122" s="1348">
        <f t="shared" si="113"/>
        <v>82800</v>
      </c>
      <c r="FV122" s="748" t="s">
        <v>576</v>
      </c>
      <c r="FW122" s="749">
        <v>1731204258</v>
      </c>
      <c r="FX122" s="749">
        <v>1557375449</v>
      </c>
      <c r="FY122" s="749">
        <v>1715174851</v>
      </c>
      <c r="FZ122" s="749">
        <v>16029407</v>
      </c>
      <c r="GA122" s="1350">
        <f t="shared" si="114"/>
        <v>1791796.4070299999</v>
      </c>
      <c r="GB122" s="1350">
        <f t="shared" si="115"/>
        <v>1611883.589715</v>
      </c>
      <c r="GC122" s="1350">
        <f t="shared" si="116"/>
        <v>1775205.9707849999</v>
      </c>
      <c r="GD122" s="1350">
        <f t="shared" si="117"/>
        <v>16590.436244999997</v>
      </c>
    </row>
    <row r="123" spans="1:186" ht="15" customHeight="1" x14ac:dyDescent="0.25">
      <c r="A123" s="748" t="s">
        <v>398</v>
      </c>
      <c r="B123" s="749">
        <v>1</v>
      </c>
      <c r="C123" s="749">
        <v>0</v>
      </c>
      <c r="D123" s="749">
        <v>1</v>
      </c>
      <c r="E123" s="749">
        <v>0</v>
      </c>
      <c r="F123" s="749">
        <f t="shared" si="59"/>
        <v>1.0349999999999999E-3</v>
      </c>
      <c r="G123" s="749">
        <f t="shared" si="60"/>
        <v>0</v>
      </c>
      <c r="H123" s="749">
        <f t="shared" si="61"/>
        <v>1.0349999999999999E-3</v>
      </c>
      <c r="I123" s="749">
        <f t="shared" si="62"/>
        <v>0</v>
      </c>
      <c r="Q123" s="748" t="s">
        <v>398</v>
      </c>
      <c r="R123" s="749">
        <v>1</v>
      </c>
      <c r="S123" s="749">
        <v>0</v>
      </c>
      <c r="T123" s="749">
        <v>1</v>
      </c>
      <c r="U123" s="749">
        <v>0</v>
      </c>
      <c r="V123" s="1348">
        <f t="shared" si="64"/>
        <v>1.0349999999999999E-3</v>
      </c>
      <c r="W123" s="1348">
        <f t="shared" si="65"/>
        <v>0</v>
      </c>
      <c r="X123" s="1348">
        <f t="shared" si="66"/>
        <v>1.0349999999999999E-3</v>
      </c>
      <c r="Y123" s="1348">
        <f t="shared" si="67"/>
        <v>0</v>
      </c>
      <c r="AB123" s="748" t="s">
        <v>588</v>
      </c>
      <c r="AC123" s="749">
        <v>964386511</v>
      </c>
      <c r="AD123" s="1348">
        <f t="shared" si="68"/>
        <v>998140.03888499993</v>
      </c>
      <c r="AG123" s="748" t="s">
        <v>578</v>
      </c>
      <c r="AH123" s="749">
        <v>5533500</v>
      </c>
      <c r="AI123" s="749">
        <v>0</v>
      </c>
      <c r="AJ123" s="749">
        <v>5533500</v>
      </c>
      <c r="AK123" s="749">
        <v>0</v>
      </c>
      <c r="AL123" s="1348">
        <f t="shared" si="69"/>
        <v>5727.1724999999997</v>
      </c>
      <c r="AM123" s="1348">
        <f t="shared" si="70"/>
        <v>0</v>
      </c>
      <c r="AN123" s="1348">
        <f t="shared" si="71"/>
        <v>5727.1724999999997</v>
      </c>
      <c r="AO123" s="1348">
        <f t="shared" si="72"/>
        <v>0</v>
      </c>
      <c r="AW123" s="748" t="s">
        <v>397</v>
      </c>
      <c r="AX123" s="749">
        <v>2974107</v>
      </c>
      <c r="AY123" s="749">
        <v>2533245</v>
      </c>
      <c r="AZ123" s="749">
        <v>2494245</v>
      </c>
      <c r="BA123" s="749">
        <v>440862</v>
      </c>
      <c r="BB123" s="1348">
        <f t="shared" si="74"/>
        <v>3078.2007449999996</v>
      </c>
      <c r="BC123" s="1348">
        <f t="shared" si="75"/>
        <v>2621.9085749999995</v>
      </c>
      <c r="BD123" s="1348">
        <f t="shared" si="76"/>
        <v>2581.5435749999997</v>
      </c>
      <c r="BE123" s="1348">
        <f t="shared" si="77"/>
        <v>456.29217</v>
      </c>
      <c r="BM123" s="748" t="s">
        <v>397</v>
      </c>
      <c r="BN123" s="1348">
        <v>4111943</v>
      </c>
      <c r="BO123" s="1348">
        <v>4038954</v>
      </c>
      <c r="BP123" s="1348">
        <v>4038954</v>
      </c>
      <c r="BQ123" s="1348">
        <v>72989</v>
      </c>
      <c r="BR123" s="1348">
        <f t="shared" si="79"/>
        <v>4255.8610049999997</v>
      </c>
      <c r="BS123" s="1348">
        <f t="shared" si="80"/>
        <v>4180.3173900000002</v>
      </c>
      <c r="BT123" s="1348">
        <f t="shared" si="81"/>
        <v>4180.3173900000002</v>
      </c>
      <c r="BU123" s="1348">
        <f t="shared" si="82"/>
        <v>75.543615000000003</v>
      </c>
      <c r="CC123" s="1348" t="s">
        <v>577</v>
      </c>
      <c r="CD123" s="1348">
        <v>12373115</v>
      </c>
      <c r="CE123" s="1348">
        <v>10628280</v>
      </c>
      <c r="CF123" s="1348">
        <v>10628280</v>
      </c>
      <c r="CG123" s="1348">
        <v>1744835</v>
      </c>
      <c r="CH123" s="1348">
        <f t="shared" si="118"/>
        <v>12806.174024999998</v>
      </c>
      <c r="CI123" s="1348">
        <f t="shared" si="119"/>
        <v>11000.2698</v>
      </c>
      <c r="CJ123" s="1348">
        <f t="shared" si="120"/>
        <v>11000.2698</v>
      </c>
      <c r="CK123" s="1348">
        <f t="shared" si="121"/>
        <v>1805.904225</v>
      </c>
      <c r="CN123" s="1153" t="s">
        <v>588</v>
      </c>
      <c r="CO123" s="1348">
        <v>799662796</v>
      </c>
      <c r="CP123" s="1348">
        <f t="shared" si="88"/>
        <v>827650.99385999993</v>
      </c>
      <c r="CS123" s="748" t="s">
        <v>395</v>
      </c>
      <c r="CT123" s="749">
        <v>1208210160</v>
      </c>
      <c r="CU123" s="749">
        <v>242724220</v>
      </c>
      <c r="CV123" s="749">
        <v>775555021</v>
      </c>
      <c r="CW123" s="749">
        <v>432655139</v>
      </c>
      <c r="CX123" s="1348">
        <f t="shared" si="122"/>
        <v>1250497.5155999998</v>
      </c>
      <c r="CY123" s="1348">
        <f t="shared" si="123"/>
        <v>251219.56769999999</v>
      </c>
      <c r="CZ123" s="1348">
        <f t="shared" si="124"/>
        <v>802699.44673499989</v>
      </c>
      <c r="DA123" s="1348">
        <f t="shared" si="125"/>
        <v>447798.06886499998</v>
      </c>
      <c r="DJ123" s="1153" t="s">
        <v>395</v>
      </c>
      <c r="DK123" s="1348">
        <v>1127928519</v>
      </c>
      <c r="DL123" s="1348">
        <v>918866245</v>
      </c>
      <c r="DM123" s="1348">
        <v>209062274</v>
      </c>
      <c r="DN123" s="1348">
        <v>549078697</v>
      </c>
      <c r="DO123" s="1348">
        <f t="shared" si="94"/>
        <v>1167406.0171650001</v>
      </c>
      <c r="DP123" s="1348">
        <f t="shared" si="95"/>
        <v>951026.56357499992</v>
      </c>
      <c r="DQ123" s="1348">
        <f t="shared" si="96"/>
        <v>216379.45358999999</v>
      </c>
      <c r="DR123" s="1348">
        <f t="shared" si="97"/>
        <v>568296.45139499998</v>
      </c>
      <c r="DV123" s="748" t="s">
        <v>404</v>
      </c>
      <c r="DW123" s="749">
        <v>6721344085</v>
      </c>
      <c r="DX123" s="1349">
        <f t="shared" si="98"/>
        <v>6956591.1279749991</v>
      </c>
      <c r="EA123" s="748" t="s">
        <v>395</v>
      </c>
      <c r="EB123" s="749">
        <v>1419554417</v>
      </c>
      <c r="EC123" s="749">
        <v>638339262</v>
      </c>
      <c r="ED123" s="749">
        <v>1354519917</v>
      </c>
      <c r="EE123" s="749">
        <v>65034500</v>
      </c>
      <c r="EF123" s="1350">
        <f t="shared" si="99"/>
        <v>1469238.8215949999</v>
      </c>
      <c r="EG123" s="1350">
        <f t="shared" si="100"/>
        <v>660681.13616999995</v>
      </c>
      <c r="EH123" s="1350">
        <f t="shared" si="101"/>
        <v>1401928.1140949999</v>
      </c>
      <c r="EI123" s="1350">
        <f t="shared" si="102"/>
        <v>67310.70749999999</v>
      </c>
      <c r="EQ123" s="996" t="s">
        <v>395</v>
      </c>
      <c r="ER123" s="997">
        <v>992544310</v>
      </c>
      <c r="ES123" s="997">
        <v>931922500</v>
      </c>
      <c r="ET123" s="997">
        <v>60621810</v>
      </c>
      <c r="EU123" s="997">
        <v>641005608</v>
      </c>
      <c r="EV123" s="1352">
        <f t="shared" si="104"/>
        <v>1027283.3608499999</v>
      </c>
      <c r="EW123" s="1352">
        <f t="shared" si="105"/>
        <v>663440.80427999992</v>
      </c>
      <c r="EX123" s="1352">
        <f t="shared" si="106"/>
        <v>964539.78749999998</v>
      </c>
      <c r="EY123" s="1352">
        <f t="shared" si="107"/>
        <v>62743.573349999991</v>
      </c>
      <c r="FD123" s="1348"/>
      <c r="FF123" s="1153" t="s">
        <v>394</v>
      </c>
      <c r="FG123" s="1348">
        <v>52663000</v>
      </c>
      <c r="FH123" s="1348">
        <v>25383178</v>
      </c>
      <c r="FI123" s="1348">
        <v>37857673</v>
      </c>
      <c r="FJ123" s="1348">
        <v>14805327</v>
      </c>
      <c r="FK123" s="1350">
        <f t="shared" si="109"/>
        <v>54506.204999999994</v>
      </c>
      <c r="FL123" s="1350">
        <f t="shared" si="110"/>
        <v>26271.589229999998</v>
      </c>
      <c r="FM123" s="1350">
        <f t="shared" si="111"/>
        <v>39182.691554999998</v>
      </c>
      <c r="FN123" s="1350">
        <f t="shared" si="112"/>
        <v>15323.513444999999</v>
      </c>
      <c r="FQ123" s="748" t="s">
        <v>793</v>
      </c>
      <c r="FR123" s="749">
        <v>40000000</v>
      </c>
      <c r="FS123" s="1348">
        <f t="shared" si="113"/>
        <v>41400</v>
      </c>
      <c r="FV123" s="748" t="s">
        <v>393</v>
      </c>
      <c r="FW123" s="749">
        <v>607570400</v>
      </c>
      <c r="FX123" s="749">
        <v>607570400</v>
      </c>
      <c r="FY123" s="749">
        <v>607570400</v>
      </c>
      <c r="FZ123" s="749">
        <v>0</v>
      </c>
      <c r="GA123" s="1350">
        <f t="shared" si="114"/>
        <v>628835.36399999994</v>
      </c>
      <c r="GB123" s="1350">
        <f t="shared" si="115"/>
        <v>628835.36399999994</v>
      </c>
      <c r="GC123" s="1350">
        <f t="shared" si="116"/>
        <v>628835.36399999994</v>
      </c>
      <c r="GD123" s="1350">
        <f t="shared" si="117"/>
        <v>0</v>
      </c>
    </row>
    <row r="124" spans="1:186" ht="15" customHeight="1" x14ac:dyDescent="0.25">
      <c r="A124" s="748" t="s">
        <v>579</v>
      </c>
      <c r="B124" s="749">
        <v>10000</v>
      </c>
      <c r="C124" s="749">
        <v>0</v>
      </c>
      <c r="D124" s="749">
        <v>10000</v>
      </c>
      <c r="E124" s="749">
        <v>0</v>
      </c>
      <c r="F124" s="749">
        <f t="shared" si="59"/>
        <v>10.35</v>
      </c>
      <c r="G124" s="749">
        <f t="shared" si="60"/>
        <v>0</v>
      </c>
      <c r="H124" s="749">
        <f t="shared" si="61"/>
        <v>10.35</v>
      </c>
      <c r="I124" s="749">
        <f t="shared" si="62"/>
        <v>0</v>
      </c>
      <c r="Q124" s="748" t="s">
        <v>579</v>
      </c>
      <c r="R124" s="749">
        <v>10000</v>
      </c>
      <c r="S124" s="749">
        <v>0</v>
      </c>
      <c r="T124" s="749">
        <v>10000</v>
      </c>
      <c r="U124" s="749">
        <v>0</v>
      </c>
      <c r="V124" s="1348">
        <f t="shared" si="64"/>
        <v>10.35</v>
      </c>
      <c r="W124" s="1348">
        <f t="shared" si="65"/>
        <v>0</v>
      </c>
      <c r="X124" s="1348">
        <f t="shared" si="66"/>
        <v>10.35</v>
      </c>
      <c r="Y124" s="1348">
        <f t="shared" si="67"/>
        <v>0</v>
      </c>
      <c r="AB124" s="748" t="s">
        <v>408</v>
      </c>
      <c r="AC124" s="749">
        <v>0</v>
      </c>
      <c r="AD124" s="1348">
        <f t="shared" si="68"/>
        <v>0</v>
      </c>
      <c r="AG124" s="748" t="s">
        <v>398</v>
      </c>
      <c r="AH124" s="749">
        <v>8622970</v>
      </c>
      <c r="AI124" s="749">
        <v>0</v>
      </c>
      <c r="AJ124" s="749">
        <v>0</v>
      </c>
      <c r="AK124" s="749">
        <v>8622970</v>
      </c>
      <c r="AL124" s="1348">
        <f t="shared" si="69"/>
        <v>8924.7739499999989</v>
      </c>
      <c r="AM124" s="1348">
        <f t="shared" si="70"/>
        <v>0</v>
      </c>
      <c r="AN124" s="1348">
        <f t="shared" si="71"/>
        <v>0</v>
      </c>
      <c r="AO124" s="1348">
        <f t="shared" si="72"/>
        <v>8924.7739499999989</v>
      </c>
      <c r="AW124" s="748" t="s">
        <v>578</v>
      </c>
      <c r="AX124" s="749">
        <v>5533500</v>
      </c>
      <c r="AY124" s="749">
        <v>5533500</v>
      </c>
      <c r="AZ124" s="749">
        <v>5533500</v>
      </c>
      <c r="BA124" s="749">
        <v>0</v>
      </c>
      <c r="BB124" s="1348">
        <f t="shared" si="74"/>
        <v>5727.1724999999997</v>
      </c>
      <c r="BC124" s="1348">
        <f t="shared" si="75"/>
        <v>5727.1724999999997</v>
      </c>
      <c r="BD124" s="1348">
        <f t="shared" si="76"/>
        <v>5727.1724999999997</v>
      </c>
      <c r="BE124" s="1348">
        <f t="shared" si="77"/>
        <v>0</v>
      </c>
      <c r="BM124" s="748" t="s">
        <v>578</v>
      </c>
      <c r="BN124" s="1348">
        <v>5533500</v>
      </c>
      <c r="BO124" s="1348">
        <v>5533500</v>
      </c>
      <c r="BP124" s="1348">
        <v>5533500</v>
      </c>
      <c r="BQ124" s="1348">
        <v>0</v>
      </c>
      <c r="BR124" s="1348">
        <f t="shared" si="79"/>
        <v>5727.1724999999997</v>
      </c>
      <c r="BS124" s="1348">
        <f t="shared" si="80"/>
        <v>5727.1724999999997</v>
      </c>
      <c r="BT124" s="1348">
        <f t="shared" si="81"/>
        <v>5727.1724999999997</v>
      </c>
      <c r="BU124" s="1348">
        <f t="shared" si="82"/>
        <v>0</v>
      </c>
      <c r="CC124" s="1348" t="s">
        <v>397</v>
      </c>
      <c r="CD124" s="1348">
        <v>5167769</v>
      </c>
      <c r="CE124" s="1348">
        <v>5094780</v>
      </c>
      <c r="CF124" s="1348">
        <v>5094780</v>
      </c>
      <c r="CG124" s="1348">
        <v>72989</v>
      </c>
      <c r="CH124" s="1348">
        <f t="shared" si="118"/>
        <v>5348.6409149999999</v>
      </c>
      <c r="CI124" s="1348">
        <f t="shared" si="119"/>
        <v>5273.0972999999994</v>
      </c>
      <c r="CJ124" s="1348">
        <f t="shared" si="120"/>
        <v>5273.0972999999994</v>
      </c>
      <c r="CK124" s="1348">
        <f t="shared" si="121"/>
        <v>75.543615000000003</v>
      </c>
      <c r="CS124" s="748" t="s">
        <v>396</v>
      </c>
      <c r="CT124" s="749">
        <v>71400000</v>
      </c>
      <c r="CU124" s="749">
        <v>0</v>
      </c>
      <c r="CV124" s="749">
        <v>2900000</v>
      </c>
      <c r="CW124" s="749">
        <v>68500000</v>
      </c>
      <c r="CX124" s="1348">
        <f t="shared" si="122"/>
        <v>73899</v>
      </c>
      <c r="CY124" s="1348">
        <f t="shared" si="123"/>
        <v>0</v>
      </c>
      <c r="CZ124" s="1348">
        <f t="shared" si="124"/>
        <v>3001.4999999999995</v>
      </c>
      <c r="DA124" s="1348">
        <f t="shared" si="125"/>
        <v>70897.5</v>
      </c>
      <c r="DJ124" s="1153" t="s">
        <v>396</v>
      </c>
      <c r="DK124" s="1348">
        <v>77400000</v>
      </c>
      <c r="DL124" s="1348">
        <v>29304910</v>
      </c>
      <c r="DM124" s="1348">
        <v>48095090</v>
      </c>
      <c r="DN124" s="1348">
        <v>12318910</v>
      </c>
      <c r="DO124" s="1348">
        <f t="shared" si="94"/>
        <v>80109</v>
      </c>
      <c r="DP124" s="1348">
        <f t="shared" si="95"/>
        <v>30330.581849999999</v>
      </c>
      <c r="DQ124" s="1348">
        <f t="shared" si="96"/>
        <v>49778.41814999999</v>
      </c>
      <c r="DR124" s="1348">
        <f t="shared" si="97"/>
        <v>12750.071849999998</v>
      </c>
      <c r="DV124" s="748" t="s">
        <v>405</v>
      </c>
      <c r="DW124" s="749">
        <v>6721344085</v>
      </c>
      <c r="DX124" s="1349">
        <f t="shared" si="98"/>
        <v>6956591.1279749991</v>
      </c>
      <c r="EA124" s="748" t="s">
        <v>396</v>
      </c>
      <c r="EB124" s="749">
        <v>122005645</v>
      </c>
      <c r="EC124" s="749">
        <v>12318910</v>
      </c>
      <c r="ED124" s="749">
        <v>29304910</v>
      </c>
      <c r="EE124" s="749">
        <v>92700735</v>
      </c>
      <c r="EF124" s="1350">
        <f t="shared" si="99"/>
        <v>126275.84257499999</v>
      </c>
      <c r="EG124" s="1350">
        <f t="shared" si="100"/>
        <v>12750.071849999998</v>
      </c>
      <c r="EH124" s="1350">
        <f t="shared" si="101"/>
        <v>30330.581849999999</v>
      </c>
      <c r="EI124" s="1350">
        <f t="shared" si="102"/>
        <v>95945.260725</v>
      </c>
      <c r="EQ124" s="996" t="s">
        <v>396</v>
      </c>
      <c r="ER124" s="997">
        <v>122452088</v>
      </c>
      <c r="ES124" s="997">
        <v>29304910</v>
      </c>
      <c r="ET124" s="997">
        <v>93147178</v>
      </c>
      <c r="EU124" s="997">
        <v>15055910</v>
      </c>
      <c r="EV124" s="1352">
        <f t="shared" si="104"/>
        <v>126737.91107999999</v>
      </c>
      <c r="EW124" s="1352">
        <f t="shared" si="105"/>
        <v>15582.866849999999</v>
      </c>
      <c r="EX124" s="1352">
        <f t="shared" si="106"/>
        <v>30330.581849999999</v>
      </c>
      <c r="EY124" s="1352">
        <f t="shared" si="107"/>
        <v>96407.329229999988</v>
      </c>
      <c r="FD124" s="1348"/>
      <c r="FF124" s="1153" t="s">
        <v>395</v>
      </c>
      <c r="FG124" s="1348">
        <v>989183365</v>
      </c>
      <c r="FH124" s="1348">
        <v>683592429</v>
      </c>
      <c r="FI124" s="1348">
        <v>941364776</v>
      </c>
      <c r="FJ124" s="1348">
        <v>47818589</v>
      </c>
      <c r="FK124" s="1350">
        <f t="shared" si="109"/>
        <v>1023804.7827749999</v>
      </c>
      <c r="FL124" s="1350">
        <f t="shared" si="110"/>
        <v>707518.16401499999</v>
      </c>
      <c r="FM124" s="1350">
        <f t="shared" si="111"/>
        <v>974312.54315999988</v>
      </c>
      <c r="FN124" s="1350">
        <f t="shared" si="112"/>
        <v>49492.239614999999</v>
      </c>
      <c r="FQ124" s="748" t="s">
        <v>925</v>
      </c>
      <c r="FR124" s="749">
        <v>50000000</v>
      </c>
      <c r="FS124" s="1348">
        <f t="shared" si="113"/>
        <v>51749.999999999993</v>
      </c>
      <c r="FV124" s="748" t="s">
        <v>394</v>
      </c>
      <c r="FW124" s="749">
        <v>52663000</v>
      </c>
      <c r="FX124" s="749">
        <v>49047673</v>
      </c>
      <c r="FY124" s="749">
        <v>49947673</v>
      </c>
      <c r="FZ124" s="749">
        <v>2715327</v>
      </c>
      <c r="GA124" s="1350">
        <f t="shared" si="114"/>
        <v>54506.204999999994</v>
      </c>
      <c r="GB124" s="1350">
        <f t="shared" si="115"/>
        <v>50764.341554999999</v>
      </c>
      <c r="GC124" s="1350">
        <f t="shared" si="116"/>
        <v>51695.841554999999</v>
      </c>
      <c r="GD124" s="1350">
        <f t="shared" si="117"/>
        <v>2810.363445</v>
      </c>
    </row>
    <row r="125" spans="1:186" ht="15" customHeight="1" x14ac:dyDescent="0.25">
      <c r="A125" s="748" t="s">
        <v>580</v>
      </c>
      <c r="B125" s="749">
        <v>10000</v>
      </c>
      <c r="C125" s="749">
        <v>0</v>
      </c>
      <c r="D125" s="749">
        <v>10000</v>
      </c>
      <c r="E125" s="749">
        <v>0</v>
      </c>
      <c r="F125" s="749">
        <f t="shared" si="59"/>
        <v>10.35</v>
      </c>
      <c r="G125" s="749">
        <f t="shared" si="60"/>
        <v>0</v>
      </c>
      <c r="H125" s="749">
        <f t="shared" si="61"/>
        <v>10.35</v>
      </c>
      <c r="I125" s="749">
        <f t="shared" si="62"/>
        <v>0</v>
      </c>
      <c r="Q125" s="748" t="s">
        <v>580</v>
      </c>
      <c r="R125" s="749">
        <v>10000</v>
      </c>
      <c r="S125" s="749">
        <v>0</v>
      </c>
      <c r="T125" s="749">
        <v>10000</v>
      </c>
      <c r="U125" s="749">
        <v>0</v>
      </c>
      <c r="V125" s="1348">
        <f t="shared" si="64"/>
        <v>10.35</v>
      </c>
      <c r="W125" s="1348">
        <f t="shared" si="65"/>
        <v>0</v>
      </c>
      <c r="X125" s="1348">
        <f t="shared" si="66"/>
        <v>10.35</v>
      </c>
      <c r="Y125" s="1348">
        <f t="shared" si="67"/>
        <v>0</v>
      </c>
      <c r="AG125" s="748" t="s">
        <v>579</v>
      </c>
      <c r="AH125" s="749">
        <v>10000</v>
      </c>
      <c r="AI125" s="749">
        <v>0</v>
      </c>
      <c r="AJ125" s="749">
        <v>0</v>
      </c>
      <c r="AK125" s="749">
        <v>10000</v>
      </c>
      <c r="AL125" s="1348">
        <f t="shared" si="69"/>
        <v>10.35</v>
      </c>
      <c r="AM125" s="1348">
        <f t="shared" si="70"/>
        <v>0</v>
      </c>
      <c r="AN125" s="1348">
        <f t="shared" si="71"/>
        <v>0</v>
      </c>
      <c r="AO125" s="1348">
        <f t="shared" si="72"/>
        <v>10.35</v>
      </c>
      <c r="AW125" s="748" t="s">
        <v>398</v>
      </c>
      <c r="AX125" s="749">
        <v>41948</v>
      </c>
      <c r="AY125" s="749">
        <v>0</v>
      </c>
      <c r="AZ125" s="749">
        <v>0</v>
      </c>
      <c r="BA125" s="749">
        <v>41948</v>
      </c>
      <c r="BB125" s="1348">
        <f t="shared" si="74"/>
        <v>43.416179999999997</v>
      </c>
      <c r="BC125" s="1348">
        <f t="shared" si="75"/>
        <v>0</v>
      </c>
      <c r="BD125" s="1348">
        <f t="shared" si="76"/>
        <v>0</v>
      </c>
      <c r="BE125" s="1348">
        <f t="shared" si="77"/>
        <v>43.416179999999997</v>
      </c>
      <c r="BM125" s="748" t="s">
        <v>398</v>
      </c>
      <c r="BN125" s="1348">
        <v>2348</v>
      </c>
      <c r="BO125" s="1348">
        <v>0</v>
      </c>
      <c r="BP125" s="1348">
        <v>0</v>
      </c>
      <c r="BQ125" s="1348">
        <v>2348</v>
      </c>
      <c r="BR125" s="1348">
        <f t="shared" si="79"/>
        <v>2.4301799999999996</v>
      </c>
      <c r="BS125" s="1348">
        <f t="shared" si="80"/>
        <v>0</v>
      </c>
      <c r="BT125" s="1348">
        <f t="shared" si="81"/>
        <v>0</v>
      </c>
      <c r="BU125" s="1348">
        <f t="shared" si="82"/>
        <v>2.4301799999999996</v>
      </c>
      <c r="CC125" s="1348" t="s">
        <v>578</v>
      </c>
      <c r="CD125" s="1348">
        <v>5533500</v>
      </c>
      <c r="CE125" s="1348">
        <v>5533500</v>
      </c>
      <c r="CF125" s="1348">
        <v>5533500</v>
      </c>
      <c r="CG125" s="1348">
        <v>0</v>
      </c>
      <c r="CH125" s="1348">
        <f t="shared" si="118"/>
        <v>5727.1724999999997</v>
      </c>
      <c r="CI125" s="1348">
        <f t="shared" si="119"/>
        <v>5727.1724999999997</v>
      </c>
      <c r="CJ125" s="1348">
        <f t="shared" si="120"/>
        <v>5727.1724999999997</v>
      </c>
      <c r="CK125" s="1348">
        <f t="shared" si="121"/>
        <v>0</v>
      </c>
      <c r="CS125" s="748" t="s">
        <v>577</v>
      </c>
      <c r="CT125" s="749">
        <v>30267986</v>
      </c>
      <c r="CU125" s="749">
        <v>11642101</v>
      </c>
      <c r="CV125" s="749">
        <v>11707290</v>
      </c>
      <c r="CW125" s="749">
        <v>18560696</v>
      </c>
      <c r="CX125" s="1348">
        <f t="shared" si="122"/>
        <v>31327.36551</v>
      </c>
      <c r="CY125" s="1348">
        <f t="shared" si="123"/>
        <v>12049.574535</v>
      </c>
      <c r="CZ125" s="1348">
        <f t="shared" si="124"/>
        <v>12117.04515</v>
      </c>
      <c r="DA125" s="1348">
        <f t="shared" si="125"/>
        <v>19210.320359999998</v>
      </c>
      <c r="DJ125" s="1153" t="s">
        <v>577</v>
      </c>
      <c r="DK125" s="1348">
        <v>13247872</v>
      </c>
      <c r="DL125" s="1348">
        <v>13126185</v>
      </c>
      <c r="DM125" s="1348">
        <v>121687</v>
      </c>
      <c r="DN125" s="1348">
        <v>12978786</v>
      </c>
      <c r="DO125" s="1348">
        <f t="shared" si="94"/>
        <v>13711.547519999998</v>
      </c>
      <c r="DP125" s="1348">
        <f t="shared" si="95"/>
        <v>13585.601474999998</v>
      </c>
      <c r="DQ125" s="1348">
        <f t="shared" si="96"/>
        <v>125.94604499999998</v>
      </c>
      <c r="DR125" s="1348">
        <f t="shared" si="97"/>
        <v>13433.04351</v>
      </c>
      <c r="DV125" s="748" t="s">
        <v>406</v>
      </c>
      <c r="DW125" s="749">
        <v>54585587</v>
      </c>
      <c r="DX125" s="1349">
        <f t="shared" si="98"/>
        <v>56496.082544999997</v>
      </c>
      <c r="EA125" s="748" t="s">
        <v>577</v>
      </c>
      <c r="EB125" s="749">
        <v>20564694</v>
      </c>
      <c r="EC125" s="749">
        <v>13700244</v>
      </c>
      <c r="ED125" s="749">
        <v>13880433</v>
      </c>
      <c r="EE125" s="749">
        <v>6684261</v>
      </c>
      <c r="EF125" s="1350">
        <f t="shared" si="99"/>
        <v>21284.458289999999</v>
      </c>
      <c r="EG125" s="1350">
        <f t="shared" si="100"/>
        <v>14179.752539999999</v>
      </c>
      <c r="EH125" s="1350">
        <f t="shared" si="101"/>
        <v>14366.248154999999</v>
      </c>
      <c r="EI125" s="1350">
        <f t="shared" si="102"/>
        <v>6918.2101350000003</v>
      </c>
      <c r="EQ125" s="996" t="s">
        <v>577</v>
      </c>
      <c r="ER125" s="997">
        <v>46572370</v>
      </c>
      <c r="ES125" s="997">
        <v>16457903</v>
      </c>
      <c r="ET125" s="997">
        <v>30114467</v>
      </c>
      <c r="EU125" s="997">
        <v>14776593</v>
      </c>
      <c r="EV125" s="1352">
        <f t="shared" si="104"/>
        <v>48202.402949999996</v>
      </c>
      <c r="EW125" s="1352">
        <f t="shared" si="105"/>
        <v>15293.773755</v>
      </c>
      <c r="EX125" s="1352">
        <f t="shared" si="106"/>
        <v>17033.929604999998</v>
      </c>
      <c r="EY125" s="1352">
        <f t="shared" si="107"/>
        <v>31168.473344999999</v>
      </c>
      <c r="FD125" s="1348"/>
      <c r="FF125" s="1153" t="s">
        <v>396</v>
      </c>
      <c r="FG125" s="1348">
        <v>121452088</v>
      </c>
      <c r="FH125" s="1348">
        <v>41462897</v>
      </c>
      <c r="FI125" s="1348">
        <v>113452088</v>
      </c>
      <c r="FJ125" s="1348">
        <v>8000000</v>
      </c>
      <c r="FK125" s="1350">
        <f t="shared" si="109"/>
        <v>125702.91107999999</v>
      </c>
      <c r="FL125" s="1350">
        <f t="shared" si="110"/>
        <v>42914.098394999994</v>
      </c>
      <c r="FM125" s="1350">
        <f t="shared" si="111"/>
        <v>117422.91107999999</v>
      </c>
      <c r="FN125" s="1350">
        <f t="shared" si="112"/>
        <v>8280</v>
      </c>
      <c r="FQ125" s="748" t="s">
        <v>506</v>
      </c>
      <c r="FR125" s="749">
        <v>5067309</v>
      </c>
      <c r="FS125" s="1348">
        <f t="shared" si="113"/>
        <v>5244.6648150000001</v>
      </c>
      <c r="FV125" s="748" t="s">
        <v>395</v>
      </c>
      <c r="FW125" s="749">
        <v>956566770</v>
      </c>
      <c r="FX125" s="749">
        <v>816041937</v>
      </c>
      <c r="FY125" s="749">
        <v>943252690</v>
      </c>
      <c r="FZ125" s="749">
        <v>13314080</v>
      </c>
      <c r="GA125" s="1350">
        <f t="shared" si="114"/>
        <v>990046.60694999993</v>
      </c>
      <c r="GB125" s="1350">
        <f t="shared" si="115"/>
        <v>844603.40479499998</v>
      </c>
      <c r="GC125" s="1350">
        <f t="shared" si="116"/>
        <v>976266.53414999985</v>
      </c>
      <c r="GD125" s="1350">
        <f t="shared" si="117"/>
        <v>13780.072799999998</v>
      </c>
    </row>
    <row r="126" spans="1:186" ht="15" customHeight="1" x14ac:dyDescent="0.25">
      <c r="A126" s="748" t="s">
        <v>581</v>
      </c>
      <c r="B126" s="749">
        <v>10000</v>
      </c>
      <c r="C126" s="749">
        <v>0</v>
      </c>
      <c r="D126" s="749">
        <v>10000</v>
      </c>
      <c r="E126" s="749">
        <v>0</v>
      </c>
      <c r="F126" s="749">
        <f t="shared" si="59"/>
        <v>10.35</v>
      </c>
      <c r="G126" s="749">
        <f t="shared" si="60"/>
        <v>0</v>
      </c>
      <c r="H126" s="749">
        <f t="shared" si="61"/>
        <v>10.35</v>
      </c>
      <c r="I126" s="749">
        <f t="shared" si="62"/>
        <v>0</v>
      </c>
      <c r="Q126" s="748" t="s">
        <v>581</v>
      </c>
      <c r="R126" s="749">
        <v>10000</v>
      </c>
      <c r="S126" s="749">
        <v>0</v>
      </c>
      <c r="T126" s="749">
        <v>10000</v>
      </c>
      <c r="U126" s="749">
        <v>0</v>
      </c>
      <c r="V126" s="1348">
        <f t="shared" si="64"/>
        <v>10.35</v>
      </c>
      <c r="W126" s="1348">
        <f t="shared" si="65"/>
        <v>0</v>
      </c>
      <c r="X126" s="1348">
        <f t="shared" si="66"/>
        <v>10.35</v>
      </c>
      <c r="Y126" s="1348">
        <f t="shared" si="67"/>
        <v>0</v>
      </c>
      <c r="AG126" s="748" t="s">
        <v>580</v>
      </c>
      <c r="AH126" s="749">
        <v>10000</v>
      </c>
      <c r="AI126" s="749">
        <v>0</v>
      </c>
      <c r="AJ126" s="749">
        <v>0</v>
      </c>
      <c r="AK126" s="749">
        <v>10000</v>
      </c>
      <c r="AL126" s="1348">
        <f t="shared" si="69"/>
        <v>10.35</v>
      </c>
      <c r="AM126" s="1348">
        <f t="shared" si="70"/>
        <v>0</v>
      </c>
      <c r="AN126" s="1348">
        <f t="shared" si="71"/>
        <v>0</v>
      </c>
      <c r="AO126" s="1348">
        <f t="shared" si="72"/>
        <v>10.35</v>
      </c>
      <c r="AW126" s="748" t="s">
        <v>579</v>
      </c>
      <c r="AX126" s="749">
        <v>10000</v>
      </c>
      <c r="AY126" s="749">
        <v>0</v>
      </c>
      <c r="AZ126" s="749">
        <v>0</v>
      </c>
      <c r="BA126" s="749">
        <v>10000</v>
      </c>
      <c r="BB126" s="1348">
        <f t="shared" si="74"/>
        <v>10.35</v>
      </c>
      <c r="BC126" s="1348">
        <f t="shared" si="75"/>
        <v>0</v>
      </c>
      <c r="BD126" s="1348">
        <f t="shared" si="76"/>
        <v>0</v>
      </c>
      <c r="BE126" s="1348">
        <f t="shared" si="77"/>
        <v>10.35</v>
      </c>
      <c r="BM126" s="748" t="s">
        <v>579</v>
      </c>
      <c r="BN126" s="1348">
        <v>183168000</v>
      </c>
      <c r="BO126" s="1348">
        <v>183168000</v>
      </c>
      <c r="BP126" s="1348">
        <v>183168000</v>
      </c>
      <c r="BQ126" s="1348">
        <v>0</v>
      </c>
      <c r="BR126" s="1348">
        <f t="shared" si="79"/>
        <v>189578.87999999998</v>
      </c>
      <c r="BS126" s="1348">
        <f t="shared" si="80"/>
        <v>189578.87999999998</v>
      </c>
      <c r="BT126" s="1348">
        <f t="shared" si="81"/>
        <v>189578.87999999998</v>
      </c>
      <c r="BU126" s="1348">
        <f t="shared" si="82"/>
        <v>0</v>
      </c>
      <c r="CC126" s="1348" t="s">
        <v>398</v>
      </c>
      <c r="CD126" s="1348">
        <v>1671846</v>
      </c>
      <c r="CE126" s="1348">
        <v>0</v>
      </c>
      <c r="CF126" s="1348">
        <v>0</v>
      </c>
      <c r="CG126" s="1348">
        <v>1671846</v>
      </c>
      <c r="CH126" s="1348">
        <f t="shared" si="118"/>
        <v>1730.36061</v>
      </c>
      <c r="CI126" s="1348">
        <f t="shared" si="119"/>
        <v>0</v>
      </c>
      <c r="CJ126" s="1348">
        <f t="shared" si="120"/>
        <v>0</v>
      </c>
      <c r="CK126" s="1348">
        <f t="shared" si="121"/>
        <v>1730.36061</v>
      </c>
      <c r="CS126" s="748" t="s">
        <v>397</v>
      </c>
      <c r="CT126" s="749">
        <v>6122739</v>
      </c>
      <c r="CU126" s="749">
        <v>6057550</v>
      </c>
      <c r="CV126" s="749">
        <v>6122739</v>
      </c>
      <c r="CW126" s="749">
        <v>0</v>
      </c>
      <c r="CX126" s="1348">
        <f t="shared" si="122"/>
        <v>6337.0348649999987</v>
      </c>
      <c r="CY126" s="1348">
        <f t="shared" si="123"/>
        <v>6269.5642499999994</v>
      </c>
      <c r="CZ126" s="1348">
        <f t="shared" si="124"/>
        <v>6337.0348649999987</v>
      </c>
      <c r="DA126" s="1348">
        <f t="shared" si="125"/>
        <v>0</v>
      </c>
      <c r="DJ126" s="1153" t="s">
        <v>397</v>
      </c>
      <c r="DK126" s="1348">
        <v>7541634</v>
      </c>
      <c r="DL126" s="1348">
        <v>7541634</v>
      </c>
      <c r="DM126" s="1348">
        <v>0</v>
      </c>
      <c r="DN126" s="1348">
        <v>7394235</v>
      </c>
      <c r="DO126" s="1348">
        <f t="shared" si="94"/>
        <v>7805.5911899999992</v>
      </c>
      <c r="DP126" s="1348">
        <f t="shared" si="95"/>
        <v>7805.5911899999992</v>
      </c>
      <c r="DQ126" s="1348">
        <f t="shared" si="96"/>
        <v>0</v>
      </c>
      <c r="DR126" s="1348">
        <f t="shared" si="97"/>
        <v>7653.0332249999992</v>
      </c>
      <c r="DV126" s="748" t="s">
        <v>407</v>
      </c>
      <c r="DW126" s="749">
        <v>54585587</v>
      </c>
      <c r="DX126" s="1349">
        <f t="shared" si="98"/>
        <v>56496.082544999997</v>
      </c>
      <c r="EA126" s="748" t="s">
        <v>397</v>
      </c>
      <c r="EB126" s="749">
        <v>8295882</v>
      </c>
      <c r="EC126" s="749">
        <v>8115693</v>
      </c>
      <c r="ED126" s="749">
        <v>8295882</v>
      </c>
      <c r="EE126" s="749">
        <v>0</v>
      </c>
      <c r="EF126" s="1350">
        <f t="shared" si="99"/>
        <v>8586.237869999999</v>
      </c>
      <c r="EG126" s="1350">
        <f t="shared" si="100"/>
        <v>8399.7422549999992</v>
      </c>
      <c r="EH126" s="1350">
        <f t="shared" si="101"/>
        <v>8586.237869999999</v>
      </c>
      <c r="EI126" s="1350">
        <f t="shared" si="102"/>
        <v>0</v>
      </c>
      <c r="EQ126" s="996" t="s">
        <v>397</v>
      </c>
      <c r="ER126" s="997">
        <v>9192431</v>
      </c>
      <c r="ES126" s="997">
        <v>9192431</v>
      </c>
      <c r="ET126" s="997">
        <v>0</v>
      </c>
      <c r="EU126" s="997">
        <v>9192042</v>
      </c>
      <c r="EV126" s="1352">
        <f t="shared" si="104"/>
        <v>9514.1660849999989</v>
      </c>
      <c r="EW126" s="1352">
        <f t="shared" si="105"/>
        <v>9513.7634699999981</v>
      </c>
      <c r="EX126" s="1352">
        <f t="shared" si="106"/>
        <v>9514.1660849999989</v>
      </c>
      <c r="EY126" s="1352">
        <f t="shared" si="107"/>
        <v>0</v>
      </c>
      <c r="FD126" s="1348"/>
      <c r="FF126" s="1153" t="s">
        <v>577</v>
      </c>
      <c r="FG126" s="1348">
        <v>40279271</v>
      </c>
      <c r="FH126" s="1348">
        <v>18580414</v>
      </c>
      <c r="FI126" s="1348">
        <v>18727053</v>
      </c>
      <c r="FJ126" s="1348">
        <v>21552218</v>
      </c>
      <c r="FK126" s="1350">
        <f t="shared" si="109"/>
        <v>41689.045484999995</v>
      </c>
      <c r="FL126" s="1350">
        <f t="shared" si="110"/>
        <v>19230.728489999998</v>
      </c>
      <c r="FM126" s="1350">
        <f t="shared" si="111"/>
        <v>19382.499854999998</v>
      </c>
      <c r="FN126" s="1350">
        <f t="shared" si="112"/>
        <v>22306.545630000001</v>
      </c>
      <c r="FQ126" s="748" t="s">
        <v>476</v>
      </c>
      <c r="FR126" s="749">
        <v>128021000</v>
      </c>
      <c r="FS126" s="1348">
        <f t="shared" si="113"/>
        <v>132501.73499999999</v>
      </c>
      <c r="FV126" s="748" t="s">
        <v>396</v>
      </c>
      <c r="FW126" s="749">
        <v>114404088</v>
      </c>
      <c r="FX126" s="749">
        <v>84715439</v>
      </c>
      <c r="FY126" s="749">
        <v>114404088</v>
      </c>
      <c r="FZ126" s="749">
        <v>0</v>
      </c>
      <c r="GA126" s="1350">
        <f t="shared" si="114"/>
        <v>118408.23108</v>
      </c>
      <c r="GB126" s="1350">
        <f t="shared" si="115"/>
        <v>87680.479364999992</v>
      </c>
      <c r="GC126" s="1350">
        <f t="shared" si="116"/>
        <v>118408.23108</v>
      </c>
      <c r="GD126" s="1350">
        <f t="shared" si="117"/>
        <v>0</v>
      </c>
    </row>
    <row r="127" spans="1:186" ht="15" customHeight="1" x14ac:dyDescent="0.25">
      <c r="A127" s="748" t="s">
        <v>399</v>
      </c>
      <c r="B127" s="749">
        <v>136431000</v>
      </c>
      <c r="C127" s="749">
        <v>68455996</v>
      </c>
      <c r="D127" s="749">
        <v>67975004</v>
      </c>
      <c r="E127" s="749">
        <v>8886155</v>
      </c>
      <c r="F127" s="749">
        <f t="shared" si="59"/>
        <v>141206.08499999999</v>
      </c>
      <c r="G127" s="749">
        <f t="shared" si="60"/>
        <v>70851.955859999987</v>
      </c>
      <c r="H127" s="749">
        <f t="shared" si="61"/>
        <v>70354.12913999999</v>
      </c>
      <c r="I127" s="749">
        <f t="shared" si="62"/>
        <v>9197.1704250000003</v>
      </c>
      <c r="Q127" s="748" t="s">
        <v>399</v>
      </c>
      <c r="R127" s="749">
        <v>136431000</v>
      </c>
      <c r="S127" s="749">
        <v>68812996</v>
      </c>
      <c r="T127" s="749">
        <v>67618004</v>
      </c>
      <c r="U127" s="749">
        <v>16620999</v>
      </c>
      <c r="V127" s="1348">
        <f t="shared" si="64"/>
        <v>141206.08499999999</v>
      </c>
      <c r="W127" s="1348">
        <f t="shared" si="65"/>
        <v>71221.450859999997</v>
      </c>
      <c r="X127" s="1348">
        <f t="shared" si="66"/>
        <v>69984.634139999995</v>
      </c>
      <c r="Y127" s="1348">
        <f t="shared" si="67"/>
        <v>17202.733964999999</v>
      </c>
      <c r="AG127" s="748" t="s">
        <v>581</v>
      </c>
      <c r="AH127" s="749">
        <v>10000</v>
      </c>
      <c r="AI127" s="749">
        <v>0</v>
      </c>
      <c r="AJ127" s="749">
        <v>0</v>
      </c>
      <c r="AK127" s="749">
        <v>10000</v>
      </c>
      <c r="AL127" s="1348">
        <f t="shared" si="69"/>
        <v>10.35</v>
      </c>
      <c r="AM127" s="1348">
        <f t="shared" si="70"/>
        <v>0</v>
      </c>
      <c r="AN127" s="1348">
        <f t="shared" si="71"/>
        <v>0</v>
      </c>
      <c r="AO127" s="1348">
        <f t="shared" si="72"/>
        <v>10.35</v>
      </c>
      <c r="AW127" s="748" t="s">
        <v>580</v>
      </c>
      <c r="AX127" s="749">
        <v>10000</v>
      </c>
      <c r="AY127" s="749">
        <v>0</v>
      </c>
      <c r="AZ127" s="749">
        <v>0</v>
      </c>
      <c r="BA127" s="749">
        <v>10000</v>
      </c>
      <c r="BB127" s="1348">
        <f t="shared" si="74"/>
        <v>10.35</v>
      </c>
      <c r="BC127" s="1348">
        <f t="shared" si="75"/>
        <v>0</v>
      </c>
      <c r="BD127" s="1348">
        <f t="shared" si="76"/>
        <v>0</v>
      </c>
      <c r="BE127" s="1348">
        <f t="shared" si="77"/>
        <v>10.35</v>
      </c>
      <c r="BM127" s="748" t="s">
        <v>580</v>
      </c>
      <c r="BN127" s="1348">
        <v>183168000</v>
      </c>
      <c r="BO127" s="1348">
        <v>183168000</v>
      </c>
      <c r="BP127" s="1348">
        <v>183168000</v>
      </c>
      <c r="BQ127" s="1348">
        <v>0</v>
      </c>
      <c r="BR127" s="1348">
        <f t="shared" si="79"/>
        <v>189578.87999999998</v>
      </c>
      <c r="BS127" s="1348">
        <f t="shared" si="80"/>
        <v>189578.87999999998</v>
      </c>
      <c r="BT127" s="1348">
        <f t="shared" si="81"/>
        <v>189578.87999999998</v>
      </c>
      <c r="BU127" s="1348">
        <f t="shared" si="82"/>
        <v>0</v>
      </c>
      <c r="CC127" s="1348" t="s">
        <v>579</v>
      </c>
      <c r="CD127" s="1348">
        <v>183168000</v>
      </c>
      <c r="CE127" s="1348">
        <v>183168000</v>
      </c>
      <c r="CF127" s="1348">
        <v>183168000</v>
      </c>
      <c r="CG127" s="1348">
        <v>0</v>
      </c>
      <c r="CH127" s="1348">
        <f t="shared" si="118"/>
        <v>189578.87999999998</v>
      </c>
      <c r="CI127" s="1348">
        <f t="shared" si="119"/>
        <v>189578.87999999998</v>
      </c>
      <c r="CJ127" s="1348">
        <f t="shared" si="120"/>
        <v>189578.87999999998</v>
      </c>
      <c r="CK127" s="1348">
        <f t="shared" si="121"/>
        <v>0</v>
      </c>
      <c r="CS127" s="748" t="s">
        <v>578</v>
      </c>
      <c r="CT127" s="749">
        <v>5533500</v>
      </c>
      <c r="CU127" s="749">
        <v>5533500</v>
      </c>
      <c r="CV127" s="749">
        <v>5533500</v>
      </c>
      <c r="CW127" s="749">
        <v>0</v>
      </c>
      <c r="CX127" s="1348">
        <f t="shared" si="122"/>
        <v>5727.1724999999997</v>
      </c>
      <c r="CY127" s="1348">
        <f t="shared" si="123"/>
        <v>5727.1724999999997</v>
      </c>
      <c r="CZ127" s="1348">
        <f t="shared" si="124"/>
        <v>5727.1724999999997</v>
      </c>
      <c r="DA127" s="1348">
        <f t="shared" si="125"/>
        <v>0</v>
      </c>
      <c r="DJ127" s="1153" t="s">
        <v>578</v>
      </c>
      <c r="DK127" s="1348">
        <v>5533500</v>
      </c>
      <c r="DL127" s="1348">
        <v>5533500</v>
      </c>
      <c r="DM127" s="1348">
        <v>0</v>
      </c>
      <c r="DN127" s="1348">
        <v>5533500</v>
      </c>
      <c r="DO127" s="1348">
        <f t="shared" si="94"/>
        <v>5727.1724999999997</v>
      </c>
      <c r="DP127" s="1348">
        <f t="shared" si="95"/>
        <v>5727.1724999999997</v>
      </c>
      <c r="DQ127" s="1348">
        <f t="shared" si="96"/>
        <v>0</v>
      </c>
      <c r="DR127" s="1348">
        <f t="shared" si="97"/>
        <v>5727.1724999999997</v>
      </c>
      <c r="DV127" s="748" t="s">
        <v>588</v>
      </c>
      <c r="DW127" s="749">
        <v>54585587</v>
      </c>
      <c r="DX127" s="1349">
        <f t="shared" si="98"/>
        <v>56496.082544999997</v>
      </c>
      <c r="EA127" s="748" t="s">
        <v>578</v>
      </c>
      <c r="EB127" s="749">
        <v>5533500</v>
      </c>
      <c r="EC127" s="749">
        <v>5533500</v>
      </c>
      <c r="ED127" s="749">
        <v>5533500</v>
      </c>
      <c r="EE127" s="749">
        <v>0</v>
      </c>
      <c r="EF127" s="1350">
        <f t="shared" si="99"/>
        <v>5727.1724999999997</v>
      </c>
      <c r="EG127" s="1350">
        <f t="shared" si="100"/>
        <v>5727.1724999999997</v>
      </c>
      <c r="EH127" s="1350">
        <f t="shared" si="101"/>
        <v>5727.1724999999997</v>
      </c>
      <c r="EI127" s="1350">
        <f t="shared" si="102"/>
        <v>0</v>
      </c>
      <c r="EQ127" s="996" t="s">
        <v>578</v>
      </c>
      <c r="ER127" s="997">
        <v>6543500</v>
      </c>
      <c r="ES127" s="997">
        <v>5533500</v>
      </c>
      <c r="ET127" s="997">
        <v>1010000</v>
      </c>
      <c r="EU127" s="997">
        <v>5533500</v>
      </c>
      <c r="EV127" s="1352">
        <f t="shared" si="104"/>
        <v>6772.5224999999991</v>
      </c>
      <c r="EW127" s="1352">
        <f t="shared" si="105"/>
        <v>5727.1724999999997</v>
      </c>
      <c r="EX127" s="1352">
        <f t="shared" si="106"/>
        <v>5727.1724999999997</v>
      </c>
      <c r="EY127" s="1352">
        <f t="shared" si="107"/>
        <v>1045.3499999999999</v>
      </c>
      <c r="FD127" s="1348"/>
      <c r="FF127" s="1153" t="s">
        <v>397</v>
      </c>
      <c r="FG127" s="1348">
        <v>10232084</v>
      </c>
      <c r="FH127" s="1348">
        <v>10085445</v>
      </c>
      <c r="FI127" s="1348">
        <v>10232084</v>
      </c>
      <c r="FJ127" s="1348">
        <v>0</v>
      </c>
      <c r="FK127" s="1350">
        <f t="shared" si="109"/>
        <v>10590.20694</v>
      </c>
      <c r="FL127" s="1350">
        <f t="shared" si="110"/>
        <v>10438.435575</v>
      </c>
      <c r="FM127" s="1350">
        <f t="shared" si="111"/>
        <v>10590.20694</v>
      </c>
      <c r="FN127" s="1350">
        <f t="shared" si="112"/>
        <v>0</v>
      </c>
      <c r="FQ127" s="748" t="s">
        <v>583</v>
      </c>
      <c r="FR127" s="749">
        <v>0</v>
      </c>
      <c r="FS127" s="1348">
        <f t="shared" si="113"/>
        <v>0</v>
      </c>
      <c r="FV127" s="748" t="s">
        <v>577</v>
      </c>
      <c r="FW127" s="749">
        <v>110788194</v>
      </c>
      <c r="FX127" s="749">
        <v>21696627</v>
      </c>
      <c r="FY127" s="749">
        <v>21696627</v>
      </c>
      <c r="FZ127" s="749">
        <v>89091567</v>
      </c>
      <c r="GA127" s="1350">
        <f t="shared" si="114"/>
        <v>114665.78078999999</v>
      </c>
      <c r="GB127" s="1350">
        <f t="shared" si="115"/>
        <v>22456.008944999998</v>
      </c>
      <c r="GC127" s="1350">
        <f t="shared" si="116"/>
        <v>22456.008944999998</v>
      </c>
      <c r="GD127" s="1350">
        <f t="shared" si="117"/>
        <v>92209.771844999981</v>
      </c>
    </row>
    <row r="128" spans="1:186" ht="15" customHeight="1" x14ac:dyDescent="0.25">
      <c r="A128" s="748" t="s">
        <v>400</v>
      </c>
      <c r="B128" s="749">
        <v>136431000</v>
      </c>
      <c r="C128" s="749">
        <v>68455996</v>
      </c>
      <c r="D128" s="749">
        <v>67975004</v>
      </c>
      <c r="E128" s="749">
        <v>8886155</v>
      </c>
      <c r="F128" s="749">
        <f t="shared" si="59"/>
        <v>141206.08499999999</v>
      </c>
      <c r="G128" s="749">
        <f t="shared" si="60"/>
        <v>70851.955859999987</v>
      </c>
      <c r="H128" s="749">
        <f t="shared" si="61"/>
        <v>70354.12913999999</v>
      </c>
      <c r="I128" s="749">
        <f t="shared" si="62"/>
        <v>9197.1704250000003</v>
      </c>
      <c r="Q128" s="748" t="s">
        <v>400</v>
      </c>
      <c r="R128" s="749">
        <v>136431000</v>
      </c>
      <c r="S128" s="749">
        <v>68812996</v>
      </c>
      <c r="T128" s="749">
        <v>67618004</v>
      </c>
      <c r="U128" s="749">
        <v>16620999</v>
      </c>
      <c r="V128" s="1348">
        <f t="shared" si="64"/>
        <v>141206.08499999999</v>
      </c>
      <c r="W128" s="1348">
        <f t="shared" si="65"/>
        <v>71221.450859999997</v>
      </c>
      <c r="X128" s="1348">
        <f t="shared" si="66"/>
        <v>69984.634139999995</v>
      </c>
      <c r="Y128" s="1348">
        <f t="shared" si="67"/>
        <v>17202.733964999999</v>
      </c>
      <c r="AG128" s="748" t="s">
        <v>399</v>
      </c>
      <c r="AH128" s="749">
        <v>136431000</v>
      </c>
      <c r="AI128" s="749">
        <v>25796468</v>
      </c>
      <c r="AJ128" s="749">
        <v>68455996</v>
      </c>
      <c r="AK128" s="749">
        <v>67975004</v>
      </c>
      <c r="AL128" s="1348">
        <f t="shared" si="69"/>
        <v>141206.08499999999</v>
      </c>
      <c r="AM128" s="1348">
        <f t="shared" si="70"/>
        <v>26699.344379999999</v>
      </c>
      <c r="AN128" s="1348">
        <f t="shared" si="71"/>
        <v>70851.955859999987</v>
      </c>
      <c r="AO128" s="1348">
        <f t="shared" si="72"/>
        <v>70354.12913999999</v>
      </c>
      <c r="AW128" s="748" t="s">
        <v>581</v>
      </c>
      <c r="AX128" s="749">
        <v>10000</v>
      </c>
      <c r="AY128" s="749">
        <v>0</v>
      </c>
      <c r="AZ128" s="749">
        <v>0</v>
      </c>
      <c r="BA128" s="749">
        <v>10000</v>
      </c>
      <c r="BB128" s="1348">
        <f t="shared" si="74"/>
        <v>10.35</v>
      </c>
      <c r="BC128" s="1348">
        <f t="shared" si="75"/>
        <v>0</v>
      </c>
      <c r="BD128" s="1348">
        <f t="shared" si="76"/>
        <v>0</v>
      </c>
      <c r="BE128" s="1348">
        <f t="shared" si="77"/>
        <v>10.35</v>
      </c>
      <c r="BM128" s="748" t="s">
        <v>581</v>
      </c>
      <c r="BN128" s="1348">
        <v>183168000</v>
      </c>
      <c r="BO128" s="1348">
        <v>183168000</v>
      </c>
      <c r="BP128" s="1348">
        <v>183168000</v>
      </c>
      <c r="BQ128" s="1348">
        <v>0</v>
      </c>
      <c r="BR128" s="1348">
        <f t="shared" si="79"/>
        <v>189578.87999999998</v>
      </c>
      <c r="BS128" s="1348">
        <f t="shared" si="80"/>
        <v>189578.87999999998</v>
      </c>
      <c r="BT128" s="1348">
        <f t="shared" si="81"/>
        <v>189578.87999999998</v>
      </c>
      <c r="BU128" s="1348">
        <f t="shared" si="82"/>
        <v>0</v>
      </c>
      <c r="CC128" s="1348" t="s">
        <v>580</v>
      </c>
      <c r="CD128" s="1348">
        <v>183168000</v>
      </c>
      <c r="CE128" s="1348">
        <v>183168000</v>
      </c>
      <c r="CF128" s="1348">
        <v>183168000</v>
      </c>
      <c r="CG128" s="1348">
        <v>0</v>
      </c>
      <c r="CH128" s="1348">
        <f t="shared" si="118"/>
        <v>189578.87999999998</v>
      </c>
      <c r="CI128" s="1348">
        <f t="shared" si="119"/>
        <v>189578.87999999998</v>
      </c>
      <c r="CJ128" s="1348">
        <f t="shared" si="120"/>
        <v>189578.87999999998</v>
      </c>
      <c r="CK128" s="1348">
        <f t="shared" si="121"/>
        <v>0</v>
      </c>
      <c r="CS128" s="748" t="s">
        <v>398</v>
      </c>
      <c r="CT128" s="749">
        <v>18611747</v>
      </c>
      <c r="CU128" s="749">
        <v>51051</v>
      </c>
      <c r="CV128" s="749">
        <v>51051</v>
      </c>
      <c r="CW128" s="749">
        <v>18560696</v>
      </c>
      <c r="CX128" s="1348">
        <f t="shared" si="122"/>
        <v>19263.158144999998</v>
      </c>
      <c r="CY128" s="1348">
        <f t="shared" si="123"/>
        <v>52.837784999999997</v>
      </c>
      <c r="CZ128" s="1348">
        <f t="shared" si="124"/>
        <v>52.837784999999997</v>
      </c>
      <c r="DA128" s="1348">
        <f t="shared" si="125"/>
        <v>19210.320359999998</v>
      </c>
      <c r="DJ128" s="1153" t="s">
        <v>398</v>
      </c>
      <c r="DK128" s="1348">
        <v>172738</v>
      </c>
      <c r="DL128" s="1348">
        <v>51051</v>
      </c>
      <c r="DM128" s="1348">
        <v>121687</v>
      </c>
      <c r="DN128" s="1348">
        <v>51051</v>
      </c>
      <c r="DO128" s="1348">
        <f t="shared" si="94"/>
        <v>178.78382999999999</v>
      </c>
      <c r="DP128" s="1348">
        <f t="shared" si="95"/>
        <v>52.837784999999997</v>
      </c>
      <c r="DQ128" s="1348">
        <f t="shared" si="96"/>
        <v>125.94604499999998</v>
      </c>
      <c r="DR128" s="1348">
        <f t="shared" si="97"/>
        <v>52.837784999999997</v>
      </c>
      <c r="EA128" s="748" t="s">
        <v>398</v>
      </c>
      <c r="EB128" s="749">
        <v>6735312</v>
      </c>
      <c r="EC128" s="749">
        <v>51051</v>
      </c>
      <c r="ED128" s="749">
        <v>51051</v>
      </c>
      <c r="EE128" s="749">
        <v>6684261</v>
      </c>
      <c r="EF128" s="1350">
        <f t="shared" si="99"/>
        <v>6971.0479199999991</v>
      </c>
      <c r="EG128" s="1350">
        <f t="shared" si="100"/>
        <v>52.837784999999997</v>
      </c>
      <c r="EH128" s="1350">
        <f t="shared" si="101"/>
        <v>52.837784999999997</v>
      </c>
      <c r="EI128" s="1350">
        <f t="shared" si="102"/>
        <v>6918.2101350000003</v>
      </c>
      <c r="EQ128" s="996" t="s">
        <v>398</v>
      </c>
      <c r="ER128" s="997">
        <v>30836439</v>
      </c>
      <c r="ES128" s="997">
        <v>1731972</v>
      </c>
      <c r="ET128" s="997">
        <v>29104467</v>
      </c>
      <c r="EU128" s="997">
        <v>51051</v>
      </c>
      <c r="EV128" s="1352">
        <f t="shared" si="104"/>
        <v>31915.714364999996</v>
      </c>
      <c r="EW128" s="1352">
        <f t="shared" si="105"/>
        <v>52.837784999999997</v>
      </c>
      <c r="EX128" s="1352">
        <f t="shared" si="106"/>
        <v>1792.5910199999998</v>
      </c>
      <c r="EY128" s="1352">
        <f t="shared" si="107"/>
        <v>30123.123345</v>
      </c>
      <c r="FD128" s="1348"/>
      <c r="FF128" s="1153" t="s">
        <v>578</v>
      </c>
      <c r="FG128" s="1348">
        <v>21230872</v>
      </c>
      <c r="FH128" s="1348">
        <v>5533500</v>
      </c>
      <c r="FI128" s="1348">
        <v>5533500</v>
      </c>
      <c r="FJ128" s="1348">
        <v>15697372</v>
      </c>
      <c r="FK128" s="1350">
        <f t="shared" si="109"/>
        <v>21973.952519999999</v>
      </c>
      <c r="FL128" s="1350">
        <f t="shared" si="110"/>
        <v>5727.1724999999997</v>
      </c>
      <c r="FM128" s="1350">
        <f t="shared" si="111"/>
        <v>5727.1724999999997</v>
      </c>
      <c r="FN128" s="1350">
        <f t="shared" si="112"/>
        <v>16246.780019999998</v>
      </c>
      <c r="FQ128" s="748" t="s">
        <v>875</v>
      </c>
      <c r="FR128" s="749">
        <v>128021000</v>
      </c>
      <c r="FS128" s="1348">
        <f t="shared" si="113"/>
        <v>132501.73499999999</v>
      </c>
      <c r="FV128" s="748" t="s">
        <v>397</v>
      </c>
      <c r="FW128" s="749">
        <v>12996132</v>
      </c>
      <c r="FX128" s="749">
        <v>12845743</v>
      </c>
      <c r="FY128" s="749">
        <v>12845743</v>
      </c>
      <c r="FZ128" s="749">
        <v>150389</v>
      </c>
      <c r="GA128" s="1350">
        <f t="shared" si="114"/>
        <v>13450.996619999998</v>
      </c>
      <c r="GB128" s="1350">
        <f t="shared" si="115"/>
        <v>13295.344004999999</v>
      </c>
      <c r="GC128" s="1350">
        <f t="shared" si="116"/>
        <v>13295.344004999999</v>
      </c>
      <c r="GD128" s="1350">
        <f t="shared" si="117"/>
        <v>155.652615</v>
      </c>
    </row>
    <row r="129" spans="1:186" ht="15" customHeight="1" x14ac:dyDescent="0.25">
      <c r="A129" s="748" t="s">
        <v>582</v>
      </c>
      <c r="B129" s="749">
        <v>10000</v>
      </c>
      <c r="C129" s="749">
        <v>0</v>
      </c>
      <c r="D129" s="749">
        <v>10000</v>
      </c>
      <c r="E129" s="749">
        <v>0</v>
      </c>
      <c r="F129" s="749">
        <f t="shared" si="59"/>
        <v>10.35</v>
      </c>
      <c r="G129" s="749">
        <f t="shared" si="60"/>
        <v>0</v>
      </c>
      <c r="H129" s="749">
        <f t="shared" si="61"/>
        <v>10.35</v>
      </c>
      <c r="I129" s="749">
        <f t="shared" si="62"/>
        <v>0</v>
      </c>
      <c r="Q129" s="748" t="s">
        <v>582</v>
      </c>
      <c r="R129" s="749">
        <v>10000</v>
      </c>
      <c r="S129" s="749">
        <v>0</v>
      </c>
      <c r="T129" s="749">
        <v>10000</v>
      </c>
      <c r="U129" s="749">
        <v>0</v>
      </c>
      <c r="V129" s="1348">
        <f t="shared" si="64"/>
        <v>10.35</v>
      </c>
      <c r="W129" s="1348">
        <f t="shared" si="65"/>
        <v>0</v>
      </c>
      <c r="X129" s="1348">
        <f t="shared" si="66"/>
        <v>10.35</v>
      </c>
      <c r="Y129" s="1348">
        <f t="shared" si="67"/>
        <v>0</v>
      </c>
      <c r="AG129" s="748" t="s">
        <v>400</v>
      </c>
      <c r="AH129" s="749">
        <v>136431000</v>
      </c>
      <c r="AI129" s="749">
        <v>25796468</v>
      </c>
      <c r="AJ129" s="749">
        <v>68455996</v>
      </c>
      <c r="AK129" s="749">
        <v>67975004</v>
      </c>
      <c r="AL129" s="1348">
        <f t="shared" si="69"/>
        <v>141206.08499999999</v>
      </c>
      <c r="AM129" s="1348">
        <f t="shared" si="70"/>
        <v>26699.344379999999</v>
      </c>
      <c r="AN129" s="1348">
        <f t="shared" si="71"/>
        <v>70851.955859999987</v>
      </c>
      <c r="AO129" s="1348">
        <f t="shared" si="72"/>
        <v>70354.12913999999</v>
      </c>
      <c r="AW129" s="748" t="s">
        <v>399</v>
      </c>
      <c r="AX129" s="749">
        <v>136431000</v>
      </c>
      <c r="AY129" s="749">
        <v>68812996</v>
      </c>
      <c r="AZ129" s="749">
        <v>27571937</v>
      </c>
      <c r="BA129" s="749">
        <v>67618004</v>
      </c>
      <c r="BB129" s="1348">
        <f t="shared" si="74"/>
        <v>141206.08499999999</v>
      </c>
      <c r="BC129" s="1348">
        <f t="shared" si="75"/>
        <v>71221.450859999997</v>
      </c>
      <c r="BD129" s="1348">
        <f t="shared" si="76"/>
        <v>28536.954794999998</v>
      </c>
      <c r="BE129" s="1348">
        <f t="shared" si="77"/>
        <v>69984.634139999995</v>
      </c>
      <c r="BM129" s="748" t="s">
        <v>399</v>
      </c>
      <c r="BN129" s="1348">
        <v>518867000</v>
      </c>
      <c r="BO129" s="1348">
        <v>35557406</v>
      </c>
      <c r="BP129" s="1348">
        <v>70099386</v>
      </c>
      <c r="BQ129" s="1348">
        <v>448767614</v>
      </c>
      <c r="BR129" s="1348">
        <f t="shared" si="79"/>
        <v>537027.34499999997</v>
      </c>
      <c r="BS129" s="1348">
        <f t="shared" si="80"/>
        <v>36801.915209999999</v>
      </c>
      <c r="BT129" s="1348">
        <f t="shared" si="81"/>
        <v>72552.864509999999</v>
      </c>
      <c r="BU129" s="1348">
        <f t="shared" si="82"/>
        <v>464474.48048999999</v>
      </c>
      <c r="CC129" s="1348" t="s">
        <v>581</v>
      </c>
      <c r="CD129" s="1348">
        <v>183168000</v>
      </c>
      <c r="CE129" s="1348">
        <v>183168000</v>
      </c>
      <c r="CF129" s="1348">
        <v>183168000</v>
      </c>
      <c r="CG129" s="1348">
        <v>0</v>
      </c>
      <c r="CH129" s="1348">
        <f t="shared" si="118"/>
        <v>189578.87999999998</v>
      </c>
      <c r="CI129" s="1348">
        <f t="shared" si="119"/>
        <v>189578.87999999998</v>
      </c>
      <c r="CJ129" s="1348">
        <f t="shared" si="120"/>
        <v>189578.87999999998</v>
      </c>
      <c r="CK129" s="1348">
        <f t="shared" si="121"/>
        <v>0</v>
      </c>
      <c r="CS129" s="748" t="s">
        <v>579</v>
      </c>
      <c r="CT129" s="749">
        <v>183168000</v>
      </c>
      <c r="CU129" s="749">
        <v>183168000</v>
      </c>
      <c r="CV129" s="749">
        <v>183168000</v>
      </c>
      <c r="CW129" s="749">
        <v>0</v>
      </c>
      <c r="CX129" s="1348">
        <f t="shared" si="122"/>
        <v>189578.87999999998</v>
      </c>
      <c r="CY129" s="1348">
        <f t="shared" si="123"/>
        <v>189578.87999999998</v>
      </c>
      <c r="CZ129" s="1348">
        <f t="shared" si="124"/>
        <v>189578.87999999998</v>
      </c>
      <c r="DA129" s="1348">
        <f t="shared" si="125"/>
        <v>0</v>
      </c>
      <c r="DJ129" s="1153" t="s">
        <v>579</v>
      </c>
      <c r="DK129" s="1348">
        <v>183168000</v>
      </c>
      <c r="DL129" s="1348">
        <v>183168000</v>
      </c>
      <c r="DM129" s="1348">
        <v>0</v>
      </c>
      <c r="DN129" s="1348">
        <v>183168000</v>
      </c>
      <c r="DO129" s="1348">
        <f t="shared" si="94"/>
        <v>189578.87999999998</v>
      </c>
      <c r="DP129" s="1348">
        <f t="shared" si="95"/>
        <v>189578.87999999998</v>
      </c>
      <c r="DQ129" s="1348">
        <f t="shared" si="96"/>
        <v>0</v>
      </c>
      <c r="DR129" s="1348">
        <f t="shared" si="97"/>
        <v>189578.87999999998</v>
      </c>
      <c r="EA129" s="748" t="s">
        <v>579</v>
      </c>
      <c r="EB129" s="749">
        <v>183168000</v>
      </c>
      <c r="EC129" s="749">
        <v>183168000</v>
      </c>
      <c r="ED129" s="749">
        <v>183168000</v>
      </c>
      <c r="EE129" s="749">
        <v>0</v>
      </c>
      <c r="EF129" s="1350">
        <f t="shared" si="99"/>
        <v>189578.87999999998</v>
      </c>
      <c r="EG129" s="1350">
        <f t="shared" si="100"/>
        <v>189578.87999999998</v>
      </c>
      <c r="EH129" s="1350">
        <f t="shared" si="101"/>
        <v>189578.87999999998</v>
      </c>
      <c r="EI129" s="1350">
        <f t="shared" si="102"/>
        <v>0</v>
      </c>
      <c r="EQ129" s="996" t="s">
        <v>579</v>
      </c>
      <c r="ER129" s="997">
        <v>183168000</v>
      </c>
      <c r="ES129" s="997">
        <v>183168000</v>
      </c>
      <c r="ET129" s="997">
        <v>0</v>
      </c>
      <c r="EU129" s="997">
        <v>183168000</v>
      </c>
      <c r="EV129" s="1352">
        <f t="shared" si="104"/>
        <v>189578.87999999998</v>
      </c>
      <c r="EW129" s="1352">
        <f t="shared" si="105"/>
        <v>189578.87999999998</v>
      </c>
      <c r="EX129" s="1352">
        <f t="shared" si="106"/>
        <v>189578.87999999998</v>
      </c>
      <c r="EY129" s="1352">
        <f t="shared" si="107"/>
        <v>0</v>
      </c>
      <c r="FD129" s="1348"/>
      <c r="FF129" s="1153" t="s">
        <v>398</v>
      </c>
      <c r="FG129" s="1348">
        <v>8816315</v>
      </c>
      <c r="FH129" s="1348">
        <v>2961469</v>
      </c>
      <c r="FI129" s="1348">
        <v>2961469</v>
      </c>
      <c r="FJ129" s="1348">
        <v>5854846</v>
      </c>
      <c r="FK129" s="1350">
        <f t="shared" si="109"/>
        <v>9124.8860249999998</v>
      </c>
      <c r="FL129" s="1350">
        <f t="shared" si="110"/>
        <v>3065.1204149999999</v>
      </c>
      <c r="FM129" s="1350">
        <f t="shared" si="111"/>
        <v>3065.1204149999999</v>
      </c>
      <c r="FN129" s="1350">
        <f t="shared" si="112"/>
        <v>6059.7656099999995</v>
      </c>
      <c r="FQ129" s="748" t="s">
        <v>778</v>
      </c>
      <c r="FR129" s="749">
        <v>0</v>
      </c>
      <c r="FS129" s="1348">
        <f t="shared" si="113"/>
        <v>0</v>
      </c>
      <c r="FV129" s="748" t="s">
        <v>578</v>
      </c>
      <c r="FW129" s="749">
        <v>5533500</v>
      </c>
      <c r="FX129" s="749">
        <v>5533500</v>
      </c>
      <c r="FY129" s="749">
        <v>5533500</v>
      </c>
      <c r="FZ129" s="749">
        <v>0</v>
      </c>
      <c r="GA129" s="1350">
        <f t="shared" si="114"/>
        <v>5727.1724999999997</v>
      </c>
      <c r="GB129" s="1350">
        <f t="shared" si="115"/>
        <v>5727.1724999999997</v>
      </c>
      <c r="GC129" s="1350">
        <f t="shared" si="116"/>
        <v>5727.1724999999997</v>
      </c>
      <c r="GD129" s="1350">
        <f t="shared" si="117"/>
        <v>0</v>
      </c>
    </row>
    <row r="130" spans="1:186" ht="15" customHeight="1" x14ac:dyDescent="0.25">
      <c r="A130" s="748" t="s">
        <v>506</v>
      </c>
      <c r="B130" s="749">
        <v>136421000</v>
      </c>
      <c r="C130" s="749">
        <v>68455996</v>
      </c>
      <c r="D130" s="749">
        <v>67965004</v>
      </c>
      <c r="E130" s="749">
        <v>8886155</v>
      </c>
      <c r="F130" s="749">
        <f t="shared" si="59"/>
        <v>141195.73499999999</v>
      </c>
      <c r="G130" s="749">
        <f t="shared" si="60"/>
        <v>70851.955859999987</v>
      </c>
      <c r="H130" s="749">
        <f t="shared" si="61"/>
        <v>70343.779139999999</v>
      </c>
      <c r="I130" s="749">
        <f t="shared" si="62"/>
        <v>9197.1704250000003</v>
      </c>
      <c r="Q130" s="748" t="s">
        <v>506</v>
      </c>
      <c r="R130" s="749">
        <v>136421000</v>
      </c>
      <c r="S130" s="749">
        <v>68812996</v>
      </c>
      <c r="T130" s="749">
        <v>67608004</v>
      </c>
      <c r="U130" s="749">
        <v>16620999</v>
      </c>
      <c r="V130" s="1348">
        <f t="shared" si="64"/>
        <v>141195.73499999999</v>
      </c>
      <c r="W130" s="1348">
        <f t="shared" si="65"/>
        <v>71221.450859999997</v>
      </c>
      <c r="X130" s="1348">
        <f t="shared" si="66"/>
        <v>69974.284139999989</v>
      </c>
      <c r="Y130" s="1348">
        <f t="shared" si="67"/>
        <v>17202.733964999999</v>
      </c>
      <c r="AG130" s="748" t="s">
        <v>582</v>
      </c>
      <c r="AH130" s="749">
        <v>10000</v>
      </c>
      <c r="AI130" s="749">
        <v>0</v>
      </c>
      <c r="AJ130" s="749">
        <v>0</v>
      </c>
      <c r="AK130" s="749">
        <v>10000</v>
      </c>
      <c r="AL130" s="1348">
        <f t="shared" si="69"/>
        <v>10.35</v>
      </c>
      <c r="AM130" s="1348">
        <f t="shared" si="70"/>
        <v>0</v>
      </c>
      <c r="AN130" s="1348">
        <f t="shared" si="71"/>
        <v>0</v>
      </c>
      <c r="AO130" s="1348">
        <f t="shared" si="72"/>
        <v>10.35</v>
      </c>
      <c r="AW130" s="748" t="s">
        <v>400</v>
      </c>
      <c r="AX130" s="749">
        <v>136431000</v>
      </c>
      <c r="AY130" s="749">
        <v>68812996</v>
      </c>
      <c r="AZ130" s="749">
        <v>27571937</v>
      </c>
      <c r="BA130" s="749">
        <v>67618004</v>
      </c>
      <c r="BB130" s="1348">
        <f t="shared" si="74"/>
        <v>141206.08499999999</v>
      </c>
      <c r="BC130" s="1348">
        <f t="shared" si="75"/>
        <v>71221.450859999997</v>
      </c>
      <c r="BD130" s="1348">
        <f t="shared" si="76"/>
        <v>28536.954794999998</v>
      </c>
      <c r="BE130" s="1348">
        <f t="shared" si="77"/>
        <v>69984.634139999995</v>
      </c>
      <c r="BM130" s="748" t="s">
        <v>512</v>
      </c>
      <c r="BN130" s="1348">
        <v>90000000</v>
      </c>
      <c r="BO130" s="1348">
        <v>0</v>
      </c>
      <c r="BP130" s="1348">
        <v>0</v>
      </c>
      <c r="BQ130" s="1348">
        <v>90000000</v>
      </c>
      <c r="BR130" s="1348">
        <f t="shared" si="79"/>
        <v>93150</v>
      </c>
      <c r="BS130" s="1348">
        <f t="shared" si="80"/>
        <v>0</v>
      </c>
      <c r="BT130" s="1348">
        <f t="shared" si="81"/>
        <v>0</v>
      </c>
      <c r="BU130" s="1348">
        <f t="shared" si="82"/>
        <v>93150</v>
      </c>
      <c r="CC130" s="1348" t="s">
        <v>399</v>
      </c>
      <c r="CD130" s="1348">
        <v>518867000</v>
      </c>
      <c r="CE130" s="1348">
        <v>134636485</v>
      </c>
      <c r="CF130" s="1348">
        <v>161911698</v>
      </c>
      <c r="CG130" s="1348">
        <v>356955302</v>
      </c>
      <c r="CH130" s="1348">
        <f t="shared" si="118"/>
        <v>537027.34499999997</v>
      </c>
      <c r="CI130" s="1348">
        <f t="shared" si="119"/>
        <v>139348.76197499997</v>
      </c>
      <c r="CJ130" s="1348">
        <f t="shared" si="120"/>
        <v>167578.60743</v>
      </c>
      <c r="CK130" s="1348">
        <f t="shared" si="121"/>
        <v>369448.73757</v>
      </c>
      <c r="CS130" s="748" t="s">
        <v>580</v>
      </c>
      <c r="CT130" s="749">
        <v>183168000</v>
      </c>
      <c r="CU130" s="749">
        <v>183168000</v>
      </c>
      <c r="CV130" s="749">
        <v>183168000</v>
      </c>
      <c r="CW130" s="749">
        <v>0</v>
      </c>
      <c r="CX130" s="1348">
        <f t="shared" si="122"/>
        <v>189578.87999999998</v>
      </c>
      <c r="CY130" s="1348">
        <f t="shared" si="123"/>
        <v>189578.87999999998</v>
      </c>
      <c r="CZ130" s="1348">
        <f t="shared" si="124"/>
        <v>189578.87999999998</v>
      </c>
      <c r="DA130" s="1348">
        <f t="shared" si="125"/>
        <v>0</v>
      </c>
      <c r="DJ130" s="1153" t="s">
        <v>580</v>
      </c>
      <c r="DK130" s="1348">
        <v>183168000</v>
      </c>
      <c r="DL130" s="1348">
        <v>183168000</v>
      </c>
      <c r="DM130" s="1348">
        <v>0</v>
      </c>
      <c r="DN130" s="1348">
        <v>183168000</v>
      </c>
      <c r="DO130" s="1348">
        <f t="shared" si="94"/>
        <v>189578.87999999998</v>
      </c>
      <c r="DP130" s="1348">
        <f t="shared" si="95"/>
        <v>189578.87999999998</v>
      </c>
      <c r="DQ130" s="1348">
        <f t="shared" si="96"/>
        <v>0</v>
      </c>
      <c r="DR130" s="1348">
        <f t="shared" si="97"/>
        <v>189578.87999999998</v>
      </c>
      <c r="EA130" s="748" t="s">
        <v>580</v>
      </c>
      <c r="EB130" s="749">
        <v>183168000</v>
      </c>
      <c r="EC130" s="749">
        <v>183168000</v>
      </c>
      <c r="ED130" s="749">
        <v>183168000</v>
      </c>
      <c r="EE130" s="749">
        <v>0</v>
      </c>
      <c r="EF130" s="1350">
        <f t="shared" si="99"/>
        <v>189578.87999999998</v>
      </c>
      <c r="EG130" s="1350">
        <f t="shared" si="100"/>
        <v>189578.87999999998</v>
      </c>
      <c r="EH130" s="1350">
        <f t="shared" si="101"/>
        <v>189578.87999999998</v>
      </c>
      <c r="EI130" s="1350">
        <f t="shared" si="102"/>
        <v>0</v>
      </c>
      <c r="EQ130" s="996" t="s">
        <v>580</v>
      </c>
      <c r="ER130" s="997">
        <v>183168000</v>
      </c>
      <c r="ES130" s="997">
        <v>183168000</v>
      </c>
      <c r="ET130" s="997">
        <v>0</v>
      </c>
      <c r="EU130" s="997">
        <v>183168000</v>
      </c>
      <c r="EV130" s="1352">
        <f t="shared" si="104"/>
        <v>189578.87999999998</v>
      </c>
      <c r="EW130" s="1352">
        <f t="shared" si="105"/>
        <v>189578.87999999998</v>
      </c>
      <c r="EX130" s="1352">
        <f t="shared" si="106"/>
        <v>189578.87999999998</v>
      </c>
      <c r="EY130" s="1352">
        <f t="shared" si="107"/>
        <v>0</v>
      </c>
      <c r="FD130" s="1348"/>
      <c r="FF130" s="1153" t="s">
        <v>579</v>
      </c>
      <c r="FG130" s="1348">
        <v>183168000</v>
      </c>
      <c r="FH130" s="1348">
        <v>183168000</v>
      </c>
      <c r="FI130" s="1348">
        <v>183168000</v>
      </c>
      <c r="FJ130" s="1348">
        <v>0</v>
      </c>
      <c r="FK130" s="1350">
        <f t="shared" si="109"/>
        <v>189578.87999999998</v>
      </c>
      <c r="FL130" s="1350">
        <f t="shared" si="110"/>
        <v>189578.87999999998</v>
      </c>
      <c r="FM130" s="1350">
        <f t="shared" si="111"/>
        <v>189578.87999999998</v>
      </c>
      <c r="FN130" s="1350">
        <f t="shared" si="112"/>
        <v>0</v>
      </c>
      <c r="FQ130" s="748" t="s">
        <v>603</v>
      </c>
      <c r="FR130" s="749">
        <v>48012458</v>
      </c>
      <c r="FS130" s="1348">
        <f t="shared" si="113"/>
        <v>49692.894029999996</v>
      </c>
      <c r="FV130" s="748" t="s">
        <v>398</v>
      </c>
      <c r="FW130" s="749">
        <v>92258562</v>
      </c>
      <c r="FX130" s="749">
        <v>3317384</v>
      </c>
      <c r="FY130" s="749">
        <v>3317384</v>
      </c>
      <c r="FZ130" s="749">
        <v>88941178</v>
      </c>
      <c r="GA130" s="1350">
        <f t="shared" si="114"/>
        <v>95487.611669999998</v>
      </c>
      <c r="GB130" s="1350">
        <f t="shared" si="115"/>
        <v>3433.4924399999995</v>
      </c>
      <c r="GC130" s="1350">
        <f t="shared" si="116"/>
        <v>3433.4924399999995</v>
      </c>
      <c r="GD130" s="1350">
        <f t="shared" si="117"/>
        <v>92054.119229999997</v>
      </c>
    </row>
    <row r="131" spans="1:186" ht="15" customHeight="1" x14ac:dyDescent="0.25">
      <c r="A131" s="748" t="s">
        <v>603</v>
      </c>
      <c r="B131" s="749">
        <v>165389000</v>
      </c>
      <c r="C131" s="749">
        <v>35780628</v>
      </c>
      <c r="D131" s="749">
        <v>129608372</v>
      </c>
      <c r="E131" s="749">
        <v>35780628</v>
      </c>
      <c r="F131" s="749">
        <f t="shared" si="59"/>
        <v>171177.61499999999</v>
      </c>
      <c r="G131" s="749">
        <f t="shared" si="60"/>
        <v>37032.949979999998</v>
      </c>
      <c r="H131" s="749">
        <f t="shared" si="61"/>
        <v>134144.66501999999</v>
      </c>
      <c r="I131" s="749">
        <f t="shared" si="62"/>
        <v>37032.949979999998</v>
      </c>
      <c r="Q131" s="748" t="s">
        <v>603</v>
      </c>
      <c r="R131" s="749">
        <v>165389000</v>
      </c>
      <c r="S131" s="749">
        <v>43370044</v>
      </c>
      <c r="T131" s="749">
        <v>122018956</v>
      </c>
      <c r="U131" s="749">
        <v>43370044</v>
      </c>
      <c r="V131" s="1348">
        <f t="shared" si="64"/>
        <v>171177.61499999999</v>
      </c>
      <c r="W131" s="1348">
        <f t="shared" si="65"/>
        <v>44887.995539999996</v>
      </c>
      <c r="X131" s="1348">
        <f t="shared" si="66"/>
        <v>126289.61946</v>
      </c>
      <c r="Y131" s="1348">
        <f t="shared" si="67"/>
        <v>44887.995539999996</v>
      </c>
      <c r="AG131" s="748" t="s">
        <v>506</v>
      </c>
      <c r="AH131" s="749">
        <v>136421000</v>
      </c>
      <c r="AI131" s="749">
        <v>25796468</v>
      </c>
      <c r="AJ131" s="749">
        <v>68455996</v>
      </c>
      <c r="AK131" s="749">
        <v>67965004</v>
      </c>
      <c r="AL131" s="1348">
        <f t="shared" si="69"/>
        <v>141195.73499999999</v>
      </c>
      <c r="AM131" s="1348">
        <f t="shared" si="70"/>
        <v>26699.344379999999</v>
      </c>
      <c r="AN131" s="1348">
        <f t="shared" si="71"/>
        <v>70851.955859999987</v>
      </c>
      <c r="AO131" s="1348">
        <f t="shared" si="72"/>
        <v>70343.779139999999</v>
      </c>
      <c r="AW131" s="748" t="s">
        <v>582</v>
      </c>
      <c r="AX131" s="749">
        <v>10000</v>
      </c>
      <c r="AY131" s="749">
        <v>0</v>
      </c>
      <c r="AZ131" s="749">
        <v>0</v>
      </c>
      <c r="BA131" s="749">
        <v>10000</v>
      </c>
      <c r="BB131" s="1348">
        <f t="shared" si="74"/>
        <v>10.35</v>
      </c>
      <c r="BC131" s="1348">
        <f t="shared" si="75"/>
        <v>0</v>
      </c>
      <c r="BD131" s="1348">
        <f t="shared" si="76"/>
        <v>0</v>
      </c>
      <c r="BE131" s="1348">
        <f t="shared" si="77"/>
        <v>10.35</v>
      </c>
      <c r="BM131" s="748" t="s">
        <v>874</v>
      </c>
      <c r="BN131" s="1348">
        <v>90000000</v>
      </c>
      <c r="BO131" s="1348">
        <v>0</v>
      </c>
      <c r="BP131" s="1348">
        <v>0</v>
      </c>
      <c r="BQ131" s="1348">
        <v>90000000</v>
      </c>
      <c r="BR131" s="1348">
        <f t="shared" si="79"/>
        <v>93150</v>
      </c>
      <c r="BS131" s="1348">
        <f t="shared" si="80"/>
        <v>0</v>
      </c>
      <c r="BT131" s="1348">
        <f t="shared" si="81"/>
        <v>0</v>
      </c>
      <c r="BU131" s="1348">
        <f t="shared" si="82"/>
        <v>93150</v>
      </c>
      <c r="CC131" s="1348" t="s">
        <v>512</v>
      </c>
      <c r="CD131" s="1348">
        <v>90000000</v>
      </c>
      <c r="CE131" s="1348">
        <v>90000000</v>
      </c>
      <c r="CF131" s="1348">
        <v>90000000</v>
      </c>
      <c r="CG131" s="1348">
        <v>0</v>
      </c>
      <c r="CH131" s="1348">
        <f t="shared" si="118"/>
        <v>93150</v>
      </c>
      <c r="CI131" s="1348">
        <f t="shared" si="119"/>
        <v>93150</v>
      </c>
      <c r="CJ131" s="1348">
        <f t="shared" si="120"/>
        <v>93150</v>
      </c>
      <c r="CK131" s="1348">
        <f t="shared" si="121"/>
        <v>0</v>
      </c>
      <c r="CS131" s="748" t="s">
        <v>581</v>
      </c>
      <c r="CT131" s="749">
        <v>183168000</v>
      </c>
      <c r="CU131" s="749">
        <v>183168000</v>
      </c>
      <c r="CV131" s="749">
        <v>183168000</v>
      </c>
      <c r="CW131" s="749">
        <v>0</v>
      </c>
      <c r="CX131" s="1348">
        <f t="shared" si="122"/>
        <v>189578.87999999998</v>
      </c>
      <c r="CY131" s="1348">
        <f t="shared" si="123"/>
        <v>189578.87999999998</v>
      </c>
      <c r="CZ131" s="1348">
        <f t="shared" si="124"/>
        <v>189578.87999999998</v>
      </c>
      <c r="DA131" s="1348">
        <f t="shared" si="125"/>
        <v>0</v>
      </c>
      <c r="DJ131" s="1153" t="s">
        <v>581</v>
      </c>
      <c r="DK131" s="1348">
        <v>183168000</v>
      </c>
      <c r="DL131" s="1348">
        <v>183168000</v>
      </c>
      <c r="DM131" s="1348">
        <v>0</v>
      </c>
      <c r="DN131" s="1348">
        <v>183168000</v>
      </c>
      <c r="DO131" s="1348">
        <f t="shared" si="94"/>
        <v>189578.87999999998</v>
      </c>
      <c r="DP131" s="1348">
        <f t="shared" si="95"/>
        <v>189578.87999999998</v>
      </c>
      <c r="DQ131" s="1348">
        <f t="shared" si="96"/>
        <v>0</v>
      </c>
      <c r="DR131" s="1348">
        <f t="shared" si="97"/>
        <v>189578.87999999998</v>
      </c>
      <c r="EA131" s="748" t="s">
        <v>581</v>
      </c>
      <c r="EB131" s="749">
        <v>183168000</v>
      </c>
      <c r="EC131" s="749">
        <v>183168000</v>
      </c>
      <c r="ED131" s="749">
        <v>183168000</v>
      </c>
      <c r="EE131" s="749">
        <v>0</v>
      </c>
      <c r="EF131" s="1350">
        <f t="shared" si="99"/>
        <v>189578.87999999998</v>
      </c>
      <c r="EG131" s="1350">
        <f t="shared" si="100"/>
        <v>189578.87999999998</v>
      </c>
      <c r="EH131" s="1350">
        <f t="shared" si="101"/>
        <v>189578.87999999998</v>
      </c>
      <c r="EI131" s="1350">
        <f t="shared" si="102"/>
        <v>0</v>
      </c>
      <c r="EQ131" s="996" t="s">
        <v>581</v>
      </c>
      <c r="ER131" s="997">
        <v>183168000</v>
      </c>
      <c r="ES131" s="997">
        <v>183168000</v>
      </c>
      <c r="ET131" s="997">
        <v>0</v>
      </c>
      <c r="EU131" s="997">
        <v>183168000</v>
      </c>
      <c r="EV131" s="1352">
        <f t="shared" si="104"/>
        <v>189578.87999999998</v>
      </c>
      <c r="EW131" s="1352">
        <f t="shared" si="105"/>
        <v>189578.87999999998</v>
      </c>
      <c r="EX131" s="1352">
        <f t="shared" si="106"/>
        <v>189578.87999999998</v>
      </c>
      <c r="EY131" s="1352">
        <f t="shared" si="107"/>
        <v>0</v>
      </c>
      <c r="FD131" s="1348"/>
      <c r="FF131" s="1153" t="s">
        <v>580</v>
      </c>
      <c r="FG131" s="1348">
        <v>183168000</v>
      </c>
      <c r="FH131" s="1348">
        <v>183168000</v>
      </c>
      <c r="FI131" s="1348">
        <v>183168000</v>
      </c>
      <c r="FJ131" s="1348">
        <v>0</v>
      </c>
      <c r="FK131" s="1350">
        <f t="shared" si="109"/>
        <v>189578.87999999998</v>
      </c>
      <c r="FL131" s="1350">
        <f t="shared" si="110"/>
        <v>189578.87999999998</v>
      </c>
      <c r="FM131" s="1350">
        <f t="shared" si="111"/>
        <v>189578.87999999998</v>
      </c>
      <c r="FN131" s="1350">
        <f t="shared" si="112"/>
        <v>0</v>
      </c>
      <c r="FQ131" s="748" t="s">
        <v>604</v>
      </c>
      <c r="FR131" s="749">
        <v>48012458</v>
      </c>
      <c r="FS131" s="1348">
        <f t="shared" si="113"/>
        <v>49692.894029999996</v>
      </c>
      <c r="FV131" s="748" t="s">
        <v>579</v>
      </c>
      <c r="FW131" s="749">
        <v>183168000</v>
      </c>
      <c r="FX131" s="749">
        <v>183168000</v>
      </c>
      <c r="FY131" s="749">
        <v>183168000</v>
      </c>
      <c r="FZ131" s="749">
        <v>0</v>
      </c>
      <c r="GA131" s="1350">
        <f t="shared" si="114"/>
        <v>189578.87999999998</v>
      </c>
      <c r="GB131" s="1350">
        <f t="shared" si="115"/>
        <v>189578.87999999998</v>
      </c>
      <c r="GC131" s="1350">
        <f t="shared" si="116"/>
        <v>189578.87999999998</v>
      </c>
      <c r="GD131" s="1350">
        <f t="shared" si="117"/>
        <v>0</v>
      </c>
    </row>
    <row r="132" spans="1:186" ht="15" customHeight="1" x14ac:dyDescent="0.25">
      <c r="A132" s="748" t="s">
        <v>604</v>
      </c>
      <c r="B132" s="749">
        <v>165389000</v>
      </c>
      <c r="C132" s="749">
        <v>35780628</v>
      </c>
      <c r="D132" s="749">
        <v>129608372</v>
      </c>
      <c r="E132" s="749">
        <v>35780628</v>
      </c>
      <c r="F132" s="749">
        <f t="shared" ref="F132:F147" si="126">+B132/$H$1*$I$1</f>
        <v>171177.61499999999</v>
      </c>
      <c r="G132" s="749">
        <f t="shared" ref="G132:G147" si="127">+C132/$H$1*$I$1</f>
        <v>37032.949979999998</v>
      </c>
      <c r="H132" s="749">
        <f t="shared" ref="H132:H147" si="128">+D132/$H$1*$I$1</f>
        <v>134144.66501999999</v>
      </c>
      <c r="I132" s="749">
        <f t="shared" ref="I132:I147" si="129">+E132/$H$1*$I$1</f>
        <v>37032.949979999998</v>
      </c>
      <c r="Q132" s="748" t="s">
        <v>604</v>
      </c>
      <c r="R132" s="749">
        <v>165389000</v>
      </c>
      <c r="S132" s="749">
        <v>43370044</v>
      </c>
      <c r="T132" s="749">
        <v>122018956</v>
      </c>
      <c r="U132" s="749">
        <v>43370044</v>
      </c>
      <c r="V132" s="1348">
        <f t="shared" ref="V132:V146" si="130">+R132/$X$1*$Y$1</f>
        <v>171177.61499999999</v>
      </c>
      <c r="W132" s="1348">
        <f t="shared" ref="W132:W146" si="131">+S132/$X$1*$Y$1</f>
        <v>44887.995539999996</v>
      </c>
      <c r="X132" s="1348">
        <f t="shared" ref="X132:X146" si="132">+T132/$X$1*$Y$1</f>
        <v>126289.61946</v>
      </c>
      <c r="Y132" s="1348">
        <f t="shared" ref="Y132:Y146" si="133">+U132/$X$1*$Y$1</f>
        <v>44887.995539999996</v>
      </c>
      <c r="AG132" s="748" t="s">
        <v>603</v>
      </c>
      <c r="AH132" s="749">
        <v>165389000</v>
      </c>
      <c r="AI132" s="749">
        <v>43370044</v>
      </c>
      <c r="AJ132" s="749">
        <v>43370044</v>
      </c>
      <c r="AK132" s="749">
        <v>122018956</v>
      </c>
      <c r="AL132" s="1348">
        <f t="shared" ref="AL132:AL147" si="134">+AH132/$AN$1*$AO$1</f>
        <v>171177.61499999999</v>
      </c>
      <c r="AM132" s="1348">
        <f t="shared" ref="AM132:AM147" si="135">+AI132/$AN$1*$AO$1</f>
        <v>44887.995539999996</v>
      </c>
      <c r="AN132" s="1348">
        <f t="shared" ref="AN132:AN147" si="136">+AJ132/$AN$1*$AO$1</f>
        <v>44887.995539999996</v>
      </c>
      <c r="AO132" s="1348">
        <f t="shared" ref="AO132:AO147" si="137">+AK132/$AN$1*$AO$1</f>
        <v>126289.61946</v>
      </c>
      <c r="AW132" s="748" t="s">
        <v>506</v>
      </c>
      <c r="AX132" s="749">
        <v>136421000</v>
      </c>
      <c r="AY132" s="749">
        <v>68812996</v>
      </c>
      <c r="AZ132" s="749">
        <v>27571937</v>
      </c>
      <c r="BA132" s="749">
        <v>67608004</v>
      </c>
      <c r="BB132" s="1348">
        <f t="shared" ref="BB132:BB149" si="138">+AX132/$BD$1*$BE$1</f>
        <v>141195.73499999999</v>
      </c>
      <c r="BC132" s="1348">
        <f t="shared" ref="BC132:BC149" si="139">+AY132/$BD$1*$BE$1</f>
        <v>71221.450859999997</v>
      </c>
      <c r="BD132" s="1348">
        <f t="shared" ref="BD132:BD149" si="140">+AZ132/$BD$1*$BE$1</f>
        <v>28536.954794999998</v>
      </c>
      <c r="BE132" s="1348">
        <f t="shared" ref="BE132:BE149" si="141">+BA132/$BD$1*$BE$1</f>
        <v>69974.284139999989</v>
      </c>
      <c r="BM132" s="748" t="s">
        <v>400</v>
      </c>
      <c r="BN132" s="1348">
        <v>136431000</v>
      </c>
      <c r="BO132" s="1348">
        <v>35557406</v>
      </c>
      <c r="BP132" s="1348">
        <v>70099386</v>
      </c>
      <c r="BQ132" s="1348">
        <v>66331614</v>
      </c>
      <c r="BR132" s="1348">
        <f t="shared" ref="BR132:BR155" si="142">+BN132/$BU$1*$BV$1</f>
        <v>141206.08499999999</v>
      </c>
      <c r="BS132" s="1348">
        <f t="shared" ref="BS132:BS155" si="143">+BO132/$BU$1*$BV$1</f>
        <v>36801.915209999999</v>
      </c>
      <c r="BT132" s="1348">
        <f t="shared" ref="BT132:BT155" si="144">+BP132/$BU$1*$BV$1</f>
        <v>72552.864509999999</v>
      </c>
      <c r="BU132" s="1348">
        <f t="shared" ref="BU132:BU155" si="145">+BQ132/$BU$1*$BV$1</f>
        <v>68653.220489999992</v>
      </c>
      <c r="CC132" s="1348" t="s">
        <v>874</v>
      </c>
      <c r="CD132" s="1348">
        <v>90000000</v>
      </c>
      <c r="CE132" s="1348">
        <v>90000000</v>
      </c>
      <c r="CF132" s="1348">
        <v>90000000</v>
      </c>
      <c r="CG132" s="1348">
        <v>0</v>
      </c>
      <c r="CH132" s="1348">
        <f t="shared" si="118"/>
        <v>93150</v>
      </c>
      <c r="CI132" s="1348">
        <f t="shared" si="119"/>
        <v>93150</v>
      </c>
      <c r="CJ132" s="1348">
        <f t="shared" si="120"/>
        <v>93150</v>
      </c>
      <c r="CK132" s="1348">
        <f t="shared" si="121"/>
        <v>0</v>
      </c>
      <c r="CS132" s="748" t="s">
        <v>399</v>
      </c>
      <c r="CT132" s="749">
        <v>518867000</v>
      </c>
      <c r="CU132" s="749">
        <v>145986609</v>
      </c>
      <c r="CV132" s="749">
        <v>185984041</v>
      </c>
      <c r="CW132" s="749">
        <v>332882959</v>
      </c>
      <c r="CX132" s="1348">
        <f t="shared" si="122"/>
        <v>537027.34499999997</v>
      </c>
      <c r="CY132" s="1348">
        <f t="shared" si="123"/>
        <v>151096.140315</v>
      </c>
      <c r="CZ132" s="1348">
        <f t="shared" si="124"/>
        <v>192493.48243499998</v>
      </c>
      <c r="DA132" s="1348">
        <f t="shared" si="125"/>
        <v>344533.86256499996</v>
      </c>
      <c r="DJ132" s="1153" t="s">
        <v>399</v>
      </c>
      <c r="DK132" s="1348">
        <v>518867000</v>
      </c>
      <c r="DL132" s="1348">
        <v>185984041</v>
      </c>
      <c r="DM132" s="1348">
        <v>332882959</v>
      </c>
      <c r="DN132" s="1348">
        <v>153972078</v>
      </c>
      <c r="DO132" s="1348">
        <f t="shared" ref="DO132:DO162" si="146">+DK132/$DS$2*$DT$2</f>
        <v>537027.34499999997</v>
      </c>
      <c r="DP132" s="1348">
        <f t="shared" ref="DP132:DP162" si="147">+DL132/$DS$2*$DT$2</f>
        <v>192493.48243499998</v>
      </c>
      <c r="DQ132" s="1348">
        <f t="shared" ref="DQ132:DQ162" si="148">+DM132/$DS$2*$DT$2</f>
        <v>344533.86256499996</v>
      </c>
      <c r="DR132" s="1348">
        <f t="shared" ref="DR132:DR162" si="149">+DN132/$DS$2*$DT$2</f>
        <v>159361.10073000001</v>
      </c>
      <c r="EA132" s="748" t="s">
        <v>399</v>
      </c>
      <c r="EB132" s="749">
        <v>518867000</v>
      </c>
      <c r="EC132" s="749">
        <v>160413671</v>
      </c>
      <c r="ED132" s="749">
        <v>185984041</v>
      </c>
      <c r="EE132" s="749">
        <v>332882959</v>
      </c>
      <c r="EF132" s="1350">
        <f t="shared" ref="EF132:EF162" si="150">+EB132/$EH$1*$EI$1</f>
        <v>537027.34499999997</v>
      </c>
      <c r="EG132" s="1350">
        <f t="shared" ref="EG132:EG162" si="151">+EC132/$EH$1*$EI$1</f>
        <v>166028.149485</v>
      </c>
      <c r="EH132" s="1350">
        <f t="shared" ref="EH132:EH162" si="152">+ED132/$EH$1*$EI$1</f>
        <v>192493.48243499998</v>
      </c>
      <c r="EI132" s="1350">
        <f t="shared" ref="EI132:EI162" si="153">+EE132/$EH$1*$EI$1</f>
        <v>344533.86256499996</v>
      </c>
      <c r="EQ132" s="996" t="s">
        <v>399</v>
      </c>
      <c r="ER132" s="997">
        <v>518867000</v>
      </c>
      <c r="ES132" s="997">
        <v>187078841</v>
      </c>
      <c r="ET132" s="997">
        <v>331788159</v>
      </c>
      <c r="EU132" s="997">
        <v>167358251</v>
      </c>
      <c r="EV132" s="1352">
        <f t="shared" ref="EV132:EV162" si="154">+ER132/$EX$1*$EY$1</f>
        <v>537027.34499999997</v>
      </c>
      <c r="EW132" s="1352">
        <f t="shared" ref="EW132:EW162" si="155">+EU132/$EX$1*$EY$1</f>
        <v>173215.78978499997</v>
      </c>
      <c r="EX132" s="1352">
        <f t="shared" ref="EX132:EX162" si="156">+ES132/$EX$1*$EY$1</f>
        <v>193626.60043499997</v>
      </c>
      <c r="EY132" s="1352">
        <f t="shared" ref="EY132:EY162" si="157">+ET132/$EX$1*$EY$1</f>
        <v>343400.74456499994</v>
      </c>
      <c r="FD132" s="1348"/>
      <c r="FF132" s="1153" t="s">
        <v>581</v>
      </c>
      <c r="FG132" s="1348">
        <v>183168000</v>
      </c>
      <c r="FH132" s="1348">
        <v>183168000</v>
      </c>
      <c r="FI132" s="1348">
        <v>183168000</v>
      </c>
      <c r="FJ132" s="1348">
        <v>0</v>
      </c>
      <c r="FK132" s="1350">
        <f t="shared" ref="FK132:FK148" si="158">+FG132/$FM$1*$FN$1</f>
        <v>189578.87999999998</v>
      </c>
      <c r="FL132" s="1350">
        <f t="shared" ref="FL132:FL148" si="159">+FH132/$FM$1*$FN$1</f>
        <v>189578.87999999998</v>
      </c>
      <c r="FM132" s="1350">
        <f t="shared" ref="FM132:FM148" si="160">+FI132/$FM$1*$FN$1</f>
        <v>189578.87999999998</v>
      </c>
      <c r="FN132" s="1350">
        <f t="shared" ref="FN132:FN148" si="161">+FJ132/$FM$1*$FN$1</f>
        <v>0</v>
      </c>
      <c r="FQ132" s="748" t="s">
        <v>890</v>
      </c>
      <c r="FR132" s="749">
        <v>46686633</v>
      </c>
      <c r="FS132" s="1348">
        <f t="shared" ref="FS132:FS149" si="162">+FR132/$FR$1*$FS$1</f>
        <v>48320.665154999995</v>
      </c>
      <c r="FV132" s="748" t="s">
        <v>580</v>
      </c>
      <c r="FW132" s="749">
        <v>183168000</v>
      </c>
      <c r="FX132" s="749">
        <v>183168000</v>
      </c>
      <c r="FY132" s="749">
        <v>183168000</v>
      </c>
      <c r="FZ132" s="749">
        <v>0</v>
      </c>
      <c r="GA132" s="1350">
        <f t="shared" ref="GA132:GA153" si="163">+FW132/$GC$1*$GD$1</f>
        <v>189578.87999999998</v>
      </c>
      <c r="GB132" s="1350">
        <f t="shared" ref="GB132:GB153" si="164">+FX132/$GC$1*$GD$1</f>
        <v>189578.87999999998</v>
      </c>
      <c r="GC132" s="1350">
        <f t="shared" ref="GC132:GC153" si="165">+FY132/$GC$1*$GD$1</f>
        <v>189578.87999999998</v>
      </c>
      <c r="GD132" s="1350">
        <f t="shared" ref="GD132:GD153" si="166">+FZ132/$GC$1*$GD$1</f>
        <v>0</v>
      </c>
    </row>
    <row r="133" spans="1:186" ht="15" customHeight="1" x14ac:dyDescent="0.25">
      <c r="A133" s="748" t="s">
        <v>852</v>
      </c>
      <c r="B133" s="749">
        <v>0</v>
      </c>
      <c r="C133" s="749">
        <v>0</v>
      </c>
      <c r="D133" s="749">
        <v>0</v>
      </c>
      <c r="E133" s="749">
        <v>0</v>
      </c>
      <c r="F133" s="749">
        <f t="shared" si="126"/>
        <v>0</v>
      </c>
      <c r="G133" s="749">
        <f t="shared" si="127"/>
        <v>0</v>
      </c>
      <c r="H133" s="749">
        <f t="shared" si="128"/>
        <v>0</v>
      </c>
      <c r="I133" s="749">
        <f t="shared" si="129"/>
        <v>0</v>
      </c>
      <c r="Q133" s="748" t="s">
        <v>852</v>
      </c>
      <c r="R133" s="749">
        <v>0</v>
      </c>
      <c r="S133" s="749">
        <v>0</v>
      </c>
      <c r="T133" s="749">
        <v>0</v>
      </c>
      <c r="U133" s="749">
        <v>0</v>
      </c>
      <c r="V133" s="1348">
        <f t="shared" si="130"/>
        <v>0</v>
      </c>
      <c r="W133" s="1348">
        <f t="shared" si="131"/>
        <v>0</v>
      </c>
      <c r="X133" s="1348">
        <f t="shared" si="132"/>
        <v>0</v>
      </c>
      <c r="Y133" s="1348">
        <f t="shared" si="133"/>
        <v>0</v>
      </c>
      <c r="AG133" s="748" t="s">
        <v>604</v>
      </c>
      <c r="AH133" s="749">
        <v>165389000</v>
      </c>
      <c r="AI133" s="749">
        <v>43370044</v>
      </c>
      <c r="AJ133" s="749">
        <v>43370044</v>
      </c>
      <c r="AK133" s="749">
        <v>122018956</v>
      </c>
      <c r="AL133" s="1348">
        <f t="shared" si="134"/>
        <v>171177.61499999999</v>
      </c>
      <c r="AM133" s="1348">
        <f t="shared" si="135"/>
        <v>44887.995539999996</v>
      </c>
      <c r="AN133" s="1348">
        <f t="shared" si="136"/>
        <v>44887.995539999996</v>
      </c>
      <c r="AO133" s="1348">
        <f t="shared" si="137"/>
        <v>126289.61946</v>
      </c>
      <c r="AW133" s="748" t="s">
        <v>603</v>
      </c>
      <c r="AX133" s="749">
        <v>165389000</v>
      </c>
      <c r="AY133" s="749">
        <v>73747996</v>
      </c>
      <c r="AZ133" s="749">
        <v>73747996</v>
      </c>
      <c r="BA133" s="749">
        <v>91641004</v>
      </c>
      <c r="BB133" s="1348">
        <f t="shared" si="138"/>
        <v>171177.61499999999</v>
      </c>
      <c r="BC133" s="1348">
        <f t="shared" si="139"/>
        <v>76329.175859999988</v>
      </c>
      <c r="BD133" s="1348">
        <f t="shared" si="140"/>
        <v>76329.175859999988</v>
      </c>
      <c r="BE133" s="1348">
        <f t="shared" si="141"/>
        <v>94848.439139999988</v>
      </c>
      <c r="BM133" s="748" t="s">
        <v>582</v>
      </c>
      <c r="BN133" s="1348">
        <v>10000</v>
      </c>
      <c r="BO133" s="1348">
        <v>0</v>
      </c>
      <c r="BP133" s="1348">
        <v>0</v>
      </c>
      <c r="BQ133" s="1348">
        <v>10000</v>
      </c>
      <c r="BR133" s="1348">
        <f t="shared" si="142"/>
        <v>10.35</v>
      </c>
      <c r="BS133" s="1348">
        <f t="shared" si="143"/>
        <v>0</v>
      </c>
      <c r="BT133" s="1348">
        <f t="shared" si="144"/>
        <v>0</v>
      </c>
      <c r="BU133" s="1348">
        <f t="shared" si="145"/>
        <v>10.35</v>
      </c>
      <c r="CC133" s="1348" t="s">
        <v>400</v>
      </c>
      <c r="CD133" s="1348">
        <v>136431000</v>
      </c>
      <c r="CE133" s="1348">
        <v>44636485</v>
      </c>
      <c r="CF133" s="1348">
        <v>71911698</v>
      </c>
      <c r="CG133" s="1348">
        <v>64519302</v>
      </c>
      <c r="CH133" s="1348">
        <f t="shared" si="118"/>
        <v>141206.08499999999</v>
      </c>
      <c r="CI133" s="1348">
        <f t="shared" si="119"/>
        <v>46198.761974999994</v>
      </c>
      <c r="CJ133" s="1348">
        <f t="shared" si="120"/>
        <v>74428.607430000004</v>
      </c>
      <c r="CK133" s="1348">
        <f t="shared" si="121"/>
        <v>66777.477570000003</v>
      </c>
      <c r="CS133" s="748" t="s">
        <v>512</v>
      </c>
      <c r="CT133" s="749">
        <v>90000000</v>
      </c>
      <c r="CU133" s="749">
        <v>90000000</v>
      </c>
      <c r="CV133" s="749">
        <v>90000000</v>
      </c>
      <c r="CW133" s="749">
        <v>0</v>
      </c>
      <c r="CX133" s="1348">
        <f t="shared" si="122"/>
        <v>93150</v>
      </c>
      <c r="CY133" s="1348">
        <f t="shared" si="123"/>
        <v>93150</v>
      </c>
      <c r="CZ133" s="1348">
        <f t="shared" si="124"/>
        <v>93150</v>
      </c>
      <c r="DA133" s="1348">
        <f t="shared" si="125"/>
        <v>0</v>
      </c>
      <c r="DJ133" s="1153" t="s">
        <v>512</v>
      </c>
      <c r="DK133" s="1348">
        <v>90000000</v>
      </c>
      <c r="DL133" s="1348">
        <v>90000000</v>
      </c>
      <c r="DM133" s="1348">
        <v>0</v>
      </c>
      <c r="DN133" s="1348">
        <v>90000000</v>
      </c>
      <c r="DO133" s="1348">
        <f t="shared" si="146"/>
        <v>93150</v>
      </c>
      <c r="DP133" s="1348">
        <f t="shared" si="147"/>
        <v>93150</v>
      </c>
      <c r="DQ133" s="1348">
        <f t="shared" si="148"/>
        <v>0</v>
      </c>
      <c r="DR133" s="1348">
        <f t="shared" si="149"/>
        <v>93150</v>
      </c>
      <c r="EA133" s="748" t="s">
        <v>512</v>
      </c>
      <c r="EB133" s="749">
        <v>90000000</v>
      </c>
      <c r="EC133" s="749">
        <v>90000000</v>
      </c>
      <c r="ED133" s="749">
        <v>90000000</v>
      </c>
      <c r="EE133" s="749">
        <v>0</v>
      </c>
      <c r="EF133" s="1350">
        <f t="shared" si="150"/>
        <v>93150</v>
      </c>
      <c r="EG133" s="1350">
        <f t="shared" si="151"/>
        <v>93150</v>
      </c>
      <c r="EH133" s="1350">
        <f t="shared" si="152"/>
        <v>93150</v>
      </c>
      <c r="EI133" s="1350">
        <f t="shared" si="153"/>
        <v>0</v>
      </c>
      <c r="EQ133" s="996" t="s">
        <v>512</v>
      </c>
      <c r="ER133" s="997">
        <v>90000000</v>
      </c>
      <c r="ES133" s="997">
        <v>90000000</v>
      </c>
      <c r="ET133" s="997">
        <v>0</v>
      </c>
      <c r="EU133" s="997">
        <v>90000000</v>
      </c>
      <c r="EV133" s="1352">
        <f t="shared" si="154"/>
        <v>93150</v>
      </c>
      <c r="EW133" s="1352">
        <f t="shared" si="155"/>
        <v>93150</v>
      </c>
      <c r="EX133" s="1352">
        <f t="shared" si="156"/>
        <v>93150</v>
      </c>
      <c r="EY133" s="1352">
        <f t="shared" si="157"/>
        <v>0</v>
      </c>
      <c r="FD133" s="1348"/>
      <c r="FF133" s="1153" t="s">
        <v>399</v>
      </c>
      <c r="FG133" s="1348">
        <v>518867000</v>
      </c>
      <c r="FH133" s="1348">
        <v>172658251</v>
      </c>
      <c r="FI133" s="1348">
        <v>240984461</v>
      </c>
      <c r="FJ133" s="1348">
        <v>277882539</v>
      </c>
      <c r="FK133" s="1350">
        <f t="shared" si="158"/>
        <v>537027.34499999997</v>
      </c>
      <c r="FL133" s="1350">
        <f t="shared" si="159"/>
        <v>178701.28978499997</v>
      </c>
      <c r="FM133" s="1350">
        <f t="shared" si="160"/>
        <v>249418.917135</v>
      </c>
      <c r="FN133" s="1350">
        <f t="shared" si="161"/>
        <v>287608.42786499998</v>
      </c>
      <c r="FQ133" s="748" t="s">
        <v>896</v>
      </c>
      <c r="FR133" s="749">
        <v>1325825</v>
      </c>
      <c r="FS133" s="1348">
        <f t="shared" si="162"/>
        <v>1372.228875</v>
      </c>
      <c r="FV133" s="748" t="s">
        <v>581</v>
      </c>
      <c r="FW133" s="749">
        <v>183168000</v>
      </c>
      <c r="FX133" s="749">
        <v>183168000</v>
      </c>
      <c r="FY133" s="749">
        <v>183168000</v>
      </c>
      <c r="FZ133" s="749">
        <v>0</v>
      </c>
      <c r="GA133" s="1350">
        <f t="shared" si="163"/>
        <v>189578.87999999998</v>
      </c>
      <c r="GB133" s="1350">
        <f t="shared" si="164"/>
        <v>189578.87999999998</v>
      </c>
      <c r="GC133" s="1350">
        <f t="shared" si="165"/>
        <v>189578.87999999998</v>
      </c>
      <c r="GD133" s="1350">
        <f t="shared" si="166"/>
        <v>0</v>
      </c>
    </row>
    <row r="134" spans="1:186" ht="15" customHeight="1" x14ac:dyDescent="0.25">
      <c r="A134" s="748" t="s">
        <v>853</v>
      </c>
      <c r="B134" s="749">
        <v>0</v>
      </c>
      <c r="C134" s="749">
        <v>0</v>
      </c>
      <c r="D134" s="749">
        <v>0</v>
      </c>
      <c r="E134" s="749">
        <v>0</v>
      </c>
      <c r="F134" s="749">
        <f t="shared" si="126"/>
        <v>0</v>
      </c>
      <c r="G134" s="749">
        <f t="shared" si="127"/>
        <v>0</v>
      </c>
      <c r="H134" s="749">
        <f t="shared" si="128"/>
        <v>0</v>
      </c>
      <c r="I134" s="749">
        <f t="shared" si="129"/>
        <v>0</v>
      </c>
      <c r="Q134" s="748" t="s">
        <v>853</v>
      </c>
      <c r="R134" s="749">
        <v>0</v>
      </c>
      <c r="S134" s="749">
        <v>0</v>
      </c>
      <c r="T134" s="749">
        <v>0</v>
      </c>
      <c r="U134" s="749">
        <v>0</v>
      </c>
      <c r="V134" s="1348">
        <f t="shared" si="130"/>
        <v>0</v>
      </c>
      <c r="W134" s="1348">
        <f t="shared" si="131"/>
        <v>0</v>
      </c>
      <c r="X134" s="1348">
        <f t="shared" si="132"/>
        <v>0</v>
      </c>
      <c r="Y134" s="1348">
        <f t="shared" si="133"/>
        <v>0</v>
      </c>
      <c r="AG134" s="748" t="s">
        <v>852</v>
      </c>
      <c r="AH134" s="749">
        <v>0</v>
      </c>
      <c r="AI134" s="749">
        <v>0</v>
      </c>
      <c r="AJ134" s="749">
        <v>0</v>
      </c>
      <c r="AK134" s="749">
        <v>0</v>
      </c>
      <c r="AL134" s="1348">
        <f t="shared" si="134"/>
        <v>0</v>
      </c>
      <c r="AM134" s="1348">
        <f t="shared" si="135"/>
        <v>0</v>
      </c>
      <c r="AN134" s="1348">
        <f t="shared" si="136"/>
        <v>0</v>
      </c>
      <c r="AO134" s="1348">
        <f t="shared" si="137"/>
        <v>0</v>
      </c>
      <c r="AW134" s="748" t="s">
        <v>604</v>
      </c>
      <c r="AX134" s="749">
        <v>165389000</v>
      </c>
      <c r="AY134" s="749">
        <v>73747996</v>
      </c>
      <c r="AZ134" s="749">
        <v>73747996</v>
      </c>
      <c r="BA134" s="749">
        <v>91641004</v>
      </c>
      <c r="BB134" s="1348">
        <f t="shared" si="138"/>
        <v>171177.61499999999</v>
      </c>
      <c r="BC134" s="1348">
        <f t="shared" si="139"/>
        <v>76329.175859999988</v>
      </c>
      <c r="BD134" s="1348">
        <f t="shared" si="140"/>
        <v>76329.175859999988</v>
      </c>
      <c r="BE134" s="1348">
        <f t="shared" si="141"/>
        <v>94848.439139999988</v>
      </c>
      <c r="BM134" s="748" t="s">
        <v>506</v>
      </c>
      <c r="BN134" s="1348">
        <v>136421000</v>
      </c>
      <c r="BO134" s="1348">
        <v>35557406</v>
      </c>
      <c r="BP134" s="1348">
        <v>70099386</v>
      </c>
      <c r="BQ134" s="1348">
        <v>66321614</v>
      </c>
      <c r="BR134" s="1348">
        <f t="shared" si="142"/>
        <v>141195.73499999999</v>
      </c>
      <c r="BS134" s="1348">
        <f t="shared" si="143"/>
        <v>36801.915209999999</v>
      </c>
      <c r="BT134" s="1348">
        <f t="shared" si="144"/>
        <v>72552.864509999999</v>
      </c>
      <c r="BU134" s="1348">
        <f t="shared" si="145"/>
        <v>68642.870490000001</v>
      </c>
      <c r="CC134" s="1348" t="s">
        <v>582</v>
      </c>
      <c r="CD134" s="1348">
        <v>10000</v>
      </c>
      <c r="CE134" s="1348">
        <v>0</v>
      </c>
      <c r="CF134" s="1348">
        <v>0</v>
      </c>
      <c r="CG134" s="1348">
        <v>10000</v>
      </c>
      <c r="CH134" s="1348">
        <f t="shared" si="118"/>
        <v>10.35</v>
      </c>
      <c r="CI134" s="1348">
        <f t="shared" si="119"/>
        <v>0</v>
      </c>
      <c r="CJ134" s="1348">
        <f t="shared" si="120"/>
        <v>0</v>
      </c>
      <c r="CK134" s="1348">
        <f t="shared" si="121"/>
        <v>10.35</v>
      </c>
      <c r="CS134" s="748" t="s">
        <v>874</v>
      </c>
      <c r="CT134" s="749">
        <v>90000000</v>
      </c>
      <c r="CU134" s="749">
        <v>90000000</v>
      </c>
      <c r="CV134" s="749">
        <v>90000000</v>
      </c>
      <c r="CW134" s="749">
        <v>0</v>
      </c>
      <c r="CX134" s="1348">
        <f t="shared" si="122"/>
        <v>93150</v>
      </c>
      <c r="CY134" s="1348">
        <f t="shared" si="123"/>
        <v>93150</v>
      </c>
      <c r="CZ134" s="1348">
        <f t="shared" si="124"/>
        <v>93150</v>
      </c>
      <c r="DA134" s="1348">
        <f t="shared" si="125"/>
        <v>0</v>
      </c>
      <c r="DJ134" s="1153" t="s">
        <v>874</v>
      </c>
      <c r="DK134" s="1348">
        <v>90000000</v>
      </c>
      <c r="DL134" s="1348">
        <v>90000000</v>
      </c>
      <c r="DM134" s="1348">
        <v>0</v>
      </c>
      <c r="DN134" s="1348">
        <v>90000000</v>
      </c>
      <c r="DO134" s="1348">
        <f t="shared" si="146"/>
        <v>93150</v>
      </c>
      <c r="DP134" s="1348">
        <f t="shared" si="147"/>
        <v>93150</v>
      </c>
      <c r="DQ134" s="1348">
        <f t="shared" si="148"/>
        <v>0</v>
      </c>
      <c r="DR134" s="1348">
        <f t="shared" si="149"/>
        <v>93150</v>
      </c>
      <c r="EA134" s="748" t="s">
        <v>874</v>
      </c>
      <c r="EB134" s="749">
        <v>90000000</v>
      </c>
      <c r="EC134" s="749">
        <v>90000000</v>
      </c>
      <c r="ED134" s="749">
        <v>90000000</v>
      </c>
      <c r="EE134" s="749">
        <v>0</v>
      </c>
      <c r="EF134" s="1350">
        <f t="shared" si="150"/>
        <v>93150</v>
      </c>
      <c r="EG134" s="1350">
        <f t="shared" si="151"/>
        <v>93150</v>
      </c>
      <c r="EH134" s="1350">
        <f t="shared" si="152"/>
        <v>93150</v>
      </c>
      <c r="EI134" s="1350">
        <f t="shared" si="153"/>
        <v>0</v>
      </c>
      <c r="EQ134" s="996" t="s">
        <v>874</v>
      </c>
      <c r="ER134" s="997">
        <v>90000000</v>
      </c>
      <c r="ES134" s="997">
        <v>90000000</v>
      </c>
      <c r="ET134" s="997">
        <v>0</v>
      </c>
      <c r="EU134" s="997">
        <v>90000000</v>
      </c>
      <c r="EV134" s="1352">
        <f t="shared" si="154"/>
        <v>93150</v>
      </c>
      <c r="EW134" s="1352">
        <f t="shared" si="155"/>
        <v>93150</v>
      </c>
      <c r="EX134" s="1352">
        <f t="shared" si="156"/>
        <v>93150</v>
      </c>
      <c r="EY134" s="1352">
        <f t="shared" si="157"/>
        <v>0</v>
      </c>
      <c r="FD134" s="1348"/>
      <c r="FF134" s="1153" t="s">
        <v>512</v>
      </c>
      <c r="FG134" s="1348">
        <v>90000000</v>
      </c>
      <c r="FH134" s="1348">
        <v>90000000</v>
      </c>
      <c r="FI134" s="1348">
        <v>90000000</v>
      </c>
      <c r="FJ134" s="1348">
        <v>0</v>
      </c>
      <c r="FK134" s="1350">
        <f t="shared" si="158"/>
        <v>93150</v>
      </c>
      <c r="FL134" s="1350">
        <f t="shared" si="159"/>
        <v>93150</v>
      </c>
      <c r="FM134" s="1350">
        <f t="shared" si="160"/>
        <v>93150</v>
      </c>
      <c r="FN134" s="1350">
        <f t="shared" si="161"/>
        <v>0</v>
      </c>
      <c r="FQ134" s="748" t="s">
        <v>898</v>
      </c>
      <c r="FR134" s="749">
        <v>0</v>
      </c>
      <c r="FS134" s="1348">
        <f t="shared" si="162"/>
        <v>0</v>
      </c>
      <c r="FV134" s="748" t="s">
        <v>399</v>
      </c>
      <c r="FW134" s="749">
        <v>584642000</v>
      </c>
      <c r="FX134" s="749">
        <v>475746560</v>
      </c>
      <c r="FY134" s="749">
        <v>475746560</v>
      </c>
      <c r="FZ134" s="749">
        <v>108895440</v>
      </c>
      <c r="GA134" s="1350">
        <f t="shared" si="163"/>
        <v>605104.47</v>
      </c>
      <c r="GB134" s="1350">
        <f t="shared" si="164"/>
        <v>492397.68959999998</v>
      </c>
      <c r="GC134" s="1350">
        <f t="shared" si="165"/>
        <v>492397.68959999998</v>
      </c>
      <c r="GD134" s="1350">
        <f t="shared" si="166"/>
        <v>112706.78039999999</v>
      </c>
    </row>
    <row r="135" spans="1:186" ht="15" customHeight="1" x14ac:dyDescent="0.25">
      <c r="A135" s="748" t="s">
        <v>585</v>
      </c>
      <c r="B135" s="749">
        <v>332151000</v>
      </c>
      <c r="C135" s="749">
        <v>0</v>
      </c>
      <c r="D135" s="749">
        <v>332151000</v>
      </c>
      <c r="E135" s="749">
        <v>0</v>
      </c>
      <c r="F135" s="749">
        <f t="shared" si="126"/>
        <v>343776.28499999997</v>
      </c>
      <c r="G135" s="749">
        <f t="shared" si="127"/>
        <v>0</v>
      </c>
      <c r="H135" s="749">
        <f t="shared" si="128"/>
        <v>343776.28499999997</v>
      </c>
      <c r="I135" s="749">
        <f t="shared" si="129"/>
        <v>0</v>
      </c>
      <c r="Q135" s="748" t="s">
        <v>585</v>
      </c>
      <c r="R135" s="749">
        <v>332151000</v>
      </c>
      <c r="S135" s="749">
        <v>0</v>
      </c>
      <c r="T135" s="749">
        <v>332151000</v>
      </c>
      <c r="U135" s="749">
        <v>0</v>
      </c>
      <c r="V135" s="1348">
        <f t="shared" si="130"/>
        <v>343776.28499999997</v>
      </c>
      <c r="W135" s="1348">
        <f t="shared" si="131"/>
        <v>0</v>
      </c>
      <c r="X135" s="1348">
        <f t="shared" si="132"/>
        <v>343776.28499999997</v>
      </c>
      <c r="Y135" s="1348">
        <f t="shared" si="133"/>
        <v>0</v>
      </c>
      <c r="AG135" s="748" t="s">
        <v>853</v>
      </c>
      <c r="AH135" s="749">
        <v>0</v>
      </c>
      <c r="AI135" s="749">
        <v>0</v>
      </c>
      <c r="AJ135" s="749">
        <v>0</v>
      </c>
      <c r="AK135" s="749">
        <v>0</v>
      </c>
      <c r="AL135" s="1348">
        <f t="shared" si="134"/>
        <v>0</v>
      </c>
      <c r="AM135" s="1348">
        <f t="shared" si="135"/>
        <v>0</v>
      </c>
      <c r="AN135" s="1348">
        <f t="shared" si="136"/>
        <v>0</v>
      </c>
      <c r="AO135" s="1348">
        <f t="shared" si="137"/>
        <v>0</v>
      </c>
      <c r="AW135" s="748" t="s">
        <v>852</v>
      </c>
      <c r="AX135" s="749">
        <v>0</v>
      </c>
      <c r="AY135" s="749">
        <v>0</v>
      </c>
      <c r="AZ135" s="749">
        <v>0</v>
      </c>
      <c r="BA135" s="749">
        <v>0</v>
      </c>
      <c r="BB135" s="1348">
        <f t="shared" si="138"/>
        <v>0</v>
      </c>
      <c r="BC135" s="1348">
        <f t="shared" si="139"/>
        <v>0</v>
      </c>
      <c r="BD135" s="1348">
        <f t="shared" si="140"/>
        <v>0</v>
      </c>
      <c r="BE135" s="1348">
        <f t="shared" si="141"/>
        <v>0</v>
      </c>
      <c r="BM135" s="748" t="s">
        <v>476</v>
      </c>
      <c r="BN135" s="1348">
        <v>292436000</v>
      </c>
      <c r="BO135" s="1348">
        <v>0</v>
      </c>
      <c r="BP135" s="1348">
        <v>0</v>
      </c>
      <c r="BQ135" s="1348">
        <v>292436000</v>
      </c>
      <c r="BR135" s="1348">
        <f t="shared" si="142"/>
        <v>302671.25999999995</v>
      </c>
      <c r="BS135" s="1348">
        <f t="shared" si="143"/>
        <v>0</v>
      </c>
      <c r="BT135" s="1348">
        <f t="shared" si="144"/>
        <v>0</v>
      </c>
      <c r="BU135" s="1348">
        <f t="shared" si="145"/>
        <v>302671.25999999995</v>
      </c>
      <c r="CC135" s="1348" t="s">
        <v>506</v>
      </c>
      <c r="CD135" s="1348">
        <v>136421000</v>
      </c>
      <c r="CE135" s="1348">
        <v>44636485</v>
      </c>
      <c r="CF135" s="1348">
        <v>71911698</v>
      </c>
      <c r="CG135" s="1348">
        <v>64509302</v>
      </c>
      <c r="CH135" s="1348">
        <f t="shared" si="118"/>
        <v>141195.73499999999</v>
      </c>
      <c r="CI135" s="1348">
        <f t="shared" si="119"/>
        <v>46198.761974999994</v>
      </c>
      <c r="CJ135" s="1348">
        <f t="shared" si="120"/>
        <v>74428.607430000004</v>
      </c>
      <c r="CK135" s="1348">
        <f t="shared" si="121"/>
        <v>66767.127569999997</v>
      </c>
      <c r="CS135" s="748" t="s">
        <v>400</v>
      </c>
      <c r="CT135" s="749">
        <v>136431000</v>
      </c>
      <c r="CU135" s="749">
        <v>55986609</v>
      </c>
      <c r="CV135" s="749">
        <v>95984041</v>
      </c>
      <c r="CW135" s="749">
        <v>40446959</v>
      </c>
      <c r="CX135" s="1348">
        <f t="shared" si="122"/>
        <v>141206.08499999999</v>
      </c>
      <c r="CY135" s="1348">
        <f t="shared" si="123"/>
        <v>57946.14031499999</v>
      </c>
      <c r="CZ135" s="1348">
        <f t="shared" si="124"/>
        <v>99343.482434999984</v>
      </c>
      <c r="DA135" s="1348">
        <f t="shared" si="125"/>
        <v>41862.602565000001</v>
      </c>
      <c r="DJ135" s="1153" t="s">
        <v>400</v>
      </c>
      <c r="DK135" s="1348">
        <v>136431000</v>
      </c>
      <c r="DL135" s="1348">
        <v>95984041</v>
      </c>
      <c r="DM135" s="1348">
        <v>40446959</v>
      </c>
      <c r="DN135" s="1348">
        <v>63972078</v>
      </c>
      <c r="DO135" s="1348">
        <f t="shared" si="146"/>
        <v>141206.08499999999</v>
      </c>
      <c r="DP135" s="1348">
        <f t="shared" si="147"/>
        <v>99343.482434999984</v>
      </c>
      <c r="DQ135" s="1348">
        <f t="shared" si="148"/>
        <v>41862.602565000001</v>
      </c>
      <c r="DR135" s="1348">
        <f t="shared" si="149"/>
        <v>66211.100729999991</v>
      </c>
      <c r="EA135" s="748" t="s">
        <v>400</v>
      </c>
      <c r="EB135" s="749">
        <v>136431000</v>
      </c>
      <c r="EC135" s="749">
        <v>70413671</v>
      </c>
      <c r="ED135" s="749">
        <v>95984041</v>
      </c>
      <c r="EE135" s="749">
        <v>40446959</v>
      </c>
      <c r="EF135" s="1350">
        <f t="shared" si="150"/>
        <v>141206.08499999999</v>
      </c>
      <c r="EG135" s="1350">
        <f t="shared" si="151"/>
        <v>72878.149485000002</v>
      </c>
      <c r="EH135" s="1350">
        <f t="shared" si="152"/>
        <v>99343.482434999984</v>
      </c>
      <c r="EI135" s="1350">
        <f t="shared" si="153"/>
        <v>41862.602565000001</v>
      </c>
      <c r="EQ135" s="996" t="s">
        <v>400</v>
      </c>
      <c r="ER135" s="997">
        <v>136431000</v>
      </c>
      <c r="ES135" s="997">
        <v>97078841</v>
      </c>
      <c r="ET135" s="997">
        <v>39352159</v>
      </c>
      <c r="EU135" s="997">
        <v>77358251</v>
      </c>
      <c r="EV135" s="1352">
        <f t="shared" si="154"/>
        <v>141206.08499999999</v>
      </c>
      <c r="EW135" s="1352">
        <f t="shared" si="155"/>
        <v>80065.789785000001</v>
      </c>
      <c r="EX135" s="1352">
        <f t="shared" si="156"/>
        <v>100476.60043499999</v>
      </c>
      <c r="EY135" s="1352">
        <f t="shared" si="157"/>
        <v>40729.484564999999</v>
      </c>
      <c r="FD135" s="1348"/>
      <c r="FF135" s="1153" t="s">
        <v>874</v>
      </c>
      <c r="FG135" s="1348">
        <v>90000000</v>
      </c>
      <c r="FH135" s="1348">
        <v>90000000</v>
      </c>
      <c r="FI135" s="1348">
        <v>90000000</v>
      </c>
      <c r="FJ135" s="1348">
        <v>0</v>
      </c>
      <c r="FK135" s="1350">
        <f t="shared" si="158"/>
        <v>93150</v>
      </c>
      <c r="FL135" s="1350">
        <f t="shared" si="159"/>
        <v>93150</v>
      </c>
      <c r="FM135" s="1350">
        <f t="shared" si="160"/>
        <v>93150</v>
      </c>
      <c r="FN135" s="1350">
        <f t="shared" si="161"/>
        <v>0</v>
      </c>
      <c r="FQ135" s="748" t="s">
        <v>585</v>
      </c>
      <c r="FR135" s="749">
        <v>103292602</v>
      </c>
      <c r="FS135" s="1348">
        <f t="shared" si="162"/>
        <v>106907.84306999999</v>
      </c>
      <c r="FV135" s="748" t="s">
        <v>512</v>
      </c>
      <c r="FW135" s="749">
        <v>90000000</v>
      </c>
      <c r="FX135" s="749">
        <v>90000000</v>
      </c>
      <c r="FY135" s="749">
        <v>90000000</v>
      </c>
      <c r="FZ135" s="749">
        <v>0</v>
      </c>
      <c r="GA135" s="1350">
        <f t="shared" si="163"/>
        <v>93150</v>
      </c>
      <c r="GB135" s="1350">
        <f t="shared" si="164"/>
        <v>93150</v>
      </c>
      <c r="GC135" s="1350">
        <f t="shared" si="165"/>
        <v>93150</v>
      </c>
      <c r="GD135" s="1350">
        <f t="shared" si="166"/>
        <v>0</v>
      </c>
    </row>
    <row r="136" spans="1:186" ht="15" customHeight="1" x14ac:dyDescent="0.25">
      <c r="A136" s="748" t="s">
        <v>794</v>
      </c>
      <c r="B136" s="749">
        <v>82914000</v>
      </c>
      <c r="C136" s="749">
        <v>0</v>
      </c>
      <c r="D136" s="749">
        <v>82914000</v>
      </c>
      <c r="E136" s="749">
        <v>0</v>
      </c>
      <c r="F136" s="749">
        <f t="shared" si="126"/>
        <v>85815.989999999991</v>
      </c>
      <c r="G136" s="749">
        <f t="shared" si="127"/>
        <v>0</v>
      </c>
      <c r="H136" s="749">
        <f t="shared" si="128"/>
        <v>85815.989999999991</v>
      </c>
      <c r="I136" s="749">
        <f t="shared" si="129"/>
        <v>0</v>
      </c>
      <c r="Q136" s="748" t="s">
        <v>794</v>
      </c>
      <c r="R136" s="749">
        <v>82914000</v>
      </c>
      <c r="S136" s="749">
        <v>0</v>
      </c>
      <c r="T136" s="749">
        <v>82914000</v>
      </c>
      <c r="U136" s="749">
        <v>0</v>
      </c>
      <c r="V136" s="1348">
        <f t="shared" si="130"/>
        <v>85815.989999999991</v>
      </c>
      <c r="W136" s="1348">
        <f t="shared" si="131"/>
        <v>0</v>
      </c>
      <c r="X136" s="1348">
        <f t="shared" si="132"/>
        <v>85815.989999999991</v>
      </c>
      <c r="Y136" s="1348">
        <f t="shared" si="133"/>
        <v>0</v>
      </c>
      <c r="AG136" s="748" t="s">
        <v>585</v>
      </c>
      <c r="AH136" s="749">
        <v>332151000</v>
      </c>
      <c r="AI136" s="749">
        <v>0</v>
      </c>
      <c r="AJ136" s="749">
        <v>357000</v>
      </c>
      <c r="AK136" s="749">
        <v>331794000</v>
      </c>
      <c r="AL136" s="1348">
        <f t="shared" si="134"/>
        <v>343776.28499999997</v>
      </c>
      <c r="AM136" s="1348">
        <f t="shared" si="135"/>
        <v>0</v>
      </c>
      <c r="AN136" s="1348">
        <f t="shared" si="136"/>
        <v>369.49499999999995</v>
      </c>
      <c r="AO136" s="1348">
        <f t="shared" si="137"/>
        <v>343406.79</v>
      </c>
      <c r="AW136" s="748" t="s">
        <v>853</v>
      </c>
      <c r="AX136" s="749">
        <v>0</v>
      </c>
      <c r="AY136" s="749">
        <v>0</v>
      </c>
      <c r="AZ136" s="749">
        <v>0</v>
      </c>
      <c r="BA136" s="749">
        <v>0</v>
      </c>
      <c r="BB136" s="1348">
        <f t="shared" si="138"/>
        <v>0</v>
      </c>
      <c r="BC136" s="1348">
        <f t="shared" si="139"/>
        <v>0</v>
      </c>
      <c r="BD136" s="1348">
        <f t="shared" si="140"/>
        <v>0</v>
      </c>
      <c r="BE136" s="1348">
        <f t="shared" si="141"/>
        <v>0</v>
      </c>
      <c r="BM136" s="748" t="s">
        <v>583</v>
      </c>
      <c r="BN136" s="1348">
        <v>165000000</v>
      </c>
      <c r="BO136" s="1348">
        <v>0</v>
      </c>
      <c r="BP136" s="1348">
        <v>0</v>
      </c>
      <c r="BQ136" s="1348">
        <v>165000000</v>
      </c>
      <c r="BR136" s="1348">
        <f t="shared" si="142"/>
        <v>170775</v>
      </c>
      <c r="BS136" s="1348">
        <f t="shared" si="143"/>
        <v>0</v>
      </c>
      <c r="BT136" s="1348">
        <f t="shared" si="144"/>
        <v>0</v>
      </c>
      <c r="BU136" s="1348">
        <f t="shared" si="145"/>
        <v>170775</v>
      </c>
      <c r="CC136" s="1348" t="s">
        <v>476</v>
      </c>
      <c r="CD136" s="1348">
        <v>292436000</v>
      </c>
      <c r="CE136" s="1348">
        <v>0</v>
      </c>
      <c r="CF136" s="1348">
        <v>0</v>
      </c>
      <c r="CG136" s="1348">
        <v>292436000</v>
      </c>
      <c r="CH136" s="1348">
        <f t="shared" si="118"/>
        <v>302671.25999999995</v>
      </c>
      <c r="CI136" s="1348">
        <f t="shared" si="119"/>
        <v>0</v>
      </c>
      <c r="CJ136" s="1348">
        <f t="shared" si="120"/>
        <v>0</v>
      </c>
      <c r="CK136" s="1348">
        <f t="shared" si="121"/>
        <v>302671.25999999995</v>
      </c>
      <c r="CS136" s="748" t="s">
        <v>582</v>
      </c>
      <c r="CT136" s="749">
        <v>10000</v>
      </c>
      <c r="CU136" s="749">
        <v>0</v>
      </c>
      <c r="CV136" s="749">
        <v>0</v>
      </c>
      <c r="CW136" s="749">
        <v>10000</v>
      </c>
      <c r="CX136" s="1348">
        <f t="shared" si="122"/>
        <v>10.35</v>
      </c>
      <c r="CY136" s="1348">
        <f t="shared" si="123"/>
        <v>0</v>
      </c>
      <c r="CZ136" s="1348">
        <f t="shared" si="124"/>
        <v>0</v>
      </c>
      <c r="DA136" s="1348">
        <f t="shared" si="125"/>
        <v>10.35</v>
      </c>
      <c r="DJ136" s="1153" t="s">
        <v>582</v>
      </c>
      <c r="DK136" s="1348">
        <v>10000</v>
      </c>
      <c r="DL136" s="1348">
        <v>0</v>
      </c>
      <c r="DM136" s="1348">
        <v>10000</v>
      </c>
      <c r="DN136" s="1348">
        <v>0</v>
      </c>
      <c r="DO136" s="1348">
        <f t="shared" si="146"/>
        <v>10.35</v>
      </c>
      <c r="DP136" s="1348">
        <f t="shared" si="147"/>
        <v>0</v>
      </c>
      <c r="DQ136" s="1348">
        <f t="shared" si="148"/>
        <v>10.35</v>
      </c>
      <c r="DR136" s="1348">
        <f t="shared" si="149"/>
        <v>0</v>
      </c>
      <c r="EA136" s="748" t="s">
        <v>582</v>
      </c>
      <c r="EB136" s="749">
        <v>10000</v>
      </c>
      <c r="EC136" s="749">
        <v>0</v>
      </c>
      <c r="ED136" s="749">
        <v>0</v>
      </c>
      <c r="EE136" s="749">
        <v>10000</v>
      </c>
      <c r="EF136" s="1350">
        <f t="shared" si="150"/>
        <v>10.35</v>
      </c>
      <c r="EG136" s="1350">
        <f t="shared" si="151"/>
        <v>0</v>
      </c>
      <c r="EH136" s="1350">
        <f t="shared" si="152"/>
        <v>0</v>
      </c>
      <c r="EI136" s="1350">
        <f t="shared" si="153"/>
        <v>10.35</v>
      </c>
      <c r="EQ136" s="996" t="s">
        <v>582</v>
      </c>
      <c r="ER136" s="997">
        <v>10000</v>
      </c>
      <c r="ES136" s="997">
        <v>0</v>
      </c>
      <c r="ET136" s="997">
        <v>10000</v>
      </c>
      <c r="EU136" s="997">
        <v>0</v>
      </c>
      <c r="EV136" s="1352">
        <f t="shared" si="154"/>
        <v>10.35</v>
      </c>
      <c r="EW136" s="1352">
        <f t="shared" si="155"/>
        <v>0</v>
      </c>
      <c r="EX136" s="1352">
        <f t="shared" si="156"/>
        <v>0</v>
      </c>
      <c r="EY136" s="1352">
        <f t="shared" si="157"/>
        <v>10.35</v>
      </c>
      <c r="FD136" s="1348"/>
      <c r="FF136" s="1153" t="s">
        <v>400</v>
      </c>
      <c r="FG136" s="1348">
        <v>136431000</v>
      </c>
      <c r="FH136" s="1348">
        <v>82658251</v>
      </c>
      <c r="FI136" s="1348">
        <v>99306461</v>
      </c>
      <c r="FJ136" s="1348">
        <v>37124539</v>
      </c>
      <c r="FK136" s="1350">
        <f t="shared" si="158"/>
        <v>141206.08499999999</v>
      </c>
      <c r="FL136" s="1350">
        <f t="shared" si="159"/>
        <v>85551.289785000001</v>
      </c>
      <c r="FM136" s="1350">
        <f t="shared" si="160"/>
        <v>102782.18713499999</v>
      </c>
      <c r="FN136" s="1350">
        <f t="shared" si="161"/>
        <v>38423.897864999992</v>
      </c>
      <c r="FQ136" s="748" t="s">
        <v>794</v>
      </c>
      <c r="FR136" s="749">
        <v>0</v>
      </c>
      <c r="FS136" s="1348">
        <f t="shared" si="162"/>
        <v>0</v>
      </c>
      <c r="FV136" s="748" t="s">
        <v>874</v>
      </c>
      <c r="FW136" s="749">
        <v>90000000</v>
      </c>
      <c r="FX136" s="749">
        <v>90000000</v>
      </c>
      <c r="FY136" s="749">
        <v>90000000</v>
      </c>
      <c r="FZ136" s="749">
        <v>0</v>
      </c>
      <c r="GA136" s="1350">
        <f t="shared" si="163"/>
        <v>93150</v>
      </c>
      <c r="GB136" s="1350">
        <f t="shared" si="164"/>
        <v>93150</v>
      </c>
      <c r="GC136" s="1350">
        <f t="shared" si="165"/>
        <v>93150</v>
      </c>
      <c r="GD136" s="1350">
        <f t="shared" si="166"/>
        <v>0</v>
      </c>
    </row>
    <row r="137" spans="1:186" ht="15" customHeight="1" x14ac:dyDescent="0.25">
      <c r="A137" s="748" t="s">
        <v>854</v>
      </c>
      <c r="B137" s="749">
        <v>16508000</v>
      </c>
      <c r="C137" s="749">
        <v>0</v>
      </c>
      <c r="D137" s="749">
        <v>16508000</v>
      </c>
      <c r="E137" s="749">
        <v>0</v>
      </c>
      <c r="F137" s="749">
        <f t="shared" si="126"/>
        <v>17085.78</v>
      </c>
      <c r="G137" s="749">
        <f t="shared" si="127"/>
        <v>0</v>
      </c>
      <c r="H137" s="749">
        <f t="shared" si="128"/>
        <v>17085.78</v>
      </c>
      <c r="I137" s="749">
        <f t="shared" si="129"/>
        <v>0</v>
      </c>
      <c r="Q137" s="748" t="s">
        <v>854</v>
      </c>
      <c r="R137" s="749">
        <v>16508000</v>
      </c>
      <c r="S137" s="749">
        <v>0</v>
      </c>
      <c r="T137" s="749">
        <v>16508000</v>
      </c>
      <c r="U137" s="749">
        <v>0</v>
      </c>
      <c r="V137" s="1348">
        <f t="shared" si="130"/>
        <v>17085.78</v>
      </c>
      <c r="W137" s="1348">
        <f t="shared" si="131"/>
        <v>0</v>
      </c>
      <c r="X137" s="1348">
        <f t="shared" si="132"/>
        <v>17085.78</v>
      </c>
      <c r="Y137" s="1348">
        <f t="shared" si="133"/>
        <v>0</v>
      </c>
      <c r="AG137" s="748" t="s">
        <v>794</v>
      </c>
      <c r="AH137" s="749">
        <v>82914000</v>
      </c>
      <c r="AI137" s="749">
        <v>0</v>
      </c>
      <c r="AJ137" s="749">
        <v>0</v>
      </c>
      <c r="AK137" s="749">
        <v>82914000</v>
      </c>
      <c r="AL137" s="1348">
        <f t="shared" si="134"/>
        <v>85815.989999999991</v>
      </c>
      <c r="AM137" s="1348">
        <f t="shared" si="135"/>
        <v>0</v>
      </c>
      <c r="AN137" s="1348">
        <f t="shared" si="136"/>
        <v>0</v>
      </c>
      <c r="AO137" s="1348">
        <f t="shared" si="137"/>
        <v>85815.989999999991</v>
      </c>
      <c r="AW137" s="748" t="s">
        <v>585</v>
      </c>
      <c r="AX137" s="749">
        <v>332151000</v>
      </c>
      <c r="AY137" s="749">
        <v>13497000</v>
      </c>
      <c r="AZ137" s="749">
        <v>4140000</v>
      </c>
      <c r="BA137" s="749">
        <v>318654000</v>
      </c>
      <c r="BB137" s="1348">
        <f t="shared" si="138"/>
        <v>343776.28499999997</v>
      </c>
      <c r="BC137" s="1348">
        <f t="shared" si="139"/>
        <v>13969.394999999999</v>
      </c>
      <c r="BD137" s="1348">
        <f t="shared" si="140"/>
        <v>4284.8999999999996</v>
      </c>
      <c r="BE137" s="1348">
        <f t="shared" si="141"/>
        <v>329806.88999999996</v>
      </c>
      <c r="BM137" s="748" t="s">
        <v>875</v>
      </c>
      <c r="BN137" s="1348">
        <v>51678000</v>
      </c>
      <c r="BO137" s="1348">
        <v>0</v>
      </c>
      <c r="BP137" s="1348">
        <v>0</v>
      </c>
      <c r="BQ137" s="1348">
        <v>51678000</v>
      </c>
      <c r="BR137" s="1348">
        <f t="shared" si="142"/>
        <v>53486.729999999996</v>
      </c>
      <c r="BS137" s="1348">
        <f t="shared" si="143"/>
        <v>0</v>
      </c>
      <c r="BT137" s="1348">
        <f t="shared" si="144"/>
        <v>0</v>
      </c>
      <c r="BU137" s="1348">
        <f t="shared" si="145"/>
        <v>53486.729999999996</v>
      </c>
      <c r="CC137" s="1348" t="s">
        <v>583</v>
      </c>
      <c r="CD137" s="1348">
        <v>165000000</v>
      </c>
      <c r="CE137" s="1348">
        <v>0</v>
      </c>
      <c r="CF137" s="1348">
        <v>0</v>
      </c>
      <c r="CG137" s="1348">
        <v>165000000</v>
      </c>
      <c r="CH137" s="1348">
        <f t="shared" si="118"/>
        <v>170775</v>
      </c>
      <c r="CI137" s="1348">
        <f t="shared" si="119"/>
        <v>0</v>
      </c>
      <c r="CJ137" s="1348">
        <f t="shared" si="120"/>
        <v>0</v>
      </c>
      <c r="CK137" s="1348">
        <f t="shared" si="121"/>
        <v>170775</v>
      </c>
      <c r="CS137" s="748" t="s">
        <v>506</v>
      </c>
      <c r="CT137" s="749">
        <v>136421000</v>
      </c>
      <c r="CU137" s="749">
        <v>55986609</v>
      </c>
      <c r="CV137" s="749">
        <v>95984041</v>
      </c>
      <c r="CW137" s="749">
        <v>40436959</v>
      </c>
      <c r="CX137" s="1348">
        <f t="shared" si="122"/>
        <v>141195.73499999999</v>
      </c>
      <c r="CY137" s="1348">
        <f t="shared" si="123"/>
        <v>57946.14031499999</v>
      </c>
      <c r="CZ137" s="1348">
        <f t="shared" si="124"/>
        <v>99343.482434999984</v>
      </c>
      <c r="DA137" s="1348">
        <f t="shared" si="125"/>
        <v>41852.252565000003</v>
      </c>
      <c r="DJ137" s="1153" t="s">
        <v>506</v>
      </c>
      <c r="DK137" s="1348">
        <v>136421000</v>
      </c>
      <c r="DL137" s="1348">
        <v>95984041</v>
      </c>
      <c r="DM137" s="1348">
        <v>40436959</v>
      </c>
      <c r="DN137" s="1348">
        <v>63972078</v>
      </c>
      <c r="DO137" s="1348">
        <f t="shared" si="146"/>
        <v>141195.73499999999</v>
      </c>
      <c r="DP137" s="1348">
        <f t="shared" si="147"/>
        <v>99343.482434999984</v>
      </c>
      <c r="DQ137" s="1348">
        <f t="shared" si="148"/>
        <v>41852.252565000003</v>
      </c>
      <c r="DR137" s="1348">
        <f t="shared" si="149"/>
        <v>66211.100729999991</v>
      </c>
      <c r="EA137" s="748" t="s">
        <v>506</v>
      </c>
      <c r="EB137" s="749">
        <v>136421000</v>
      </c>
      <c r="EC137" s="749">
        <v>70413671</v>
      </c>
      <c r="ED137" s="749">
        <v>95984041</v>
      </c>
      <c r="EE137" s="749">
        <v>40436959</v>
      </c>
      <c r="EF137" s="1350">
        <f t="shared" si="150"/>
        <v>141195.73499999999</v>
      </c>
      <c r="EG137" s="1350">
        <f t="shared" si="151"/>
        <v>72878.149485000002</v>
      </c>
      <c r="EH137" s="1350">
        <f t="shared" si="152"/>
        <v>99343.482434999984</v>
      </c>
      <c r="EI137" s="1350">
        <f t="shared" si="153"/>
        <v>41852.252565000003</v>
      </c>
      <c r="EQ137" s="996" t="s">
        <v>506</v>
      </c>
      <c r="ER137" s="997">
        <v>136421000</v>
      </c>
      <c r="ES137" s="997">
        <v>97078841</v>
      </c>
      <c r="ET137" s="997">
        <v>39342159</v>
      </c>
      <c r="EU137" s="997">
        <v>77358251</v>
      </c>
      <c r="EV137" s="1352">
        <f t="shared" si="154"/>
        <v>141195.73499999999</v>
      </c>
      <c r="EW137" s="1352">
        <f t="shared" si="155"/>
        <v>80065.789785000001</v>
      </c>
      <c r="EX137" s="1352">
        <f t="shared" si="156"/>
        <v>100476.60043499999</v>
      </c>
      <c r="EY137" s="1352">
        <f t="shared" si="157"/>
        <v>40719.134564999993</v>
      </c>
      <c r="FD137" s="1348"/>
      <c r="FF137" s="1153" t="s">
        <v>582</v>
      </c>
      <c r="FG137" s="1348">
        <v>10000</v>
      </c>
      <c r="FH137" s="1348">
        <v>0</v>
      </c>
      <c r="FI137" s="1348">
        <v>0</v>
      </c>
      <c r="FJ137" s="1348">
        <v>10000</v>
      </c>
      <c r="FK137" s="1350">
        <f t="shared" si="158"/>
        <v>10.35</v>
      </c>
      <c r="FL137" s="1350">
        <f t="shared" si="159"/>
        <v>0</v>
      </c>
      <c r="FM137" s="1350">
        <f t="shared" si="160"/>
        <v>0</v>
      </c>
      <c r="FN137" s="1350">
        <f t="shared" si="161"/>
        <v>10.35</v>
      </c>
      <c r="FQ137" s="748" t="s">
        <v>854</v>
      </c>
      <c r="FR137" s="749">
        <v>16184000</v>
      </c>
      <c r="FS137" s="1348">
        <f t="shared" si="162"/>
        <v>16750.439999999999</v>
      </c>
      <c r="FV137" s="748" t="s">
        <v>400</v>
      </c>
      <c r="FW137" s="749">
        <v>257863000</v>
      </c>
      <c r="FX137" s="749">
        <v>257725560</v>
      </c>
      <c r="FY137" s="749">
        <v>257725560</v>
      </c>
      <c r="FZ137" s="749">
        <v>137440</v>
      </c>
      <c r="GA137" s="1350">
        <f t="shared" si="163"/>
        <v>266888.20499999996</v>
      </c>
      <c r="GB137" s="1350">
        <f t="shared" si="164"/>
        <v>266745.9546</v>
      </c>
      <c r="GC137" s="1350">
        <f t="shared" si="165"/>
        <v>266745.9546</v>
      </c>
      <c r="GD137" s="1350">
        <f t="shared" si="166"/>
        <v>142.25039999999998</v>
      </c>
    </row>
    <row r="138" spans="1:186" ht="15" customHeight="1" x14ac:dyDescent="0.25">
      <c r="A138" s="748" t="s">
        <v>402</v>
      </c>
      <c r="B138" s="749">
        <v>232729000</v>
      </c>
      <c r="C138" s="749">
        <v>0</v>
      </c>
      <c r="D138" s="749">
        <v>232729000</v>
      </c>
      <c r="E138" s="749">
        <v>0</v>
      </c>
      <c r="F138" s="749">
        <f t="shared" si="126"/>
        <v>240874.51499999998</v>
      </c>
      <c r="G138" s="749">
        <f t="shared" si="127"/>
        <v>0</v>
      </c>
      <c r="H138" s="749">
        <f t="shared" si="128"/>
        <v>240874.51499999998</v>
      </c>
      <c r="I138" s="749">
        <f t="shared" si="129"/>
        <v>0</v>
      </c>
      <c r="Q138" s="748" t="s">
        <v>402</v>
      </c>
      <c r="R138" s="749">
        <v>232729000</v>
      </c>
      <c r="S138" s="749">
        <v>0</v>
      </c>
      <c r="T138" s="749">
        <v>232729000</v>
      </c>
      <c r="U138" s="749">
        <v>0</v>
      </c>
      <c r="V138" s="1348">
        <f t="shared" si="130"/>
        <v>240874.51499999998</v>
      </c>
      <c r="W138" s="1348">
        <f t="shared" si="131"/>
        <v>0</v>
      </c>
      <c r="X138" s="1348">
        <f t="shared" si="132"/>
        <v>240874.51499999998</v>
      </c>
      <c r="Y138" s="1348">
        <f t="shared" si="133"/>
        <v>0</v>
      </c>
      <c r="AG138" s="748" t="s">
        <v>854</v>
      </c>
      <c r="AH138" s="749">
        <v>16508000</v>
      </c>
      <c r="AI138" s="749">
        <v>0</v>
      </c>
      <c r="AJ138" s="749">
        <v>0</v>
      </c>
      <c r="AK138" s="749">
        <v>16508000</v>
      </c>
      <c r="AL138" s="1348">
        <f t="shared" si="134"/>
        <v>17085.78</v>
      </c>
      <c r="AM138" s="1348">
        <f t="shared" si="135"/>
        <v>0</v>
      </c>
      <c r="AN138" s="1348">
        <f t="shared" si="136"/>
        <v>0</v>
      </c>
      <c r="AO138" s="1348">
        <f t="shared" si="137"/>
        <v>17085.78</v>
      </c>
      <c r="AW138" s="748" t="s">
        <v>794</v>
      </c>
      <c r="AX138" s="749">
        <v>82914000</v>
      </c>
      <c r="AY138" s="749">
        <v>0</v>
      </c>
      <c r="AZ138" s="749">
        <v>0</v>
      </c>
      <c r="BA138" s="749">
        <v>82914000</v>
      </c>
      <c r="BB138" s="1348">
        <f t="shared" si="138"/>
        <v>85815.989999999991</v>
      </c>
      <c r="BC138" s="1348">
        <f t="shared" si="139"/>
        <v>0</v>
      </c>
      <c r="BD138" s="1348">
        <f t="shared" si="140"/>
        <v>0</v>
      </c>
      <c r="BE138" s="1348">
        <f t="shared" si="141"/>
        <v>85815.989999999991</v>
      </c>
      <c r="BM138" s="748" t="s">
        <v>584</v>
      </c>
      <c r="BN138" s="1348">
        <v>75758000</v>
      </c>
      <c r="BO138" s="1348">
        <v>0</v>
      </c>
      <c r="BP138" s="1348">
        <v>0</v>
      </c>
      <c r="BQ138" s="1348">
        <v>75758000</v>
      </c>
      <c r="BR138" s="1348">
        <f t="shared" si="142"/>
        <v>78409.53</v>
      </c>
      <c r="BS138" s="1348">
        <f t="shared" si="143"/>
        <v>0</v>
      </c>
      <c r="BT138" s="1348">
        <f t="shared" si="144"/>
        <v>0</v>
      </c>
      <c r="BU138" s="1348">
        <f t="shared" si="145"/>
        <v>78409.53</v>
      </c>
      <c r="CC138" s="1348" t="s">
        <v>875</v>
      </c>
      <c r="CD138" s="1348">
        <v>51678000</v>
      </c>
      <c r="CE138" s="1348">
        <v>0</v>
      </c>
      <c r="CF138" s="1348">
        <v>0</v>
      </c>
      <c r="CG138" s="1348">
        <v>51678000</v>
      </c>
      <c r="CH138" s="1348">
        <f t="shared" si="118"/>
        <v>53486.729999999996</v>
      </c>
      <c r="CI138" s="1348">
        <f t="shared" si="119"/>
        <v>0</v>
      </c>
      <c r="CJ138" s="1348">
        <f t="shared" si="120"/>
        <v>0</v>
      </c>
      <c r="CK138" s="1348">
        <f t="shared" si="121"/>
        <v>53486.729999999996</v>
      </c>
      <c r="CS138" s="748" t="s">
        <v>476</v>
      </c>
      <c r="CT138" s="749">
        <v>292436000</v>
      </c>
      <c r="CU138" s="749">
        <v>0</v>
      </c>
      <c r="CV138" s="749">
        <v>0</v>
      </c>
      <c r="CW138" s="749">
        <v>292436000</v>
      </c>
      <c r="CX138" s="1348">
        <f t="shared" si="122"/>
        <v>302671.25999999995</v>
      </c>
      <c r="CY138" s="1348">
        <f t="shared" si="123"/>
        <v>0</v>
      </c>
      <c r="CZ138" s="1348">
        <f t="shared" si="124"/>
        <v>0</v>
      </c>
      <c r="DA138" s="1348">
        <f t="shared" si="125"/>
        <v>302671.25999999995</v>
      </c>
      <c r="DJ138" s="1153" t="s">
        <v>476</v>
      </c>
      <c r="DK138" s="1348">
        <v>292436000</v>
      </c>
      <c r="DL138" s="1348">
        <v>0</v>
      </c>
      <c r="DM138" s="1348">
        <v>292436000</v>
      </c>
      <c r="DN138" s="1348">
        <v>0</v>
      </c>
      <c r="DO138" s="1348">
        <f t="shared" si="146"/>
        <v>302671.25999999995</v>
      </c>
      <c r="DP138" s="1348">
        <f t="shared" si="147"/>
        <v>0</v>
      </c>
      <c r="DQ138" s="1348">
        <f t="shared" si="148"/>
        <v>302671.25999999995</v>
      </c>
      <c r="DR138" s="1348">
        <f t="shared" si="149"/>
        <v>0</v>
      </c>
      <c r="EA138" s="748" t="s">
        <v>476</v>
      </c>
      <c r="EB138" s="749">
        <v>292436000</v>
      </c>
      <c r="EC138" s="749">
        <v>0</v>
      </c>
      <c r="ED138" s="749">
        <v>0</v>
      </c>
      <c r="EE138" s="749">
        <v>292436000</v>
      </c>
      <c r="EF138" s="1350">
        <f t="shared" si="150"/>
        <v>302671.25999999995</v>
      </c>
      <c r="EG138" s="1350">
        <f t="shared" si="151"/>
        <v>0</v>
      </c>
      <c r="EH138" s="1350">
        <f t="shared" si="152"/>
        <v>0</v>
      </c>
      <c r="EI138" s="1350">
        <f t="shared" si="153"/>
        <v>302671.25999999995</v>
      </c>
      <c r="EQ138" s="996" t="s">
        <v>476</v>
      </c>
      <c r="ER138" s="997">
        <v>292436000</v>
      </c>
      <c r="ES138" s="997">
        <v>0</v>
      </c>
      <c r="ET138" s="997">
        <v>292436000</v>
      </c>
      <c r="EU138" s="997">
        <v>0</v>
      </c>
      <c r="EV138" s="1352">
        <f t="shared" si="154"/>
        <v>302671.25999999995</v>
      </c>
      <c r="EW138" s="1352">
        <f t="shared" si="155"/>
        <v>0</v>
      </c>
      <c r="EX138" s="1352">
        <f t="shared" si="156"/>
        <v>0</v>
      </c>
      <c r="EY138" s="1352">
        <f t="shared" si="157"/>
        <v>302671.25999999995</v>
      </c>
      <c r="FD138" s="1348"/>
      <c r="FF138" s="1153" t="s">
        <v>506</v>
      </c>
      <c r="FG138" s="1348">
        <v>136421000</v>
      </c>
      <c r="FH138" s="1348">
        <v>82658251</v>
      </c>
      <c r="FI138" s="1348">
        <v>99306461</v>
      </c>
      <c r="FJ138" s="1348">
        <v>37114539</v>
      </c>
      <c r="FK138" s="1350">
        <f t="shared" si="158"/>
        <v>141195.73499999999</v>
      </c>
      <c r="FL138" s="1350">
        <f t="shared" si="159"/>
        <v>85551.289785000001</v>
      </c>
      <c r="FM138" s="1350">
        <f t="shared" si="160"/>
        <v>102782.18713499999</v>
      </c>
      <c r="FN138" s="1350">
        <f t="shared" si="161"/>
        <v>38413.547864999993</v>
      </c>
      <c r="FQ138" s="748" t="s">
        <v>926</v>
      </c>
      <c r="FR138" s="749">
        <v>20678966</v>
      </c>
      <c r="FS138" s="1348">
        <f t="shared" si="162"/>
        <v>21402.729809999997</v>
      </c>
      <c r="FV138" s="748" t="s">
        <v>582</v>
      </c>
      <c r="FW138" s="749">
        <v>10000</v>
      </c>
      <c r="FX138" s="749">
        <v>0</v>
      </c>
      <c r="FY138" s="749">
        <v>0</v>
      </c>
      <c r="FZ138" s="749">
        <v>10000</v>
      </c>
      <c r="GA138" s="1350">
        <f t="shared" si="163"/>
        <v>10.35</v>
      </c>
      <c r="GB138" s="1350">
        <f t="shared" si="164"/>
        <v>0</v>
      </c>
      <c r="GC138" s="1350">
        <f t="shared" si="165"/>
        <v>0</v>
      </c>
      <c r="GD138" s="1350">
        <f t="shared" si="166"/>
        <v>10.35</v>
      </c>
    </row>
    <row r="139" spans="1:186" ht="15" customHeight="1" x14ac:dyDescent="0.25">
      <c r="A139" s="748" t="s">
        <v>587</v>
      </c>
      <c r="B139" s="749">
        <v>232729000</v>
      </c>
      <c r="C139" s="749">
        <v>0</v>
      </c>
      <c r="D139" s="749">
        <v>232729000</v>
      </c>
      <c r="E139" s="749">
        <v>0</v>
      </c>
      <c r="F139" s="749">
        <f t="shared" si="126"/>
        <v>240874.51499999998</v>
      </c>
      <c r="G139" s="749">
        <f t="shared" si="127"/>
        <v>0</v>
      </c>
      <c r="H139" s="749">
        <f t="shared" si="128"/>
        <v>240874.51499999998</v>
      </c>
      <c r="I139" s="749">
        <f t="shared" si="129"/>
        <v>0</v>
      </c>
      <c r="Q139" s="748" t="s">
        <v>587</v>
      </c>
      <c r="R139" s="749">
        <v>232729000</v>
      </c>
      <c r="S139" s="749">
        <v>0</v>
      </c>
      <c r="T139" s="749">
        <v>232729000</v>
      </c>
      <c r="U139" s="749">
        <v>0</v>
      </c>
      <c r="V139" s="1348">
        <f t="shared" si="130"/>
        <v>240874.51499999998</v>
      </c>
      <c r="W139" s="1348">
        <f t="shared" si="131"/>
        <v>0</v>
      </c>
      <c r="X139" s="1348">
        <f t="shared" si="132"/>
        <v>240874.51499999998</v>
      </c>
      <c r="Y139" s="1348">
        <f t="shared" si="133"/>
        <v>0</v>
      </c>
      <c r="AG139" s="748" t="s">
        <v>402</v>
      </c>
      <c r="AH139" s="749">
        <v>232729000</v>
      </c>
      <c r="AI139" s="749">
        <v>0</v>
      </c>
      <c r="AJ139" s="749">
        <v>357000</v>
      </c>
      <c r="AK139" s="749">
        <v>232372000</v>
      </c>
      <c r="AL139" s="1348">
        <f t="shared" si="134"/>
        <v>240874.51499999998</v>
      </c>
      <c r="AM139" s="1348">
        <f t="shared" si="135"/>
        <v>0</v>
      </c>
      <c r="AN139" s="1348">
        <f t="shared" si="136"/>
        <v>369.49499999999995</v>
      </c>
      <c r="AO139" s="1348">
        <f t="shared" si="137"/>
        <v>240505.02</v>
      </c>
      <c r="AW139" s="748" t="s">
        <v>854</v>
      </c>
      <c r="AX139" s="749">
        <v>16508000</v>
      </c>
      <c r="AY139" s="749">
        <v>0</v>
      </c>
      <c r="AZ139" s="749">
        <v>0</v>
      </c>
      <c r="BA139" s="749">
        <v>16508000</v>
      </c>
      <c r="BB139" s="1348">
        <f t="shared" si="138"/>
        <v>17085.78</v>
      </c>
      <c r="BC139" s="1348">
        <f t="shared" si="139"/>
        <v>0</v>
      </c>
      <c r="BD139" s="1348">
        <f t="shared" si="140"/>
        <v>0</v>
      </c>
      <c r="BE139" s="1348">
        <f t="shared" si="141"/>
        <v>17085.78</v>
      </c>
      <c r="BM139" s="748" t="s">
        <v>603</v>
      </c>
      <c r="BN139" s="1348">
        <v>165389000</v>
      </c>
      <c r="BO139" s="1348">
        <v>189458585</v>
      </c>
      <c r="BP139" s="1348">
        <v>189458585</v>
      </c>
      <c r="BQ139" s="1348">
        <v>-24069585</v>
      </c>
      <c r="BR139" s="1348">
        <f t="shared" si="142"/>
        <v>171177.61499999999</v>
      </c>
      <c r="BS139" s="1348">
        <f t="shared" si="143"/>
        <v>196089.63547499999</v>
      </c>
      <c r="BT139" s="1348">
        <f t="shared" si="144"/>
        <v>196089.63547499999</v>
      </c>
      <c r="BU139" s="1348">
        <f t="shared" si="145"/>
        <v>-24912.020474999998</v>
      </c>
      <c r="CC139" s="1348" t="s">
        <v>584</v>
      </c>
      <c r="CD139" s="1348">
        <v>75758000</v>
      </c>
      <c r="CE139" s="1348">
        <v>0</v>
      </c>
      <c r="CF139" s="1348">
        <v>0</v>
      </c>
      <c r="CG139" s="1348">
        <v>75758000</v>
      </c>
      <c r="CH139" s="1348">
        <f t="shared" si="118"/>
        <v>78409.53</v>
      </c>
      <c r="CI139" s="1348">
        <f t="shared" si="119"/>
        <v>0</v>
      </c>
      <c r="CJ139" s="1348">
        <f t="shared" si="120"/>
        <v>0</v>
      </c>
      <c r="CK139" s="1348">
        <f t="shared" si="121"/>
        <v>78409.53</v>
      </c>
      <c r="CS139" s="748" t="s">
        <v>583</v>
      </c>
      <c r="CT139" s="749">
        <v>165000000</v>
      </c>
      <c r="CU139" s="749">
        <v>0</v>
      </c>
      <c r="CV139" s="749">
        <v>0</v>
      </c>
      <c r="CW139" s="749">
        <v>165000000</v>
      </c>
      <c r="CX139" s="1348">
        <f t="shared" si="122"/>
        <v>170775</v>
      </c>
      <c r="CY139" s="1348">
        <f t="shared" si="123"/>
        <v>0</v>
      </c>
      <c r="CZ139" s="1348">
        <f t="shared" si="124"/>
        <v>0</v>
      </c>
      <c r="DA139" s="1348">
        <f t="shared" si="125"/>
        <v>170775</v>
      </c>
      <c r="DJ139" s="1153" t="s">
        <v>583</v>
      </c>
      <c r="DK139" s="1348">
        <v>165000000</v>
      </c>
      <c r="DL139" s="1348">
        <v>0</v>
      </c>
      <c r="DM139" s="1348">
        <v>165000000</v>
      </c>
      <c r="DN139" s="1348">
        <v>0</v>
      </c>
      <c r="DO139" s="1348">
        <f t="shared" si="146"/>
        <v>170775</v>
      </c>
      <c r="DP139" s="1348">
        <f t="shared" si="147"/>
        <v>0</v>
      </c>
      <c r="DQ139" s="1348">
        <f t="shared" si="148"/>
        <v>170775</v>
      </c>
      <c r="DR139" s="1348">
        <f t="shared" si="149"/>
        <v>0</v>
      </c>
      <c r="EA139" s="748" t="s">
        <v>583</v>
      </c>
      <c r="EB139" s="749">
        <v>165000000</v>
      </c>
      <c r="EC139" s="749">
        <v>0</v>
      </c>
      <c r="ED139" s="749">
        <v>0</v>
      </c>
      <c r="EE139" s="749">
        <v>165000000</v>
      </c>
      <c r="EF139" s="1350">
        <f t="shared" si="150"/>
        <v>170775</v>
      </c>
      <c r="EG139" s="1350">
        <f t="shared" si="151"/>
        <v>0</v>
      </c>
      <c r="EH139" s="1350">
        <f t="shared" si="152"/>
        <v>0</v>
      </c>
      <c r="EI139" s="1350">
        <f t="shared" si="153"/>
        <v>170775</v>
      </c>
      <c r="EQ139" s="996" t="s">
        <v>583</v>
      </c>
      <c r="ER139" s="997">
        <v>165000000</v>
      </c>
      <c r="ES139" s="997">
        <v>0</v>
      </c>
      <c r="ET139" s="997">
        <v>165000000</v>
      </c>
      <c r="EU139" s="997">
        <v>0</v>
      </c>
      <c r="EV139" s="1352">
        <f t="shared" si="154"/>
        <v>170775</v>
      </c>
      <c r="EW139" s="1352">
        <f t="shared" si="155"/>
        <v>0</v>
      </c>
      <c r="EX139" s="1352">
        <f t="shared" si="156"/>
        <v>0</v>
      </c>
      <c r="EY139" s="1352">
        <f t="shared" si="157"/>
        <v>170775</v>
      </c>
      <c r="FD139" s="1348"/>
      <c r="FF139" s="1153" t="s">
        <v>476</v>
      </c>
      <c r="FG139" s="1348">
        <v>292436000</v>
      </c>
      <c r="FH139" s="1348">
        <v>0</v>
      </c>
      <c r="FI139" s="1348">
        <v>51678000</v>
      </c>
      <c r="FJ139" s="1348">
        <v>240758000</v>
      </c>
      <c r="FK139" s="1350">
        <f t="shared" si="158"/>
        <v>302671.25999999995</v>
      </c>
      <c r="FL139" s="1350">
        <f t="shared" si="159"/>
        <v>0</v>
      </c>
      <c r="FM139" s="1350">
        <f t="shared" si="160"/>
        <v>53486.729999999996</v>
      </c>
      <c r="FN139" s="1350">
        <f t="shared" si="161"/>
        <v>249184.52999999997</v>
      </c>
      <c r="FQ139" s="748" t="s">
        <v>927</v>
      </c>
      <c r="FR139" s="749">
        <v>20678966</v>
      </c>
      <c r="FS139" s="1348">
        <f t="shared" si="162"/>
        <v>21402.729809999997</v>
      </c>
      <c r="FV139" s="748" t="s">
        <v>924</v>
      </c>
      <c r="FW139" s="749">
        <v>80000000</v>
      </c>
      <c r="FX139" s="749">
        <v>80000000</v>
      </c>
      <c r="FY139" s="749">
        <v>80000000</v>
      </c>
      <c r="FZ139" s="749">
        <v>0</v>
      </c>
      <c r="GA139" s="1350">
        <f t="shared" si="163"/>
        <v>82800</v>
      </c>
      <c r="GB139" s="1350">
        <f t="shared" si="164"/>
        <v>82800</v>
      </c>
      <c r="GC139" s="1350">
        <f t="shared" si="165"/>
        <v>82800</v>
      </c>
      <c r="GD139" s="1350">
        <f t="shared" si="166"/>
        <v>0</v>
      </c>
    </row>
    <row r="140" spans="1:186" ht="15" customHeight="1" x14ac:dyDescent="0.25">
      <c r="A140" s="748" t="s">
        <v>403</v>
      </c>
      <c r="B140" s="749">
        <v>17962478000</v>
      </c>
      <c r="C140" s="749">
        <v>1044492824</v>
      </c>
      <c r="D140" s="749">
        <v>16917985176</v>
      </c>
      <c r="E140" s="749">
        <v>1044492824</v>
      </c>
      <c r="F140" s="749">
        <f t="shared" si="126"/>
        <v>18591164.729999997</v>
      </c>
      <c r="G140" s="749">
        <f t="shared" si="127"/>
        <v>1081050.07284</v>
      </c>
      <c r="H140" s="749">
        <f t="shared" si="128"/>
        <v>17510114.657159999</v>
      </c>
      <c r="I140" s="749">
        <f t="shared" si="129"/>
        <v>1081050.07284</v>
      </c>
      <c r="Q140" s="748" t="s">
        <v>403</v>
      </c>
      <c r="R140" s="749">
        <v>17962478000</v>
      </c>
      <c r="S140" s="749">
        <v>1045641840</v>
      </c>
      <c r="T140" s="749">
        <v>16916836160</v>
      </c>
      <c r="U140" s="749">
        <v>1045641840</v>
      </c>
      <c r="V140" s="1348">
        <f t="shared" si="130"/>
        <v>18591164.729999997</v>
      </c>
      <c r="W140" s="1348">
        <f t="shared" si="131"/>
        <v>1082239.3043999998</v>
      </c>
      <c r="X140" s="1348">
        <f t="shared" si="132"/>
        <v>17508925.4256</v>
      </c>
      <c r="Y140" s="1348">
        <f t="shared" si="133"/>
        <v>1082239.3043999998</v>
      </c>
      <c r="AG140" s="748" t="s">
        <v>587</v>
      </c>
      <c r="AH140" s="749">
        <v>232729000</v>
      </c>
      <c r="AI140" s="749">
        <v>0</v>
      </c>
      <c r="AJ140" s="749">
        <v>357000</v>
      </c>
      <c r="AK140" s="749">
        <v>232372000</v>
      </c>
      <c r="AL140" s="1348">
        <f t="shared" si="134"/>
        <v>240874.51499999998</v>
      </c>
      <c r="AM140" s="1348">
        <f t="shared" si="135"/>
        <v>0</v>
      </c>
      <c r="AN140" s="1348">
        <f t="shared" si="136"/>
        <v>369.49499999999995</v>
      </c>
      <c r="AO140" s="1348">
        <f t="shared" si="137"/>
        <v>240505.02</v>
      </c>
      <c r="AW140" s="748" t="s">
        <v>402</v>
      </c>
      <c r="AX140" s="749">
        <v>232729000</v>
      </c>
      <c r="AY140" s="749">
        <v>13497000</v>
      </c>
      <c r="AZ140" s="749">
        <v>4140000</v>
      </c>
      <c r="BA140" s="749">
        <v>219232000</v>
      </c>
      <c r="BB140" s="1348">
        <f t="shared" si="138"/>
        <v>240874.51499999998</v>
      </c>
      <c r="BC140" s="1348">
        <f t="shared" si="139"/>
        <v>13969.394999999999</v>
      </c>
      <c r="BD140" s="1348">
        <f t="shared" si="140"/>
        <v>4284.8999999999996</v>
      </c>
      <c r="BE140" s="1348">
        <f t="shared" si="141"/>
        <v>226905.12</v>
      </c>
      <c r="BM140" s="748" t="s">
        <v>604</v>
      </c>
      <c r="BN140" s="1348">
        <v>165389000</v>
      </c>
      <c r="BO140" s="1348">
        <v>189458585</v>
      </c>
      <c r="BP140" s="1348">
        <v>189458585</v>
      </c>
      <c r="BQ140" s="1348">
        <v>-24069585</v>
      </c>
      <c r="BR140" s="1348">
        <f t="shared" si="142"/>
        <v>171177.61499999999</v>
      </c>
      <c r="BS140" s="1348">
        <f t="shared" si="143"/>
        <v>196089.63547499999</v>
      </c>
      <c r="BT140" s="1348">
        <f t="shared" si="144"/>
        <v>196089.63547499999</v>
      </c>
      <c r="BU140" s="1348">
        <f t="shared" si="145"/>
        <v>-24912.020474999998</v>
      </c>
      <c r="CC140" s="1348" t="s">
        <v>603</v>
      </c>
      <c r="CD140" s="1348">
        <v>165389000</v>
      </c>
      <c r="CE140" s="1348">
        <v>218639594</v>
      </c>
      <c r="CF140" s="1348">
        <v>218639594</v>
      </c>
      <c r="CG140" s="1348">
        <v>-53250594</v>
      </c>
      <c r="CH140" s="1348">
        <f t="shared" si="118"/>
        <v>171177.61499999999</v>
      </c>
      <c r="CI140" s="1348">
        <f t="shared" si="119"/>
        <v>226291.97978999998</v>
      </c>
      <c r="CJ140" s="1348">
        <f t="shared" si="120"/>
        <v>226291.97978999998</v>
      </c>
      <c r="CK140" s="1348">
        <f t="shared" si="121"/>
        <v>-55114.364789999992</v>
      </c>
      <c r="CM140" s="1353"/>
      <c r="CS140" s="748" t="s">
        <v>875</v>
      </c>
      <c r="CT140" s="749">
        <v>51678000</v>
      </c>
      <c r="CU140" s="749">
        <v>0</v>
      </c>
      <c r="CV140" s="749">
        <v>0</v>
      </c>
      <c r="CW140" s="749">
        <v>51678000</v>
      </c>
      <c r="CX140" s="1348">
        <f t="shared" si="122"/>
        <v>53486.729999999996</v>
      </c>
      <c r="CY140" s="1348">
        <f t="shared" si="123"/>
        <v>0</v>
      </c>
      <c r="CZ140" s="1348">
        <f t="shared" si="124"/>
        <v>0</v>
      </c>
      <c r="DA140" s="1348">
        <f t="shared" si="125"/>
        <v>53486.729999999996</v>
      </c>
      <c r="DJ140" s="1153" t="s">
        <v>875</v>
      </c>
      <c r="DK140" s="1348">
        <v>51678000</v>
      </c>
      <c r="DL140" s="1348">
        <v>0</v>
      </c>
      <c r="DM140" s="1348">
        <v>51678000</v>
      </c>
      <c r="DN140" s="1348">
        <v>0</v>
      </c>
      <c r="DO140" s="1348">
        <f t="shared" si="146"/>
        <v>53486.729999999996</v>
      </c>
      <c r="DP140" s="1348">
        <f t="shared" si="147"/>
        <v>0</v>
      </c>
      <c r="DQ140" s="1348">
        <f t="shared" si="148"/>
        <v>53486.729999999996</v>
      </c>
      <c r="DR140" s="1348">
        <f t="shared" si="149"/>
        <v>0</v>
      </c>
      <c r="EA140" s="748" t="s">
        <v>875</v>
      </c>
      <c r="EB140" s="749">
        <v>51678000</v>
      </c>
      <c r="EC140" s="749">
        <v>0</v>
      </c>
      <c r="ED140" s="749">
        <v>0</v>
      </c>
      <c r="EE140" s="749">
        <v>51678000</v>
      </c>
      <c r="EF140" s="1350">
        <f t="shared" si="150"/>
        <v>53486.729999999996</v>
      </c>
      <c r="EG140" s="1350">
        <f t="shared" si="151"/>
        <v>0</v>
      </c>
      <c r="EH140" s="1350">
        <f t="shared" si="152"/>
        <v>0</v>
      </c>
      <c r="EI140" s="1350">
        <f t="shared" si="153"/>
        <v>53486.729999999996</v>
      </c>
      <c r="EQ140" s="996" t="s">
        <v>875</v>
      </c>
      <c r="ER140" s="997">
        <v>51678000</v>
      </c>
      <c r="ES140" s="997">
        <v>0</v>
      </c>
      <c r="ET140" s="997">
        <v>51678000</v>
      </c>
      <c r="EU140" s="997">
        <v>0</v>
      </c>
      <c r="EV140" s="1352">
        <f t="shared" si="154"/>
        <v>53486.729999999996</v>
      </c>
      <c r="EW140" s="1352">
        <f t="shared" si="155"/>
        <v>0</v>
      </c>
      <c r="EX140" s="1352">
        <f t="shared" si="156"/>
        <v>0</v>
      </c>
      <c r="EY140" s="1352">
        <f t="shared" si="157"/>
        <v>53486.729999999996</v>
      </c>
      <c r="FD140" s="1348"/>
      <c r="FF140" s="1153" t="s">
        <v>583</v>
      </c>
      <c r="FG140" s="1348">
        <v>165000000</v>
      </c>
      <c r="FH140" s="1348">
        <v>0</v>
      </c>
      <c r="FI140" s="1348">
        <v>0</v>
      </c>
      <c r="FJ140" s="1348">
        <v>165000000</v>
      </c>
      <c r="FK140" s="1350">
        <f t="shared" si="158"/>
        <v>170775</v>
      </c>
      <c r="FL140" s="1350">
        <f t="shared" si="159"/>
        <v>0</v>
      </c>
      <c r="FM140" s="1350">
        <f t="shared" si="160"/>
        <v>0</v>
      </c>
      <c r="FN140" s="1350">
        <f t="shared" si="161"/>
        <v>170775</v>
      </c>
      <c r="FQ140" s="748" t="s">
        <v>401</v>
      </c>
      <c r="FR140" s="749">
        <v>19136831</v>
      </c>
      <c r="FS140" s="1348">
        <f t="shared" si="162"/>
        <v>19806.620084999995</v>
      </c>
      <c r="FV140" s="1339" t="s">
        <v>793</v>
      </c>
      <c r="FW140" s="1355">
        <v>40000000</v>
      </c>
      <c r="FX140" s="1355">
        <v>40000000</v>
      </c>
      <c r="FY140" s="1355">
        <v>40000000</v>
      </c>
      <c r="FZ140" s="1355">
        <v>0</v>
      </c>
      <c r="GA140" s="1356">
        <f t="shared" si="163"/>
        <v>41400</v>
      </c>
      <c r="GB140" s="1356">
        <f t="shared" si="164"/>
        <v>41400</v>
      </c>
      <c r="GC140" s="1356">
        <f t="shared" si="165"/>
        <v>41400</v>
      </c>
      <c r="GD140" s="1356">
        <f t="shared" si="166"/>
        <v>0</v>
      </c>
    </row>
    <row r="141" spans="1:186" ht="15" customHeight="1" x14ac:dyDescent="0.25">
      <c r="A141" s="748" t="s">
        <v>404</v>
      </c>
      <c r="B141" s="749">
        <v>15463357000</v>
      </c>
      <c r="C141" s="749">
        <v>0</v>
      </c>
      <c r="D141" s="749">
        <v>15463357000</v>
      </c>
      <c r="E141" s="749">
        <v>0</v>
      </c>
      <c r="F141" s="749">
        <f t="shared" si="126"/>
        <v>16004574.494999999</v>
      </c>
      <c r="G141" s="749">
        <f t="shared" si="127"/>
        <v>0</v>
      </c>
      <c r="H141" s="749">
        <f t="shared" si="128"/>
        <v>16004574.494999999</v>
      </c>
      <c r="I141" s="749">
        <f t="shared" si="129"/>
        <v>0</v>
      </c>
      <c r="Q141" s="748" t="s">
        <v>404</v>
      </c>
      <c r="R141" s="749">
        <v>15463357000</v>
      </c>
      <c r="S141" s="749">
        <v>0</v>
      </c>
      <c r="T141" s="749">
        <v>15463357000</v>
      </c>
      <c r="U141" s="749">
        <v>0</v>
      </c>
      <c r="V141" s="1348">
        <f t="shared" si="130"/>
        <v>16004574.494999999</v>
      </c>
      <c r="W141" s="1348">
        <f t="shared" si="131"/>
        <v>0</v>
      </c>
      <c r="X141" s="1348">
        <f t="shared" si="132"/>
        <v>16004574.494999999</v>
      </c>
      <c r="Y141" s="1348">
        <f t="shared" si="133"/>
        <v>0</v>
      </c>
      <c r="AG141" s="748" t="s">
        <v>403</v>
      </c>
      <c r="AH141" s="749">
        <v>18420114000</v>
      </c>
      <c r="AI141" s="749">
        <v>8089147781</v>
      </c>
      <c r="AJ141" s="749">
        <v>8089147781</v>
      </c>
      <c r="AK141" s="749">
        <v>10330966219</v>
      </c>
      <c r="AL141" s="1348">
        <f t="shared" si="134"/>
        <v>19064817.989999998</v>
      </c>
      <c r="AM141" s="1348">
        <f t="shared" si="135"/>
        <v>8372267.9533350002</v>
      </c>
      <c r="AN141" s="1348">
        <f t="shared" si="136"/>
        <v>8372267.9533350002</v>
      </c>
      <c r="AO141" s="1348">
        <f t="shared" si="137"/>
        <v>10692550.036665</v>
      </c>
      <c r="AW141" s="748" t="s">
        <v>587</v>
      </c>
      <c r="AX141" s="749">
        <v>228589000</v>
      </c>
      <c r="AY141" s="749">
        <v>9357000</v>
      </c>
      <c r="AZ141" s="749">
        <v>0</v>
      </c>
      <c r="BA141" s="749">
        <v>219232000</v>
      </c>
      <c r="BB141" s="1348">
        <f t="shared" si="138"/>
        <v>236589.61499999999</v>
      </c>
      <c r="BC141" s="1348">
        <f t="shared" si="139"/>
        <v>9684.494999999999</v>
      </c>
      <c r="BD141" s="1348">
        <f t="shared" si="140"/>
        <v>0</v>
      </c>
      <c r="BE141" s="1348">
        <f t="shared" si="141"/>
        <v>226905.12</v>
      </c>
      <c r="BM141" s="748" t="s">
        <v>852</v>
      </c>
      <c r="BN141" s="1348">
        <v>0</v>
      </c>
      <c r="BO141" s="1348">
        <v>0</v>
      </c>
      <c r="BP141" s="1348">
        <v>0</v>
      </c>
      <c r="BQ141" s="1348">
        <v>0</v>
      </c>
      <c r="BR141" s="1348">
        <f t="shared" si="142"/>
        <v>0</v>
      </c>
      <c r="BS141" s="1348">
        <f t="shared" si="143"/>
        <v>0</v>
      </c>
      <c r="BT141" s="1348">
        <f t="shared" si="144"/>
        <v>0</v>
      </c>
      <c r="BU141" s="1348">
        <f t="shared" si="145"/>
        <v>0</v>
      </c>
      <c r="CC141" s="1348" t="s">
        <v>604</v>
      </c>
      <c r="CD141" s="1348">
        <v>165389000</v>
      </c>
      <c r="CE141" s="1348">
        <v>218639594</v>
      </c>
      <c r="CF141" s="1348">
        <v>218639594</v>
      </c>
      <c r="CG141" s="1348">
        <v>-53250594</v>
      </c>
      <c r="CH141" s="1348">
        <f t="shared" si="118"/>
        <v>171177.61499999999</v>
      </c>
      <c r="CI141" s="1348">
        <f t="shared" si="119"/>
        <v>226291.97978999998</v>
      </c>
      <c r="CJ141" s="1348">
        <f t="shared" si="120"/>
        <v>226291.97978999998</v>
      </c>
      <c r="CK141" s="1348">
        <f t="shared" si="121"/>
        <v>-55114.364789999992</v>
      </c>
      <c r="CM141" s="1348"/>
      <c r="CS141" s="748" t="s">
        <v>584</v>
      </c>
      <c r="CT141" s="749">
        <v>75758000</v>
      </c>
      <c r="CU141" s="749">
        <v>0</v>
      </c>
      <c r="CV141" s="749">
        <v>0</v>
      </c>
      <c r="CW141" s="749">
        <v>75758000</v>
      </c>
      <c r="CX141" s="1348">
        <f t="shared" ref="CX141:CX162" si="167">+CT141/$CZ$1*$DA$1</f>
        <v>78409.53</v>
      </c>
      <c r="CY141" s="1348">
        <f t="shared" ref="CY141:CY162" si="168">+CU141/$CZ$1*$DA$1</f>
        <v>0</v>
      </c>
      <c r="CZ141" s="1348">
        <f t="shared" ref="CZ141:CZ162" si="169">+CV141/$CZ$1*$DA$1</f>
        <v>0</v>
      </c>
      <c r="DA141" s="1348">
        <f t="shared" ref="DA141:DA162" si="170">+CW141/$CZ$1*$DA$1</f>
        <v>78409.53</v>
      </c>
      <c r="DJ141" s="1153" t="s">
        <v>584</v>
      </c>
      <c r="DK141" s="1348">
        <v>75758000</v>
      </c>
      <c r="DL141" s="1348">
        <v>0</v>
      </c>
      <c r="DM141" s="1348">
        <v>75758000</v>
      </c>
      <c r="DN141" s="1348">
        <v>0</v>
      </c>
      <c r="DO141" s="1348">
        <f t="shared" si="146"/>
        <v>78409.53</v>
      </c>
      <c r="DP141" s="1348">
        <f t="shared" si="147"/>
        <v>0</v>
      </c>
      <c r="DQ141" s="1348">
        <f t="shared" si="148"/>
        <v>78409.53</v>
      </c>
      <c r="DR141" s="1348">
        <f t="shared" si="149"/>
        <v>0</v>
      </c>
      <c r="EA141" s="748" t="s">
        <v>584</v>
      </c>
      <c r="EB141" s="749">
        <v>75758000</v>
      </c>
      <c r="EC141" s="749">
        <v>0</v>
      </c>
      <c r="ED141" s="749">
        <v>0</v>
      </c>
      <c r="EE141" s="749">
        <v>75758000</v>
      </c>
      <c r="EF141" s="1350">
        <f t="shared" si="150"/>
        <v>78409.53</v>
      </c>
      <c r="EG141" s="1350">
        <f t="shared" si="151"/>
        <v>0</v>
      </c>
      <c r="EH141" s="1350">
        <f t="shared" si="152"/>
        <v>0</v>
      </c>
      <c r="EI141" s="1350">
        <f t="shared" si="153"/>
        <v>78409.53</v>
      </c>
      <c r="EQ141" s="996" t="s">
        <v>584</v>
      </c>
      <c r="ER141" s="997">
        <v>75758000</v>
      </c>
      <c r="ES141" s="997">
        <v>0</v>
      </c>
      <c r="ET141" s="997">
        <v>75758000</v>
      </c>
      <c r="EU141" s="997">
        <v>0</v>
      </c>
      <c r="EV141" s="1352">
        <f t="shared" si="154"/>
        <v>78409.53</v>
      </c>
      <c r="EW141" s="1352">
        <f t="shared" si="155"/>
        <v>0</v>
      </c>
      <c r="EX141" s="1352">
        <f t="shared" si="156"/>
        <v>0</v>
      </c>
      <c r="EY141" s="1352">
        <f t="shared" si="157"/>
        <v>78409.53</v>
      </c>
      <c r="FD141" s="1348"/>
      <c r="FF141" s="1153" t="s">
        <v>875</v>
      </c>
      <c r="FG141" s="1348">
        <v>51678000</v>
      </c>
      <c r="FH141" s="1348">
        <v>0</v>
      </c>
      <c r="FI141" s="1348">
        <v>51678000</v>
      </c>
      <c r="FJ141" s="1348">
        <v>0</v>
      </c>
      <c r="FK141" s="1350">
        <f t="shared" si="158"/>
        <v>53486.729999999996</v>
      </c>
      <c r="FL141" s="1350">
        <f t="shared" si="159"/>
        <v>0</v>
      </c>
      <c r="FM141" s="1350">
        <f t="shared" si="160"/>
        <v>53486.729999999996</v>
      </c>
      <c r="FN141" s="1350">
        <f t="shared" si="161"/>
        <v>0</v>
      </c>
      <c r="FQ141" s="748" t="s">
        <v>586</v>
      </c>
      <c r="FR141" s="749">
        <v>19136831</v>
      </c>
      <c r="FS141" s="1348">
        <f t="shared" si="162"/>
        <v>19806.620084999995</v>
      </c>
      <c r="FV141" s="748" t="s">
        <v>925</v>
      </c>
      <c r="FW141" s="749">
        <v>50000000</v>
      </c>
      <c r="FX141" s="749">
        <v>50000000</v>
      </c>
      <c r="FY141" s="749">
        <v>50000000</v>
      </c>
      <c r="FZ141" s="749">
        <v>0</v>
      </c>
      <c r="GA141" s="1350">
        <f t="shared" si="163"/>
        <v>51749.999999999993</v>
      </c>
      <c r="GB141" s="1350">
        <f t="shared" si="164"/>
        <v>51749.999999999993</v>
      </c>
      <c r="GC141" s="1350">
        <f t="shared" si="165"/>
        <v>51749.999999999993</v>
      </c>
      <c r="GD141" s="1350">
        <f t="shared" si="166"/>
        <v>0</v>
      </c>
    </row>
    <row r="142" spans="1:186" ht="15" customHeight="1" x14ac:dyDescent="0.25">
      <c r="A142" s="748" t="s">
        <v>405</v>
      </c>
      <c r="B142" s="749">
        <v>15463357000</v>
      </c>
      <c r="C142" s="749">
        <v>0</v>
      </c>
      <c r="D142" s="749">
        <v>15463357000</v>
      </c>
      <c r="E142" s="749">
        <v>0</v>
      </c>
      <c r="F142" s="749">
        <f t="shared" si="126"/>
        <v>16004574.494999999</v>
      </c>
      <c r="G142" s="749">
        <f t="shared" si="127"/>
        <v>0</v>
      </c>
      <c r="H142" s="749">
        <f t="shared" si="128"/>
        <v>16004574.494999999</v>
      </c>
      <c r="I142" s="749">
        <f t="shared" si="129"/>
        <v>0</v>
      </c>
      <c r="Q142" s="748" t="s">
        <v>405</v>
      </c>
      <c r="R142" s="749">
        <v>15463357000</v>
      </c>
      <c r="S142" s="749">
        <v>0</v>
      </c>
      <c r="T142" s="749">
        <v>15463357000</v>
      </c>
      <c r="U142" s="749">
        <v>0</v>
      </c>
      <c r="V142" s="1348">
        <f t="shared" si="130"/>
        <v>16004574.494999999</v>
      </c>
      <c r="W142" s="1348">
        <f t="shared" si="131"/>
        <v>0</v>
      </c>
      <c r="X142" s="1348">
        <f t="shared" si="132"/>
        <v>16004574.494999999</v>
      </c>
      <c r="Y142" s="1348">
        <f t="shared" si="133"/>
        <v>0</v>
      </c>
      <c r="AG142" s="748" t="s">
        <v>404</v>
      </c>
      <c r="AH142" s="749">
        <v>15463357000</v>
      </c>
      <c r="AI142" s="749">
        <v>6079119430</v>
      </c>
      <c r="AJ142" s="749">
        <v>6079119430</v>
      </c>
      <c r="AK142" s="749">
        <v>9384237570</v>
      </c>
      <c r="AL142" s="1348">
        <f t="shared" si="134"/>
        <v>16004574.494999999</v>
      </c>
      <c r="AM142" s="1348">
        <f t="shared" si="135"/>
        <v>6291888.6100499993</v>
      </c>
      <c r="AN142" s="1348">
        <f t="shared" si="136"/>
        <v>6291888.6100499993</v>
      </c>
      <c r="AO142" s="1348">
        <f t="shared" si="137"/>
        <v>9712685.8849499989</v>
      </c>
      <c r="AW142" s="748" t="s">
        <v>786</v>
      </c>
      <c r="AX142" s="749">
        <v>4140000</v>
      </c>
      <c r="AY142" s="749">
        <v>4140000</v>
      </c>
      <c r="AZ142" s="749">
        <v>4140000</v>
      </c>
      <c r="BA142" s="749">
        <v>0</v>
      </c>
      <c r="BB142" s="1348">
        <f t="shared" si="138"/>
        <v>4284.8999999999996</v>
      </c>
      <c r="BC142" s="1348">
        <f t="shared" si="139"/>
        <v>4284.8999999999996</v>
      </c>
      <c r="BD142" s="1348">
        <f t="shared" si="140"/>
        <v>4284.8999999999996</v>
      </c>
      <c r="BE142" s="1348">
        <f t="shared" si="141"/>
        <v>0</v>
      </c>
      <c r="BM142" s="748" t="s">
        <v>853</v>
      </c>
      <c r="BN142" s="1348">
        <v>0</v>
      </c>
      <c r="BO142" s="1348">
        <v>0</v>
      </c>
      <c r="BP142" s="1348">
        <v>0</v>
      </c>
      <c r="BQ142" s="1348">
        <v>0</v>
      </c>
      <c r="BR142" s="1348">
        <f t="shared" si="142"/>
        <v>0</v>
      </c>
      <c r="BS142" s="1348">
        <f t="shared" si="143"/>
        <v>0</v>
      </c>
      <c r="BT142" s="1348">
        <f t="shared" si="144"/>
        <v>0</v>
      </c>
      <c r="BU142" s="1348">
        <f t="shared" si="145"/>
        <v>0</v>
      </c>
      <c r="CC142" s="1348" t="s">
        <v>890</v>
      </c>
      <c r="CD142" s="1348">
        <v>0</v>
      </c>
      <c r="CE142" s="1348">
        <v>28927981</v>
      </c>
      <c r="CF142" s="1348">
        <v>28927981</v>
      </c>
      <c r="CG142" s="1348">
        <v>-28927981</v>
      </c>
      <c r="CH142" s="1348">
        <f t="shared" si="118"/>
        <v>0</v>
      </c>
      <c r="CI142" s="1348">
        <f t="shared" si="119"/>
        <v>29940.460334999996</v>
      </c>
      <c r="CJ142" s="1348">
        <f t="shared" si="120"/>
        <v>29940.460334999996</v>
      </c>
      <c r="CK142" s="1348">
        <f t="shared" si="121"/>
        <v>-29940.460334999996</v>
      </c>
      <c r="CM142" s="1353"/>
      <c r="CS142" s="748" t="s">
        <v>603</v>
      </c>
      <c r="CT142" s="749">
        <v>165745000</v>
      </c>
      <c r="CU142" s="749">
        <v>297236387</v>
      </c>
      <c r="CV142" s="749">
        <v>297236387</v>
      </c>
      <c r="CW142" s="749">
        <v>-131491387</v>
      </c>
      <c r="CX142" s="1348">
        <f t="shared" si="167"/>
        <v>171546.07499999998</v>
      </c>
      <c r="CY142" s="1348">
        <f t="shared" si="168"/>
        <v>307639.66054499999</v>
      </c>
      <c r="CZ142" s="1348">
        <f t="shared" si="169"/>
        <v>307639.66054499999</v>
      </c>
      <c r="DA142" s="1348">
        <f t="shared" si="170"/>
        <v>-136093.58554499998</v>
      </c>
      <c r="DJ142" s="1153" t="s">
        <v>603</v>
      </c>
      <c r="DK142" s="1348">
        <v>165745000</v>
      </c>
      <c r="DL142" s="1348">
        <v>318482903</v>
      </c>
      <c r="DM142" s="1348">
        <v>-152737903</v>
      </c>
      <c r="DN142" s="1348">
        <v>318482903</v>
      </c>
      <c r="DO142" s="1348">
        <f t="shared" si="146"/>
        <v>171546.07499999998</v>
      </c>
      <c r="DP142" s="1348">
        <f t="shared" si="147"/>
        <v>329629.80460499995</v>
      </c>
      <c r="DQ142" s="1348">
        <f t="shared" si="148"/>
        <v>-158083.72960499997</v>
      </c>
      <c r="DR142" s="1348">
        <f t="shared" si="149"/>
        <v>329629.80460499995</v>
      </c>
      <c r="EA142" s="748" t="s">
        <v>603</v>
      </c>
      <c r="EB142" s="749">
        <v>165745000</v>
      </c>
      <c r="EC142" s="749">
        <v>358967674</v>
      </c>
      <c r="ED142" s="749">
        <v>358967674</v>
      </c>
      <c r="EE142" s="749">
        <v>-193222674</v>
      </c>
      <c r="EF142" s="1350">
        <f t="shared" si="150"/>
        <v>171546.07499999998</v>
      </c>
      <c r="EG142" s="1350">
        <f t="shared" si="151"/>
        <v>371531.54258999997</v>
      </c>
      <c r="EH142" s="1350">
        <f t="shared" si="152"/>
        <v>371531.54258999997</v>
      </c>
      <c r="EI142" s="1350">
        <f t="shared" si="153"/>
        <v>-199985.46758999999</v>
      </c>
      <c r="EQ142" s="996" t="s">
        <v>603</v>
      </c>
      <c r="ER142" s="997">
        <v>165745000</v>
      </c>
      <c r="ES142" s="997">
        <v>413637576</v>
      </c>
      <c r="ET142" s="997">
        <v>-247892576</v>
      </c>
      <c r="EU142" s="997">
        <v>413637576</v>
      </c>
      <c r="EV142" s="1352">
        <f t="shared" si="154"/>
        <v>171546.07499999998</v>
      </c>
      <c r="EW142" s="1352">
        <f t="shared" si="155"/>
        <v>428114.89115999994</v>
      </c>
      <c r="EX142" s="1352">
        <f t="shared" si="156"/>
        <v>428114.89115999994</v>
      </c>
      <c r="EY142" s="1352">
        <f t="shared" si="157"/>
        <v>-256568.81615999999</v>
      </c>
      <c r="FD142" s="1348"/>
      <c r="FF142" s="1153" t="s">
        <v>584</v>
      </c>
      <c r="FG142" s="1348">
        <v>75758000</v>
      </c>
      <c r="FH142" s="1348">
        <v>0</v>
      </c>
      <c r="FI142" s="1348">
        <v>0</v>
      </c>
      <c r="FJ142" s="1348">
        <v>75758000</v>
      </c>
      <c r="FK142" s="1350">
        <f t="shared" si="158"/>
        <v>78409.53</v>
      </c>
      <c r="FL142" s="1350">
        <f t="shared" si="159"/>
        <v>0</v>
      </c>
      <c r="FM142" s="1350">
        <f t="shared" si="160"/>
        <v>0</v>
      </c>
      <c r="FN142" s="1350">
        <f t="shared" si="161"/>
        <v>78409.53</v>
      </c>
      <c r="FQ142" s="748" t="s">
        <v>402</v>
      </c>
      <c r="FR142" s="749">
        <v>47292805</v>
      </c>
      <c r="FS142" s="1348">
        <f t="shared" si="162"/>
        <v>48948.053174999994</v>
      </c>
      <c r="FV142" s="748" t="s">
        <v>506</v>
      </c>
      <c r="FW142" s="749">
        <v>87853000</v>
      </c>
      <c r="FX142" s="749">
        <v>87725560</v>
      </c>
      <c r="FY142" s="749">
        <v>87725560</v>
      </c>
      <c r="FZ142" s="749">
        <v>127440</v>
      </c>
      <c r="GA142" s="1350">
        <f t="shared" si="163"/>
        <v>90927.854999999996</v>
      </c>
      <c r="GB142" s="1350">
        <f t="shared" si="164"/>
        <v>90795.954599999997</v>
      </c>
      <c r="GC142" s="1350">
        <f t="shared" si="165"/>
        <v>90795.954599999997</v>
      </c>
      <c r="GD142" s="1350">
        <f t="shared" si="166"/>
        <v>131.90039999999999</v>
      </c>
    </row>
    <row r="143" spans="1:186" ht="15" customHeight="1" x14ac:dyDescent="0.25">
      <c r="A143" s="748" t="s">
        <v>406</v>
      </c>
      <c r="B143" s="749">
        <v>2499111000</v>
      </c>
      <c r="C143" s="749">
        <v>587996762</v>
      </c>
      <c r="D143" s="749">
        <v>1911114238</v>
      </c>
      <c r="E143" s="749">
        <v>587996762</v>
      </c>
      <c r="F143" s="749">
        <f t="shared" si="126"/>
        <v>2586579.8849999998</v>
      </c>
      <c r="G143" s="749">
        <f t="shared" si="127"/>
        <v>608576.64866999991</v>
      </c>
      <c r="H143" s="749">
        <f t="shared" si="128"/>
        <v>1978003.2363299998</v>
      </c>
      <c r="I143" s="749">
        <f t="shared" si="129"/>
        <v>608576.64866999991</v>
      </c>
      <c r="Q143" s="748" t="s">
        <v>406</v>
      </c>
      <c r="R143" s="749">
        <v>2499111000</v>
      </c>
      <c r="S143" s="749">
        <v>587996762</v>
      </c>
      <c r="T143" s="749">
        <v>1911114238</v>
      </c>
      <c r="U143" s="749">
        <v>587996762</v>
      </c>
      <c r="V143" s="1348">
        <f t="shared" si="130"/>
        <v>2586579.8849999998</v>
      </c>
      <c r="W143" s="1348">
        <f t="shared" si="131"/>
        <v>608576.64866999991</v>
      </c>
      <c r="X143" s="1348">
        <f t="shared" si="132"/>
        <v>1978003.2363299998</v>
      </c>
      <c r="Y143" s="1348">
        <f t="shared" si="133"/>
        <v>608576.64866999991</v>
      </c>
      <c r="AG143" s="748" t="s">
        <v>405</v>
      </c>
      <c r="AH143" s="749">
        <v>15463357000</v>
      </c>
      <c r="AI143" s="749">
        <v>6079119430</v>
      </c>
      <c r="AJ143" s="749">
        <v>6079119430</v>
      </c>
      <c r="AK143" s="749">
        <v>9384237570</v>
      </c>
      <c r="AL143" s="1348">
        <f t="shared" si="134"/>
        <v>16004574.494999999</v>
      </c>
      <c r="AM143" s="1348">
        <f t="shared" si="135"/>
        <v>6291888.6100499993</v>
      </c>
      <c r="AN143" s="1348">
        <f t="shared" si="136"/>
        <v>6291888.6100499993</v>
      </c>
      <c r="AO143" s="1348">
        <f t="shared" si="137"/>
        <v>9712685.8849499989</v>
      </c>
      <c r="AW143" s="748" t="s">
        <v>403</v>
      </c>
      <c r="AX143" s="749">
        <v>18420114000</v>
      </c>
      <c r="AY143" s="749">
        <v>9420439069</v>
      </c>
      <c r="AZ143" s="749">
        <v>9420439069</v>
      </c>
      <c r="BA143" s="749">
        <v>8999674931</v>
      </c>
      <c r="BB143" s="1348">
        <f t="shared" si="138"/>
        <v>19064817.989999998</v>
      </c>
      <c r="BC143" s="1348">
        <f t="shared" si="139"/>
        <v>9750154.4364149999</v>
      </c>
      <c r="BD143" s="1348">
        <f t="shared" si="140"/>
        <v>9750154.4364149999</v>
      </c>
      <c r="BE143" s="1348">
        <f t="shared" si="141"/>
        <v>9314663.5535849985</v>
      </c>
      <c r="BM143" s="748" t="s">
        <v>585</v>
      </c>
      <c r="BN143" s="1348">
        <v>332151000</v>
      </c>
      <c r="BO143" s="1348">
        <v>8552500</v>
      </c>
      <c r="BP143" s="1348">
        <v>13497000</v>
      </c>
      <c r="BQ143" s="1348">
        <v>318654000</v>
      </c>
      <c r="BR143" s="1348">
        <f t="shared" si="142"/>
        <v>343776.28499999997</v>
      </c>
      <c r="BS143" s="1348">
        <f t="shared" si="143"/>
        <v>8851.8374999999996</v>
      </c>
      <c r="BT143" s="1348">
        <f t="shared" si="144"/>
        <v>13969.394999999999</v>
      </c>
      <c r="BU143" s="1348">
        <f t="shared" si="145"/>
        <v>329806.88999999996</v>
      </c>
      <c r="CC143" s="1348" t="s">
        <v>852</v>
      </c>
      <c r="CD143" s="1348">
        <v>0</v>
      </c>
      <c r="CE143" s="1348">
        <v>0</v>
      </c>
      <c r="CF143" s="1348">
        <v>0</v>
      </c>
      <c r="CG143" s="1348">
        <v>0</v>
      </c>
      <c r="CH143" s="1348">
        <f t="shared" si="118"/>
        <v>0</v>
      </c>
      <c r="CI143" s="1348">
        <f t="shared" si="119"/>
        <v>0</v>
      </c>
      <c r="CJ143" s="1348">
        <f t="shared" si="120"/>
        <v>0</v>
      </c>
      <c r="CK143" s="1348">
        <f t="shared" si="121"/>
        <v>0</v>
      </c>
      <c r="CS143" s="748" t="s">
        <v>604</v>
      </c>
      <c r="CT143" s="749">
        <v>165745000</v>
      </c>
      <c r="CU143" s="749">
        <v>297236387</v>
      </c>
      <c r="CV143" s="749">
        <v>297236387</v>
      </c>
      <c r="CW143" s="749">
        <v>-131491387</v>
      </c>
      <c r="CX143" s="1348">
        <f t="shared" si="167"/>
        <v>171546.07499999998</v>
      </c>
      <c r="CY143" s="1348">
        <f t="shared" si="168"/>
        <v>307639.66054499999</v>
      </c>
      <c r="CZ143" s="1348">
        <f t="shared" si="169"/>
        <v>307639.66054499999</v>
      </c>
      <c r="DA143" s="1348">
        <f t="shared" si="170"/>
        <v>-136093.58554499998</v>
      </c>
      <c r="DJ143" s="1153" t="s">
        <v>604</v>
      </c>
      <c r="DK143" s="1348">
        <v>165745000</v>
      </c>
      <c r="DL143" s="1348">
        <v>318482903</v>
      </c>
      <c r="DM143" s="1348">
        <v>-152737903</v>
      </c>
      <c r="DN143" s="1348">
        <v>318482903</v>
      </c>
      <c r="DO143" s="1348">
        <f t="shared" si="146"/>
        <v>171546.07499999998</v>
      </c>
      <c r="DP143" s="1348">
        <f t="shared" si="147"/>
        <v>329629.80460499995</v>
      </c>
      <c r="DQ143" s="1348">
        <f t="shared" si="148"/>
        <v>-158083.72960499997</v>
      </c>
      <c r="DR143" s="1348">
        <f t="shared" si="149"/>
        <v>329629.80460499995</v>
      </c>
      <c r="EA143" s="748" t="s">
        <v>604</v>
      </c>
      <c r="EB143" s="749">
        <v>165745000</v>
      </c>
      <c r="EC143" s="749">
        <v>358967674</v>
      </c>
      <c r="ED143" s="749">
        <v>358967674</v>
      </c>
      <c r="EE143" s="749">
        <v>-193222674</v>
      </c>
      <c r="EF143" s="1350">
        <f t="shared" si="150"/>
        <v>171546.07499999998</v>
      </c>
      <c r="EG143" s="1350">
        <f t="shared" si="151"/>
        <v>371531.54258999997</v>
      </c>
      <c r="EH143" s="1350">
        <f t="shared" si="152"/>
        <v>371531.54258999997</v>
      </c>
      <c r="EI143" s="1350">
        <f t="shared" si="153"/>
        <v>-199985.46758999999</v>
      </c>
      <c r="EQ143" s="996" t="s">
        <v>604</v>
      </c>
      <c r="ER143" s="997">
        <v>165745000</v>
      </c>
      <c r="ES143" s="997">
        <v>413637576</v>
      </c>
      <c r="ET143" s="997">
        <v>-247892576</v>
      </c>
      <c r="EU143" s="997">
        <v>413637576</v>
      </c>
      <c r="EV143" s="1352">
        <f t="shared" si="154"/>
        <v>171546.07499999998</v>
      </c>
      <c r="EW143" s="1352">
        <f t="shared" si="155"/>
        <v>428114.89115999994</v>
      </c>
      <c r="EX143" s="1352">
        <f t="shared" si="156"/>
        <v>428114.89115999994</v>
      </c>
      <c r="EY143" s="1352">
        <f t="shared" si="157"/>
        <v>-256568.81615999999</v>
      </c>
      <c r="FD143" s="1348"/>
      <c r="FF143" s="1153" t="s">
        <v>603</v>
      </c>
      <c r="FG143" s="1348">
        <v>165745000</v>
      </c>
      <c r="FH143" s="1348">
        <v>460164844</v>
      </c>
      <c r="FI143" s="1348">
        <v>460164844</v>
      </c>
      <c r="FJ143" s="1348">
        <v>-294419844</v>
      </c>
      <c r="FK143" s="1350">
        <f t="shared" si="158"/>
        <v>171546.07499999998</v>
      </c>
      <c r="FL143" s="1350">
        <f t="shared" si="159"/>
        <v>476270.61353999993</v>
      </c>
      <c r="FM143" s="1350">
        <f t="shared" si="160"/>
        <v>476270.61353999993</v>
      </c>
      <c r="FN143" s="1350">
        <f t="shared" si="161"/>
        <v>-304724.53853999998</v>
      </c>
      <c r="FQ143" s="748" t="s">
        <v>587</v>
      </c>
      <c r="FR143" s="749">
        <v>47292805</v>
      </c>
      <c r="FS143" s="1348">
        <f t="shared" si="162"/>
        <v>48948.053174999994</v>
      </c>
      <c r="FV143" s="748" t="s">
        <v>476</v>
      </c>
      <c r="FW143" s="749">
        <v>236779000</v>
      </c>
      <c r="FX143" s="749">
        <v>128021000</v>
      </c>
      <c r="FY143" s="749">
        <v>128021000</v>
      </c>
      <c r="FZ143" s="749">
        <v>108758000</v>
      </c>
      <c r="GA143" s="1350">
        <f t="shared" si="163"/>
        <v>245066.26499999998</v>
      </c>
      <c r="GB143" s="1350">
        <f t="shared" si="164"/>
        <v>132501.73499999999</v>
      </c>
      <c r="GC143" s="1350">
        <f t="shared" si="165"/>
        <v>132501.73499999999</v>
      </c>
      <c r="GD143" s="1350">
        <f t="shared" si="166"/>
        <v>112564.52999999998</v>
      </c>
    </row>
    <row r="144" spans="1:186" ht="15" customHeight="1" x14ac:dyDescent="0.25">
      <c r="A144" s="748" t="s">
        <v>407</v>
      </c>
      <c r="B144" s="749">
        <v>2499111000</v>
      </c>
      <c r="C144" s="749">
        <v>587996762</v>
      </c>
      <c r="D144" s="749">
        <v>1911114238</v>
      </c>
      <c r="E144" s="749">
        <v>587996762</v>
      </c>
      <c r="F144" s="749">
        <f t="shared" si="126"/>
        <v>2586579.8849999998</v>
      </c>
      <c r="G144" s="749">
        <f t="shared" si="127"/>
        <v>608576.64866999991</v>
      </c>
      <c r="H144" s="749">
        <f t="shared" si="128"/>
        <v>1978003.2363299998</v>
      </c>
      <c r="I144" s="749">
        <f t="shared" si="129"/>
        <v>608576.64866999991</v>
      </c>
      <c r="Q144" s="748" t="s">
        <v>407</v>
      </c>
      <c r="R144" s="749">
        <v>2499111000</v>
      </c>
      <c r="S144" s="749">
        <v>587996762</v>
      </c>
      <c r="T144" s="749">
        <v>1911114238</v>
      </c>
      <c r="U144" s="749">
        <v>587996762</v>
      </c>
      <c r="V144" s="1348">
        <f t="shared" si="130"/>
        <v>2586579.8849999998</v>
      </c>
      <c r="W144" s="1348">
        <f t="shared" si="131"/>
        <v>608576.64866999991</v>
      </c>
      <c r="X144" s="1348">
        <f t="shared" si="132"/>
        <v>1978003.2363299998</v>
      </c>
      <c r="Y144" s="1348">
        <f t="shared" si="133"/>
        <v>608576.64866999991</v>
      </c>
      <c r="AG144" s="748" t="s">
        <v>406</v>
      </c>
      <c r="AH144" s="749">
        <v>2499111000</v>
      </c>
      <c r="AI144" s="749">
        <v>1552383273</v>
      </c>
      <c r="AJ144" s="749">
        <v>1552383273</v>
      </c>
      <c r="AK144" s="749">
        <v>946727727</v>
      </c>
      <c r="AL144" s="1348">
        <f t="shared" si="134"/>
        <v>2586579.8849999998</v>
      </c>
      <c r="AM144" s="1348">
        <f t="shared" si="135"/>
        <v>1606716.687555</v>
      </c>
      <c r="AN144" s="1348">
        <f t="shared" si="136"/>
        <v>1606716.687555</v>
      </c>
      <c r="AO144" s="1348">
        <f t="shared" si="137"/>
        <v>979863.19744499982</v>
      </c>
      <c r="AW144" s="748" t="s">
        <v>404</v>
      </c>
      <c r="AX144" s="749">
        <v>15463357000</v>
      </c>
      <c r="AY144" s="749">
        <v>7337591570</v>
      </c>
      <c r="AZ144" s="749">
        <v>7337591570</v>
      </c>
      <c r="BA144" s="749">
        <v>8125765430</v>
      </c>
      <c r="BB144" s="1348">
        <f t="shared" si="138"/>
        <v>16004574.494999999</v>
      </c>
      <c r="BC144" s="1348">
        <f t="shared" si="139"/>
        <v>7594407.2749499995</v>
      </c>
      <c r="BD144" s="1348">
        <f t="shared" si="140"/>
        <v>7594407.2749499995</v>
      </c>
      <c r="BE144" s="1348">
        <f t="shared" si="141"/>
        <v>8410167.2200499997</v>
      </c>
      <c r="BM144" s="748" t="s">
        <v>794</v>
      </c>
      <c r="BN144" s="1348">
        <v>82914000</v>
      </c>
      <c r="BO144" s="1348">
        <v>0</v>
      </c>
      <c r="BP144" s="1348">
        <v>0</v>
      </c>
      <c r="BQ144" s="1348">
        <v>82914000</v>
      </c>
      <c r="BR144" s="1348">
        <f t="shared" si="142"/>
        <v>85815.989999999991</v>
      </c>
      <c r="BS144" s="1348">
        <f t="shared" si="143"/>
        <v>0</v>
      </c>
      <c r="BT144" s="1348">
        <f t="shared" si="144"/>
        <v>0</v>
      </c>
      <c r="BU144" s="1348">
        <f t="shared" si="145"/>
        <v>85815.989999999991</v>
      </c>
      <c r="CC144" s="1348" t="s">
        <v>853</v>
      </c>
      <c r="CD144" s="1348">
        <v>0</v>
      </c>
      <c r="CE144" s="1348">
        <v>0</v>
      </c>
      <c r="CF144" s="1348">
        <v>0</v>
      </c>
      <c r="CG144" s="1348">
        <v>0</v>
      </c>
      <c r="CH144" s="1348">
        <f t="shared" si="118"/>
        <v>0</v>
      </c>
      <c r="CI144" s="1348">
        <f t="shared" si="119"/>
        <v>0</v>
      </c>
      <c r="CJ144" s="1348">
        <f t="shared" si="120"/>
        <v>0</v>
      </c>
      <c r="CK144" s="1348">
        <f t="shared" si="121"/>
        <v>0</v>
      </c>
      <c r="CS144" s="748" t="s">
        <v>890</v>
      </c>
      <c r="CT144" s="749">
        <v>0</v>
      </c>
      <c r="CU144" s="749">
        <v>107524774</v>
      </c>
      <c r="CV144" s="749">
        <v>107524774</v>
      </c>
      <c r="CW144" s="749">
        <v>-107524774</v>
      </c>
      <c r="CX144" s="1348">
        <f t="shared" si="167"/>
        <v>0</v>
      </c>
      <c r="CY144" s="1348">
        <f t="shared" si="168"/>
        <v>111288.14108999999</v>
      </c>
      <c r="CZ144" s="1348">
        <f t="shared" si="169"/>
        <v>111288.14108999999</v>
      </c>
      <c r="DA144" s="1348">
        <f t="shared" si="170"/>
        <v>-111288.14108999999</v>
      </c>
      <c r="DJ144" s="1153" t="s">
        <v>890</v>
      </c>
      <c r="DK144" s="1348">
        <v>0</v>
      </c>
      <c r="DL144" s="1348">
        <v>128771290</v>
      </c>
      <c r="DM144" s="1348">
        <v>-128771290</v>
      </c>
      <c r="DN144" s="1348">
        <v>128771290</v>
      </c>
      <c r="DO144" s="1348">
        <f t="shared" si="146"/>
        <v>0</v>
      </c>
      <c r="DP144" s="1348">
        <f t="shared" si="147"/>
        <v>133278.28514999998</v>
      </c>
      <c r="DQ144" s="1348">
        <f t="shared" si="148"/>
        <v>-133278.28514999998</v>
      </c>
      <c r="DR144" s="1348">
        <f t="shared" si="149"/>
        <v>133278.28514999998</v>
      </c>
      <c r="EA144" s="748" t="s">
        <v>890</v>
      </c>
      <c r="EB144" s="749">
        <v>0</v>
      </c>
      <c r="EC144" s="749">
        <v>169256061</v>
      </c>
      <c r="ED144" s="749">
        <v>169256061</v>
      </c>
      <c r="EE144" s="749">
        <v>-169256061</v>
      </c>
      <c r="EF144" s="1350">
        <f t="shared" si="150"/>
        <v>0</v>
      </c>
      <c r="EG144" s="1350">
        <f t="shared" si="151"/>
        <v>175180.02313499997</v>
      </c>
      <c r="EH144" s="1350">
        <f t="shared" si="152"/>
        <v>175180.02313499997</v>
      </c>
      <c r="EI144" s="1350">
        <f t="shared" si="153"/>
        <v>-175180.02313499997</v>
      </c>
      <c r="EQ144" s="996" t="s">
        <v>890</v>
      </c>
      <c r="ER144" s="997">
        <v>0</v>
      </c>
      <c r="ES144" s="997">
        <v>223925963</v>
      </c>
      <c r="ET144" s="997">
        <v>-223925963</v>
      </c>
      <c r="EU144" s="997">
        <v>223925963</v>
      </c>
      <c r="EV144" s="1352">
        <f t="shared" si="154"/>
        <v>0</v>
      </c>
      <c r="EW144" s="1352">
        <f t="shared" si="155"/>
        <v>231763.37170499997</v>
      </c>
      <c r="EX144" s="1352">
        <f t="shared" si="156"/>
        <v>231763.37170499997</v>
      </c>
      <c r="EY144" s="1352">
        <f t="shared" si="157"/>
        <v>-231763.37170499997</v>
      </c>
      <c r="FD144" s="1348"/>
      <c r="FF144" s="1153" t="s">
        <v>604</v>
      </c>
      <c r="FG144" s="1348">
        <v>165745000</v>
      </c>
      <c r="FH144" s="1348">
        <v>460164844</v>
      </c>
      <c r="FI144" s="1348">
        <v>460164844</v>
      </c>
      <c r="FJ144" s="1348">
        <v>-294419844</v>
      </c>
      <c r="FK144" s="1350">
        <f t="shared" si="158"/>
        <v>171546.07499999998</v>
      </c>
      <c r="FL144" s="1350">
        <f t="shared" si="159"/>
        <v>476270.61353999993</v>
      </c>
      <c r="FM144" s="1350">
        <f t="shared" si="160"/>
        <v>476270.61353999993</v>
      </c>
      <c r="FN144" s="1350">
        <f t="shared" si="161"/>
        <v>-304724.53853999998</v>
      </c>
      <c r="FQ144" s="748" t="s">
        <v>403</v>
      </c>
      <c r="FR144" s="749">
        <v>1167844825</v>
      </c>
      <c r="FS144" s="1348">
        <f t="shared" si="162"/>
        <v>1208719.3938749998</v>
      </c>
      <c r="FV144" s="748" t="s">
        <v>583</v>
      </c>
      <c r="FW144" s="749">
        <v>0</v>
      </c>
      <c r="FX144" s="749">
        <v>0</v>
      </c>
      <c r="FY144" s="749">
        <v>0</v>
      </c>
      <c r="FZ144" s="749">
        <v>0</v>
      </c>
      <c r="GA144" s="1350">
        <f t="shared" si="163"/>
        <v>0</v>
      </c>
      <c r="GB144" s="1350">
        <f t="shared" si="164"/>
        <v>0</v>
      </c>
      <c r="GC144" s="1350">
        <f t="shared" si="165"/>
        <v>0</v>
      </c>
      <c r="GD144" s="1350">
        <f t="shared" si="166"/>
        <v>0</v>
      </c>
    </row>
    <row r="145" spans="1:186" ht="15" customHeight="1" x14ac:dyDescent="0.25">
      <c r="A145" s="748" t="s">
        <v>588</v>
      </c>
      <c r="B145" s="749">
        <v>2499111000</v>
      </c>
      <c r="C145" s="749">
        <v>587996762</v>
      </c>
      <c r="D145" s="749">
        <v>1911114238</v>
      </c>
      <c r="E145" s="749">
        <v>587996762</v>
      </c>
      <c r="F145" s="749">
        <f t="shared" si="126"/>
        <v>2586579.8849999998</v>
      </c>
      <c r="G145" s="749">
        <f t="shared" si="127"/>
        <v>608576.64866999991</v>
      </c>
      <c r="H145" s="749">
        <f t="shared" si="128"/>
        <v>1978003.2363299998</v>
      </c>
      <c r="I145" s="749">
        <f t="shared" si="129"/>
        <v>608576.64866999991</v>
      </c>
      <c r="Q145" s="748" t="s">
        <v>588</v>
      </c>
      <c r="R145" s="749">
        <v>2499111000</v>
      </c>
      <c r="S145" s="749">
        <v>587996762</v>
      </c>
      <c r="T145" s="749">
        <v>1911114238</v>
      </c>
      <c r="U145" s="749">
        <v>587996762</v>
      </c>
      <c r="V145" s="1348">
        <f t="shared" si="130"/>
        <v>2586579.8849999998</v>
      </c>
      <c r="W145" s="1348">
        <f t="shared" si="131"/>
        <v>608576.64866999991</v>
      </c>
      <c r="X145" s="1348">
        <f t="shared" si="132"/>
        <v>1978003.2363299998</v>
      </c>
      <c r="Y145" s="1348">
        <f t="shared" si="133"/>
        <v>608576.64866999991</v>
      </c>
      <c r="AG145" s="748" t="s">
        <v>407</v>
      </c>
      <c r="AH145" s="749">
        <v>2499111000</v>
      </c>
      <c r="AI145" s="749">
        <v>1552383273</v>
      </c>
      <c r="AJ145" s="749">
        <v>1552383273</v>
      </c>
      <c r="AK145" s="749">
        <v>946727727</v>
      </c>
      <c r="AL145" s="1348">
        <f t="shared" si="134"/>
        <v>2586579.8849999998</v>
      </c>
      <c r="AM145" s="1348">
        <f t="shared" si="135"/>
        <v>1606716.687555</v>
      </c>
      <c r="AN145" s="1348">
        <f t="shared" si="136"/>
        <v>1606716.687555</v>
      </c>
      <c r="AO145" s="1348">
        <f t="shared" si="137"/>
        <v>979863.19744499982</v>
      </c>
      <c r="AW145" s="748" t="s">
        <v>405</v>
      </c>
      <c r="AX145" s="749">
        <v>15463357000</v>
      </c>
      <c r="AY145" s="749">
        <v>7337591570</v>
      </c>
      <c r="AZ145" s="749">
        <v>7337591570</v>
      </c>
      <c r="BA145" s="749">
        <v>8125765430</v>
      </c>
      <c r="BB145" s="1348">
        <f t="shared" si="138"/>
        <v>16004574.494999999</v>
      </c>
      <c r="BC145" s="1348">
        <f t="shared" si="139"/>
        <v>7594407.2749499995</v>
      </c>
      <c r="BD145" s="1348">
        <f t="shared" si="140"/>
        <v>7594407.2749499995</v>
      </c>
      <c r="BE145" s="1348">
        <f t="shared" si="141"/>
        <v>8410167.2200499997</v>
      </c>
      <c r="BM145" s="748" t="s">
        <v>854</v>
      </c>
      <c r="BN145" s="1348">
        <v>16508000</v>
      </c>
      <c r="BO145" s="1348">
        <v>0</v>
      </c>
      <c r="BP145" s="1348">
        <v>0</v>
      </c>
      <c r="BQ145" s="1348">
        <v>16508000</v>
      </c>
      <c r="BR145" s="1348">
        <f t="shared" si="142"/>
        <v>17085.78</v>
      </c>
      <c r="BS145" s="1348">
        <f t="shared" si="143"/>
        <v>0</v>
      </c>
      <c r="BT145" s="1348">
        <f t="shared" si="144"/>
        <v>0</v>
      </c>
      <c r="BU145" s="1348">
        <f t="shared" si="145"/>
        <v>17085.78</v>
      </c>
      <c r="CC145" s="1348" t="s">
        <v>585</v>
      </c>
      <c r="CD145" s="1348">
        <v>332151000</v>
      </c>
      <c r="CE145" s="1348">
        <v>59838701</v>
      </c>
      <c r="CF145" s="1348">
        <v>76788119</v>
      </c>
      <c r="CG145" s="1348">
        <v>255362881</v>
      </c>
      <c r="CH145" s="1348">
        <f t="shared" si="118"/>
        <v>343776.28499999997</v>
      </c>
      <c r="CI145" s="1348">
        <f t="shared" si="119"/>
        <v>61933.055535</v>
      </c>
      <c r="CJ145" s="1348">
        <f t="shared" si="120"/>
        <v>79475.703164999999</v>
      </c>
      <c r="CK145" s="1348">
        <f t="shared" si="121"/>
        <v>264300.58183499996</v>
      </c>
      <c r="CS145" s="748" t="s">
        <v>896</v>
      </c>
      <c r="CT145" s="749">
        <v>253028</v>
      </c>
      <c r="CU145" s="749">
        <v>0</v>
      </c>
      <c r="CV145" s="749">
        <v>0</v>
      </c>
      <c r="CW145" s="749">
        <v>253028</v>
      </c>
      <c r="CX145" s="1348">
        <f t="shared" si="167"/>
        <v>261.88397999999995</v>
      </c>
      <c r="CY145" s="1348">
        <f t="shared" si="168"/>
        <v>0</v>
      </c>
      <c r="CZ145" s="1348">
        <f t="shared" si="169"/>
        <v>0</v>
      </c>
      <c r="DA145" s="1348">
        <f t="shared" si="170"/>
        <v>261.88397999999995</v>
      </c>
      <c r="DJ145" s="1153" t="s">
        <v>896</v>
      </c>
      <c r="DK145" s="1348">
        <v>253028</v>
      </c>
      <c r="DL145" s="1348">
        <v>0</v>
      </c>
      <c r="DM145" s="1348">
        <v>253028</v>
      </c>
      <c r="DN145" s="1348">
        <v>0</v>
      </c>
      <c r="DO145" s="1348">
        <f t="shared" si="146"/>
        <v>261.88397999999995</v>
      </c>
      <c r="DP145" s="1348">
        <f t="shared" si="147"/>
        <v>0</v>
      </c>
      <c r="DQ145" s="1348">
        <f t="shared" si="148"/>
        <v>261.88397999999995</v>
      </c>
      <c r="DR145" s="1348">
        <f t="shared" si="149"/>
        <v>0</v>
      </c>
      <c r="EA145" s="748" t="s">
        <v>896</v>
      </c>
      <c r="EB145" s="749">
        <v>253028</v>
      </c>
      <c r="EC145" s="749">
        <v>0</v>
      </c>
      <c r="ED145" s="749">
        <v>0</v>
      </c>
      <c r="EE145" s="749">
        <v>253028</v>
      </c>
      <c r="EF145" s="1350">
        <f t="shared" si="150"/>
        <v>261.88397999999995</v>
      </c>
      <c r="EG145" s="1350">
        <f t="shared" si="151"/>
        <v>0</v>
      </c>
      <c r="EH145" s="1350">
        <f t="shared" si="152"/>
        <v>0</v>
      </c>
      <c r="EI145" s="1350">
        <f t="shared" si="153"/>
        <v>261.88397999999995</v>
      </c>
      <c r="EQ145" s="996" t="s">
        <v>896</v>
      </c>
      <c r="ER145" s="997">
        <v>253028</v>
      </c>
      <c r="ES145" s="997">
        <v>0</v>
      </c>
      <c r="ET145" s="997">
        <v>253028</v>
      </c>
      <c r="EU145" s="997">
        <v>0</v>
      </c>
      <c r="EV145" s="1352">
        <f t="shared" si="154"/>
        <v>261.88397999999995</v>
      </c>
      <c r="EW145" s="1352">
        <f t="shared" si="155"/>
        <v>0</v>
      </c>
      <c r="EX145" s="1352">
        <f t="shared" si="156"/>
        <v>0</v>
      </c>
      <c r="EY145" s="1352">
        <f t="shared" si="157"/>
        <v>261.88397999999995</v>
      </c>
      <c r="FD145" s="1348"/>
      <c r="FF145" s="1153" t="s">
        <v>890</v>
      </c>
      <c r="FG145" s="1348">
        <v>0</v>
      </c>
      <c r="FH145" s="1348">
        <v>259437123</v>
      </c>
      <c r="FI145" s="1348">
        <v>259437123</v>
      </c>
      <c r="FJ145" s="1348">
        <v>-259437123</v>
      </c>
      <c r="FK145" s="1350">
        <f t="shared" si="158"/>
        <v>0</v>
      </c>
      <c r="FL145" s="1350">
        <f t="shared" si="159"/>
        <v>268517.42230499996</v>
      </c>
      <c r="FM145" s="1350">
        <f t="shared" si="160"/>
        <v>268517.42230499996</v>
      </c>
      <c r="FN145" s="1350">
        <f t="shared" si="161"/>
        <v>-268517.42230499996</v>
      </c>
      <c r="FQ145" s="748" t="s">
        <v>404</v>
      </c>
      <c r="FR145" s="749">
        <v>231368715</v>
      </c>
      <c r="FS145" s="1348">
        <f t="shared" si="162"/>
        <v>239466.62002499998</v>
      </c>
      <c r="FV145" s="748" t="s">
        <v>875</v>
      </c>
      <c r="FW145" s="749">
        <v>128021000</v>
      </c>
      <c r="FX145" s="749">
        <v>128021000</v>
      </c>
      <c r="FY145" s="749">
        <v>128021000</v>
      </c>
      <c r="FZ145" s="749">
        <v>0</v>
      </c>
      <c r="GA145" s="1350">
        <f t="shared" si="163"/>
        <v>132501.73499999999</v>
      </c>
      <c r="GB145" s="1350">
        <f t="shared" si="164"/>
        <v>132501.73499999999</v>
      </c>
      <c r="GC145" s="1350">
        <f t="shared" si="165"/>
        <v>132501.73499999999</v>
      </c>
      <c r="GD145" s="1350">
        <f t="shared" si="166"/>
        <v>0</v>
      </c>
    </row>
    <row r="146" spans="1:186" ht="15" customHeight="1" x14ac:dyDescent="0.25">
      <c r="A146" s="748" t="s">
        <v>408</v>
      </c>
      <c r="B146" s="749">
        <v>10000</v>
      </c>
      <c r="C146" s="749">
        <v>456496062</v>
      </c>
      <c r="D146" s="749">
        <v>-456486062</v>
      </c>
      <c r="E146" s="749">
        <v>456496062</v>
      </c>
      <c r="F146" s="749">
        <f t="shared" si="126"/>
        <v>10.35</v>
      </c>
      <c r="G146" s="749">
        <f t="shared" si="127"/>
        <v>472473.42416999995</v>
      </c>
      <c r="H146" s="749">
        <f t="shared" si="128"/>
        <v>-472463.07416999992</v>
      </c>
      <c r="I146" s="749">
        <f t="shared" si="129"/>
        <v>472473.42416999995</v>
      </c>
      <c r="Q146" s="748" t="s">
        <v>408</v>
      </c>
      <c r="R146" s="749">
        <v>10000</v>
      </c>
      <c r="S146" s="749">
        <v>457645078</v>
      </c>
      <c r="T146" s="749">
        <v>-457635078</v>
      </c>
      <c r="U146" s="749">
        <v>457645078</v>
      </c>
      <c r="V146" s="1348">
        <f t="shared" si="130"/>
        <v>10.35</v>
      </c>
      <c r="W146" s="1348">
        <f t="shared" si="131"/>
        <v>473662.65572999994</v>
      </c>
      <c r="X146" s="1348">
        <f t="shared" si="132"/>
        <v>-473652.30572999996</v>
      </c>
      <c r="Y146" s="1348">
        <f t="shared" si="133"/>
        <v>473662.65572999994</v>
      </c>
      <c r="AG146" s="748" t="s">
        <v>588</v>
      </c>
      <c r="AH146" s="749">
        <v>2499111000</v>
      </c>
      <c r="AI146" s="749">
        <v>1552383273</v>
      </c>
      <c r="AJ146" s="749">
        <v>1552383273</v>
      </c>
      <c r="AK146" s="749">
        <v>946727727</v>
      </c>
      <c r="AL146" s="1348">
        <f t="shared" si="134"/>
        <v>2586579.8849999998</v>
      </c>
      <c r="AM146" s="1348">
        <f t="shared" si="135"/>
        <v>1606716.687555</v>
      </c>
      <c r="AN146" s="1348">
        <f t="shared" si="136"/>
        <v>1606716.687555</v>
      </c>
      <c r="AO146" s="1348">
        <f t="shared" si="137"/>
        <v>979863.19744499982</v>
      </c>
      <c r="AW146" s="748" t="s">
        <v>406</v>
      </c>
      <c r="AX146" s="749">
        <v>2499111000</v>
      </c>
      <c r="AY146" s="749">
        <v>1625202421</v>
      </c>
      <c r="AZ146" s="749">
        <v>1625202421</v>
      </c>
      <c r="BA146" s="749">
        <v>873908579</v>
      </c>
      <c r="BB146" s="1348">
        <f t="shared" si="138"/>
        <v>2586579.8849999998</v>
      </c>
      <c r="BC146" s="1348">
        <f t="shared" si="139"/>
        <v>1682084.5057349999</v>
      </c>
      <c r="BD146" s="1348">
        <f t="shared" si="140"/>
        <v>1682084.5057349999</v>
      </c>
      <c r="BE146" s="1348">
        <f t="shared" si="141"/>
        <v>904495.379265</v>
      </c>
      <c r="BM146" s="748" t="s">
        <v>402</v>
      </c>
      <c r="BN146" s="1348">
        <v>232729000</v>
      </c>
      <c r="BO146" s="1348">
        <v>8552500</v>
      </c>
      <c r="BP146" s="1348">
        <v>13497000</v>
      </c>
      <c r="BQ146" s="1348">
        <v>219232000</v>
      </c>
      <c r="BR146" s="1348">
        <f t="shared" si="142"/>
        <v>240874.51499999998</v>
      </c>
      <c r="BS146" s="1348">
        <f t="shared" si="143"/>
        <v>8851.8374999999996</v>
      </c>
      <c r="BT146" s="1348">
        <f t="shared" si="144"/>
        <v>13969.394999999999</v>
      </c>
      <c r="BU146" s="1348">
        <f t="shared" si="145"/>
        <v>226905.12</v>
      </c>
      <c r="CC146" s="1348" t="s">
        <v>794</v>
      </c>
      <c r="CD146" s="1348">
        <v>82914000</v>
      </c>
      <c r="CE146" s="1348">
        <v>50929201</v>
      </c>
      <c r="CF146" s="1348">
        <v>50929201</v>
      </c>
      <c r="CG146" s="1348">
        <v>31984799</v>
      </c>
      <c r="CH146" s="1348">
        <f t="shared" si="118"/>
        <v>85815.989999999991</v>
      </c>
      <c r="CI146" s="1348">
        <f t="shared" si="119"/>
        <v>52711.723034999995</v>
      </c>
      <c r="CJ146" s="1348">
        <f t="shared" si="120"/>
        <v>52711.723034999995</v>
      </c>
      <c r="CK146" s="1348">
        <f t="shared" si="121"/>
        <v>33104.266964999995</v>
      </c>
      <c r="CS146" s="748" t="s">
        <v>897</v>
      </c>
      <c r="CT146" s="749">
        <v>102972</v>
      </c>
      <c r="CU146" s="749">
        <v>0</v>
      </c>
      <c r="CV146" s="749">
        <v>0</v>
      </c>
      <c r="CW146" s="749">
        <v>102972</v>
      </c>
      <c r="CX146" s="1348">
        <f t="shared" si="167"/>
        <v>106.57601999999999</v>
      </c>
      <c r="CY146" s="1348">
        <f t="shared" si="168"/>
        <v>0</v>
      </c>
      <c r="CZ146" s="1348">
        <f t="shared" si="169"/>
        <v>0</v>
      </c>
      <c r="DA146" s="1348">
        <f t="shared" si="170"/>
        <v>106.57601999999999</v>
      </c>
      <c r="DJ146" s="1153" t="s">
        <v>897</v>
      </c>
      <c r="DK146" s="1348">
        <v>102972</v>
      </c>
      <c r="DL146" s="1348">
        <v>0</v>
      </c>
      <c r="DM146" s="1348">
        <v>102972</v>
      </c>
      <c r="DN146" s="1348">
        <v>0</v>
      </c>
      <c r="DO146" s="1348">
        <f t="shared" si="146"/>
        <v>106.57601999999999</v>
      </c>
      <c r="DP146" s="1348">
        <f t="shared" si="147"/>
        <v>0</v>
      </c>
      <c r="DQ146" s="1348">
        <f t="shared" si="148"/>
        <v>106.57601999999999</v>
      </c>
      <c r="DR146" s="1348">
        <f t="shared" si="149"/>
        <v>0</v>
      </c>
      <c r="EA146" s="748" t="s">
        <v>897</v>
      </c>
      <c r="EB146" s="749">
        <v>102972</v>
      </c>
      <c r="EC146" s="749">
        <v>0</v>
      </c>
      <c r="ED146" s="749">
        <v>0</v>
      </c>
      <c r="EE146" s="749">
        <v>102972</v>
      </c>
      <c r="EF146" s="1350">
        <f t="shared" si="150"/>
        <v>106.57601999999999</v>
      </c>
      <c r="EG146" s="1350">
        <f t="shared" si="151"/>
        <v>0</v>
      </c>
      <c r="EH146" s="1350">
        <f t="shared" si="152"/>
        <v>0</v>
      </c>
      <c r="EI146" s="1350">
        <f t="shared" si="153"/>
        <v>106.57601999999999</v>
      </c>
      <c r="EQ146" s="996" t="s">
        <v>897</v>
      </c>
      <c r="ER146" s="997">
        <v>102972</v>
      </c>
      <c r="ES146" s="997">
        <v>0</v>
      </c>
      <c r="ET146" s="997">
        <v>102972</v>
      </c>
      <c r="EU146" s="997">
        <v>0</v>
      </c>
      <c r="EV146" s="1352">
        <f t="shared" si="154"/>
        <v>106.57601999999999</v>
      </c>
      <c r="EW146" s="1352">
        <f t="shared" si="155"/>
        <v>0</v>
      </c>
      <c r="EX146" s="1352">
        <f t="shared" si="156"/>
        <v>0</v>
      </c>
      <c r="EY146" s="1352">
        <f t="shared" si="157"/>
        <v>106.57601999999999</v>
      </c>
      <c r="FF146" s="1153" t="s">
        <v>896</v>
      </c>
      <c r="FG146" s="1348">
        <v>253028</v>
      </c>
      <c r="FH146" s="1348">
        <v>11016108</v>
      </c>
      <c r="FI146" s="1348">
        <v>11016108</v>
      </c>
      <c r="FJ146" s="1348">
        <v>-10763080</v>
      </c>
      <c r="FK146" s="1350">
        <f t="shared" si="158"/>
        <v>261.88397999999995</v>
      </c>
      <c r="FL146" s="1350">
        <f t="shared" si="159"/>
        <v>11401.671779999999</v>
      </c>
      <c r="FM146" s="1350">
        <f t="shared" si="160"/>
        <v>11401.671779999999</v>
      </c>
      <c r="FN146" s="1350">
        <f t="shared" si="161"/>
        <v>-11139.787799999998</v>
      </c>
      <c r="FQ146" s="748" t="s">
        <v>405</v>
      </c>
      <c r="FR146" s="749">
        <v>231368715</v>
      </c>
      <c r="FS146" s="1348">
        <f t="shared" si="162"/>
        <v>239466.62002499998</v>
      </c>
      <c r="FV146" s="748" t="s">
        <v>584</v>
      </c>
      <c r="FW146" s="749">
        <v>75758000</v>
      </c>
      <c r="FX146" s="749">
        <v>0</v>
      </c>
      <c r="FY146" s="749">
        <v>0</v>
      </c>
      <c r="FZ146" s="749">
        <v>75758000</v>
      </c>
      <c r="GA146" s="1350">
        <f t="shared" si="163"/>
        <v>78409.53</v>
      </c>
      <c r="GB146" s="1350">
        <f t="shared" si="164"/>
        <v>0</v>
      </c>
      <c r="GC146" s="1350">
        <f t="shared" si="165"/>
        <v>0</v>
      </c>
      <c r="GD146" s="1350">
        <f t="shared" si="166"/>
        <v>78409.53</v>
      </c>
    </row>
    <row r="147" spans="1:186" ht="15" customHeight="1" x14ac:dyDescent="0.25">
      <c r="F147" s="749">
        <f t="shared" si="126"/>
        <v>0</v>
      </c>
      <c r="G147" s="749">
        <f t="shared" si="127"/>
        <v>0</v>
      </c>
      <c r="H147" s="749">
        <f t="shared" si="128"/>
        <v>0</v>
      </c>
      <c r="I147" s="749">
        <f t="shared" si="129"/>
        <v>0</v>
      </c>
      <c r="AG147" s="748" t="s">
        <v>408</v>
      </c>
      <c r="AH147" s="749">
        <v>457646000</v>
      </c>
      <c r="AI147" s="749">
        <v>457645078</v>
      </c>
      <c r="AJ147" s="749">
        <v>457645078</v>
      </c>
      <c r="AK147" s="749">
        <v>922</v>
      </c>
      <c r="AL147" s="1348">
        <f t="shared" si="134"/>
        <v>473663.61</v>
      </c>
      <c r="AM147" s="1348">
        <f t="shared" si="135"/>
        <v>473662.65572999994</v>
      </c>
      <c r="AN147" s="1348">
        <f t="shared" si="136"/>
        <v>473662.65572999994</v>
      </c>
      <c r="AO147" s="1348">
        <f t="shared" si="137"/>
        <v>0.95426999999999995</v>
      </c>
      <c r="AW147" s="748" t="s">
        <v>407</v>
      </c>
      <c r="AX147" s="749">
        <v>2499111000</v>
      </c>
      <c r="AY147" s="749">
        <v>1625202421</v>
      </c>
      <c r="AZ147" s="749">
        <v>1625202421</v>
      </c>
      <c r="BA147" s="749">
        <v>873908579</v>
      </c>
      <c r="BB147" s="1348">
        <f t="shared" si="138"/>
        <v>2586579.8849999998</v>
      </c>
      <c r="BC147" s="1348">
        <f t="shared" si="139"/>
        <v>1682084.5057349999</v>
      </c>
      <c r="BD147" s="1348">
        <f t="shared" si="140"/>
        <v>1682084.5057349999</v>
      </c>
      <c r="BE147" s="1348">
        <f t="shared" si="141"/>
        <v>904495.379265</v>
      </c>
      <c r="BM147" s="748" t="s">
        <v>587</v>
      </c>
      <c r="BN147" s="1348">
        <v>228589000</v>
      </c>
      <c r="BO147" s="1348">
        <v>4412500</v>
      </c>
      <c r="BP147" s="1348">
        <v>9357000</v>
      </c>
      <c r="BQ147" s="1348">
        <v>219232000</v>
      </c>
      <c r="BR147" s="1348">
        <f t="shared" si="142"/>
        <v>236589.61499999999</v>
      </c>
      <c r="BS147" s="1348">
        <f t="shared" si="143"/>
        <v>4566.9375</v>
      </c>
      <c r="BT147" s="1348">
        <f t="shared" si="144"/>
        <v>9684.494999999999</v>
      </c>
      <c r="BU147" s="1348">
        <f t="shared" si="145"/>
        <v>226905.12</v>
      </c>
      <c r="CC147" s="1348" t="s">
        <v>854</v>
      </c>
      <c r="CD147" s="1348">
        <v>16508000</v>
      </c>
      <c r="CE147" s="1348">
        <v>0</v>
      </c>
      <c r="CF147" s="1348">
        <v>0</v>
      </c>
      <c r="CG147" s="1348">
        <v>16508000</v>
      </c>
      <c r="CH147" s="1348">
        <f t="shared" si="118"/>
        <v>17085.78</v>
      </c>
      <c r="CI147" s="1348">
        <f t="shared" si="119"/>
        <v>0</v>
      </c>
      <c r="CJ147" s="1348">
        <f t="shared" si="120"/>
        <v>0</v>
      </c>
      <c r="CK147" s="1348">
        <f t="shared" si="121"/>
        <v>17085.78</v>
      </c>
      <c r="CS147" s="748" t="s">
        <v>898</v>
      </c>
      <c r="CT147" s="749">
        <v>165389000</v>
      </c>
      <c r="CU147" s="749">
        <v>189711613</v>
      </c>
      <c r="CV147" s="749">
        <v>189711613</v>
      </c>
      <c r="CW147" s="749">
        <v>-24322613</v>
      </c>
      <c r="CX147" s="1348">
        <f t="shared" si="167"/>
        <v>171177.61499999999</v>
      </c>
      <c r="CY147" s="1348">
        <f t="shared" si="168"/>
        <v>196351.519455</v>
      </c>
      <c r="CZ147" s="1348">
        <f t="shared" si="169"/>
        <v>196351.519455</v>
      </c>
      <c r="DA147" s="1348">
        <f t="shared" si="170"/>
        <v>-25173.904455</v>
      </c>
      <c r="DJ147" s="1153" t="s">
        <v>898</v>
      </c>
      <c r="DK147" s="1348">
        <v>165389000</v>
      </c>
      <c r="DL147" s="1348">
        <v>189711613</v>
      </c>
      <c r="DM147" s="1348">
        <v>-24322613</v>
      </c>
      <c r="DN147" s="1348">
        <v>189711613</v>
      </c>
      <c r="DO147" s="1348">
        <f t="shared" si="146"/>
        <v>171177.61499999999</v>
      </c>
      <c r="DP147" s="1348">
        <f t="shared" si="147"/>
        <v>196351.519455</v>
      </c>
      <c r="DQ147" s="1348">
        <f t="shared" si="148"/>
        <v>-25173.904455</v>
      </c>
      <c r="EA147" s="748" t="s">
        <v>898</v>
      </c>
      <c r="EB147" s="749">
        <v>165389000</v>
      </c>
      <c r="EC147" s="749">
        <v>189711613</v>
      </c>
      <c r="ED147" s="749">
        <v>189711613</v>
      </c>
      <c r="EE147" s="749">
        <v>-24322613</v>
      </c>
      <c r="EF147" s="1350">
        <f t="shared" si="150"/>
        <v>171177.61499999999</v>
      </c>
      <c r="EG147" s="1350">
        <f t="shared" si="151"/>
        <v>196351.519455</v>
      </c>
      <c r="EH147" s="1350">
        <f t="shared" si="152"/>
        <v>196351.519455</v>
      </c>
      <c r="EI147" s="1350">
        <f t="shared" si="153"/>
        <v>-25173.904455</v>
      </c>
      <c r="EQ147" s="996" t="s">
        <v>898</v>
      </c>
      <c r="ER147" s="997">
        <v>165389000</v>
      </c>
      <c r="ES147" s="997">
        <v>189711613</v>
      </c>
      <c r="ET147" s="997">
        <v>-24322613</v>
      </c>
      <c r="EU147" s="997">
        <v>189711613</v>
      </c>
      <c r="EV147" s="1352">
        <f t="shared" si="154"/>
        <v>171177.61499999999</v>
      </c>
      <c r="EW147" s="1352">
        <f t="shared" si="155"/>
        <v>196351.519455</v>
      </c>
      <c r="EX147" s="1352">
        <f t="shared" si="156"/>
        <v>196351.519455</v>
      </c>
      <c r="EY147" s="1352">
        <f t="shared" si="157"/>
        <v>-25173.904455</v>
      </c>
      <c r="FF147" s="1153" t="s">
        <v>897</v>
      </c>
      <c r="FG147" s="1348">
        <v>102972</v>
      </c>
      <c r="FH147" s="1348">
        <v>0</v>
      </c>
      <c r="FI147" s="1348">
        <v>0</v>
      </c>
      <c r="FJ147" s="1348">
        <v>102972</v>
      </c>
      <c r="FK147" s="1350">
        <f t="shared" si="158"/>
        <v>106.57601999999999</v>
      </c>
      <c r="FL147" s="1350">
        <f t="shared" si="159"/>
        <v>0</v>
      </c>
      <c r="FM147" s="1350">
        <f t="shared" si="160"/>
        <v>0</v>
      </c>
      <c r="FN147" s="1350">
        <f t="shared" si="161"/>
        <v>106.57601999999999</v>
      </c>
      <c r="FQ147" s="748" t="s">
        <v>406</v>
      </c>
      <c r="FR147" s="749">
        <v>936476110</v>
      </c>
      <c r="FS147" s="1348">
        <f t="shared" si="162"/>
        <v>969252.77384999988</v>
      </c>
      <c r="FV147" s="748" t="s">
        <v>778</v>
      </c>
      <c r="FW147" s="749">
        <v>33000000</v>
      </c>
      <c r="FX147" s="749">
        <v>0</v>
      </c>
      <c r="FY147" s="749">
        <v>0</v>
      </c>
      <c r="FZ147" s="749">
        <v>33000000</v>
      </c>
      <c r="GA147" s="1350">
        <f t="shared" si="163"/>
        <v>34155</v>
      </c>
      <c r="GB147" s="1350">
        <f t="shared" si="164"/>
        <v>0</v>
      </c>
      <c r="GC147" s="1350">
        <f t="shared" si="165"/>
        <v>0</v>
      </c>
      <c r="GD147" s="1350">
        <f t="shared" si="166"/>
        <v>34155</v>
      </c>
    </row>
    <row r="148" spans="1:186" ht="15" customHeight="1" x14ac:dyDescent="0.25">
      <c r="AW148" s="748" t="s">
        <v>588</v>
      </c>
      <c r="AX148" s="749">
        <v>2499111000</v>
      </c>
      <c r="AY148" s="749">
        <v>1625202421</v>
      </c>
      <c r="AZ148" s="749">
        <v>1625202421</v>
      </c>
      <c r="BA148" s="749">
        <v>873908579</v>
      </c>
      <c r="BB148" s="1348">
        <f t="shared" si="138"/>
        <v>2586579.8849999998</v>
      </c>
      <c r="BC148" s="1348">
        <f t="shared" si="139"/>
        <v>1682084.5057349999</v>
      </c>
      <c r="BD148" s="1348">
        <f t="shared" si="140"/>
        <v>1682084.5057349999</v>
      </c>
      <c r="BE148" s="1348">
        <f t="shared" si="141"/>
        <v>904495.379265</v>
      </c>
      <c r="BM148" s="748" t="s">
        <v>786</v>
      </c>
      <c r="BN148" s="1348">
        <v>4140000</v>
      </c>
      <c r="BO148" s="1348">
        <v>4140000</v>
      </c>
      <c r="BP148" s="1348">
        <v>4140000</v>
      </c>
      <c r="BQ148" s="1348">
        <v>0</v>
      </c>
      <c r="BR148" s="1348">
        <f t="shared" si="142"/>
        <v>4284.8999999999996</v>
      </c>
      <c r="BS148" s="1348">
        <f t="shared" si="143"/>
        <v>4284.8999999999996</v>
      </c>
      <c r="BT148" s="1348">
        <f t="shared" si="144"/>
        <v>4284.8999999999996</v>
      </c>
      <c r="BU148" s="1348">
        <f t="shared" si="145"/>
        <v>0</v>
      </c>
      <c r="CC148" s="1348" t="s">
        <v>402</v>
      </c>
      <c r="CD148" s="1348">
        <v>232729000</v>
      </c>
      <c r="CE148" s="1348">
        <v>8909500</v>
      </c>
      <c r="CF148" s="1348">
        <v>25858918</v>
      </c>
      <c r="CG148" s="1348">
        <v>206870082</v>
      </c>
      <c r="CH148" s="1348">
        <f t="shared" si="118"/>
        <v>240874.51499999998</v>
      </c>
      <c r="CI148" s="1348">
        <f t="shared" si="119"/>
        <v>9221.3324999999986</v>
      </c>
      <c r="CJ148" s="1348">
        <f t="shared" si="120"/>
        <v>26763.98013</v>
      </c>
      <c r="CK148" s="1348">
        <f t="shared" si="121"/>
        <v>214110.53486999997</v>
      </c>
      <c r="CS148" s="748" t="s">
        <v>852</v>
      </c>
      <c r="CT148" s="749">
        <v>0</v>
      </c>
      <c r="CU148" s="749">
        <v>0</v>
      </c>
      <c r="CV148" s="749">
        <v>0</v>
      </c>
      <c r="CW148" s="749">
        <v>0</v>
      </c>
      <c r="CX148" s="1348">
        <f t="shared" si="167"/>
        <v>0</v>
      </c>
      <c r="CY148" s="1348">
        <f t="shared" si="168"/>
        <v>0</v>
      </c>
      <c r="CZ148" s="1348">
        <f t="shared" si="169"/>
        <v>0</v>
      </c>
      <c r="DA148" s="1348">
        <f t="shared" si="170"/>
        <v>0</v>
      </c>
      <c r="DJ148" s="1153" t="s">
        <v>852</v>
      </c>
      <c r="DK148" s="1348">
        <v>0</v>
      </c>
      <c r="DL148" s="1348">
        <v>0</v>
      </c>
      <c r="DM148" s="1348">
        <v>0</v>
      </c>
      <c r="DN148" s="1348">
        <v>0</v>
      </c>
      <c r="DO148" s="1348">
        <f t="shared" si="146"/>
        <v>0</v>
      </c>
      <c r="DP148" s="1348">
        <f t="shared" si="147"/>
        <v>0</v>
      </c>
      <c r="DQ148" s="1348">
        <f t="shared" si="148"/>
        <v>0</v>
      </c>
      <c r="DR148" s="1348">
        <f t="shared" si="149"/>
        <v>0</v>
      </c>
      <c r="EA148" s="748" t="s">
        <v>852</v>
      </c>
      <c r="EB148" s="749">
        <v>0</v>
      </c>
      <c r="EC148" s="749">
        <v>0</v>
      </c>
      <c r="ED148" s="749">
        <v>0</v>
      </c>
      <c r="EE148" s="749">
        <v>0</v>
      </c>
      <c r="EF148" s="1350">
        <f t="shared" si="150"/>
        <v>0</v>
      </c>
      <c r="EG148" s="1350">
        <f t="shared" si="151"/>
        <v>0</v>
      </c>
      <c r="EH148" s="1350">
        <f t="shared" si="152"/>
        <v>0</v>
      </c>
      <c r="EI148" s="1350">
        <f t="shared" si="153"/>
        <v>0</v>
      </c>
      <c r="EQ148" s="996" t="s">
        <v>852</v>
      </c>
      <c r="ER148" s="997">
        <v>0</v>
      </c>
      <c r="ES148" s="997">
        <v>0</v>
      </c>
      <c r="ET148" s="997">
        <v>0</v>
      </c>
      <c r="EU148" s="997">
        <v>0</v>
      </c>
      <c r="EV148" s="1352">
        <f t="shared" si="154"/>
        <v>0</v>
      </c>
      <c r="EW148" s="1352">
        <f t="shared" si="155"/>
        <v>0</v>
      </c>
      <c r="EX148" s="1352">
        <f t="shared" si="156"/>
        <v>0</v>
      </c>
      <c r="EY148" s="1352">
        <f t="shared" si="157"/>
        <v>0</v>
      </c>
      <c r="FF148" s="1153" t="s">
        <v>898</v>
      </c>
      <c r="FG148" s="1348">
        <v>165389000</v>
      </c>
      <c r="FH148" s="1348">
        <v>189711613</v>
      </c>
      <c r="FI148" s="1348">
        <v>189711613</v>
      </c>
      <c r="FJ148" s="1348">
        <v>-24322613</v>
      </c>
      <c r="FK148" s="1350">
        <f t="shared" si="158"/>
        <v>171177.61499999999</v>
      </c>
      <c r="FL148" s="1350">
        <f t="shared" si="159"/>
        <v>196351.519455</v>
      </c>
      <c r="FM148" s="1350">
        <f t="shared" si="160"/>
        <v>196351.519455</v>
      </c>
      <c r="FN148" s="1350">
        <f t="shared" si="161"/>
        <v>-25173.904455</v>
      </c>
      <c r="FQ148" s="748" t="s">
        <v>407</v>
      </c>
      <c r="FR148" s="749">
        <v>936476110</v>
      </c>
      <c r="FS148" s="1348">
        <f t="shared" si="162"/>
        <v>969252.77384999988</v>
      </c>
      <c r="FV148" s="748" t="s">
        <v>603</v>
      </c>
      <c r="FW148" s="749">
        <v>364113000</v>
      </c>
      <c r="FX148" s="749">
        <v>508177302</v>
      </c>
      <c r="FY148" s="749">
        <v>508490754</v>
      </c>
      <c r="FZ148" s="749">
        <v>-144377754</v>
      </c>
      <c r="GA148" s="1350">
        <f t="shared" si="163"/>
        <v>376856.95499999996</v>
      </c>
      <c r="GB148" s="1350">
        <f t="shared" si="164"/>
        <v>525963.50757000002</v>
      </c>
      <c r="GC148" s="1350">
        <f t="shared" si="165"/>
        <v>526287.93038999999</v>
      </c>
      <c r="GD148" s="1350">
        <f t="shared" si="166"/>
        <v>-149430.97538999998</v>
      </c>
    </row>
    <row r="149" spans="1:186" ht="15" customHeight="1" x14ac:dyDescent="0.25">
      <c r="AW149" s="748" t="s">
        <v>408</v>
      </c>
      <c r="AX149" s="749">
        <v>457646000</v>
      </c>
      <c r="AY149" s="749">
        <v>457645078</v>
      </c>
      <c r="AZ149" s="749">
        <v>457645078</v>
      </c>
      <c r="BA149" s="749">
        <v>922</v>
      </c>
      <c r="BB149" s="1348">
        <f t="shared" si="138"/>
        <v>473663.61</v>
      </c>
      <c r="BC149" s="1348">
        <f t="shared" si="139"/>
        <v>473662.65572999994</v>
      </c>
      <c r="BD149" s="1348">
        <f t="shared" si="140"/>
        <v>473662.65572999994</v>
      </c>
      <c r="BE149" s="1348">
        <f t="shared" si="141"/>
        <v>0.95426999999999995</v>
      </c>
      <c r="BM149" s="748" t="s">
        <v>403</v>
      </c>
      <c r="BN149" s="1348">
        <v>18420114000</v>
      </c>
      <c r="BO149" s="1348">
        <v>9420439069</v>
      </c>
      <c r="BP149" s="1348">
        <v>9420439069</v>
      </c>
      <c r="BQ149" s="1348">
        <v>8999674931</v>
      </c>
      <c r="BR149" s="1348">
        <f t="shared" si="142"/>
        <v>19064817.989999998</v>
      </c>
      <c r="BS149" s="1348">
        <f t="shared" si="143"/>
        <v>9750154.4364149999</v>
      </c>
      <c r="BT149" s="1348">
        <f t="shared" si="144"/>
        <v>9750154.4364149999</v>
      </c>
      <c r="BU149" s="1348">
        <f t="shared" si="145"/>
        <v>9314663.5535849985</v>
      </c>
      <c r="CC149" s="1348" t="s">
        <v>587</v>
      </c>
      <c r="CD149" s="1348">
        <v>228589000</v>
      </c>
      <c r="CE149" s="1348">
        <v>4769500</v>
      </c>
      <c r="CF149" s="1348">
        <v>21718918</v>
      </c>
      <c r="CG149" s="1348">
        <v>206870082</v>
      </c>
      <c r="CH149" s="1348">
        <f t="shared" si="118"/>
        <v>236589.61499999999</v>
      </c>
      <c r="CI149" s="1348">
        <f t="shared" si="119"/>
        <v>4936.4324999999999</v>
      </c>
      <c r="CJ149" s="1348">
        <f t="shared" si="120"/>
        <v>22479.080129999998</v>
      </c>
      <c r="CK149" s="1348">
        <f t="shared" si="121"/>
        <v>214110.53486999997</v>
      </c>
      <c r="CS149" s="748" t="s">
        <v>853</v>
      </c>
      <c r="CT149" s="749">
        <v>0</v>
      </c>
      <c r="CU149" s="749">
        <v>0</v>
      </c>
      <c r="CV149" s="749">
        <v>0</v>
      </c>
      <c r="CW149" s="749">
        <v>0</v>
      </c>
      <c r="CX149" s="1348">
        <f t="shared" si="167"/>
        <v>0</v>
      </c>
      <c r="CY149" s="1348">
        <f t="shared" si="168"/>
        <v>0</v>
      </c>
      <c r="CZ149" s="1348">
        <f t="shared" si="169"/>
        <v>0</v>
      </c>
      <c r="DA149" s="1348">
        <f t="shared" si="170"/>
        <v>0</v>
      </c>
      <c r="DJ149" s="1153" t="s">
        <v>853</v>
      </c>
      <c r="DK149" s="1348">
        <v>0</v>
      </c>
      <c r="DL149" s="1348">
        <v>0</v>
      </c>
      <c r="DM149" s="1348">
        <v>0</v>
      </c>
      <c r="DN149" s="1348">
        <v>0</v>
      </c>
      <c r="DO149" s="1348">
        <f t="shared" si="146"/>
        <v>0</v>
      </c>
      <c r="DP149" s="1348">
        <f t="shared" si="147"/>
        <v>0</v>
      </c>
      <c r="DQ149" s="1348">
        <f t="shared" si="148"/>
        <v>0</v>
      </c>
      <c r="DR149" s="1348">
        <f t="shared" si="149"/>
        <v>0</v>
      </c>
      <c r="EA149" s="748" t="s">
        <v>853</v>
      </c>
      <c r="EB149" s="749">
        <v>0</v>
      </c>
      <c r="EC149" s="749">
        <v>0</v>
      </c>
      <c r="ED149" s="749">
        <v>0</v>
      </c>
      <c r="EE149" s="749">
        <v>0</v>
      </c>
      <c r="EF149" s="1350">
        <f t="shared" si="150"/>
        <v>0</v>
      </c>
      <c r="EG149" s="1350">
        <f t="shared" si="151"/>
        <v>0</v>
      </c>
      <c r="EH149" s="1350">
        <f t="shared" si="152"/>
        <v>0</v>
      </c>
      <c r="EI149" s="1350">
        <f t="shared" si="153"/>
        <v>0</v>
      </c>
      <c r="EQ149" s="996" t="s">
        <v>853</v>
      </c>
      <c r="ER149" s="997">
        <v>0</v>
      </c>
      <c r="ES149" s="997">
        <v>0</v>
      </c>
      <c r="ET149" s="997">
        <v>0</v>
      </c>
      <c r="EU149" s="997">
        <v>0</v>
      </c>
      <c r="EV149" s="1352">
        <f t="shared" si="154"/>
        <v>0</v>
      </c>
      <c r="EW149" s="1352">
        <f t="shared" si="155"/>
        <v>0</v>
      </c>
      <c r="EX149" s="1352">
        <f t="shared" si="156"/>
        <v>0</v>
      </c>
      <c r="EY149" s="1352">
        <f t="shared" si="157"/>
        <v>0</v>
      </c>
      <c r="FF149" s="1153" t="s">
        <v>585</v>
      </c>
      <c r="FG149" s="1348">
        <v>332151000</v>
      </c>
      <c r="FH149" s="1348">
        <v>228449581</v>
      </c>
      <c r="FI149" s="1348">
        <v>252032096</v>
      </c>
      <c r="FJ149" s="1348">
        <v>80118904</v>
      </c>
      <c r="FK149" s="1350">
        <f t="shared" ref="FK149:FK158" si="171">+FG149/$FM$1*$FN$1</f>
        <v>343776.28499999997</v>
      </c>
      <c r="FL149" s="1350">
        <f t="shared" ref="FL149:FL158" si="172">+FH149/$FM$1*$FN$1</f>
        <v>236445.31633499998</v>
      </c>
      <c r="FM149" s="1350">
        <f t="shared" ref="FM149:FM158" si="173">+FI149/$FM$1*$FN$1</f>
        <v>260853.21935999996</v>
      </c>
      <c r="FN149" s="1350">
        <f t="shared" ref="FN149:FN158" si="174">+FJ149/$FM$1*$FN$1</f>
        <v>82923.065639999986</v>
      </c>
      <c r="FQ149" s="748" t="s">
        <v>588</v>
      </c>
      <c r="FR149" s="749">
        <v>936476110</v>
      </c>
      <c r="FS149" s="1348">
        <f t="shared" si="162"/>
        <v>969252.77384999988</v>
      </c>
      <c r="FV149" s="748" t="s">
        <v>604</v>
      </c>
      <c r="FW149" s="749">
        <v>364113000</v>
      </c>
      <c r="FX149" s="749">
        <v>508177302</v>
      </c>
      <c r="FY149" s="749">
        <v>508490754</v>
      </c>
      <c r="FZ149" s="749">
        <v>-144377754</v>
      </c>
      <c r="GA149" s="1350">
        <f t="shared" si="163"/>
        <v>376856.95499999996</v>
      </c>
      <c r="GB149" s="1350">
        <f t="shared" si="164"/>
        <v>525963.50757000002</v>
      </c>
      <c r="GC149" s="1350">
        <f t="shared" si="165"/>
        <v>526287.93038999999</v>
      </c>
      <c r="GD149" s="1350">
        <f t="shared" si="166"/>
        <v>-149430.97538999998</v>
      </c>
    </row>
    <row r="150" spans="1:186" ht="15" customHeight="1" x14ac:dyDescent="0.25">
      <c r="BM150" s="748" t="s">
        <v>404</v>
      </c>
      <c r="BN150" s="1348">
        <v>15463357000</v>
      </c>
      <c r="BO150" s="1348">
        <v>7337591570</v>
      </c>
      <c r="BP150" s="1348">
        <v>7337591570</v>
      </c>
      <c r="BQ150" s="1348">
        <v>8125765430</v>
      </c>
      <c r="BR150" s="1348">
        <f t="shared" si="142"/>
        <v>16004574.494999999</v>
      </c>
      <c r="BS150" s="1348">
        <f t="shared" si="143"/>
        <v>7594407.2749499995</v>
      </c>
      <c r="BT150" s="1348">
        <f t="shared" si="144"/>
        <v>7594407.2749499995</v>
      </c>
      <c r="BU150" s="1348">
        <f t="shared" si="145"/>
        <v>8410167.2200499997</v>
      </c>
      <c r="CC150" s="1348" t="s">
        <v>786</v>
      </c>
      <c r="CD150" s="1348">
        <v>4140000</v>
      </c>
      <c r="CE150" s="1348">
        <v>4140000</v>
      </c>
      <c r="CF150" s="1348">
        <v>4140000</v>
      </c>
      <c r="CG150" s="1348">
        <v>0</v>
      </c>
      <c r="CH150" s="1348">
        <f t="shared" si="118"/>
        <v>4284.8999999999996</v>
      </c>
      <c r="CI150" s="1348">
        <f t="shared" si="119"/>
        <v>4284.8999999999996</v>
      </c>
      <c r="CJ150" s="1348">
        <f t="shared" si="120"/>
        <v>4284.8999999999996</v>
      </c>
      <c r="CK150" s="1348">
        <f t="shared" si="121"/>
        <v>0</v>
      </c>
      <c r="CS150" s="748" t="s">
        <v>585</v>
      </c>
      <c r="CT150" s="749">
        <v>332151000</v>
      </c>
      <c r="CU150" s="749">
        <v>72200619</v>
      </c>
      <c r="CV150" s="749">
        <v>76788119</v>
      </c>
      <c r="CW150" s="749">
        <v>255362881</v>
      </c>
      <c r="CX150" s="1348">
        <f t="shared" si="167"/>
        <v>343776.28499999997</v>
      </c>
      <c r="CY150" s="1348">
        <f t="shared" si="168"/>
        <v>74727.640664999999</v>
      </c>
      <c r="CZ150" s="1348">
        <f t="shared" si="169"/>
        <v>79475.703164999999</v>
      </c>
      <c r="DA150" s="1348">
        <f t="shared" si="170"/>
        <v>264300.58183499996</v>
      </c>
      <c r="DJ150" s="1153" t="s">
        <v>585</v>
      </c>
      <c r="DK150" s="1348">
        <v>332151000</v>
      </c>
      <c r="DL150" s="1348">
        <v>167903428</v>
      </c>
      <c r="DM150" s="1348">
        <v>164247572</v>
      </c>
      <c r="DN150" s="1348">
        <v>97665220</v>
      </c>
      <c r="DO150" s="1348">
        <f t="shared" si="146"/>
        <v>343776.28499999997</v>
      </c>
      <c r="DP150" s="1348">
        <f t="shared" si="147"/>
        <v>173780.04798</v>
      </c>
      <c r="DQ150" s="1348">
        <f t="shared" si="148"/>
        <v>169996.23701999997</v>
      </c>
      <c r="DR150" s="1348">
        <f t="shared" si="149"/>
        <v>101083.5027</v>
      </c>
      <c r="EA150" s="748" t="s">
        <v>585</v>
      </c>
      <c r="EB150" s="749">
        <v>332151000</v>
      </c>
      <c r="EC150" s="749">
        <v>166156314</v>
      </c>
      <c r="ED150" s="749">
        <v>170743814</v>
      </c>
      <c r="EE150" s="749">
        <v>161407186</v>
      </c>
      <c r="EF150" s="1350">
        <f t="shared" si="150"/>
        <v>343776.28499999997</v>
      </c>
      <c r="EG150" s="1350">
        <f t="shared" si="151"/>
        <v>171971.78499000001</v>
      </c>
      <c r="EH150" s="1350">
        <f t="shared" si="152"/>
        <v>176719.84748999999</v>
      </c>
      <c r="EI150" s="1350">
        <f t="shared" si="153"/>
        <v>167056.43750999996</v>
      </c>
      <c r="EQ150" s="996" t="s">
        <v>585</v>
      </c>
      <c r="ER150" s="997">
        <v>332151000</v>
      </c>
      <c r="ES150" s="997">
        <v>204984398</v>
      </c>
      <c r="ET150" s="997">
        <v>127166602</v>
      </c>
      <c r="EU150" s="997">
        <v>193145514</v>
      </c>
      <c r="EV150" s="1352">
        <f t="shared" si="154"/>
        <v>343776.28499999997</v>
      </c>
      <c r="EW150" s="1352">
        <f t="shared" si="155"/>
        <v>199905.60698999997</v>
      </c>
      <c r="EX150" s="1352">
        <f t="shared" si="156"/>
        <v>212158.85192999998</v>
      </c>
      <c r="EY150" s="1352">
        <f t="shared" si="157"/>
        <v>131617.43307</v>
      </c>
      <c r="FF150" s="1153" t="s">
        <v>794</v>
      </c>
      <c r="FG150" s="1348">
        <v>82914000</v>
      </c>
      <c r="FH150" s="1348">
        <v>76393802</v>
      </c>
      <c r="FI150" s="1348">
        <v>76393802</v>
      </c>
      <c r="FJ150" s="1348">
        <v>6520198</v>
      </c>
      <c r="FK150" s="1350">
        <f t="shared" si="171"/>
        <v>85815.989999999991</v>
      </c>
      <c r="FL150" s="1350">
        <f t="shared" si="172"/>
        <v>79067.585069999986</v>
      </c>
      <c r="FM150" s="1350">
        <f t="shared" si="173"/>
        <v>79067.585069999986</v>
      </c>
      <c r="FN150" s="1350">
        <f t="shared" si="174"/>
        <v>6748.4049299999997</v>
      </c>
      <c r="FV150" s="748" t="s">
        <v>890</v>
      </c>
      <c r="FW150" s="749">
        <v>113257000</v>
      </c>
      <c r="FX150" s="749">
        <v>306123756</v>
      </c>
      <c r="FY150" s="749">
        <v>306123756</v>
      </c>
      <c r="FZ150" s="749">
        <v>-192866756</v>
      </c>
      <c r="GA150" s="1350">
        <f t="shared" si="163"/>
        <v>117220.995</v>
      </c>
      <c r="GB150" s="1350">
        <f t="shared" si="164"/>
        <v>316838.08745999995</v>
      </c>
      <c r="GC150" s="1350">
        <f t="shared" si="165"/>
        <v>316838.08745999995</v>
      </c>
      <c r="GD150" s="1350">
        <f t="shared" si="166"/>
        <v>-199617.09245999999</v>
      </c>
    </row>
    <row r="151" spans="1:186" ht="15" customHeight="1" x14ac:dyDescent="0.25">
      <c r="BM151" s="748" t="s">
        <v>405</v>
      </c>
      <c r="BN151" s="1348">
        <v>15463357000</v>
      </c>
      <c r="BO151" s="1348">
        <v>7337591570</v>
      </c>
      <c r="BP151" s="1348">
        <v>7337591570</v>
      </c>
      <c r="BQ151" s="1348">
        <v>8125765430</v>
      </c>
      <c r="BR151" s="1348">
        <f t="shared" si="142"/>
        <v>16004574.494999999</v>
      </c>
      <c r="BS151" s="1348">
        <f t="shared" si="143"/>
        <v>7594407.2749499995</v>
      </c>
      <c r="BT151" s="1348">
        <f t="shared" si="144"/>
        <v>7594407.2749499995</v>
      </c>
      <c r="BU151" s="1348">
        <f t="shared" si="145"/>
        <v>8410167.2200499997</v>
      </c>
      <c r="CC151" s="1348" t="s">
        <v>403</v>
      </c>
      <c r="CD151" s="1348">
        <v>18420114000</v>
      </c>
      <c r="CE151" s="1348">
        <v>9546449397</v>
      </c>
      <c r="CF151" s="1348">
        <v>9546449397</v>
      </c>
      <c r="CG151" s="1348">
        <v>8873664603</v>
      </c>
      <c r="CH151" s="1348">
        <f t="shared" si="118"/>
        <v>19064817.989999998</v>
      </c>
      <c r="CI151" s="1348">
        <f t="shared" si="119"/>
        <v>9880575.1258949991</v>
      </c>
      <c r="CJ151" s="1348">
        <f t="shared" si="120"/>
        <v>9880575.1258949991</v>
      </c>
      <c r="CK151" s="1348">
        <f t="shared" si="121"/>
        <v>9184242.8641049992</v>
      </c>
      <c r="CS151" s="748" t="s">
        <v>794</v>
      </c>
      <c r="CT151" s="749">
        <v>82914000</v>
      </c>
      <c r="CU151" s="749">
        <v>50929201</v>
      </c>
      <c r="CV151" s="749">
        <v>50929201</v>
      </c>
      <c r="CW151" s="749">
        <v>31984799</v>
      </c>
      <c r="CX151" s="1348">
        <f t="shared" si="167"/>
        <v>85815.989999999991</v>
      </c>
      <c r="CY151" s="1348">
        <f t="shared" si="168"/>
        <v>52711.723034999995</v>
      </c>
      <c r="CZ151" s="1348">
        <f t="shared" si="169"/>
        <v>52711.723034999995</v>
      </c>
      <c r="DA151" s="1348">
        <f t="shared" si="170"/>
        <v>33104.266964999995</v>
      </c>
      <c r="DJ151" s="1153" t="s">
        <v>794</v>
      </c>
      <c r="DK151" s="1348">
        <v>82914000</v>
      </c>
      <c r="DL151" s="1348">
        <v>76393802</v>
      </c>
      <c r="DM151" s="1348">
        <v>6520198</v>
      </c>
      <c r="DN151" s="1348">
        <v>76393802</v>
      </c>
      <c r="DO151" s="1348">
        <f t="shared" si="146"/>
        <v>85815.989999999991</v>
      </c>
      <c r="DP151" s="1348">
        <f t="shared" si="147"/>
        <v>79067.585069999986</v>
      </c>
      <c r="DQ151" s="1348">
        <f t="shared" si="148"/>
        <v>6748.4049299999997</v>
      </c>
      <c r="DR151" s="1348">
        <f t="shared" si="149"/>
        <v>79067.585069999986</v>
      </c>
      <c r="EA151" s="748" t="s">
        <v>794</v>
      </c>
      <c r="EB151" s="749">
        <v>82914000</v>
      </c>
      <c r="EC151" s="749">
        <v>76393802</v>
      </c>
      <c r="ED151" s="749">
        <v>76393802</v>
      </c>
      <c r="EE151" s="749">
        <v>6520198</v>
      </c>
      <c r="EF151" s="1350">
        <f t="shared" si="150"/>
        <v>85815.989999999991</v>
      </c>
      <c r="EG151" s="1350">
        <f t="shared" si="151"/>
        <v>79067.585069999986</v>
      </c>
      <c r="EH151" s="1350">
        <f t="shared" si="152"/>
        <v>79067.585069999986</v>
      </c>
      <c r="EI151" s="1350">
        <f t="shared" si="153"/>
        <v>6748.4049299999997</v>
      </c>
      <c r="EQ151" s="996" t="s">
        <v>794</v>
      </c>
      <c r="ER151" s="997">
        <v>82914000</v>
      </c>
      <c r="ES151" s="997">
        <v>76393802</v>
      </c>
      <c r="ET151" s="997">
        <v>6520198</v>
      </c>
      <c r="EU151" s="997">
        <v>76393802</v>
      </c>
      <c r="EV151" s="1352">
        <f t="shared" si="154"/>
        <v>85815.989999999991</v>
      </c>
      <c r="EW151" s="1352">
        <f t="shared" si="155"/>
        <v>79067.585069999986</v>
      </c>
      <c r="EX151" s="1352">
        <f t="shared" si="156"/>
        <v>79067.585069999986</v>
      </c>
      <c r="EY151" s="1352">
        <f t="shared" si="157"/>
        <v>6748.4049299999997</v>
      </c>
      <c r="FF151" s="1153" t="s">
        <v>854</v>
      </c>
      <c r="FG151" s="1348">
        <v>16508000</v>
      </c>
      <c r="FH151" s="1348">
        <v>0</v>
      </c>
      <c r="FI151" s="1348">
        <v>16184000</v>
      </c>
      <c r="FJ151" s="1348">
        <v>324000</v>
      </c>
      <c r="FK151" s="1348">
        <f t="shared" si="171"/>
        <v>17085.78</v>
      </c>
      <c r="FL151" s="1348">
        <f t="shared" si="172"/>
        <v>0</v>
      </c>
      <c r="FM151" s="1348">
        <f t="shared" si="173"/>
        <v>16750.439999999999</v>
      </c>
      <c r="FN151" s="1348">
        <f t="shared" si="174"/>
        <v>335.34</v>
      </c>
      <c r="FV151" s="748" t="s">
        <v>896</v>
      </c>
      <c r="FW151" s="749">
        <v>253028</v>
      </c>
      <c r="FX151" s="749">
        <v>12341933</v>
      </c>
      <c r="FY151" s="749">
        <v>12655385</v>
      </c>
      <c r="FZ151" s="749">
        <v>-12402357</v>
      </c>
      <c r="GA151" s="1350">
        <f t="shared" si="163"/>
        <v>261.88397999999995</v>
      </c>
      <c r="GB151" s="1350">
        <f t="shared" si="164"/>
        <v>12773.900654999999</v>
      </c>
      <c r="GC151" s="1350">
        <f t="shared" si="165"/>
        <v>13098.323474999999</v>
      </c>
      <c r="GD151" s="1350">
        <f t="shared" si="166"/>
        <v>-12836.439494999999</v>
      </c>
    </row>
    <row r="152" spans="1:186" ht="15" customHeight="1" x14ac:dyDescent="0.25">
      <c r="BM152" s="748" t="s">
        <v>406</v>
      </c>
      <c r="BN152" s="1348">
        <v>2499111000</v>
      </c>
      <c r="BO152" s="1348">
        <v>1625202421</v>
      </c>
      <c r="BP152" s="1348">
        <v>1625202421</v>
      </c>
      <c r="BQ152" s="1348">
        <v>873908579</v>
      </c>
      <c r="BR152" s="1348">
        <f t="shared" si="142"/>
        <v>2586579.8849999998</v>
      </c>
      <c r="BS152" s="1348">
        <f t="shared" si="143"/>
        <v>1682084.5057349999</v>
      </c>
      <c r="BT152" s="1348">
        <f t="shared" si="144"/>
        <v>1682084.5057349999</v>
      </c>
      <c r="BU152" s="1348">
        <f t="shared" si="145"/>
        <v>904495.379265</v>
      </c>
      <c r="CC152" s="1348" t="s">
        <v>404</v>
      </c>
      <c r="CD152" s="1348">
        <v>15463357000</v>
      </c>
      <c r="CE152" s="1348">
        <v>7443941702</v>
      </c>
      <c r="CF152" s="1348">
        <v>7443941702</v>
      </c>
      <c r="CG152" s="1348">
        <v>8019415298</v>
      </c>
      <c r="CH152" s="1348">
        <f t="shared" si="118"/>
        <v>16004574.494999999</v>
      </c>
      <c r="CI152" s="1348">
        <f t="shared" si="119"/>
        <v>7704479.6615699986</v>
      </c>
      <c r="CJ152" s="1348">
        <f t="shared" si="120"/>
        <v>7704479.6615699986</v>
      </c>
      <c r="CK152" s="1348">
        <f t="shared" si="121"/>
        <v>8300094.8334299996</v>
      </c>
      <c r="CS152" s="748" t="s">
        <v>854</v>
      </c>
      <c r="CT152" s="749">
        <v>16508000</v>
      </c>
      <c r="CU152" s="749">
        <v>0</v>
      </c>
      <c r="CV152" s="749">
        <v>0</v>
      </c>
      <c r="CW152" s="749">
        <v>16508000</v>
      </c>
      <c r="CX152" s="1348">
        <f t="shared" si="167"/>
        <v>17085.78</v>
      </c>
      <c r="CY152" s="1348">
        <f t="shared" si="168"/>
        <v>0</v>
      </c>
      <c r="CZ152" s="1348">
        <f t="shared" si="169"/>
        <v>0</v>
      </c>
      <c r="DA152" s="1348">
        <f t="shared" si="170"/>
        <v>17085.78</v>
      </c>
      <c r="DJ152" s="1153" t="s">
        <v>854</v>
      </c>
      <c r="DK152" s="1348">
        <v>16508000</v>
      </c>
      <c r="DL152" s="1348">
        <v>0</v>
      </c>
      <c r="DM152" s="1348">
        <v>16508000</v>
      </c>
      <c r="DN152" s="1348">
        <v>0</v>
      </c>
      <c r="DO152" s="1348">
        <f t="shared" si="146"/>
        <v>17085.78</v>
      </c>
      <c r="DP152" s="1348">
        <f t="shared" si="147"/>
        <v>0</v>
      </c>
      <c r="DQ152" s="1348">
        <f t="shared" si="148"/>
        <v>17085.78</v>
      </c>
      <c r="DR152" s="1348">
        <f t="shared" si="149"/>
        <v>0</v>
      </c>
      <c r="EA152" s="748" t="s">
        <v>854</v>
      </c>
      <c r="EB152" s="749">
        <v>16508000</v>
      </c>
      <c r="EC152" s="749">
        <v>0</v>
      </c>
      <c r="ED152" s="749">
        <v>0</v>
      </c>
      <c r="EE152" s="749">
        <v>16508000</v>
      </c>
      <c r="EF152" s="1350">
        <f t="shared" si="150"/>
        <v>17085.78</v>
      </c>
      <c r="EG152" s="1350">
        <f t="shared" si="151"/>
        <v>0</v>
      </c>
      <c r="EH152" s="1350">
        <f t="shared" si="152"/>
        <v>0</v>
      </c>
      <c r="EI152" s="1350">
        <f t="shared" si="153"/>
        <v>17085.78</v>
      </c>
      <c r="EQ152" s="996" t="s">
        <v>854</v>
      </c>
      <c r="ER152" s="997">
        <v>16508000</v>
      </c>
      <c r="ES152" s="997">
        <v>0</v>
      </c>
      <c r="ET152" s="997">
        <v>16508000</v>
      </c>
      <c r="EU152" s="997">
        <v>0</v>
      </c>
      <c r="EV152" s="1352">
        <f t="shared" si="154"/>
        <v>17085.78</v>
      </c>
      <c r="EW152" s="1352">
        <f t="shared" si="155"/>
        <v>0</v>
      </c>
      <c r="EX152" s="1352">
        <f t="shared" si="156"/>
        <v>0</v>
      </c>
      <c r="EY152" s="1352">
        <f t="shared" si="157"/>
        <v>17085.78</v>
      </c>
      <c r="FF152" s="1153" t="s">
        <v>402</v>
      </c>
      <c r="FG152" s="1348">
        <v>232729000</v>
      </c>
      <c r="FH152" s="1348">
        <v>152055779</v>
      </c>
      <c r="FI152" s="1348">
        <v>159454294</v>
      </c>
      <c r="FJ152" s="1348">
        <v>73274706</v>
      </c>
      <c r="FK152" s="1348">
        <f t="shared" si="171"/>
        <v>240874.51499999998</v>
      </c>
      <c r="FL152" s="1348">
        <f t="shared" si="172"/>
        <v>157377.73126500001</v>
      </c>
      <c r="FM152" s="1348">
        <f t="shared" si="173"/>
        <v>165035.19428999998</v>
      </c>
      <c r="FN152" s="1348">
        <f t="shared" si="174"/>
        <v>75839.32071</v>
      </c>
      <c r="FV152" s="748" t="s">
        <v>897</v>
      </c>
      <c r="FW152" s="749">
        <v>102972</v>
      </c>
      <c r="FX152" s="749">
        <v>0</v>
      </c>
      <c r="FY152" s="749">
        <v>0</v>
      </c>
      <c r="FZ152" s="749">
        <v>102972</v>
      </c>
      <c r="GA152" s="1350">
        <f t="shared" si="163"/>
        <v>106.57601999999999</v>
      </c>
      <c r="GB152" s="1350">
        <f t="shared" si="164"/>
        <v>0</v>
      </c>
      <c r="GC152" s="1350">
        <f t="shared" si="165"/>
        <v>0</v>
      </c>
      <c r="GD152" s="1350">
        <f t="shared" si="166"/>
        <v>106.57601999999999</v>
      </c>
    </row>
    <row r="153" spans="1:186" ht="15" customHeight="1" x14ac:dyDescent="0.25">
      <c r="BM153" s="748" t="s">
        <v>407</v>
      </c>
      <c r="BN153" s="1348">
        <v>2499111000</v>
      </c>
      <c r="BO153" s="1348">
        <v>1625202421</v>
      </c>
      <c r="BP153" s="1348">
        <v>1625202421</v>
      </c>
      <c r="BQ153" s="1348">
        <v>873908579</v>
      </c>
      <c r="BR153" s="1348">
        <f t="shared" si="142"/>
        <v>2586579.8849999998</v>
      </c>
      <c r="BS153" s="1348">
        <f t="shared" si="143"/>
        <v>1682084.5057349999</v>
      </c>
      <c r="BT153" s="1348">
        <f t="shared" si="144"/>
        <v>1682084.5057349999</v>
      </c>
      <c r="BU153" s="1348">
        <f t="shared" si="145"/>
        <v>904495.379265</v>
      </c>
      <c r="CC153" s="1348" t="s">
        <v>405</v>
      </c>
      <c r="CD153" s="1348">
        <v>15463357000</v>
      </c>
      <c r="CE153" s="1348">
        <v>7443941702</v>
      </c>
      <c r="CF153" s="1348">
        <v>7443941702</v>
      </c>
      <c r="CG153" s="1348">
        <v>8019415298</v>
      </c>
      <c r="CH153" s="1348"/>
      <c r="CI153" s="1348"/>
      <c r="CJ153" s="1348">
        <f t="shared" ref="CJ153:CK157" si="175">+CF153/$CJ$1*$CK$1</f>
        <v>7704479.6615699986</v>
      </c>
      <c r="CK153" s="1348">
        <f t="shared" si="175"/>
        <v>8300094.8334299996</v>
      </c>
      <c r="CS153" s="748" t="s">
        <v>402</v>
      </c>
      <c r="CT153" s="749">
        <v>232729000</v>
      </c>
      <c r="CU153" s="749">
        <v>21271418</v>
      </c>
      <c r="CV153" s="749">
        <v>25858918</v>
      </c>
      <c r="CW153" s="749">
        <v>206870082</v>
      </c>
      <c r="CX153" s="1348">
        <f t="shared" si="167"/>
        <v>240874.51499999998</v>
      </c>
      <c r="CY153" s="1348">
        <f t="shared" si="168"/>
        <v>22015.91763</v>
      </c>
      <c r="CZ153" s="1348">
        <f t="shared" si="169"/>
        <v>26763.98013</v>
      </c>
      <c r="DA153" s="1348">
        <f t="shared" si="170"/>
        <v>214110.53486999997</v>
      </c>
      <c r="DJ153" s="1153" t="s">
        <v>402</v>
      </c>
      <c r="DK153" s="1348">
        <v>232729000</v>
      </c>
      <c r="DL153" s="1348">
        <v>91509626</v>
      </c>
      <c r="DM153" s="1348">
        <v>141219374</v>
      </c>
      <c r="DN153" s="1348">
        <v>21271418</v>
      </c>
      <c r="DO153" s="1348">
        <f t="shared" si="146"/>
        <v>240874.51499999998</v>
      </c>
      <c r="DP153" s="1348">
        <f t="shared" si="147"/>
        <v>94712.462910000002</v>
      </c>
      <c r="DQ153" s="1348">
        <f t="shared" si="148"/>
        <v>146162.05209000001</v>
      </c>
      <c r="DR153" s="1348">
        <f t="shared" si="149"/>
        <v>22015.91763</v>
      </c>
      <c r="EA153" s="748" t="s">
        <v>402</v>
      </c>
      <c r="EB153" s="749">
        <v>232729000</v>
      </c>
      <c r="EC153" s="749">
        <v>89762512</v>
      </c>
      <c r="ED153" s="749">
        <v>94350012</v>
      </c>
      <c r="EE153" s="749">
        <v>138378988</v>
      </c>
      <c r="EF153" s="1350">
        <f t="shared" si="150"/>
        <v>240874.51499999998</v>
      </c>
      <c r="EG153" s="1350">
        <f t="shared" si="151"/>
        <v>92904.199919999999</v>
      </c>
      <c r="EH153" s="1350">
        <f t="shared" si="152"/>
        <v>97652.262419999999</v>
      </c>
      <c r="EI153" s="1350">
        <f t="shared" si="153"/>
        <v>143222.25258</v>
      </c>
      <c r="EQ153" s="996" t="s">
        <v>402</v>
      </c>
      <c r="ER153" s="997">
        <v>232729000</v>
      </c>
      <c r="ES153" s="997">
        <v>128590596</v>
      </c>
      <c r="ET153" s="997">
        <v>104138404</v>
      </c>
      <c r="EU153" s="997">
        <v>116751712</v>
      </c>
      <c r="EV153" s="1352">
        <f t="shared" si="154"/>
        <v>240874.51499999998</v>
      </c>
      <c r="EW153" s="1352">
        <f t="shared" si="155"/>
        <v>120838.02191999998</v>
      </c>
      <c r="EX153" s="1352">
        <f t="shared" si="156"/>
        <v>133091.26686</v>
      </c>
      <c r="EY153" s="1352">
        <f t="shared" si="157"/>
        <v>107783.24813999998</v>
      </c>
      <c r="FF153" s="1153" t="s">
        <v>587</v>
      </c>
      <c r="FG153" s="1348">
        <v>228589000</v>
      </c>
      <c r="FH153" s="1348">
        <v>147915779</v>
      </c>
      <c r="FI153" s="1348">
        <v>155314294</v>
      </c>
      <c r="FJ153" s="1348">
        <v>73274706</v>
      </c>
      <c r="FK153" s="1348">
        <f t="shared" si="171"/>
        <v>236589.61499999999</v>
      </c>
      <c r="FL153" s="1348">
        <f t="shared" si="172"/>
        <v>153092.83126499999</v>
      </c>
      <c r="FM153" s="1348">
        <f t="shared" si="173"/>
        <v>160750.29428999999</v>
      </c>
      <c r="FN153" s="1348">
        <f t="shared" si="174"/>
        <v>75839.32071</v>
      </c>
      <c r="FV153" s="748" t="s">
        <v>898</v>
      </c>
      <c r="FW153" s="749">
        <v>250500000</v>
      </c>
      <c r="FX153" s="749">
        <v>189711613</v>
      </c>
      <c r="FY153" s="749">
        <v>189711613</v>
      </c>
      <c r="FZ153" s="749">
        <v>60788387</v>
      </c>
      <c r="GA153" s="1350">
        <f t="shared" si="163"/>
        <v>259267.49999999997</v>
      </c>
      <c r="GB153" s="1350">
        <f t="shared" si="164"/>
        <v>196351.519455</v>
      </c>
      <c r="GC153" s="1350">
        <f t="shared" si="165"/>
        <v>196351.519455</v>
      </c>
      <c r="GD153" s="1350">
        <f t="shared" si="166"/>
        <v>62915.980544999999</v>
      </c>
    </row>
    <row r="154" spans="1:186" ht="15" customHeight="1" x14ac:dyDescent="0.25">
      <c r="BM154" s="748" t="s">
        <v>588</v>
      </c>
      <c r="BN154" s="1348">
        <v>2499111000</v>
      </c>
      <c r="BO154" s="1348">
        <v>1625202421</v>
      </c>
      <c r="BP154" s="1348">
        <v>1625202421</v>
      </c>
      <c r="BQ154" s="1348">
        <v>873908579</v>
      </c>
      <c r="BR154" s="1348">
        <f t="shared" si="142"/>
        <v>2586579.8849999998</v>
      </c>
      <c r="BS154" s="1348">
        <f t="shared" si="143"/>
        <v>1682084.5057349999</v>
      </c>
      <c r="BT154" s="1348">
        <f t="shared" si="144"/>
        <v>1682084.5057349999</v>
      </c>
      <c r="BU154" s="1348">
        <f t="shared" si="145"/>
        <v>904495.379265</v>
      </c>
      <c r="CC154" s="1348" t="s">
        <v>406</v>
      </c>
      <c r="CD154" s="1348">
        <v>2499111000</v>
      </c>
      <c r="CE154" s="1348">
        <v>1644862617</v>
      </c>
      <c r="CF154" s="1348">
        <v>1644862617</v>
      </c>
      <c r="CG154" s="1348">
        <v>854248383</v>
      </c>
      <c r="CH154" s="1348">
        <f>+CD154/$CJ$1*$CK$1</f>
        <v>2586579.8849999998</v>
      </c>
      <c r="CI154" s="1348">
        <f>+CE154/$CJ$1*$CK$1</f>
        <v>1702432.8085950001</v>
      </c>
      <c r="CJ154" s="1348">
        <f t="shared" si="175"/>
        <v>1702432.8085950001</v>
      </c>
      <c r="CK154" s="1348">
        <f t="shared" si="175"/>
        <v>884147.07640499994</v>
      </c>
      <c r="CS154" s="748" t="s">
        <v>587</v>
      </c>
      <c r="CT154" s="749">
        <v>228589000</v>
      </c>
      <c r="CU154" s="749">
        <v>17131418</v>
      </c>
      <c r="CV154" s="749">
        <v>21718918</v>
      </c>
      <c r="CW154" s="749">
        <v>206870082</v>
      </c>
      <c r="CX154" s="1348">
        <f t="shared" si="167"/>
        <v>236589.61499999999</v>
      </c>
      <c r="CY154" s="1348">
        <f t="shared" si="168"/>
        <v>17731.017629999998</v>
      </c>
      <c r="CZ154" s="1348">
        <f t="shared" si="169"/>
        <v>22479.080129999998</v>
      </c>
      <c r="DA154" s="1348">
        <f t="shared" si="170"/>
        <v>214110.53486999997</v>
      </c>
      <c r="DJ154" s="1153" t="s">
        <v>587</v>
      </c>
      <c r="DK154" s="1348">
        <v>228589000</v>
      </c>
      <c r="DL154" s="1348">
        <v>87369626</v>
      </c>
      <c r="DM154" s="1348">
        <v>141219374</v>
      </c>
      <c r="DN154" s="1348">
        <v>17131418</v>
      </c>
      <c r="DO154" s="1348">
        <f t="shared" si="146"/>
        <v>236589.61499999999</v>
      </c>
      <c r="DP154" s="1348">
        <f t="shared" si="147"/>
        <v>90427.562909999993</v>
      </c>
      <c r="DQ154" s="1348">
        <f t="shared" si="148"/>
        <v>146162.05209000001</v>
      </c>
      <c r="DR154" s="1348">
        <f t="shared" si="149"/>
        <v>17731.017629999998</v>
      </c>
      <c r="EA154" s="748" t="s">
        <v>587</v>
      </c>
      <c r="EB154" s="749">
        <v>228589000</v>
      </c>
      <c r="EC154" s="749">
        <v>85622512</v>
      </c>
      <c r="ED154" s="749">
        <v>90210012</v>
      </c>
      <c r="EE154" s="749">
        <v>138378988</v>
      </c>
      <c r="EF154" s="1350">
        <f t="shared" si="150"/>
        <v>236589.61499999999</v>
      </c>
      <c r="EG154" s="1350">
        <f t="shared" si="151"/>
        <v>88619.29991999999</v>
      </c>
      <c r="EH154" s="1350">
        <f t="shared" si="152"/>
        <v>93367.36241999999</v>
      </c>
      <c r="EI154" s="1350">
        <f t="shared" si="153"/>
        <v>143222.25258</v>
      </c>
      <c r="EQ154" s="996" t="s">
        <v>587</v>
      </c>
      <c r="ER154" s="997">
        <v>228589000</v>
      </c>
      <c r="ES154" s="997">
        <v>124450596</v>
      </c>
      <c r="ET154" s="997">
        <v>104138404</v>
      </c>
      <c r="EU154" s="997">
        <v>112611712</v>
      </c>
      <c r="EV154" s="1352">
        <f t="shared" si="154"/>
        <v>236589.61499999999</v>
      </c>
      <c r="EW154" s="1352">
        <f t="shared" si="155"/>
        <v>116553.12191999999</v>
      </c>
      <c r="EX154" s="1352">
        <f t="shared" si="156"/>
        <v>128806.36685999999</v>
      </c>
      <c r="EY154" s="1352">
        <f t="shared" si="157"/>
        <v>107783.24813999998</v>
      </c>
      <c r="FF154" s="1153" t="s">
        <v>786</v>
      </c>
      <c r="FG154" s="1348">
        <v>4140000</v>
      </c>
      <c r="FH154" s="1348">
        <v>4140000</v>
      </c>
      <c r="FI154" s="1348">
        <v>4140000</v>
      </c>
      <c r="FJ154" s="1348">
        <v>0</v>
      </c>
      <c r="FK154" s="1348">
        <f t="shared" si="171"/>
        <v>4284.8999999999996</v>
      </c>
      <c r="FL154" s="1348">
        <f t="shared" si="172"/>
        <v>4284.8999999999996</v>
      </c>
      <c r="FM154" s="1348">
        <f t="shared" si="173"/>
        <v>4284.8999999999996</v>
      </c>
      <c r="FN154" s="1348">
        <f t="shared" si="174"/>
        <v>0</v>
      </c>
      <c r="FV154" s="748" t="s">
        <v>585</v>
      </c>
      <c r="FW154" s="749">
        <v>374172000</v>
      </c>
      <c r="FX154" s="749">
        <v>331742183</v>
      </c>
      <c r="FY154" s="749">
        <v>335896059</v>
      </c>
      <c r="FZ154" s="749">
        <v>38275941</v>
      </c>
      <c r="GA154" s="1350">
        <f t="shared" ref="GA154:GA170" si="176">+FW154/$GC$1*$GD$1</f>
        <v>387268.01999999996</v>
      </c>
      <c r="GB154" s="1350">
        <f t="shared" ref="GB154:GB170" si="177">+FX154/$GC$1*$GD$1</f>
        <v>343353.15940499998</v>
      </c>
      <c r="GC154" s="1350">
        <f t="shared" ref="GC154:GC170" si="178">+FY154/$GC$1*$GD$1</f>
        <v>347652.421065</v>
      </c>
      <c r="GD154" s="1350">
        <f t="shared" ref="GD154:GD170" si="179">+FZ154/$GC$1*$GD$1</f>
        <v>39615.598934999995</v>
      </c>
    </row>
    <row r="155" spans="1:186" ht="15" customHeight="1" x14ac:dyDescent="0.25">
      <c r="BM155" s="748" t="s">
        <v>408</v>
      </c>
      <c r="BN155" s="1348">
        <v>457646000</v>
      </c>
      <c r="BO155" s="1348">
        <v>457645078</v>
      </c>
      <c r="BP155" s="1348">
        <v>457645078</v>
      </c>
      <c r="BQ155" s="1348">
        <v>922</v>
      </c>
      <c r="BR155" s="1348">
        <f t="shared" si="142"/>
        <v>473663.61</v>
      </c>
      <c r="BS155" s="1348">
        <f t="shared" si="143"/>
        <v>473662.65572999994</v>
      </c>
      <c r="BT155" s="1348">
        <f t="shared" si="144"/>
        <v>473662.65572999994</v>
      </c>
      <c r="BU155" s="1348">
        <f t="shared" si="145"/>
        <v>0.95426999999999995</v>
      </c>
      <c r="CC155" s="1348" t="s">
        <v>407</v>
      </c>
      <c r="CD155" s="1348">
        <v>2499111000</v>
      </c>
      <c r="CE155" s="1348">
        <v>1644862617</v>
      </c>
      <c r="CF155" s="1348">
        <v>1644862617</v>
      </c>
      <c r="CG155" s="1348">
        <v>854248383</v>
      </c>
      <c r="CH155" s="1348"/>
      <c r="CI155" s="1348"/>
      <c r="CJ155" s="1348">
        <f t="shared" si="175"/>
        <v>1702432.8085950001</v>
      </c>
      <c r="CK155" s="1348">
        <f t="shared" si="175"/>
        <v>884147.07640499994</v>
      </c>
      <c r="CS155" s="748" t="s">
        <v>786</v>
      </c>
      <c r="CT155" s="749">
        <v>4140000</v>
      </c>
      <c r="CU155" s="749">
        <v>4140000</v>
      </c>
      <c r="CV155" s="749">
        <v>4140000</v>
      </c>
      <c r="CW155" s="749">
        <v>0</v>
      </c>
      <c r="CX155" s="1348">
        <f t="shared" si="167"/>
        <v>4284.8999999999996</v>
      </c>
      <c r="CY155" s="1348">
        <f t="shared" si="168"/>
        <v>4284.8999999999996</v>
      </c>
      <c r="CZ155" s="1348">
        <f t="shared" si="169"/>
        <v>4284.8999999999996</v>
      </c>
      <c r="DA155" s="1348">
        <f t="shared" si="170"/>
        <v>0</v>
      </c>
      <c r="DJ155" s="1153" t="s">
        <v>786</v>
      </c>
      <c r="DK155" s="1348">
        <v>4140000</v>
      </c>
      <c r="DL155" s="1348">
        <v>4140000</v>
      </c>
      <c r="DM155" s="1348">
        <v>0</v>
      </c>
      <c r="DN155" s="1348">
        <v>4140000</v>
      </c>
      <c r="DO155" s="1348">
        <f t="shared" si="146"/>
        <v>4284.8999999999996</v>
      </c>
      <c r="DP155" s="1348">
        <f t="shared" si="147"/>
        <v>4284.8999999999996</v>
      </c>
      <c r="DQ155" s="1348">
        <f t="shared" si="148"/>
        <v>0</v>
      </c>
      <c r="DR155" s="1348">
        <f t="shared" si="149"/>
        <v>4284.8999999999996</v>
      </c>
      <c r="EA155" s="748" t="s">
        <v>786</v>
      </c>
      <c r="EB155" s="749">
        <v>4140000</v>
      </c>
      <c r="EC155" s="749">
        <v>4140000</v>
      </c>
      <c r="ED155" s="749">
        <v>4140000</v>
      </c>
      <c r="EE155" s="749">
        <v>0</v>
      </c>
      <c r="EF155" s="1350">
        <f t="shared" si="150"/>
        <v>4284.8999999999996</v>
      </c>
      <c r="EG155" s="1350">
        <f t="shared" si="151"/>
        <v>4284.8999999999996</v>
      </c>
      <c r="EH155" s="1350">
        <f t="shared" si="152"/>
        <v>4284.8999999999996</v>
      </c>
      <c r="EI155" s="1350">
        <f t="shared" si="153"/>
        <v>0</v>
      </c>
      <c r="EQ155" s="996" t="s">
        <v>786</v>
      </c>
      <c r="ER155" s="997">
        <v>4140000</v>
      </c>
      <c r="ES155" s="997">
        <v>4140000</v>
      </c>
      <c r="ET155" s="997">
        <v>0</v>
      </c>
      <c r="EU155" s="997">
        <v>4140000</v>
      </c>
      <c r="EV155" s="1352">
        <f t="shared" si="154"/>
        <v>4284.8999999999996</v>
      </c>
      <c r="EW155" s="1352">
        <f t="shared" si="155"/>
        <v>4284.8999999999996</v>
      </c>
      <c r="EX155" s="1352">
        <f t="shared" si="156"/>
        <v>4284.8999999999996</v>
      </c>
      <c r="EY155" s="1352">
        <f t="shared" si="157"/>
        <v>0</v>
      </c>
      <c r="FF155" s="1153" t="s">
        <v>403</v>
      </c>
      <c r="FG155" s="1348">
        <v>18420114000</v>
      </c>
      <c r="FH155" s="1348">
        <v>18420113078</v>
      </c>
      <c r="FI155" s="1348">
        <v>18420113078</v>
      </c>
      <c r="FJ155" s="1348">
        <v>922</v>
      </c>
      <c r="FK155" s="1348">
        <f t="shared" si="171"/>
        <v>19064817.989999998</v>
      </c>
      <c r="FL155" s="1348">
        <f t="shared" si="172"/>
        <v>19064817.035730001</v>
      </c>
      <c r="FM155" s="1348">
        <f t="shared" si="173"/>
        <v>19064817.035730001</v>
      </c>
      <c r="FN155" s="1348">
        <f t="shared" si="174"/>
        <v>0.95426999999999995</v>
      </c>
      <c r="FV155" s="748" t="s">
        <v>794</v>
      </c>
      <c r="FW155" s="749">
        <v>76394000</v>
      </c>
      <c r="FX155" s="749">
        <v>76393802</v>
      </c>
      <c r="FY155" s="749">
        <v>76393802</v>
      </c>
      <c r="FZ155" s="749">
        <v>198</v>
      </c>
      <c r="GA155" s="1350">
        <f t="shared" si="176"/>
        <v>79067.789999999994</v>
      </c>
      <c r="GB155" s="1350">
        <f t="shared" si="177"/>
        <v>79067.585069999986</v>
      </c>
      <c r="GC155" s="1350">
        <f t="shared" si="178"/>
        <v>79067.585069999986</v>
      </c>
      <c r="GD155" s="1350">
        <f t="shared" si="179"/>
        <v>0.20493</v>
      </c>
    </row>
    <row r="156" spans="1:186" ht="15" customHeight="1" x14ac:dyDescent="0.25">
      <c r="CC156" s="1348" t="s">
        <v>588</v>
      </c>
      <c r="CD156" s="1348">
        <v>2499111000</v>
      </c>
      <c r="CE156" s="1348">
        <v>1644862617</v>
      </c>
      <c r="CF156" s="1348">
        <v>1644862617</v>
      </c>
      <c r="CG156" s="1348">
        <v>854248383</v>
      </c>
      <c r="CH156" s="1348"/>
      <c r="CI156" s="1348"/>
      <c r="CJ156" s="1348">
        <f t="shared" si="175"/>
        <v>1702432.8085950001</v>
      </c>
      <c r="CK156" s="1348">
        <f t="shared" si="175"/>
        <v>884147.07640499994</v>
      </c>
      <c r="CS156" s="748" t="s">
        <v>403</v>
      </c>
      <c r="CT156" s="749">
        <v>18420114000</v>
      </c>
      <c r="CU156" s="749">
        <v>10346112193</v>
      </c>
      <c r="CV156" s="749">
        <v>10346112193</v>
      </c>
      <c r="CW156" s="749">
        <v>8074001807</v>
      </c>
      <c r="CX156" s="1348">
        <f t="shared" si="167"/>
        <v>19064817.989999998</v>
      </c>
      <c r="CY156" s="1348">
        <f t="shared" si="168"/>
        <v>10708226.119755</v>
      </c>
      <c r="CZ156" s="1348">
        <f t="shared" si="169"/>
        <v>10708226.119755</v>
      </c>
      <c r="DA156" s="1348">
        <f t="shared" si="170"/>
        <v>8356591.8702449994</v>
      </c>
      <c r="DJ156" s="1153" t="s">
        <v>403</v>
      </c>
      <c r="DK156" s="1348">
        <v>18420114000</v>
      </c>
      <c r="DL156" s="1348">
        <v>10346112193</v>
      </c>
      <c r="DM156" s="1348">
        <v>8074001807</v>
      </c>
      <c r="DN156" s="1348">
        <v>10346112193</v>
      </c>
      <c r="DO156" s="1348">
        <f t="shared" si="146"/>
        <v>19064817.989999998</v>
      </c>
      <c r="DP156" s="1348">
        <f t="shared" si="147"/>
        <v>10708226.119755</v>
      </c>
      <c r="DQ156" s="1348">
        <f t="shared" si="148"/>
        <v>8356591.8702449994</v>
      </c>
      <c r="DR156" s="1348">
        <f t="shared" si="149"/>
        <v>10708226.119755</v>
      </c>
      <c r="EA156" s="748" t="s">
        <v>403</v>
      </c>
      <c r="EB156" s="749">
        <v>18420114000</v>
      </c>
      <c r="EC156" s="749">
        <v>17122041865</v>
      </c>
      <c r="ED156" s="749">
        <v>17122041865</v>
      </c>
      <c r="EE156" s="749">
        <v>1298072135</v>
      </c>
      <c r="EF156" s="1350">
        <f t="shared" si="150"/>
        <v>19064817.989999998</v>
      </c>
      <c r="EG156" s="1350">
        <f t="shared" si="151"/>
        <v>17721313.330274995</v>
      </c>
      <c r="EH156" s="1350">
        <f t="shared" si="152"/>
        <v>17721313.330274995</v>
      </c>
      <c r="EI156" s="1350">
        <f t="shared" si="153"/>
        <v>1343504.6597249999</v>
      </c>
      <c r="EQ156" s="996" t="s">
        <v>403</v>
      </c>
      <c r="ER156" s="997">
        <v>18420114000</v>
      </c>
      <c r="ES156" s="997">
        <v>18420113078</v>
      </c>
      <c r="ET156" s="997">
        <v>922</v>
      </c>
      <c r="EU156" s="997">
        <v>18420113078</v>
      </c>
      <c r="EV156" s="1352">
        <f t="shared" si="154"/>
        <v>19064817.989999998</v>
      </c>
      <c r="EW156" s="1352">
        <f t="shared" si="155"/>
        <v>19064817.035730001</v>
      </c>
      <c r="EX156" s="1352">
        <f t="shared" si="156"/>
        <v>19064817.035730001</v>
      </c>
      <c r="EY156" s="1352">
        <f t="shared" si="157"/>
        <v>0.95426999999999995</v>
      </c>
      <c r="FF156" s="1153" t="s">
        <v>404</v>
      </c>
      <c r="FG156" s="1348">
        <v>15463357000</v>
      </c>
      <c r="FH156" s="1348">
        <v>15463357000</v>
      </c>
      <c r="FI156" s="1348">
        <v>15463357000</v>
      </c>
      <c r="FJ156" s="1348">
        <v>0</v>
      </c>
      <c r="FK156" s="1348">
        <f t="shared" si="171"/>
        <v>16004574.494999999</v>
      </c>
      <c r="FL156" s="1348">
        <f t="shared" si="172"/>
        <v>16004574.494999999</v>
      </c>
      <c r="FM156" s="1348">
        <f t="shared" si="173"/>
        <v>16004574.494999999</v>
      </c>
      <c r="FN156" s="1348">
        <f t="shared" si="174"/>
        <v>0</v>
      </c>
      <c r="FV156" s="748" t="s">
        <v>854</v>
      </c>
      <c r="FW156" s="749">
        <v>16184000</v>
      </c>
      <c r="FX156" s="749">
        <v>16184000</v>
      </c>
      <c r="FY156" s="749">
        <v>16184000</v>
      </c>
      <c r="FZ156" s="749">
        <v>0</v>
      </c>
      <c r="GA156" s="1350">
        <f t="shared" si="176"/>
        <v>16750.439999999999</v>
      </c>
      <c r="GB156" s="1350">
        <f t="shared" si="177"/>
        <v>16750.439999999999</v>
      </c>
      <c r="GC156" s="1350">
        <f t="shared" si="178"/>
        <v>16750.439999999999</v>
      </c>
      <c r="GD156" s="1350">
        <f t="shared" si="179"/>
        <v>0</v>
      </c>
    </row>
    <row r="157" spans="1:186" ht="15" customHeight="1" x14ac:dyDescent="0.25">
      <c r="CC157" s="1348" t="s">
        <v>408</v>
      </c>
      <c r="CD157" s="1348">
        <v>457646000</v>
      </c>
      <c r="CE157" s="1348">
        <v>457645078</v>
      </c>
      <c r="CF157" s="1348">
        <v>457645078</v>
      </c>
      <c r="CG157" s="1348">
        <v>922</v>
      </c>
      <c r="CH157" s="1348">
        <f>+CD157/$CJ$1*$CK$1</f>
        <v>473663.61</v>
      </c>
      <c r="CI157" s="1348">
        <f>+CE157/$CJ$1*$CK$1</f>
        <v>473662.65572999994</v>
      </c>
      <c r="CJ157" s="1348">
        <f t="shared" si="175"/>
        <v>473662.65572999994</v>
      </c>
      <c r="CK157" s="1348">
        <f t="shared" si="175"/>
        <v>0.95426999999999995</v>
      </c>
      <c r="CS157" s="748" t="s">
        <v>404</v>
      </c>
      <c r="CT157" s="749">
        <v>15463357000</v>
      </c>
      <c r="CU157" s="749">
        <v>7443941702</v>
      </c>
      <c r="CV157" s="749">
        <v>7443941702</v>
      </c>
      <c r="CW157" s="749">
        <v>8019415298</v>
      </c>
      <c r="CX157" s="1348">
        <f t="shared" si="167"/>
        <v>16004574.494999999</v>
      </c>
      <c r="CY157" s="1348">
        <f t="shared" si="168"/>
        <v>7704479.6615699986</v>
      </c>
      <c r="CZ157" s="1348">
        <f t="shared" si="169"/>
        <v>7704479.6615699986</v>
      </c>
      <c r="DA157" s="1348">
        <f t="shared" si="170"/>
        <v>8300094.8334299996</v>
      </c>
      <c r="DJ157" s="1153" t="s">
        <v>404</v>
      </c>
      <c r="DK157" s="1348">
        <v>15463357000</v>
      </c>
      <c r="DL157" s="1348">
        <v>7443941702</v>
      </c>
      <c r="DM157" s="1348">
        <v>8019415298</v>
      </c>
      <c r="DN157" s="1348">
        <v>7443941702</v>
      </c>
      <c r="DO157" s="1348">
        <f t="shared" si="146"/>
        <v>16004574.494999999</v>
      </c>
      <c r="DP157" s="1348">
        <f t="shared" si="147"/>
        <v>7704479.6615699986</v>
      </c>
      <c r="DQ157" s="1348">
        <f t="shared" si="148"/>
        <v>8300094.8334299996</v>
      </c>
      <c r="DR157" s="1348">
        <f t="shared" si="149"/>
        <v>7704479.6615699986</v>
      </c>
      <c r="EA157" s="748" t="s">
        <v>404</v>
      </c>
      <c r="EB157" s="749">
        <v>15463357000</v>
      </c>
      <c r="EC157" s="749">
        <v>14165285787</v>
      </c>
      <c r="ED157" s="749">
        <v>14165285787</v>
      </c>
      <c r="EE157" s="749">
        <v>1298071213</v>
      </c>
      <c r="EF157" s="1350">
        <f t="shared" si="150"/>
        <v>16004574.494999999</v>
      </c>
      <c r="EG157" s="1350">
        <f t="shared" si="151"/>
        <v>14661070.789545</v>
      </c>
      <c r="EH157" s="1350">
        <f t="shared" si="152"/>
        <v>14661070.789545</v>
      </c>
      <c r="EI157" s="1350">
        <f t="shared" si="153"/>
        <v>1343503.7054549998</v>
      </c>
      <c r="EQ157" s="996" t="s">
        <v>404</v>
      </c>
      <c r="ER157" s="997">
        <v>15463357000</v>
      </c>
      <c r="ES157" s="997">
        <v>15463357000</v>
      </c>
      <c r="ET157" s="997">
        <v>0</v>
      </c>
      <c r="EU157" s="997">
        <v>15463357000</v>
      </c>
      <c r="EV157" s="1352">
        <f t="shared" si="154"/>
        <v>16004574.494999999</v>
      </c>
      <c r="EW157" s="1352">
        <f t="shared" si="155"/>
        <v>16004574.494999999</v>
      </c>
      <c r="EX157" s="1352">
        <f t="shared" si="156"/>
        <v>16004574.494999999</v>
      </c>
      <c r="EY157" s="1352">
        <f t="shared" si="157"/>
        <v>0</v>
      </c>
      <c r="FF157" s="1153" t="s">
        <v>406</v>
      </c>
      <c r="FG157" s="1348">
        <v>2499111000</v>
      </c>
      <c r="FH157" s="1348">
        <v>2499111000</v>
      </c>
      <c r="FI157" s="1348">
        <v>2499111000</v>
      </c>
      <c r="FJ157" s="1348">
        <v>0</v>
      </c>
      <c r="FK157" s="1348">
        <f t="shared" si="171"/>
        <v>2586579.8849999998</v>
      </c>
      <c r="FL157" s="1348">
        <f t="shared" si="172"/>
        <v>2586579.8849999998</v>
      </c>
      <c r="FM157" s="1348">
        <f t="shared" si="173"/>
        <v>2586579.8849999998</v>
      </c>
      <c r="FN157" s="1348">
        <f t="shared" si="174"/>
        <v>0</v>
      </c>
      <c r="FV157" s="748" t="s">
        <v>926</v>
      </c>
      <c r="FW157" s="749">
        <v>24300000</v>
      </c>
      <c r="FX157" s="749">
        <v>20678966</v>
      </c>
      <c r="FY157" s="749">
        <v>20678966</v>
      </c>
      <c r="FZ157" s="749">
        <v>3621034</v>
      </c>
      <c r="GA157" s="1350">
        <f t="shared" si="176"/>
        <v>25150.499999999996</v>
      </c>
      <c r="GB157" s="1350">
        <f t="shared" si="177"/>
        <v>21402.729809999997</v>
      </c>
      <c r="GC157" s="1350">
        <f t="shared" si="178"/>
        <v>21402.729809999997</v>
      </c>
      <c r="GD157" s="1350">
        <f t="shared" si="179"/>
        <v>3747.7701899999997</v>
      </c>
    </row>
    <row r="158" spans="1:186" ht="15" customHeight="1" x14ac:dyDescent="0.25">
      <c r="CH158" s="1349"/>
      <c r="CI158" s="1349"/>
      <c r="CS158" s="748" t="s">
        <v>405</v>
      </c>
      <c r="CT158" s="749">
        <v>15463357000</v>
      </c>
      <c r="CU158" s="749">
        <v>7443941702</v>
      </c>
      <c r="CV158" s="749">
        <v>7443941702</v>
      </c>
      <c r="CW158" s="749">
        <v>8019415298</v>
      </c>
      <c r="CX158" s="1348">
        <f t="shared" si="167"/>
        <v>16004574.494999999</v>
      </c>
      <c r="CY158" s="1348">
        <f t="shared" si="168"/>
        <v>7704479.6615699986</v>
      </c>
      <c r="CZ158" s="1348">
        <f t="shared" si="169"/>
        <v>7704479.6615699986</v>
      </c>
      <c r="DA158" s="1348">
        <f t="shared" si="170"/>
        <v>8300094.8334299996</v>
      </c>
      <c r="DJ158" s="1153" t="s">
        <v>405</v>
      </c>
      <c r="DK158" s="1348">
        <v>15463357000</v>
      </c>
      <c r="DL158" s="1348">
        <v>7443941702</v>
      </c>
      <c r="DM158" s="1348">
        <v>8019415298</v>
      </c>
      <c r="DN158" s="1348">
        <v>7443941702</v>
      </c>
      <c r="DO158" s="1348">
        <v>0</v>
      </c>
      <c r="DP158" s="1348">
        <v>0</v>
      </c>
      <c r="DQ158" s="1348">
        <v>0</v>
      </c>
      <c r="DR158" s="1348">
        <v>0</v>
      </c>
      <c r="EA158" s="748" t="s">
        <v>405</v>
      </c>
      <c r="EB158" s="749">
        <v>15463357000</v>
      </c>
      <c r="EC158" s="749">
        <v>14165285787</v>
      </c>
      <c r="ED158" s="749">
        <v>14165285787</v>
      </c>
      <c r="EE158" s="749">
        <v>1298071213</v>
      </c>
      <c r="EF158" s="1350">
        <f t="shared" si="150"/>
        <v>16004574.494999999</v>
      </c>
      <c r="EG158" s="1350">
        <f t="shared" si="151"/>
        <v>14661070.789545</v>
      </c>
      <c r="EH158" s="1350">
        <f t="shared" si="152"/>
        <v>14661070.789545</v>
      </c>
      <c r="EI158" s="1350">
        <f t="shared" si="153"/>
        <v>1343503.7054549998</v>
      </c>
      <c r="EQ158" s="996" t="s">
        <v>405</v>
      </c>
      <c r="ER158" s="997">
        <v>15463357000</v>
      </c>
      <c r="ES158" s="997">
        <v>15463357000</v>
      </c>
      <c r="ET158" s="997">
        <v>0</v>
      </c>
      <c r="EU158" s="997">
        <v>15463357000</v>
      </c>
      <c r="EV158" s="1352">
        <f t="shared" si="154"/>
        <v>16004574.494999999</v>
      </c>
      <c r="EW158" s="1352">
        <f t="shared" si="155"/>
        <v>16004574.494999999</v>
      </c>
      <c r="EX158" s="1352">
        <f t="shared" si="156"/>
        <v>16004574.494999999</v>
      </c>
      <c r="EY158" s="1352">
        <f t="shared" si="157"/>
        <v>0</v>
      </c>
      <c r="FF158" s="1153" t="s">
        <v>408</v>
      </c>
      <c r="FG158" s="1348">
        <v>457646000</v>
      </c>
      <c r="FH158" s="1348">
        <v>457645078</v>
      </c>
      <c r="FI158" s="1348">
        <v>457645078</v>
      </c>
      <c r="FJ158" s="1348">
        <v>922</v>
      </c>
      <c r="FK158" s="1348">
        <f t="shared" si="171"/>
        <v>473663.61</v>
      </c>
      <c r="FL158" s="1348">
        <f t="shared" si="172"/>
        <v>473662.65572999994</v>
      </c>
      <c r="FM158" s="1348">
        <f t="shared" si="173"/>
        <v>473662.65572999994</v>
      </c>
      <c r="FN158" s="1348">
        <f t="shared" si="174"/>
        <v>0.95426999999999995</v>
      </c>
      <c r="FV158" s="748" t="s">
        <v>927</v>
      </c>
      <c r="FW158" s="749">
        <v>24300000</v>
      </c>
      <c r="FX158" s="749">
        <v>20678966</v>
      </c>
      <c r="FY158" s="749">
        <v>20678966</v>
      </c>
      <c r="FZ158" s="749">
        <v>3621034</v>
      </c>
      <c r="GA158" s="1350">
        <f t="shared" si="176"/>
        <v>25150.499999999996</v>
      </c>
      <c r="GB158" s="1350">
        <f t="shared" si="177"/>
        <v>21402.729809999997</v>
      </c>
      <c r="GC158" s="1350">
        <f t="shared" si="178"/>
        <v>21402.729809999997</v>
      </c>
      <c r="GD158" s="1350">
        <f t="shared" si="179"/>
        <v>3747.7701899999997</v>
      </c>
    </row>
    <row r="159" spans="1:186" ht="15" customHeight="1" x14ac:dyDescent="0.25">
      <c r="CS159" s="748" t="s">
        <v>406</v>
      </c>
      <c r="CT159" s="749">
        <v>2499111000</v>
      </c>
      <c r="CU159" s="749">
        <v>2444525413</v>
      </c>
      <c r="CV159" s="749">
        <v>2444525413</v>
      </c>
      <c r="CW159" s="749">
        <v>54585587</v>
      </c>
      <c r="CX159" s="1348">
        <f t="shared" si="167"/>
        <v>2586579.8849999998</v>
      </c>
      <c r="CY159" s="1348">
        <f t="shared" si="168"/>
        <v>2530083.8024550001</v>
      </c>
      <c r="CZ159" s="1348">
        <f t="shared" si="169"/>
        <v>2530083.8024550001</v>
      </c>
      <c r="DA159" s="1348">
        <f t="shared" si="170"/>
        <v>56496.082544999997</v>
      </c>
      <c r="DJ159" s="1153" t="s">
        <v>406</v>
      </c>
      <c r="DK159" s="1348">
        <v>2499111000</v>
      </c>
      <c r="DL159" s="1348">
        <v>2444525413</v>
      </c>
      <c r="DM159" s="1348">
        <v>54585587</v>
      </c>
      <c r="DN159" s="1348">
        <v>2444525413</v>
      </c>
      <c r="DO159" s="1348">
        <f t="shared" si="146"/>
        <v>2586579.8849999998</v>
      </c>
      <c r="DP159" s="1348">
        <f t="shared" si="147"/>
        <v>2530083.8024550001</v>
      </c>
      <c r="DQ159" s="1348">
        <f t="shared" si="148"/>
        <v>56496.082544999997</v>
      </c>
      <c r="DR159" s="1348">
        <f t="shared" si="149"/>
        <v>2530083.8024550001</v>
      </c>
      <c r="EA159" s="748" t="s">
        <v>406</v>
      </c>
      <c r="EB159" s="749">
        <v>2499111000</v>
      </c>
      <c r="EC159" s="749">
        <v>2499111000</v>
      </c>
      <c r="ED159" s="749">
        <v>2499111000</v>
      </c>
      <c r="EE159" s="749">
        <v>0</v>
      </c>
      <c r="EF159" s="1350">
        <f t="shared" si="150"/>
        <v>2586579.8849999998</v>
      </c>
      <c r="EG159" s="1350">
        <f t="shared" si="151"/>
        <v>2586579.8849999998</v>
      </c>
      <c r="EH159" s="1350">
        <f t="shared" si="152"/>
        <v>2586579.8849999998</v>
      </c>
      <c r="EI159" s="1350">
        <f t="shared" si="153"/>
        <v>0</v>
      </c>
      <c r="EQ159" s="996" t="s">
        <v>406</v>
      </c>
      <c r="ER159" s="997">
        <v>2499111000</v>
      </c>
      <c r="ES159" s="997">
        <v>2499111000</v>
      </c>
      <c r="ET159" s="997">
        <v>0</v>
      </c>
      <c r="EU159" s="997">
        <v>2499111000</v>
      </c>
      <c r="EV159" s="1352">
        <f t="shared" si="154"/>
        <v>2586579.8849999998</v>
      </c>
      <c r="EW159" s="1352">
        <f t="shared" si="155"/>
        <v>2586579.8849999998</v>
      </c>
      <c r="EX159" s="1352">
        <f t="shared" si="156"/>
        <v>2586579.8849999998</v>
      </c>
      <c r="EY159" s="1352">
        <f t="shared" si="157"/>
        <v>0</v>
      </c>
      <c r="FK159" s="1348"/>
      <c r="FM159" s="1348"/>
      <c r="FN159" s="1348"/>
      <c r="FV159" s="748" t="s">
        <v>401</v>
      </c>
      <c r="FW159" s="749">
        <v>20000000</v>
      </c>
      <c r="FX159" s="749">
        <v>19136831</v>
      </c>
      <c r="FY159" s="749">
        <v>19136832</v>
      </c>
      <c r="FZ159" s="749">
        <v>863168</v>
      </c>
      <c r="GA159" s="1350">
        <f t="shared" si="176"/>
        <v>20700</v>
      </c>
      <c r="GB159" s="1350">
        <f t="shared" si="177"/>
        <v>19806.620084999995</v>
      </c>
      <c r="GC159" s="1350">
        <f t="shared" si="178"/>
        <v>19806.621119999996</v>
      </c>
      <c r="GD159" s="1350">
        <f t="shared" si="179"/>
        <v>893.37887999999998</v>
      </c>
    </row>
    <row r="160" spans="1:186" ht="15" customHeight="1" x14ac:dyDescent="0.25">
      <c r="CS160" s="748" t="s">
        <v>407</v>
      </c>
      <c r="CT160" s="749">
        <v>2499111000</v>
      </c>
      <c r="CU160" s="749">
        <v>2444525413</v>
      </c>
      <c r="CV160" s="749">
        <v>2444525413</v>
      </c>
      <c r="CW160" s="749">
        <v>54585587</v>
      </c>
      <c r="CX160" s="1348">
        <f t="shared" si="167"/>
        <v>2586579.8849999998</v>
      </c>
      <c r="CY160" s="1348">
        <f t="shared" si="168"/>
        <v>2530083.8024550001</v>
      </c>
      <c r="CZ160" s="1348">
        <f t="shared" si="169"/>
        <v>2530083.8024550001</v>
      </c>
      <c r="DA160" s="1348">
        <f t="shared" si="170"/>
        <v>56496.082544999997</v>
      </c>
      <c r="DJ160" s="1153" t="s">
        <v>407</v>
      </c>
      <c r="DK160" s="1348">
        <v>2499111000</v>
      </c>
      <c r="DL160" s="1348">
        <v>2444525413</v>
      </c>
      <c r="DM160" s="1348">
        <v>54585587</v>
      </c>
      <c r="DN160" s="1348">
        <v>2444525413</v>
      </c>
      <c r="DO160" s="1348">
        <v>0</v>
      </c>
      <c r="DP160" s="1348">
        <v>0</v>
      </c>
      <c r="DQ160" s="1348">
        <v>0</v>
      </c>
      <c r="DR160" s="1348">
        <v>0</v>
      </c>
      <c r="EA160" s="748" t="s">
        <v>407</v>
      </c>
      <c r="EB160" s="749">
        <v>2499111000</v>
      </c>
      <c r="EC160" s="749">
        <v>2499111000</v>
      </c>
      <c r="ED160" s="749">
        <v>2499111000</v>
      </c>
      <c r="EE160" s="749">
        <v>0</v>
      </c>
      <c r="EF160" s="1350">
        <f t="shared" si="150"/>
        <v>2586579.8849999998</v>
      </c>
      <c r="EG160" s="1350">
        <f t="shared" si="151"/>
        <v>2586579.8849999998</v>
      </c>
      <c r="EH160" s="1350">
        <f t="shared" si="152"/>
        <v>2586579.8849999998</v>
      </c>
      <c r="EI160" s="1350">
        <f t="shared" si="153"/>
        <v>0</v>
      </c>
      <c r="EQ160" s="996" t="s">
        <v>407</v>
      </c>
      <c r="ER160" s="997">
        <v>2499111000</v>
      </c>
      <c r="ES160" s="997">
        <v>2499111000</v>
      </c>
      <c r="ET160" s="997">
        <v>0</v>
      </c>
      <c r="EU160" s="997">
        <v>2499111000</v>
      </c>
      <c r="EV160" s="1352">
        <f t="shared" si="154"/>
        <v>2586579.8849999998</v>
      </c>
      <c r="EW160" s="1352">
        <f t="shared" si="155"/>
        <v>2586579.8849999998</v>
      </c>
      <c r="EX160" s="1352">
        <f t="shared" si="156"/>
        <v>2586579.8849999998</v>
      </c>
      <c r="EY160" s="1352">
        <f t="shared" si="157"/>
        <v>0</v>
      </c>
      <c r="FK160" s="1348"/>
      <c r="FM160" s="1348"/>
      <c r="FN160" s="1348"/>
      <c r="FV160" s="748" t="s">
        <v>586</v>
      </c>
      <c r="FW160" s="749">
        <v>20000000</v>
      </c>
      <c r="FX160" s="749">
        <v>19136831</v>
      </c>
      <c r="FY160" s="749">
        <v>19136832</v>
      </c>
      <c r="FZ160" s="749">
        <v>863168</v>
      </c>
      <c r="GA160" s="1350">
        <f t="shared" si="176"/>
        <v>20700</v>
      </c>
      <c r="GB160" s="1350">
        <f t="shared" si="177"/>
        <v>19806.620084999995</v>
      </c>
      <c r="GC160" s="1350">
        <f t="shared" si="178"/>
        <v>19806.621119999996</v>
      </c>
      <c r="GD160" s="1350">
        <f t="shared" si="179"/>
        <v>893.37887999999998</v>
      </c>
    </row>
    <row r="161" spans="97:186" ht="15" customHeight="1" x14ac:dyDescent="0.25">
      <c r="CS161" s="748" t="s">
        <v>588</v>
      </c>
      <c r="CT161" s="749">
        <v>2499111000</v>
      </c>
      <c r="CU161" s="749">
        <v>2444525413</v>
      </c>
      <c r="CV161" s="749">
        <v>2444525413</v>
      </c>
      <c r="CW161" s="749">
        <v>54585587</v>
      </c>
      <c r="CX161" s="1348">
        <f t="shared" si="167"/>
        <v>2586579.8849999998</v>
      </c>
      <c r="CY161" s="1348">
        <f t="shared" si="168"/>
        <v>2530083.8024550001</v>
      </c>
      <c r="CZ161" s="1348">
        <f t="shared" si="169"/>
        <v>2530083.8024550001</v>
      </c>
      <c r="DA161" s="1348">
        <f t="shared" si="170"/>
        <v>56496.082544999997</v>
      </c>
      <c r="DJ161" s="1153" t="s">
        <v>588</v>
      </c>
      <c r="DK161" s="1348">
        <v>2499111000</v>
      </c>
      <c r="DL161" s="1348">
        <v>2444525413</v>
      </c>
      <c r="DM161" s="1348">
        <v>54585587</v>
      </c>
      <c r="DN161" s="1348">
        <v>2444525413</v>
      </c>
      <c r="DO161" s="1348">
        <v>0</v>
      </c>
      <c r="DP161" s="1348">
        <v>0</v>
      </c>
      <c r="DQ161" s="1348">
        <v>0</v>
      </c>
      <c r="DR161" s="1348">
        <v>0</v>
      </c>
      <c r="EA161" s="748" t="s">
        <v>588</v>
      </c>
      <c r="EB161" s="749">
        <v>2499111000</v>
      </c>
      <c r="EC161" s="749">
        <v>2499111000</v>
      </c>
      <c r="ED161" s="749">
        <v>2499111000</v>
      </c>
      <c r="EE161" s="749">
        <v>0</v>
      </c>
      <c r="EF161" s="1350">
        <f t="shared" si="150"/>
        <v>2586579.8849999998</v>
      </c>
      <c r="EG161" s="1350">
        <f t="shared" si="151"/>
        <v>2586579.8849999998</v>
      </c>
      <c r="EH161" s="1350">
        <f t="shared" si="152"/>
        <v>2586579.8849999998</v>
      </c>
      <c r="EI161" s="1350">
        <f t="shared" si="153"/>
        <v>0</v>
      </c>
      <c r="EQ161" s="996" t="s">
        <v>588</v>
      </c>
      <c r="ER161" s="997">
        <v>2499111000</v>
      </c>
      <c r="ES161" s="997">
        <v>2499111000</v>
      </c>
      <c r="ET161" s="997">
        <v>0</v>
      </c>
      <c r="EU161" s="997">
        <v>2499111000</v>
      </c>
      <c r="EV161" s="1352">
        <f t="shared" si="154"/>
        <v>2586579.8849999998</v>
      </c>
      <c r="EW161" s="1352">
        <f t="shared" si="155"/>
        <v>2586579.8849999998</v>
      </c>
      <c r="EX161" s="1352">
        <f t="shared" si="156"/>
        <v>2586579.8849999998</v>
      </c>
      <c r="EY161" s="1352">
        <f t="shared" si="157"/>
        <v>0</v>
      </c>
      <c r="FV161" s="748" t="s">
        <v>402</v>
      </c>
      <c r="FW161" s="749">
        <v>237294000</v>
      </c>
      <c r="FX161" s="749">
        <v>199348584</v>
      </c>
      <c r="FY161" s="749">
        <v>203502459</v>
      </c>
      <c r="FZ161" s="749">
        <v>33791541</v>
      </c>
      <c r="GA161" s="1350">
        <f t="shared" si="176"/>
        <v>245599.28999999998</v>
      </c>
      <c r="GB161" s="1350">
        <f t="shared" si="177"/>
        <v>206325.78443999999</v>
      </c>
      <c r="GC161" s="1350">
        <f t="shared" si="178"/>
        <v>210625.04506499998</v>
      </c>
      <c r="GD161" s="1350">
        <f t="shared" si="179"/>
        <v>34974.244934999995</v>
      </c>
    </row>
    <row r="162" spans="97:186" ht="15" customHeight="1" x14ac:dyDescent="0.25">
      <c r="CS162" s="748" t="s">
        <v>408</v>
      </c>
      <c r="CT162" s="749">
        <v>457646000</v>
      </c>
      <c r="CU162" s="749">
        <v>457645078</v>
      </c>
      <c r="CV162" s="749">
        <v>457645078</v>
      </c>
      <c r="CW162" s="749">
        <v>922</v>
      </c>
      <c r="CX162" s="1348">
        <f t="shared" si="167"/>
        <v>473663.61</v>
      </c>
      <c r="CY162" s="1348">
        <f t="shared" si="168"/>
        <v>473662.65572999994</v>
      </c>
      <c r="CZ162" s="1348">
        <f t="shared" si="169"/>
        <v>473662.65572999994</v>
      </c>
      <c r="DA162" s="1348">
        <f t="shared" si="170"/>
        <v>0.95426999999999995</v>
      </c>
      <c r="DJ162" s="1153" t="s">
        <v>408</v>
      </c>
      <c r="DK162" s="1348">
        <v>457646000</v>
      </c>
      <c r="DL162" s="1348">
        <v>457645078</v>
      </c>
      <c r="DM162" s="1348">
        <v>922</v>
      </c>
      <c r="DN162" s="1348">
        <v>457645078</v>
      </c>
      <c r="DO162" s="1348">
        <f t="shared" si="146"/>
        <v>473663.61</v>
      </c>
      <c r="DP162" s="1348">
        <f t="shared" si="147"/>
        <v>473662.65572999994</v>
      </c>
      <c r="DQ162" s="1348">
        <f t="shared" si="148"/>
        <v>0.95426999999999995</v>
      </c>
      <c r="DR162" s="1348">
        <f t="shared" si="149"/>
        <v>473662.65572999994</v>
      </c>
      <c r="EA162" s="748" t="s">
        <v>408</v>
      </c>
      <c r="EB162" s="749">
        <v>457646000</v>
      </c>
      <c r="EC162" s="749">
        <v>457645078</v>
      </c>
      <c r="ED162" s="749">
        <v>457645078</v>
      </c>
      <c r="EE162" s="749">
        <v>922</v>
      </c>
      <c r="EF162" s="1350">
        <f t="shared" si="150"/>
        <v>473663.61</v>
      </c>
      <c r="EG162" s="1350">
        <f t="shared" si="151"/>
        <v>473662.65572999994</v>
      </c>
      <c r="EH162" s="1350">
        <f t="shared" si="152"/>
        <v>473662.65572999994</v>
      </c>
      <c r="EI162" s="1350">
        <f t="shared" si="153"/>
        <v>0.95426999999999995</v>
      </c>
      <c r="EQ162" s="996" t="s">
        <v>408</v>
      </c>
      <c r="ER162" s="997">
        <v>457646000</v>
      </c>
      <c r="ES162" s="997">
        <v>457645078</v>
      </c>
      <c r="ET162" s="997">
        <v>922</v>
      </c>
      <c r="EU162" s="997">
        <v>457645078</v>
      </c>
      <c r="EV162" s="1352">
        <f t="shared" si="154"/>
        <v>473663.61</v>
      </c>
      <c r="EW162" s="1352">
        <f t="shared" si="155"/>
        <v>473662.65572999994</v>
      </c>
      <c r="EX162" s="1352">
        <f t="shared" si="156"/>
        <v>473662.65572999994</v>
      </c>
      <c r="EY162" s="1352">
        <f t="shared" si="157"/>
        <v>0.95426999999999995</v>
      </c>
      <c r="FK162" s="1348">
        <f>+FG162/$FM$1*$FN$1</f>
        <v>0</v>
      </c>
      <c r="FL162" s="1348">
        <f>+FH162/$FM$1*$FN$1</f>
        <v>0</v>
      </c>
      <c r="FM162" s="1348">
        <f>+FI162/$FM$1*$FN$1</f>
        <v>0</v>
      </c>
      <c r="FN162" s="1348">
        <f>+FJ162/$FM$1*$FN$1</f>
        <v>0</v>
      </c>
      <c r="FV162" s="748" t="s">
        <v>587</v>
      </c>
      <c r="FW162" s="749">
        <v>233154000</v>
      </c>
      <c r="FX162" s="749">
        <v>195208584</v>
      </c>
      <c r="FY162" s="749">
        <v>199362459</v>
      </c>
      <c r="FZ162" s="749">
        <v>33791541</v>
      </c>
      <c r="GA162" s="1350">
        <f t="shared" si="176"/>
        <v>241314.38999999998</v>
      </c>
      <c r="GB162" s="1350">
        <f t="shared" si="177"/>
        <v>202040.88443999999</v>
      </c>
      <c r="GC162" s="1350">
        <f t="shared" si="178"/>
        <v>206340.14506499999</v>
      </c>
      <c r="GD162" s="1350">
        <f t="shared" si="179"/>
        <v>34974.244934999995</v>
      </c>
    </row>
    <row r="163" spans="97:186" ht="15" customHeight="1" x14ac:dyDescent="0.25">
      <c r="DO163" s="1348">
        <f>SUM(DO3:DO162)</f>
        <v>128045980.98499498</v>
      </c>
      <c r="DP163" s="1348">
        <f>SUM(DP3:DP162)</f>
        <v>81242893.600019976</v>
      </c>
      <c r="DQ163" s="1348">
        <f>SUM(DQ3:DQ162)</f>
        <v>46803087.384975001</v>
      </c>
      <c r="DR163" s="1348">
        <f>SUM(DR3:DR162)</f>
        <v>77225994.532484993</v>
      </c>
      <c r="FV163" s="748" t="s">
        <v>786</v>
      </c>
      <c r="FW163" s="749">
        <v>4140000</v>
      </c>
      <c r="FX163" s="749">
        <v>4140000</v>
      </c>
      <c r="FY163" s="749">
        <v>4140000</v>
      </c>
      <c r="FZ163" s="749">
        <v>0</v>
      </c>
      <c r="GA163" s="1350">
        <f t="shared" si="176"/>
        <v>4284.8999999999996</v>
      </c>
      <c r="GB163" s="1350">
        <f t="shared" si="177"/>
        <v>4284.8999999999996</v>
      </c>
      <c r="GC163" s="1350">
        <f t="shared" si="178"/>
        <v>4284.8999999999996</v>
      </c>
      <c r="GD163" s="1350">
        <f t="shared" si="179"/>
        <v>0</v>
      </c>
    </row>
    <row r="164" spans="97:186" ht="15" customHeight="1" x14ac:dyDescent="0.25">
      <c r="FV164" s="748" t="s">
        <v>403</v>
      </c>
      <c r="FW164" s="749">
        <v>19618081000</v>
      </c>
      <c r="FX164" s="749">
        <v>19587957903</v>
      </c>
      <c r="FY164" s="749">
        <v>19587957903</v>
      </c>
      <c r="FZ164" s="749">
        <v>30123097</v>
      </c>
      <c r="GA164" s="1350">
        <f t="shared" si="176"/>
        <v>20304713.834999997</v>
      </c>
      <c r="GB164" s="1350">
        <f t="shared" si="177"/>
        <v>20273536.429605</v>
      </c>
      <c r="GC164" s="1350">
        <f t="shared" si="178"/>
        <v>20273536.429605</v>
      </c>
      <c r="GD164" s="1350">
        <f t="shared" si="179"/>
        <v>31177.405394999998</v>
      </c>
    </row>
    <row r="165" spans="97:186" ht="15" customHeight="1" x14ac:dyDescent="0.25">
      <c r="FK165" s="1153"/>
      <c r="FV165" s="1357" t="s">
        <v>404</v>
      </c>
      <c r="FW165" s="1358">
        <v>15724168000</v>
      </c>
      <c r="FX165" s="1358">
        <v>15694725715</v>
      </c>
      <c r="FY165" s="1358">
        <v>15694725715</v>
      </c>
      <c r="FZ165" s="1358">
        <v>29442285</v>
      </c>
      <c r="GA165" s="1359">
        <f t="shared" si="176"/>
        <v>16274513.879999999</v>
      </c>
      <c r="GB165" s="1359">
        <f t="shared" si="177"/>
        <v>16244041.115024999</v>
      </c>
      <c r="GC165" s="1359">
        <f t="shared" si="178"/>
        <v>16244041.115024999</v>
      </c>
      <c r="GD165" s="1359">
        <f t="shared" si="179"/>
        <v>30472.764974999998</v>
      </c>
    </row>
    <row r="166" spans="97:186" ht="15" customHeight="1" x14ac:dyDescent="0.25">
      <c r="FV166" s="748" t="s">
        <v>405</v>
      </c>
      <c r="FW166" s="749">
        <v>15724168000</v>
      </c>
      <c r="FX166" s="749">
        <v>15694725715</v>
      </c>
      <c r="FY166" s="749">
        <v>15694725715</v>
      </c>
      <c r="FZ166" s="749">
        <v>29442285</v>
      </c>
      <c r="GA166" s="1350">
        <f t="shared" si="176"/>
        <v>16274513.879999999</v>
      </c>
      <c r="GB166" s="1350">
        <f t="shared" si="177"/>
        <v>16244041.115024999</v>
      </c>
      <c r="GC166" s="1350">
        <f t="shared" si="178"/>
        <v>16244041.115024999</v>
      </c>
      <c r="GD166" s="1350">
        <f t="shared" si="179"/>
        <v>30472.764974999998</v>
      </c>
    </row>
    <row r="167" spans="97:186" ht="15" customHeight="1" x14ac:dyDescent="0.25">
      <c r="FV167" s="1357" t="s">
        <v>406</v>
      </c>
      <c r="FW167" s="1358">
        <v>3436267000</v>
      </c>
      <c r="FX167" s="1358">
        <v>3435587110</v>
      </c>
      <c r="FY167" s="1358">
        <v>3435587110</v>
      </c>
      <c r="FZ167" s="1358">
        <v>679890</v>
      </c>
      <c r="GA167" s="1359">
        <f t="shared" si="176"/>
        <v>3556536.3449999997</v>
      </c>
      <c r="GB167" s="1359">
        <f t="shared" si="177"/>
        <v>3555832.6588499998</v>
      </c>
      <c r="GC167" s="1359">
        <f t="shared" si="178"/>
        <v>3555832.6588499998</v>
      </c>
      <c r="GD167" s="1359">
        <f t="shared" si="179"/>
        <v>703.68614999999988</v>
      </c>
    </row>
    <row r="168" spans="97:186" ht="15" customHeight="1" x14ac:dyDescent="0.25">
      <c r="FV168" s="748" t="s">
        <v>407</v>
      </c>
      <c r="FW168" s="749">
        <v>3436267000</v>
      </c>
      <c r="FX168" s="749">
        <v>3435587110</v>
      </c>
      <c r="FY168" s="749">
        <v>3435587110</v>
      </c>
      <c r="FZ168" s="749">
        <v>679890</v>
      </c>
      <c r="GA168" s="1350">
        <f t="shared" si="176"/>
        <v>3556536.3449999997</v>
      </c>
      <c r="GB168" s="1350">
        <f t="shared" si="177"/>
        <v>3555832.6588499998</v>
      </c>
      <c r="GC168" s="1350">
        <f t="shared" si="178"/>
        <v>3555832.6588499998</v>
      </c>
      <c r="GD168" s="1350">
        <f t="shared" si="179"/>
        <v>703.68614999999988</v>
      </c>
    </row>
    <row r="169" spans="97:186" ht="15" customHeight="1" x14ac:dyDescent="0.25">
      <c r="FV169" s="748" t="s">
        <v>588</v>
      </c>
      <c r="FW169" s="749">
        <v>3436267000</v>
      </c>
      <c r="FX169" s="749">
        <v>3435587110</v>
      </c>
      <c r="FY169" s="749">
        <v>3435587110</v>
      </c>
      <c r="FZ169" s="749">
        <v>679890</v>
      </c>
      <c r="GA169" s="1350">
        <f t="shared" si="176"/>
        <v>3556536.3449999997</v>
      </c>
      <c r="GB169" s="1350">
        <f t="shared" si="177"/>
        <v>3555832.6588499998</v>
      </c>
      <c r="GC169" s="1350">
        <f t="shared" si="178"/>
        <v>3555832.6588499998</v>
      </c>
      <c r="GD169" s="1350">
        <f t="shared" si="179"/>
        <v>703.68614999999988</v>
      </c>
    </row>
    <row r="170" spans="97:186" ht="15" customHeight="1" x14ac:dyDescent="0.25">
      <c r="FV170" s="1357" t="s">
        <v>408</v>
      </c>
      <c r="FW170" s="1358">
        <v>457646000</v>
      </c>
      <c r="FX170" s="1358">
        <v>457645078</v>
      </c>
      <c r="FY170" s="1358">
        <v>457645078</v>
      </c>
      <c r="FZ170" s="1358">
        <v>922</v>
      </c>
      <c r="GA170" s="1359">
        <f t="shared" si="176"/>
        <v>473663.61</v>
      </c>
      <c r="GB170" s="1359">
        <f t="shared" si="177"/>
        <v>473662.65572999994</v>
      </c>
      <c r="GC170" s="1359">
        <f t="shared" si="178"/>
        <v>473662.65572999994</v>
      </c>
      <c r="GD170" s="1359">
        <f t="shared" si="179"/>
        <v>0.95426999999999995</v>
      </c>
    </row>
  </sheetData>
  <autoFilter ref="A2:GD147" xr:uid="{00000000-0009-0000-0000-000003000000}"/>
  <mergeCells count="14">
    <mergeCell ref="FV1:GB1"/>
    <mergeCell ref="FF1:FJ1"/>
    <mergeCell ref="EQ1:EW1"/>
    <mergeCell ref="CC1:CI1"/>
    <mergeCell ref="L1:M1"/>
    <mergeCell ref="Q1:W1"/>
    <mergeCell ref="AB1:AC1"/>
    <mergeCell ref="AG1:AM1"/>
    <mergeCell ref="BX1:BY1"/>
    <mergeCell ref="DV1:DW1"/>
    <mergeCell ref="EA1:EG1"/>
    <mergeCell ref="DD1:DF1"/>
    <mergeCell ref="DJ1:DR1"/>
    <mergeCell ref="CS1:CY1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rgb="FF00B050"/>
    <pageSetUpPr fitToPage="1"/>
  </sheetPr>
  <dimension ref="A1:AX72"/>
  <sheetViews>
    <sheetView showGridLines="0" zoomScale="80" zoomScaleNormal="80" workbookViewId="0">
      <pane ySplit="8" topLeftCell="A9" activePane="bottomLeft" state="frozen"/>
      <selection activeCell="H72" sqref="H72"/>
      <selection pane="bottomLeft" activeCell="J51" sqref="J51"/>
    </sheetView>
  </sheetViews>
  <sheetFormatPr baseColWidth="10" defaultColWidth="11.42578125" defaultRowHeight="12.75" customHeight="1" x14ac:dyDescent="0.2"/>
  <cols>
    <col min="1" max="1" width="3.140625" style="18" customWidth="1"/>
    <col min="2" max="2" width="6.5703125" style="19" customWidth="1"/>
    <col min="3" max="3" width="6.5703125" style="20" customWidth="1"/>
    <col min="4" max="4" width="7" style="530" customWidth="1"/>
    <col min="5" max="5" width="6.5703125" style="531" hidden="1" customWidth="1"/>
    <col min="6" max="6" width="15.140625" style="21" hidden="1" customWidth="1"/>
    <col min="7" max="7" width="68.140625" style="18" customWidth="1"/>
    <col min="8" max="10" width="22.5703125" style="17" customWidth="1"/>
    <col min="11" max="11" width="22.5703125" style="1855" customWidth="1"/>
    <col min="12" max="12" width="22.5703125" style="17" hidden="1" customWidth="1"/>
    <col min="13" max="13" width="22.5703125" style="1855" hidden="1" customWidth="1"/>
    <col min="14" max="14" width="22.5703125" style="17" hidden="1" customWidth="1"/>
    <col min="15" max="15" width="22.5703125" style="1855" hidden="1" customWidth="1"/>
    <col min="16" max="17" width="23.7109375" style="17" customWidth="1"/>
    <col min="18" max="18" width="23.7109375" style="333" customWidth="1"/>
    <col min="19" max="19" width="21.5703125" style="333" hidden="1" customWidth="1"/>
    <col min="20" max="21" width="21.5703125" style="309" hidden="1" customWidth="1"/>
    <col min="22" max="27" width="21.5703125" style="17" hidden="1" customWidth="1"/>
    <col min="28" max="29" width="21.5703125" style="29" hidden="1" customWidth="1"/>
    <col min="30" max="33" width="21.5703125" style="17" hidden="1" customWidth="1"/>
    <col min="34" max="34" width="22.28515625" style="17" hidden="1" customWidth="1"/>
    <col min="35" max="42" width="21.5703125" style="17" hidden="1" customWidth="1"/>
    <col min="43" max="43" width="4" style="1157" customWidth="1"/>
    <col min="44" max="44" width="14" style="1676" customWidth="1"/>
    <col min="45" max="45" width="29.85546875" style="1676" customWidth="1"/>
    <col min="46" max="46" width="18" style="1676" hidden="1" customWidth="1"/>
    <col min="47" max="47" width="18.28515625" style="1637" hidden="1" customWidth="1"/>
    <col min="48" max="48" width="18" style="1157" customWidth="1"/>
    <col min="49" max="50" width="14.5703125" style="1157" customWidth="1"/>
    <col min="51" max="16384" width="11.42578125" style="18"/>
  </cols>
  <sheetData>
    <row r="1" spans="2:50" s="67" customFormat="1" ht="15" customHeight="1" thickBot="1" x14ac:dyDescent="0.3">
      <c r="D1" s="214"/>
      <c r="E1" s="214"/>
      <c r="I1" s="214"/>
      <c r="J1" s="214"/>
      <c r="K1" s="1845"/>
      <c r="L1" s="214"/>
      <c r="M1" s="1856"/>
      <c r="O1" s="1856"/>
      <c r="AR1" s="1675"/>
      <c r="AS1" s="1675"/>
      <c r="AT1" s="1675"/>
      <c r="AU1" s="1635"/>
    </row>
    <row r="2" spans="2:50" s="153" customFormat="1" ht="27.75" customHeight="1" thickBot="1" x14ac:dyDescent="0.3">
      <c r="B2" s="1975" t="s">
        <v>277</v>
      </c>
      <c r="C2" s="1970"/>
      <c r="D2" s="1970"/>
      <c r="E2" s="1970"/>
      <c r="F2" s="1970"/>
      <c r="G2" s="1970"/>
      <c r="H2" s="1970"/>
      <c r="I2" s="1970"/>
      <c r="J2" s="1970"/>
      <c r="K2" s="1970"/>
      <c r="L2" s="1970"/>
      <c r="M2" s="1970"/>
      <c r="N2" s="1970"/>
      <c r="O2" s="1970"/>
      <c r="P2" s="1970"/>
      <c r="Q2" s="1970"/>
      <c r="R2" s="1971"/>
      <c r="S2" s="875"/>
      <c r="T2" s="875"/>
      <c r="U2" s="875"/>
      <c r="V2" s="875"/>
      <c r="W2" s="875"/>
      <c r="X2" s="875"/>
      <c r="Y2" s="875"/>
      <c r="Z2" s="875"/>
      <c r="AA2" s="875"/>
      <c r="AB2" s="875"/>
      <c r="AC2" s="875"/>
      <c r="AD2" s="875"/>
      <c r="AE2" s="875"/>
      <c r="AF2" s="875"/>
      <c r="AG2" s="875"/>
      <c r="AH2" s="875"/>
      <c r="AI2" s="875"/>
      <c r="AJ2" s="875"/>
      <c r="AK2" s="875"/>
      <c r="AL2" s="878"/>
      <c r="AM2" s="878"/>
      <c r="AN2" s="875"/>
      <c r="AO2" s="875"/>
      <c r="AP2" s="876"/>
      <c r="AQ2" s="1098"/>
      <c r="AR2" s="1676"/>
      <c r="AS2" s="1676"/>
      <c r="AT2" s="1676"/>
      <c r="AU2" s="1637"/>
      <c r="AV2" s="1098"/>
      <c r="AW2" s="1098"/>
      <c r="AX2" s="1098"/>
    </row>
    <row r="3" spans="2:50" s="153" customFormat="1" ht="27" hidden="1" customHeight="1" x14ac:dyDescent="0.25">
      <c r="B3" s="485"/>
      <c r="C3" s="26"/>
      <c r="D3" s="1870"/>
      <c r="E3" s="1870"/>
      <c r="F3" s="1871"/>
      <c r="G3" s="1872"/>
      <c r="H3" s="1873"/>
      <c r="I3" s="1873"/>
      <c r="J3" s="1873"/>
      <c r="K3" s="1846"/>
      <c r="L3" s="1873"/>
      <c r="M3" s="1846"/>
      <c r="N3" s="1873"/>
      <c r="O3" s="1846"/>
      <c r="P3" s="1873"/>
      <c r="Q3" s="1873"/>
      <c r="R3" s="1874"/>
      <c r="S3" s="1875" t="s">
        <v>266</v>
      </c>
      <c r="T3" s="486" t="s">
        <v>126</v>
      </c>
      <c r="U3" s="1875" t="s">
        <v>266</v>
      </c>
      <c r="V3" s="486" t="s">
        <v>126</v>
      </c>
      <c r="W3" s="1875" t="s">
        <v>266</v>
      </c>
      <c r="X3" s="486" t="s">
        <v>126</v>
      </c>
      <c r="Y3" s="1875" t="s">
        <v>266</v>
      </c>
      <c r="Z3" s="486" t="s">
        <v>126</v>
      </c>
      <c r="AA3" s="1875" t="s">
        <v>266</v>
      </c>
      <c r="AB3" s="486" t="s">
        <v>126</v>
      </c>
      <c r="AC3" s="1875" t="s">
        <v>266</v>
      </c>
      <c r="AD3" s="486" t="s">
        <v>126</v>
      </c>
      <c r="AE3" s="1875" t="s">
        <v>266</v>
      </c>
      <c r="AF3" s="486" t="s">
        <v>126</v>
      </c>
      <c r="AG3" s="1875" t="s">
        <v>266</v>
      </c>
      <c r="AH3" s="486" t="s">
        <v>126</v>
      </c>
      <c r="AI3" s="1875" t="s">
        <v>266</v>
      </c>
      <c r="AJ3" s="486" t="s">
        <v>126</v>
      </c>
      <c r="AK3" s="1875" t="s">
        <v>266</v>
      </c>
      <c r="AL3" s="486" t="s">
        <v>126</v>
      </c>
      <c r="AM3" s="1875" t="s">
        <v>266</v>
      </c>
      <c r="AN3" s="486" t="s">
        <v>126</v>
      </c>
      <c r="AO3" s="1875" t="s">
        <v>266</v>
      </c>
      <c r="AP3" s="1876" t="s">
        <v>126</v>
      </c>
      <c r="AQ3" s="1098"/>
      <c r="AR3" s="1676"/>
      <c r="AS3" s="1676"/>
      <c r="AT3" s="1676"/>
      <c r="AU3" s="1637"/>
      <c r="AV3" s="1098"/>
      <c r="AW3" s="1098"/>
      <c r="AX3" s="1098"/>
    </row>
    <row r="4" spans="2:50" s="153" customFormat="1" ht="27" hidden="1" customHeight="1" thickBot="1" x14ac:dyDescent="0.3">
      <c r="B4" s="485"/>
      <c r="C4" s="26"/>
      <c r="D4" s="1870"/>
      <c r="E4" s="1870"/>
      <c r="F4" s="1871"/>
      <c r="G4" s="1872"/>
      <c r="H4" s="1873"/>
      <c r="I4" s="1873"/>
      <c r="J4" s="1873"/>
      <c r="K4" s="1846"/>
      <c r="L4" s="1873"/>
      <c r="M4" s="1846"/>
      <c r="N4" s="1873"/>
      <c r="O4" s="1846"/>
      <c r="P4" s="1873"/>
      <c r="Q4" s="1873"/>
      <c r="R4" s="1874"/>
      <c r="S4" s="1874"/>
      <c r="T4" s="487"/>
      <c r="U4" s="487"/>
      <c r="V4" s="1877"/>
      <c r="W4" s="1877"/>
      <c r="X4" s="1877"/>
      <c r="Y4" s="1877"/>
      <c r="Z4" s="1877"/>
      <c r="AA4" s="1877"/>
      <c r="AB4" s="1878"/>
      <c r="AC4" s="1878"/>
      <c r="AD4" s="1879"/>
      <c r="AE4" s="1879"/>
      <c r="AF4" s="1879"/>
      <c r="AG4" s="1879"/>
      <c r="AH4" s="1879"/>
      <c r="AI4" s="1879"/>
      <c r="AJ4" s="1879"/>
      <c r="AK4" s="1879"/>
      <c r="AL4" s="1879"/>
      <c r="AM4" s="1879"/>
      <c r="AN4" s="1879"/>
      <c r="AO4" s="1879"/>
      <c r="AP4" s="795"/>
      <c r="AQ4" s="1098"/>
      <c r="AR4" s="1676"/>
      <c r="AS4" s="1676"/>
      <c r="AT4" s="1676"/>
      <c r="AU4" s="1637"/>
      <c r="AV4" s="1098"/>
      <c r="AW4" s="1098"/>
      <c r="AX4" s="1098"/>
    </row>
    <row r="5" spans="2:50" s="153" customFormat="1" ht="27" customHeight="1" thickBot="1" x14ac:dyDescent="0.3">
      <c r="B5" s="2003" t="s">
        <v>135</v>
      </c>
      <c r="C5" s="2004"/>
      <c r="D5" s="2004"/>
      <c r="E5" s="2004"/>
      <c r="F5" s="2004"/>
      <c r="G5" s="2004"/>
      <c r="H5" s="2004"/>
      <c r="I5" s="2004"/>
      <c r="J5" s="2004"/>
      <c r="K5" s="2004"/>
      <c r="L5" s="2004"/>
      <c r="M5" s="2004"/>
      <c r="N5" s="2004"/>
      <c r="O5" s="2004"/>
      <c r="P5" s="2004"/>
      <c r="Q5" s="2004"/>
      <c r="R5" s="2005"/>
      <c r="S5" s="880"/>
      <c r="T5" s="880"/>
      <c r="U5" s="880"/>
      <c r="V5" s="879"/>
      <c r="W5" s="880"/>
      <c r="X5" s="880"/>
      <c r="Y5" s="880"/>
      <c r="Z5" s="880"/>
      <c r="AA5" s="880"/>
      <c r="AB5" s="879"/>
      <c r="AC5" s="879"/>
      <c r="AD5" s="879"/>
      <c r="AE5" s="879"/>
      <c r="AF5" s="879"/>
      <c r="AG5" s="880"/>
      <c r="AH5" s="880"/>
      <c r="AI5" s="880"/>
      <c r="AJ5" s="880"/>
      <c r="AK5" s="880"/>
      <c r="AL5" s="881"/>
      <c r="AM5" s="881"/>
      <c r="AN5" s="879"/>
      <c r="AO5" s="880"/>
      <c r="AP5" s="1681"/>
      <c r="AQ5" s="1098"/>
      <c r="AR5" s="1676"/>
      <c r="AS5" s="1676"/>
      <c r="AT5" s="1676"/>
      <c r="AU5" s="1637"/>
      <c r="AV5" s="1098"/>
      <c r="AW5" s="1098"/>
      <c r="AX5" s="1098"/>
    </row>
    <row r="6" spans="2:50" s="153" customFormat="1" ht="27" customHeight="1" thickBot="1" x14ac:dyDescent="0.3">
      <c r="B6" s="2020" t="s">
        <v>276</v>
      </c>
      <c r="C6" s="2021"/>
      <c r="D6" s="2021"/>
      <c r="E6" s="2021"/>
      <c r="F6" s="2021"/>
      <c r="G6" s="2021"/>
      <c r="H6" s="1986" t="s">
        <v>940</v>
      </c>
      <c r="I6" s="1987"/>
      <c r="J6" s="1987"/>
      <c r="K6" s="1987"/>
      <c r="L6" s="1987"/>
      <c r="M6" s="1987"/>
      <c r="N6" s="1987"/>
      <c r="O6" s="1988"/>
      <c r="P6" s="1989" t="s">
        <v>805</v>
      </c>
      <c r="Q6" s="1990"/>
      <c r="R6" s="1991"/>
      <c r="S6" s="1966"/>
      <c r="T6" s="1967"/>
      <c r="U6" s="2009"/>
      <c r="V6" s="2010"/>
      <c r="W6" s="1999"/>
      <c r="X6" s="2018"/>
      <c r="Y6" s="1999"/>
      <c r="Z6" s="2000"/>
      <c r="AA6" s="2009"/>
      <c r="AB6" s="2013"/>
      <c r="AC6" s="2009"/>
      <c r="AD6" s="2010"/>
      <c r="AE6" s="2009"/>
      <c r="AF6" s="2010"/>
      <c r="AG6" s="1999"/>
      <c r="AH6" s="2018"/>
      <c r="AI6" s="1999"/>
      <c r="AJ6" s="2000"/>
      <c r="AK6" s="1999"/>
      <c r="AL6" s="2000"/>
      <c r="AM6" s="1616"/>
      <c r="AN6" s="1677"/>
      <c r="AO6" s="1999"/>
      <c r="AP6" s="2000"/>
      <c r="AQ6" s="1098"/>
      <c r="AR6" s="1676"/>
      <c r="AS6" s="1676"/>
      <c r="AT6" s="1676"/>
      <c r="AU6" s="1637"/>
      <c r="AV6" s="1098"/>
      <c r="AW6" s="1098"/>
      <c r="AX6" s="1098"/>
    </row>
    <row r="7" spans="2:50" ht="15.75" customHeight="1" thickBot="1" x14ac:dyDescent="0.3">
      <c r="B7" s="2022"/>
      <c r="C7" s="2023"/>
      <c r="D7" s="2023"/>
      <c r="E7" s="2023"/>
      <c r="F7" s="2023"/>
      <c r="G7" s="2023"/>
      <c r="H7" s="481" t="s">
        <v>129</v>
      </c>
      <c r="I7" s="495" t="s">
        <v>130</v>
      </c>
      <c r="J7" s="482" t="s">
        <v>131</v>
      </c>
      <c r="K7" s="1847" t="s">
        <v>132</v>
      </c>
      <c r="L7" s="482" t="s">
        <v>712</v>
      </c>
      <c r="M7" s="1847" t="s">
        <v>714</v>
      </c>
      <c r="N7" s="495" t="s">
        <v>713</v>
      </c>
      <c r="O7" s="1863" t="s">
        <v>715</v>
      </c>
      <c r="P7" s="512" t="s">
        <v>129</v>
      </c>
      <c r="Q7" s="498" t="s">
        <v>130</v>
      </c>
      <c r="R7" s="499" t="s">
        <v>133</v>
      </c>
      <c r="S7" s="1999" t="s">
        <v>0</v>
      </c>
      <c r="T7" s="2000"/>
      <c r="U7" s="2014" t="s">
        <v>136</v>
      </c>
      <c r="V7" s="2015"/>
      <c r="W7" s="2016" t="s">
        <v>6</v>
      </c>
      <c r="X7" s="2017"/>
      <c r="Y7" s="2016" t="s">
        <v>7</v>
      </c>
      <c r="Z7" s="2019"/>
      <c r="AA7" s="2001" t="s">
        <v>8</v>
      </c>
      <c r="AB7" s="2008"/>
      <c r="AC7" s="2006" t="s">
        <v>9</v>
      </c>
      <c r="AD7" s="2007"/>
      <c r="AE7" s="2011" t="s">
        <v>79</v>
      </c>
      <c r="AF7" s="2012"/>
      <c r="AG7" s="1997" t="s">
        <v>10</v>
      </c>
      <c r="AH7" s="2024"/>
      <c r="AI7" s="1997" t="s">
        <v>11</v>
      </c>
      <c r="AJ7" s="1998"/>
      <c r="AK7" s="1997" t="s">
        <v>12</v>
      </c>
      <c r="AL7" s="1998" t="s">
        <v>12</v>
      </c>
      <c r="AM7" s="2001" t="s">
        <v>13</v>
      </c>
      <c r="AN7" s="2002"/>
      <c r="AO7" s="1997" t="s">
        <v>14</v>
      </c>
      <c r="AP7" s="1998"/>
    </row>
    <row r="8" spans="2:50" s="23" customFormat="1" ht="57" customHeight="1" thickBot="1" x14ac:dyDescent="0.3">
      <c r="B8" s="2022"/>
      <c r="C8" s="2023"/>
      <c r="D8" s="2023"/>
      <c r="E8" s="2023"/>
      <c r="F8" s="2023"/>
      <c r="G8" s="2023"/>
      <c r="H8" s="935" t="s">
        <v>938</v>
      </c>
      <c r="I8" s="951" t="s">
        <v>939</v>
      </c>
      <c r="J8" s="951" t="s">
        <v>1074</v>
      </c>
      <c r="K8" s="1848" t="s">
        <v>1075</v>
      </c>
      <c r="L8" s="951" t="s">
        <v>727</v>
      </c>
      <c r="M8" s="1848" t="s">
        <v>726</v>
      </c>
      <c r="N8" s="951" t="s">
        <v>724</v>
      </c>
      <c r="O8" s="1826" t="s">
        <v>725</v>
      </c>
      <c r="P8" s="906" t="s">
        <v>1076</v>
      </c>
      <c r="Q8" s="903" t="s">
        <v>1077</v>
      </c>
      <c r="R8" s="907" t="s">
        <v>1078</v>
      </c>
      <c r="S8" s="337" t="s">
        <v>941</v>
      </c>
      <c r="T8" s="541" t="s">
        <v>847</v>
      </c>
      <c r="U8" s="370" t="s">
        <v>941</v>
      </c>
      <c r="V8" s="638" t="s">
        <v>844</v>
      </c>
      <c r="W8" s="337" t="s">
        <v>941</v>
      </c>
      <c r="X8" s="638" t="s">
        <v>844</v>
      </c>
      <c r="Y8" s="337" t="s">
        <v>941</v>
      </c>
      <c r="Z8" s="541" t="s">
        <v>844</v>
      </c>
      <c r="AA8" s="370" t="s">
        <v>941</v>
      </c>
      <c r="AB8" s="541" t="s">
        <v>844</v>
      </c>
      <c r="AC8" s="370" t="s">
        <v>941</v>
      </c>
      <c r="AD8" s="638" t="s">
        <v>844</v>
      </c>
      <c r="AE8" s="370" t="s">
        <v>941</v>
      </c>
      <c r="AF8" s="638" t="s">
        <v>844</v>
      </c>
      <c r="AG8" s="370" t="s">
        <v>941</v>
      </c>
      <c r="AH8" s="638" t="s">
        <v>844</v>
      </c>
      <c r="AI8" s="940" t="s">
        <v>941</v>
      </c>
      <c r="AJ8" s="941" t="s">
        <v>844</v>
      </c>
      <c r="AK8" s="940" t="s">
        <v>941</v>
      </c>
      <c r="AL8" s="1161" t="s">
        <v>844</v>
      </c>
      <c r="AM8" s="1170" t="s">
        <v>941</v>
      </c>
      <c r="AN8" s="1678" t="s">
        <v>844</v>
      </c>
      <c r="AO8" s="337" t="s">
        <v>941</v>
      </c>
      <c r="AP8" s="541" t="s">
        <v>844</v>
      </c>
      <c r="AQ8" s="1099"/>
      <c r="AR8" s="1676"/>
      <c r="AS8" s="1676"/>
      <c r="AT8" s="1676"/>
      <c r="AU8" s="1637"/>
      <c r="AV8" s="1099"/>
      <c r="AW8" s="1099"/>
      <c r="AX8" s="1099"/>
    </row>
    <row r="9" spans="2:50" s="527" customFormat="1" ht="36" customHeight="1" thickBot="1" x14ac:dyDescent="0.3">
      <c r="B9" s="323" t="s">
        <v>91</v>
      </c>
      <c r="C9" s="324" t="s">
        <v>92</v>
      </c>
      <c r="D9" s="528" t="s">
        <v>93</v>
      </c>
      <c r="E9" s="528" t="s">
        <v>94</v>
      </c>
      <c r="F9" s="325" t="s">
        <v>216</v>
      </c>
      <c r="G9" s="327" t="s">
        <v>137</v>
      </c>
      <c r="H9" s="523">
        <f>+H10+H42+H50+H52+H37</f>
        <v>7376302.0999999996</v>
      </c>
      <c r="I9" s="952">
        <f>+I10+I42+I52+I50+I37</f>
        <v>7591101.0999999996</v>
      </c>
      <c r="J9" s="952">
        <f ca="1">+J10+J42+J52+J50+J37</f>
        <v>7317363.7690000003</v>
      </c>
      <c r="K9" s="1849">
        <f ca="1">IFERROR(J9/I9,0)</f>
        <v>0.96393970684964281</v>
      </c>
      <c r="L9" s="953">
        <f>+L10+L42+L52+L50+L37</f>
        <v>7407180.9389999993</v>
      </c>
      <c r="M9" s="1857">
        <f t="shared" ref="M9:M14" si="0">IFERROR(+L9/I9,0)</f>
        <v>0.97577160960219589</v>
      </c>
      <c r="N9" s="952">
        <f t="shared" ref="N9:N25" si="1">+I9-L9</f>
        <v>183920.16100000031</v>
      </c>
      <c r="O9" s="1864">
        <f t="shared" ref="O9:O14" si="2">+IFERROR(N9/I9,0)</f>
        <v>2.4228390397804125E-2</v>
      </c>
      <c r="P9" s="1070">
        <f>+P10+P37+P42+P50</f>
        <v>7518548.4300000006</v>
      </c>
      <c r="Q9" s="524">
        <f>+Q10+Q37+Q42+Q50</f>
        <v>6720739.1761050001</v>
      </c>
      <c r="R9" s="600">
        <f>IFERROR(Q9/P9,"0,00%")</f>
        <v>0.89388786129093267</v>
      </c>
      <c r="S9" s="525">
        <f>+S10+S42+S52+S50+S37</f>
        <v>757825.91700000002</v>
      </c>
      <c r="T9" s="526">
        <f>+T10+T42+T52+T50</f>
        <v>768497.40495</v>
      </c>
      <c r="U9" s="684">
        <f>+U10+U42+U52+U50</f>
        <v>289510.07400000002</v>
      </c>
      <c r="V9" s="684">
        <f>+V10+V42+V52+V50</f>
        <v>173193.48656999998</v>
      </c>
      <c r="W9" s="683">
        <f>+W10+W37+W42+W50+W52</f>
        <v>360016.51299999998</v>
      </c>
      <c r="X9" s="684">
        <f>+X10+X37+X42+X50+X52</f>
        <v>194965.3719</v>
      </c>
      <c r="Y9" s="683">
        <f>+Y10+Y42+Y52+Y50</f>
        <v>629819.54700000002</v>
      </c>
      <c r="Z9" s="711">
        <f>+Z10+Z42+Z52+Z50</f>
        <v>294731.56903499999</v>
      </c>
      <c r="AA9" s="712">
        <f>+AA10+AA37+AA42</f>
        <v>672920.37800000003</v>
      </c>
      <c r="AB9" s="740">
        <f>+AB10+AB37+AB42</f>
        <v>840614.21360999974</v>
      </c>
      <c r="AC9" s="741">
        <f t="shared" ref="AC9:AP9" si="3">+AC10+AC37+AC42</f>
        <v>263258.41800000001</v>
      </c>
      <c r="AD9" s="740">
        <f t="shared" si="3"/>
        <v>420269.78056499996</v>
      </c>
      <c r="AE9" s="742">
        <f t="shared" si="3"/>
        <v>318283.66599999997</v>
      </c>
      <c r="AF9" s="740">
        <f t="shared" si="3"/>
        <v>125823.67073999999</v>
      </c>
      <c r="AG9" s="827">
        <f t="shared" si="3"/>
        <v>365158.57700000005</v>
      </c>
      <c r="AH9" s="948">
        <f t="shared" si="3"/>
        <v>414471.43215000001</v>
      </c>
      <c r="AI9" s="827">
        <f>+AI10+AI37+AI42</f>
        <v>244290.62400000001</v>
      </c>
      <c r="AJ9" s="828">
        <f>+AJ10+AJ37+AJ42</f>
        <v>275321.48022000003</v>
      </c>
      <c r="AK9" s="991">
        <f>AK10+AK37+AK42</f>
        <v>203623.549</v>
      </c>
      <c r="AL9" s="1162">
        <f t="shared" si="3"/>
        <v>565148.85803999996</v>
      </c>
      <c r="AM9" s="827">
        <f t="shared" si="3"/>
        <v>840480.97100000014</v>
      </c>
      <c r="AN9" s="948">
        <f t="shared" si="3"/>
        <v>520819.45406999992</v>
      </c>
      <c r="AO9" s="741">
        <f t="shared" si="3"/>
        <v>2372175.5350000001</v>
      </c>
      <c r="AP9" s="1686">
        <f t="shared" si="3"/>
        <v>2117178.8469449999</v>
      </c>
      <c r="AQ9" s="1638"/>
      <c r="AR9" s="1699"/>
      <c r="AS9" s="1699"/>
      <c r="AT9" s="1699"/>
      <c r="AU9" s="1700"/>
      <c r="AV9" s="1699"/>
      <c r="AW9" s="1699"/>
      <c r="AX9" s="1699"/>
    </row>
    <row r="10" spans="2:50" s="153" customFormat="1" ht="15" customHeight="1" x14ac:dyDescent="0.25">
      <c r="B10" s="175">
        <v>24</v>
      </c>
      <c r="C10" s="62" t="s">
        <v>2</v>
      </c>
      <c r="D10" s="60"/>
      <c r="E10" s="60"/>
      <c r="F10" s="184"/>
      <c r="G10" s="199" t="s">
        <v>147</v>
      </c>
      <c r="H10" s="532">
        <f>+H11+H13</f>
        <v>5979371</v>
      </c>
      <c r="I10" s="386">
        <f>+I11+I13</f>
        <v>5814551</v>
      </c>
      <c r="J10" s="386">
        <f ca="1">+J13+J11</f>
        <v>5625463.7080000006</v>
      </c>
      <c r="K10" s="1850">
        <f t="shared" ref="K10:K52" ca="1" si="4">IFERROR(J10/I10,0)</f>
        <v>0.96748032788774241</v>
      </c>
      <c r="L10" s="386">
        <f>+L11+L13</f>
        <v>5695886.0929999994</v>
      </c>
      <c r="M10" s="1858">
        <f t="shared" si="0"/>
        <v>0.97959173339437544</v>
      </c>
      <c r="N10" s="386">
        <f t="shared" si="1"/>
        <v>118664.90700000059</v>
      </c>
      <c r="O10" s="1865">
        <f t="shared" si="2"/>
        <v>2.0408266605624507E-2</v>
      </c>
      <c r="P10" s="1071">
        <f>+P13+P11</f>
        <v>5760249.0300000003</v>
      </c>
      <c r="Q10" s="176">
        <f>+Q13+Q11</f>
        <v>5156925.9461099999</v>
      </c>
      <c r="R10" s="394">
        <f>IFERROR(Q10/P10,"0,00%")</f>
        <v>0.89526093737478563</v>
      </c>
      <c r="S10" s="336">
        <f t="shared" ref="S10:AP10" si="5">+S13</f>
        <v>118525.58100000001</v>
      </c>
      <c r="T10" s="521">
        <f t="shared" si="5"/>
        <v>47672.424989999992</v>
      </c>
      <c r="U10" s="615">
        <f>+U13</f>
        <v>149030.76999999999</v>
      </c>
      <c r="V10" s="615">
        <f>+V13</f>
        <v>152999.35523999998</v>
      </c>
      <c r="W10" s="682">
        <f t="shared" si="5"/>
        <v>344073.41499999998</v>
      </c>
      <c r="X10" s="615">
        <f t="shared" si="5"/>
        <v>144500.23435499999</v>
      </c>
      <c r="Y10" s="682">
        <f>+Y13+Y11</f>
        <v>548738.01699999999</v>
      </c>
      <c r="Z10" s="681">
        <f>+Z13+Z11</f>
        <v>294731.56903499999</v>
      </c>
      <c r="AA10" s="272">
        <f>+AA13</f>
        <v>620630.51</v>
      </c>
      <c r="AB10" s="615">
        <f>+AB13</f>
        <v>763660.13579999981</v>
      </c>
      <c r="AC10" s="682">
        <f t="shared" si="5"/>
        <v>221655.51800000001</v>
      </c>
      <c r="AD10" s="615">
        <f t="shared" si="5"/>
        <v>415686.13919999998</v>
      </c>
      <c r="AE10" s="272">
        <f t="shared" si="5"/>
        <v>247373.647</v>
      </c>
      <c r="AF10" s="615">
        <f t="shared" si="5"/>
        <v>115285.94761499998</v>
      </c>
      <c r="AG10" s="682">
        <f>+AG13</f>
        <v>290585.08500000002</v>
      </c>
      <c r="AH10" s="615">
        <f>+AH13</f>
        <v>402333.48621</v>
      </c>
      <c r="AI10" s="682">
        <f>+AI13</f>
        <v>197302.51500000001</v>
      </c>
      <c r="AJ10" s="615">
        <f>+AJ13</f>
        <v>198642.405015</v>
      </c>
      <c r="AK10" s="992">
        <f>AK11+AK13</f>
        <v>133855.99300000002</v>
      </c>
      <c r="AL10" s="1163">
        <f t="shared" si="5"/>
        <v>529723.45246499998</v>
      </c>
      <c r="AM10" s="682">
        <f>+AM13</f>
        <v>790069.5340000001</v>
      </c>
      <c r="AN10" s="615">
        <f>+AN13</f>
        <v>345981.97556999995</v>
      </c>
      <c r="AO10" s="1684">
        <f t="shared" si="5"/>
        <v>1963623.1230000001</v>
      </c>
      <c r="AP10" s="1685">
        <f t="shared" si="5"/>
        <v>1736005.2133049998</v>
      </c>
      <c r="AQ10" s="1638"/>
      <c r="AR10" s="1691"/>
      <c r="AS10" s="1691"/>
      <c r="AT10" s="1691"/>
      <c r="AU10" s="1692"/>
      <c r="AV10" s="1693"/>
      <c r="AW10" s="1693"/>
      <c r="AX10" s="1693"/>
    </row>
    <row r="11" spans="2:50" s="153" customFormat="1" ht="15" hidden="1" customHeight="1" x14ac:dyDescent="0.25">
      <c r="B11" s="175"/>
      <c r="C11" s="62">
        <v>2</v>
      </c>
      <c r="D11" s="60"/>
      <c r="E11" s="60"/>
      <c r="F11" s="184"/>
      <c r="G11" s="199" t="s">
        <v>86</v>
      </c>
      <c r="H11" s="385">
        <f>+H12</f>
        <v>0</v>
      </c>
      <c r="I11" s="386">
        <f>+I12</f>
        <v>0</v>
      </c>
      <c r="J11" s="386">
        <f ca="1">+J12</f>
        <v>0</v>
      </c>
      <c r="K11" s="1850">
        <f t="shared" ca="1" si="4"/>
        <v>0</v>
      </c>
      <c r="L11" s="386">
        <f>+L12</f>
        <v>0</v>
      </c>
      <c r="M11" s="1858">
        <f t="shared" si="0"/>
        <v>0</v>
      </c>
      <c r="N11" s="386">
        <f t="shared" si="1"/>
        <v>0</v>
      </c>
      <c r="O11" s="1865">
        <f t="shared" si="2"/>
        <v>0</v>
      </c>
      <c r="P11" s="395">
        <f>+P12</f>
        <v>199657.71</v>
      </c>
      <c r="Q11" s="176">
        <f>+Q12</f>
        <v>199657.71</v>
      </c>
      <c r="R11" s="394">
        <f t="shared" ref="R11:R13" si="6">IFERROR(Q11/P11,"0,00%")</f>
        <v>1</v>
      </c>
      <c r="S11" s="396">
        <v>0</v>
      </c>
      <c r="T11" s="517">
        <v>0</v>
      </c>
      <c r="U11" s="616">
        <v>0</v>
      </c>
      <c r="V11" s="616">
        <v>0</v>
      </c>
      <c r="W11" s="396">
        <v>0</v>
      </c>
      <c r="X11" s="685">
        <v>0</v>
      </c>
      <c r="Y11" s="396">
        <f>+Y12</f>
        <v>0</v>
      </c>
      <c r="Z11" s="517">
        <f>+Z12</f>
        <v>199657.71</v>
      </c>
      <c r="AA11" s="371">
        <v>0</v>
      </c>
      <c r="AB11" s="616">
        <v>0</v>
      </c>
      <c r="AC11" s="396">
        <v>0</v>
      </c>
      <c r="AD11" s="685">
        <v>0</v>
      </c>
      <c r="AE11" s="786">
        <v>0</v>
      </c>
      <c r="AF11" s="685">
        <v>0</v>
      </c>
      <c r="AG11" s="396">
        <v>0</v>
      </c>
      <c r="AH11" s="685">
        <v>0</v>
      </c>
      <c r="AI11" s="396">
        <f>+AI12</f>
        <v>0</v>
      </c>
      <c r="AJ11" s="685">
        <f>+AJ12</f>
        <v>0</v>
      </c>
      <c r="AK11" s="396">
        <f>AK12</f>
        <v>0</v>
      </c>
      <c r="AL11" s="1164">
        <v>0</v>
      </c>
      <c r="AM11" s="396">
        <v>0</v>
      </c>
      <c r="AN11" s="685">
        <v>0</v>
      </c>
      <c r="AO11" s="396">
        <v>0</v>
      </c>
      <c r="AP11" s="517">
        <v>0</v>
      </c>
      <c r="AQ11" s="1638"/>
      <c r="AR11" s="1691"/>
      <c r="AS11" s="1691"/>
      <c r="AT11" s="1691"/>
      <c r="AU11" s="1692"/>
      <c r="AV11" s="1693"/>
      <c r="AW11" s="1693"/>
      <c r="AX11" s="1693"/>
    </row>
    <row r="12" spans="2:50" s="153" customFormat="1" ht="15" hidden="1" customHeight="1" x14ac:dyDescent="0.25">
      <c r="B12" s="298"/>
      <c r="C12" s="1131"/>
      <c r="D12" s="1132">
        <v>500</v>
      </c>
      <c r="E12" s="1132"/>
      <c r="F12" s="1133"/>
      <c r="G12" s="1134" t="s">
        <v>1030</v>
      </c>
      <c r="H12" s="634">
        <v>0</v>
      </c>
      <c r="I12" s="1102">
        <v>0</v>
      </c>
      <c r="J12" s="1102">
        <f ca="1">+SUMIF(S$3:$AP5,"ok",S12:AP12)</f>
        <v>0</v>
      </c>
      <c r="K12" s="1851">
        <f t="shared" ca="1" si="4"/>
        <v>0</v>
      </c>
      <c r="L12" s="1102">
        <v>0</v>
      </c>
      <c r="M12" s="1859">
        <f t="shared" si="0"/>
        <v>0</v>
      </c>
      <c r="N12" s="1102">
        <f t="shared" si="1"/>
        <v>0</v>
      </c>
      <c r="O12" s="1866">
        <f t="shared" si="2"/>
        <v>0</v>
      </c>
      <c r="P12" s="1105">
        <f>+'P02 2023'!HR3</f>
        <v>199657.71</v>
      </c>
      <c r="Q12" s="1120">
        <f>SUMIF($T$3:$AP$3,"SI",T12:AP12)</f>
        <v>199657.71</v>
      </c>
      <c r="R12" s="1104">
        <f t="shared" si="6"/>
        <v>1</v>
      </c>
      <c r="S12" s="429">
        <v>0</v>
      </c>
      <c r="T12" s="518">
        <v>0</v>
      </c>
      <c r="U12" s="516">
        <v>0</v>
      </c>
      <c r="V12" s="647">
        <v>0</v>
      </c>
      <c r="W12" s="651">
        <v>0</v>
      </c>
      <c r="X12" s="686">
        <v>0</v>
      </c>
      <c r="Y12" s="651">
        <v>0</v>
      </c>
      <c r="Z12" s="518">
        <f>+'P02 2023'!BF3</f>
        <v>199657.71</v>
      </c>
      <c r="AA12" s="420"/>
      <c r="AB12" s="647">
        <v>0</v>
      </c>
      <c r="AC12" s="651">
        <v>0</v>
      </c>
      <c r="AD12" s="686">
        <v>0</v>
      </c>
      <c r="AE12" s="787">
        <v>0</v>
      </c>
      <c r="AF12" s="686">
        <v>0</v>
      </c>
      <c r="AG12" s="651">
        <v>0</v>
      </c>
      <c r="AH12" s="686">
        <v>0</v>
      </c>
      <c r="AI12" s="651">
        <v>0</v>
      </c>
      <c r="AJ12" s="686">
        <v>0</v>
      </c>
      <c r="AK12" s="651">
        <v>0</v>
      </c>
      <c r="AL12" s="516">
        <v>0</v>
      </c>
      <c r="AM12" s="651">
        <v>0</v>
      </c>
      <c r="AN12" s="1679">
        <v>0</v>
      </c>
      <c r="AO12" s="1682">
        <v>0</v>
      </c>
      <c r="AP12" s="1171">
        <v>0</v>
      </c>
      <c r="AQ12" s="1638"/>
      <c r="AR12" s="1691"/>
      <c r="AS12" s="1691"/>
      <c r="AT12" s="1691"/>
      <c r="AU12" s="1692"/>
      <c r="AV12" s="1693"/>
      <c r="AW12" s="1693"/>
      <c r="AX12" s="1693"/>
    </row>
    <row r="13" spans="2:50" s="153" customFormat="1" ht="15" customHeight="1" x14ac:dyDescent="0.25">
      <c r="B13" s="175" t="s">
        <v>2</v>
      </c>
      <c r="C13" s="62">
        <v>3</v>
      </c>
      <c r="D13" s="60"/>
      <c r="E13" s="60"/>
      <c r="F13" s="60"/>
      <c r="G13" s="199" t="s">
        <v>305</v>
      </c>
      <c r="H13" s="532">
        <f>+H14+H20+H26+H28+H30</f>
        <v>5979371</v>
      </c>
      <c r="I13" s="386">
        <f>+I14+I20+I26+I28+I30</f>
        <v>5814551</v>
      </c>
      <c r="J13" s="386">
        <f ca="1">+J14+J20+J26+J28+J30</f>
        <v>5625463.7080000006</v>
      </c>
      <c r="K13" s="1850">
        <f t="shared" ca="1" si="4"/>
        <v>0.96748032788774241</v>
      </c>
      <c r="L13" s="386">
        <f>+L14+L20+L26+L30+L28</f>
        <v>5695886.0929999994</v>
      </c>
      <c r="M13" s="1858">
        <f t="shared" si="0"/>
        <v>0.97959173339437544</v>
      </c>
      <c r="N13" s="176">
        <f t="shared" si="1"/>
        <v>118664.90700000059</v>
      </c>
      <c r="O13" s="1865">
        <f t="shared" si="2"/>
        <v>2.0408266605624507E-2</v>
      </c>
      <c r="P13" s="186">
        <f>+P14+P20+P26+P28+P30</f>
        <v>5560591.3200000003</v>
      </c>
      <c r="Q13" s="171">
        <f>+Q14+Q20+Q26+Q28+Q30</f>
        <v>4957268.2361099999</v>
      </c>
      <c r="R13" s="394">
        <f t="shared" si="6"/>
        <v>0.89150019320427232</v>
      </c>
      <c r="S13" s="335">
        <f>+S14+S20+S28+S30</f>
        <v>118525.58100000001</v>
      </c>
      <c r="T13" s="502">
        <f>+T14+T20+T28+T30</f>
        <v>47672.424989999992</v>
      </c>
      <c r="U13" s="609">
        <f>+U14+U20+U26+U30</f>
        <v>149030.76999999999</v>
      </c>
      <c r="V13" s="609">
        <f>+V14+V20+V26+V30</f>
        <v>152999.35523999998</v>
      </c>
      <c r="W13" s="173">
        <f>+W14+W20+W26+W28+W30</f>
        <v>344073.41499999998</v>
      </c>
      <c r="X13" s="609">
        <f>+X14+X20+X26+X28+X30</f>
        <v>144500.23435499999</v>
      </c>
      <c r="Y13" s="173">
        <f>+Y14+Y20+Y30+Y26+Y29</f>
        <v>548738.01699999999</v>
      </c>
      <c r="Z13" s="604">
        <f>+Z14+Z20+Z30+Z26+Z28</f>
        <v>95073.859035000001</v>
      </c>
      <c r="AA13" s="186">
        <f>+AA14+AA20+AA26+AA30</f>
        <v>620630.51</v>
      </c>
      <c r="AB13" s="609">
        <f>+AB14+AB20+AB26+AB30</f>
        <v>763660.13579999981</v>
      </c>
      <c r="AC13" s="173">
        <f>+AC14+AC20+AC30</f>
        <v>221655.51800000001</v>
      </c>
      <c r="AD13" s="609">
        <f>+AD14+AD20+AD30</f>
        <v>415686.13919999998</v>
      </c>
      <c r="AE13" s="186">
        <f t="shared" ref="AE13:AL13" si="7">+AE14+AE20+AE26+AE28+AE30</f>
        <v>247373.647</v>
      </c>
      <c r="AF13" s="609">
        <f t="shared" si="7"/>
        <v>115285.94761499998</v>
      </c>
      <c r="AG13" s="173">
        <f t="shared" si="7"/>
        <v>290585.08500000002</v>
      </c>
      <c r="AH13" s="609">
        <f t="shared" si="7"/>
        <v>402333.48621</v>
      </c>
      <c r="AI13" s="173">
        <f t="shared" si="7"/>
        <v>197302.51500000001</v>
      </c>
      <c r="AJ13" s="609">
        <f t="shared" si="7"/>
        <v>198642.405015</v>
      </c>
      <c r="AK13" s="173">
        <f>AK14+AK20+AK26+AK28+AK30</f>
        <v>133855.99300000002</v>
      </c>
      <c r="AL13" s="688">
        <f t="shared" si="7"/>
        <v>529723.45246499998</v>
      </c>
      <c r="AM13" s="173">
        <f>+AM14+AM20+AM26+AM30+AM28</f>
        <v>790069.5340000001</v>
      </c>
      <c r="AN13" s="609">
        <f>+AN14+AN20+AN26+AN30+AN28</f>
        <v>345981.97556999995</v>
      </c>
      <c r="AO13" s="173">
        <f>+AO14+AO20+AO26+AO30+AO28</f>
        <v>1963623.1230000001</v>
      </c>
      <c r="AP13" s="604">
        <f>+AP14+AP20+AP26+AP30+AP28</f>
        <v>1736005.2133049998</v>
      </c>
      <c r="AQ13" s="1638"/>
      <c r="AR13" s="1691"/>
      <c r="AS13" s="1691"/>
      <c r="AT13" s="1691"/>
      <c r="AU13" s="1692"/>
      <c r="AV13" s="1693"/>
      <c r="AW13" s="1693"/>
      <c r="AX13" s="1693"/>
    </row>
    <row r="14" spans="2:50" s="822" customFormat="1" ht="15" customHeight="1" x14ac:dyDescent="0.25">
      <c r="B14" s="819" t="s">
        <v>2</v>
      </c>
      <c r="C14" s="820"/>
      <c r="D14" s="427">
        <v>26</v>
      </c>
      <c r="E14" s="427"/>
      <c r="F14" s="427" t="s">
        <v>215</v>
      </c>
      <c r="G14" s="342" t="s">
        <v>138</v>
      </c>
      <c r="H14" s="1101">
        <f>SUM(H15:H19)</f>
        <v>1548000</v>
      </c>
      <c r="I14" s="1102">
        <f>SUM(I15:I19)</f>
        <v>1512000</v>
      </c>
      <c r="J14" s="1102">
        <f ca="1">SUM(J15:J19)</f>
        <v>1490189.8770000001</v>
      </c>
      <c r="K14" s="1851">
        <f t="shared" ca="1" si="4"/>
        <v>0.98557531547619059</v>
      </c>
      <c r="L14" s="1102">
        <f>SUM(L15:L19)</f>
        <v>1491498.8770000001</v>
      </c>
      <c r="M14" s="1859">
        <f t="shared" si="0"/>
        <v>0.98644105621693123</v>
      </c>
      <c r="N14" s="1120">
        <f t="shared" si="1"/>
        <v>20501.122999999905</v>
      </c>
      <c r="O14" s="1866">
        <f t="shared" si="2"/>
        <v>1.355894378306872E-2</v>
      </c>
      <c r="P14" s="643">
        <f>SUM(P15:P19)</f>
        <v>1533872.0699999998</v>
      </c>
      <c r="Q14" s="1119">
        <f>SUM(Q15:Q19)</f>
        <v>1325734.0543800001</v>
      </c>
      <c r="R14" s="1104">
        <f t="shared" ref="R14:R20" si="8">IFERROR(Q14/P14,"0,00%")</f>
        <v>0.86430549216532793</v>
      </c>
      <c r="S14" s="429">
        <f>SUM(S15:S19)</f>
        <v>102150</v>
      </c>
      <c r="T14" s="503">
        <f>SUM(T15:T19)</f>
        <v>1829.8799999999999</v>
      </c>
      <c r="U14" s="611">
        <f>+SUM(U15:U19)</f>
        <v>80095.990999999995</v>
      </c>
      <c r="V14" s="611">
        <f>+SUM(V15:V19)</f>
        <v>0</v>
      </c>
      <c r="W14" s="821">
        <f>SUM(W15:W19)</f>
        <v>141138.38399999999</v>
      </c>
      <c r="X14" s="611">
        <f>SUM(X15:X19)</f>
        <v>8072.9999999999991</v>
      </c>
      <c r="Y14" s="821">
        <f>+SUM(Y15:Y19)</f>
        <v>56570</v>
      </c>
      <c r="Z14" s="606">
        <f>+SUM(Z15:Z19)</f>
        <v>2535.75</v>
      </c>
      <c r="AA14" s="383">
        <f>SUM(AA15:AA19)</f>
        <v>9330</v>
      </c>
      <c r="AB14" s="611">
        <f>SUM(AB15:AB19)</f>
        <v>202221.43604999996</v>
      </c>
      <c r="AC14" s="825">
        <f>+SUM(AC15:AC19)</f>
        <v>10330</v>
      </c>
      <c r="AD14" s="826">
        <f>+SUM(AD15:AD19)</f>
        <v>75086.534159999996</v>
      </c>
      <c r="AE14" s="307">
        <f t="shared" ref="AE14:AP14" si="9">SUM(AE15:AE19)</f>
        <v>68605</v>
      </c>
      <c r="AF14" s="826">
        <f t="shared" si="9"/>
        <v>670.87354499999992</v>
      </c>
      <c r="AG14" s="188">
        <f t="shared" si="9"/>
        <v>238051.33100000001</v>
      </c>
      <c r="AH14" s="648">
        <f t="shared" si="9"/>
        <v>53302.499999999993</v>
      </c>
      <c r="AI14" s="821">
        <f>SUM(AI15:AI19)</f>
        <v>59542.5</v>
      </c>
      <c r="AJ14" s="611">
        <f t="shared" si="9"/>
        <v>85905</v>
      </c>
      <c r="AK14" s="821">
        <f>SUM(AK15:AK19)</f>
        <v>26364.222999999998</v>
      </c>
      <c r="AL14" s="689">
        <f t="shared" si="9"/>
        <v>206937.9</v>
      </c>
      <c r="AM14" s="1172">
        <f t="shared" si="9"/>
        <v>87761.25</v>
      </c>
      <c r="AN14" s="1503">
        <f t="shared" si="9"/>
        <v>90676.35</v>
      </c>
      <c r="AO14" s="1172">
        <f t="shared" si="9"/>
        <v>610251.19800000009</v>
      </c>
      <c r="AP14" s="1173">
        <f t="shared" si="9"/>
        <v>598494.83062499994</v>
      </c>
      <c r="AQ14" s="1638"/>
      <c r="AR14" s="1691"/>
      <c r="AS14" s="1691"/>
      <c r="AT14" s="1691"/>
      <c r="AU14" s="1692"/>
      <c r="AV14" s="1693"/>
      <c r="AW14" s="1693"/>
      <c r="AX14" s="1693"/>
    </row>
    <row r="15" spans="2:50" s="1098" customFormat="1" ht="15" hidden="1" customHeight="1" x14ac:dyDescent="0.2">
      <c r="B15" s="1640"/>
      <c r="C15" s="1641"/>
      <c r="D15" s="1511"/>
      <c r="E15" s="1132">
        <v>1</v>
      </c>
      <c r="F15" s="1223"/>
      <c r="G15" s="342" t="s">
        <v>267</v>
      </c>
      <c r="H15" s="1124">
        <f>+'P02 2024'!H3</f>
        <v>1129083</v>
      </c>
      <c r="I15" s="1103">
        <f>+'P02 2024'!HB3</f>
        <v>1167152.422</v>
      </c>
      <c r="J15" s="1102">
        <f>SUMIF(S$3:$AP3,"ok",S15:AP15)</f>
        <v>1158750</v>
      </c>
      <c r="K15" s="1851">
        <f t="shared" si="4"/>
        <v>0.99280092142069853</v>
      </c>
      <c r="L15" s="1103">
        <f>'P02 2024'!HD7</f>
        <v>1158750</v>
      </c>
      <c r="M15" s="1859">
        <f t="shared" ref="M15:M36" si="10">IFERROR(+L15/I15,0)</f>
        <v>0.99280092142069853</v>
      </c>
      <c r="N15" s="1107">
        <f t="shared" si="1"/>
        <v>8402.4220000000205</v>
      </c>
      <c r="O15" s="1866">
        <f t="shared" ref="O15:O36" si="11">+IFERROR(N15/I15,0)</f>
        <v>7.1990785793014621E-3</v>
      </c>
      <c r="P15" s="643">
        <f>+'P02 2023'!HR5</f>
        <v>1168606.0872449998</v>
      </c>
      <c r="Q15" s="1119">
        <f>SUMIF($T$3:$AP$3,"SI",T15:AP15)</f>
        <v>966861.16312499996</v>
      </c>
      <c r="R15" s="1104">
        <f t="shared" si="8"/>
        <v>0.82736276464585645</v>
      </c>
      <c r="S15" s="1237">
        <f>+'P02 2024'!J9</f>
        <v>102150</v>
      </c>
      <c r="T15" s="1642">
        <v>0</v>
      </c>
      <c r="U15" s="1643">
        <f>+'P02 2024'!Q4</f>
        <v>76765.990999999995</v>
      </c>
      <c r="V15" s="1229">
        <v>0</v>
      </c>
      <c r="W15" s="1228">
        <f>+'P02 2024'!AI4</f>
        <v>137808.38399999999</v>
      </c>
      <c r="X15" s="1229">
        <f>+'P02 2023'!AL3</f>
        <v>8072.9999999999991</v>
      </c>
      <c r="Y15" s="1228">
        <f>+'P02 2024'!BA4</f>
        <v>53240</v>
      </c>
      <c r="Z15" s="735">
        <v>0</v>
      </c>
      <c r="AA15" s="1241">
        <f>+'P02 2024'!BS4</f>
        <v>6000</v>
      </c>
      <c r="AB15" s="1226">
        <f>+'P02 2023'!BZ5</f>
        <v>39508.019999999997</v>
      </c>
      <c r="AC15" s="1227">
        <f>+'P02 2024'!CL3</f>
        <v>7000</v>
      </c>
      <c r="AD15" s="1229">
        <v>0</v>
      </c>
      <c r="AE15" s="1241">
        <f>+'P02 2024'!DD4</f>
        <v>65275</v>
      </c>
      <c r="AF15" s="1229">
        <v>0</v>
      </c>
      <c r="AG15" s="1228">
        <f>+'P02 2024'!DV3</f>
        <v>232561.875</v>
      </c>
      <c r="AH15" s="1229">
        <f>+'P02 2023'!EG3</f>
        <v>53302.499999999993</v>
      </c>
      <c r="AI15" s="1228">
        <f>+'P02 2024'!EN3</f>
        <v>56212.5</v>
      </c>
      <c r="AJ15" s="1229">
        <f>+'P02 2023'!FA3</f>
        <v>34155</v>
      </c>
      <c r="AK15" s="1228">
        <v>21000</v>
      </c>
      <c r="AL15" s="1644">
        <f>+'P02 2023'!FV3</f>
        <v>206937.9</v>
      </c>
      <c r="AM15" s="1225">
        <f>+'P02 2024'!GA3</f>
        <v>87761.25</v>
      </c>
      <c r="AN15" s="1224">
        <f>+'P02 2023'!GO3</f>
        <v>83783.25</v>
      </c>
      <c r="AO15" s="1225">
        <f>+'P02 2024'!GS6</f>
        <v>312975</v>
      </c>
      <c r="AP15" s="1485">
        <f>+'P02 2023'!HI4</f>
        <v>541101.49312499992</v>
      </c>
      <c r="AQ15" s="1638"/>
      <c r="AR15" s="1691"/>
      <c r="AS15" s="1691"/>
      <c r="AT15" s="1691"/>
      <c r="AU15" s="1692"/>
      <c r="AV15" s="1693"/>
      <c r="AW15" s="1693"/>
      <c r="AX15" s="1693"/>
    </row>
    <row r="16" spans="2:50" s="1098" customFormat="1" ht="15" hidden="1" customHeight="1" x14ac:dyDescent="0.2">
      <c r="B16" s="1640"/>
      <c r="C16" s="1641"/>
      <c r="D16" s="1511"/>
      <c r="E16" s="1132">
        <v>2</v>
      </c>
      <c r="F16" s="1223"/>
      <c r="G16" s="342" t="s">
        <v>291</v>
      </c>
      <c r="H16" s="1124">
        <f>+'P02 2024'!H6</f>
        <v>50000</v>
      </c>
      <c r="I16" s="1103">
        <f>+'P02 2024'!HB6</f>
        <v>50000</v>
      </c>
      <c r="J16" s="1102">
        <f ca="1">SUMIF(S$3:$AP4,"ok",S16:AP16)</f>
        <v>45000</v>
      </c>
      <c r="K16" s="1851">
        <f t="shared" ca="1" si="4"/>
        <v>0.9</v>
      </c>
      <c r="L16" s="1103">
        <f>+'P02 2024'!HD8</f>
        <v>45000</v>
      </c>
      <c r="M16" s="1859">
        <f t="shared" si="10"/>
        <v>0.9</v>
      </c>
      <c r="N16" s="1107">
        <f t="shared" si="1"/>
        <v>5000</v>
      </c>
      <c r="O16" s="1866">
        <f t="shared" si="11"/>
        <v>0.1</v>
      </c>
      <c r="P16" s="643">
        <f>+'P02 2023'!HR7</f>
        <v>105696.78749999999</v>
      </c>
      <c r="Q16" s="1119">
        <f>SUMIF($T$3:$AP$3,"SI",T16:AP16)</f>
        <v>105696.78749999999</v>
      </c>
      <c r="R16" s="1104">
        <f t="shared" si="8"/>
        <v>1</v>
      </c>
      <c r="S16" s="1237">
        <v>0</v>
      </c>
      <c r="T16" s="1642">
        <v>0</v>
      </c>
      <c r="U16" s="1643">
        <v>0</v>
      </c>
      <c r="V16" s="1229">
        <v>0</v>
      </c>
      <c r="W16" s="1228">
        <v>0</v>
      </c>
      <c r="X16" s="1229">
        <v>0</v>
      </c>
      <c r="Y16" s="1228">
        <v>0</v>
      </c>
      <c r="Z16" s="735">
        <v>0</v>
      </c>
      <c r="AA16" s="1241">
        <v>0</v>
      </c>
      <c r="AB16" s="1226">
        <v>0</v>
      </c>
      <c r="AC16" s="1227">
        <v>0</v>
      </c>
      <c r="AD16" s="1229">
        <v>0</v>
      </c>
      <c r="AE16" s="1241">
        <v>0</v>
      </c>
      <c r="AF16" s="1229">
        <v>0</v>
      </c>
      <c r="AG16" s="1228">
        <v>0</v>
      </c>
      <c r="AH16" s="1229">
        <v>0</v>
      </c>
      <c r="AI16" s="1228">
        <v>0</v>
      </c>
      <c r="AJ16" s="1229">
        <f>+'P02 2023'!FA4</f>
        <v>51749.999999999993</v>
      </c>
      <c r="AK16" s="1228">
        <v>0</v>
      </c>
      <c r="AL16" s="1645">
        <v>0</v>
      </c>
      <c r="AM16" s="240">
        <v>0</v>
      </c>
      <c r="AN16" s="1224">
        <v>0</v>
      </c>
      <c r="AO16" s="1225">
        <f>+'P02 2024'!GS5</f>
        <v>45000</v>
      </c>
      <c r="AP16" s="1485">
        <f>+'P02 2023'!HI5</f>
        <v>53946.787499999999</v>
      </c>
      <c r="AQ16" s="1638"/>
      <c r="AR16" s="1691"/>
      <c r="AS16" s="1691"/>
      <c r="AT16" s="1691"/>
      <c r="AU16" s="1692"/>
      <c r="AV16" s="1693"/>
      <c r="AW16" s="1693"/>
      <c r="AX16" s="1693"/>
    </row>
    <row r="17" spans="1:50" s="1098" customFormat="1" ht="15" hidden="1" customHeight="1" x14ac:dyDescent="0.2">
      <c r="B17" s="1640"/>
      <c r="C17" s="1641"/>
      <c r="D17" s="1511"/>
      <c r="E17" s="1132">
        <v>3</v>
      </c>
      <c r="F17" s="1223"/>
      <c r="G17" s="342" t="s">
        <v>268</v>
      </c>
      <c r="H17" s="1124">
        <f>+'P02 2024'!H4</f>
        <v>300000</v>
      </c>
      <c r="I17" s="1103">
        <f>+'P02 2024'!HB4</f>
        <v>234751.47200000001</v>
      </c>
      <c r="J17" s="1102">
        <f ca="1">SUMIF(S$3:$AP5,"ok",S17:AP17)</f>
        <v>234751.47200000001</v>
      </c>
      <c r="K17" s="1851">
        <f t="shared" ca="1" si="4"/>
        <v>1</v>
      </c>
      <c r="L17" s="1103">
        <f>+'P02 2024'!HD10</f>
        <v>234751.47200000001</v>
      </c>
      <c r="M17" s="1859">
        <f t="shared" si="10"/>
        <v>1</v>
      </c>
      <c r="N17" s="1107">
        <f t="shared" si="1"/>
        <v>0</v>
      </c>
      <c r="O17" s="1866">
        <f t="shared" si="11"/>
        <v>0</v>
      </c>
      <c r="P17" s="643">
        <f>+'P02 2023'!HR6</f>
        <v>234282.59999999998</v>
      </c>
      <c r="Q17" s="1119">
        <f>SUMIF($T$3:$AP$3,"SI",T17:AP17)</f>
        <v>234282.59999999998</v>
      </c>
      <c r="R17" s="1104">
        <f t="shared" si="8"/>
        <v>1</v>
      </c>
      <c r="S17" s="1237">
        <v>0</v>
      </c>
      <c r="T17" s="1642">
        <v>0</v>
      </c>
      <c r="U17" s="1643">
        <v>0</v>
      </c>
      <c r="V17" s="1229">
        <v>0</v>
      </c>
      <c r="W17" s="1228">
        <v>0</v>
      </c>
      <c r="X17" s="1229">
        <v>0</v>
      </c>
      <c r="Y17" s="1228">
        <v>0</v>
      </c>
      <c r="Z17" s="735">
        <v>0</v>
      </c>
      <c r="AA17" s="1241">
        <v>0</v>
      </c>
      <c r="AB17" s="1229">
        <f>+'P02 2023'!BZ4</f>
        <v>159762.59999999998</v>
      </c>
      <c r="AC17" s="1228">
        <v>0</v>
      </c>
      <c r="AD17" s="1229">
        <f>+'P02 2023'!CS3</f>
        <v>74520</v>
      </c>
      <c r="AE17" s="1241">
        <v>0</v>
      </c>
      <c r="AF17" s="1229">
        <v>0</v>
      </c>
      <c r="AG17" s="1228">
        <v>0</v>
      </c>
      <c r="AH17" s="1229">
        <v>0</v>
      </c>
      <c r="AI17" s="1228">
        <v>0</v>
      </c>
      <c r="AJ17" s="1229">
        <v>0</v>
      </c>
      <c r="AK17" s="1228">
        <v>0</v>
      </c>
      <c r="AL17" s="1645">
        <v>0</v>
      </c>
      <c r="AM17" s="240">
        <v>0</v>
      </c>
      <c r="AN17" s="1224">
        <v>0</v>
      </c>
      <c r="AO17" s="1225">
        <f>+'P02 2024'!GS4</f>
        <v>234751.47200000001</v>
      </c>
      <c r="AP17" s="1485">
        <v>0</v>
      </c>
      <c r="AQ17" s="1638"/>
      <c r="AR17" s="1691"/>
      <c r="AS17" s="1691"/>
      <c r="AT17" s="1691"/>
      <c r="AU17" s="1692"/>
      <c r="AV17" s="1693"/>
      <c r="AW17" s="1693"/>
      <c r="AX17" s="1693"/>
    </row>
    <row r="18" spans="1:50" s="1098" customFormat="1" ht="15" hidden="1" customHeight="1" x14ac:dyDescent="0.25">
      <c r="B18" s="1646"/>
      <c r="C18" s="1647"/>
      <c r="D18" s="1648"/>
      <c r="E18" s="1132">
        <v>4</v>
      </c>
      <c r="F18" s="1223"/>
      <c r="G18" s="342" t="s">
        <v>593</v>
      </c>
      <c r="H18" s="1101">
        <v>0</v>
      </c>
      <c r="I18" s="1102">
        <v>0</v>
      </c>
      <c r="J18" s="1102">
        <f ca="1">SUMIF(S$3:$AP6,"ok",S18:AP18)</f>
        <v>0</v>
      </c>
      <c r="K18" s="1851">
        <f t="shared" ca="1" si="4"/>
        <v>0</v>
      </c>
      <c r="L18" s="1120">
        <v>0</v>
      </c>
      <c r="M18" s="1859">
        <f t="shared" si="10"/>
        <v>0</v>
      </c>
      <c r="N18" s="1107">
        <f t="shared" si="1"/>
        <v>0</v>
      </c>
      <c r="O18" s="1866">
        <f t="shared" si="11"/>
        <v>0</v>
      </c>
      <c r="P18" s="643">
        <f>+'P02 2023'!HR9</f>
        <v>0</v>
      </c>
      <c r="Q18" s="1119">
        <f>SUMIF($T$3:$AP$3,"SI",T18:AP18)</f>
        <v>0</v>
      </c>
      <c r="R18" s="1104" t="str">
        <f t="shared" si="8"/>
        <v>0,00%</v>
      </c>
      <c r="S18" s="1237">
        <v>0</v>
      </c>
      <c r="T18" s="1642">
        <v>0</v>
      </c>
      <c r="U18" s="1643">
        <v>0</v>
      </c>
      <c r="V18" s="1229">
        <v>0</v>
      </c>
      <c r="W18" s="1228">
        <v>0</v>
      </c>
      <c r="X18" s="1229">
        <v>0</v>
      </c>
      <c r="Y18" s="1228">
        <v>0</v>
      </c>
      <c r="Z18" s="735">
        <v>0</v>
      </c>
      <c r="AA18" s="1241">
        <v>0</v>
      </c>
      <c r="AB18" s="1229">
        <v>0</v>
      </c>
      <c r="AC18" s="1228">
        <v>0</v>
      </c>
      <c r="AD18" s="1229">
        <v>0</v>
      </c>
      <c r="AE18" s="1241">
        <v>0</v>
      </c>
      <c r="AF18" s="1229">
        <v>0</v>
      </c>
      <c r="AG18" s="1228">
        <v>0</v>
      </c>
      <c r="AH18" s="1229">
        <v>0</v>
      </c>
      <c r="AI18" s="1228">
        <v>0</v>
      </c>
      <c r="AJ18" s="1229">
        <v>0</v>
      </c>
      <c r="AK18" s="1228">
        <v>0</v>
      </c>
      <c r="AL18" s="1645">
        <v>0</v>
      </c>
      <c r="AM18" s="240">
        <v>0</v>
      </c>
      <c r="AN18" s="1224">
        <v>0</v>
      </c>
      <c r="AO18" s="1225">
        <v>0</v>
      </c>
      <c r="AP18" s="735">
        <v>0</v>
      </c>
      <c r="AQ18" s="1638"/>
      <c r="AR18" s="1691"/>
      <c r="AS18" s="1691"/>
      <c r="AT18" s="1691"/>
      <c r="AU18" s="1692"/>
      <c r="AV18" s="1693"/>
      <c r="AW18" s="1693"/>
      <c r="AX18" s="1693"/>
    </row>
    <row r="19" spans="1:50" s="1098" customFormat="1" ht="15" hidden="1" customHeight="1" x14ac:dyDescent="0.2">
      <c r="B19" s="1646"/>
      <c r="C19" s="1647"/>
      <c r="D19" s="1648"/>
      <c r="E19" s="1132">
        <v>5</v>
      </c>
      <c r="F19" s="1223"/>
      <c r="G19" s="342" t="s">
        <v>646</v>
      </c>
      <c r="H19" s="1124">
        <f>+'P02 2024'!H5</f>
        <v>68917</v>
      </c>
      <c r="I19" s="1102">
        <f>+'P02 2024'!HB5</f>
        <v>60096.106</v>
      </c>
      <c r="J19" s="1102">
        <f ca="1">SUMIF(S$3:$AP7,"ok",S19:AP19)</f>
        <v>51688.404999999999</v>
      </c>
      <c r="K19" s="1851">
        <f t="shared" ca="1" si="4"/>
        <v>0.86009574397382749</v>
      </c>
      <c r="L19" s="1125">
        <f>'P02 2024'!HD9</f>
        <v>52997.404999999999</v>
      </c>
      <c r="M19" s="1859">
        <f t="shared" si="10"/>
        <v>0.88187752131560737</v>
      </c>
      <c r="N19" s="1107">
        <f t="shared" si="1"/>
        <v>7098.7010000000009</v>
      </c>
      <c r="O19" s="1866">
        <f t="shared" si="11"/>
        <v>0.11812247868439264</v>
      </c>
      <c r="P19" s="643">
        <f>+'P02 2023'!HR8</f>
        <v>25286.595254999997</v>
      </c>
      <c r="Q19" s="1119">
        <f>SUMIF($T$3:$AP$3,"SI",T19:AP19)</f>
        <v>18893.503754999998</v>
      </c>
      <c r="R19" s="1104">
        <f t="shared" si="8"/>
        <v>0.74717468146543486</v>
      </c>
      <c r="S19" s="1237">
        <v>0</v>
      </c>
      <c r="T19" s="1649">
        <f>+'P02 2023'!K9</f>
        <v>1829.8799999999999</v>
      </c>
      <c r="U19" s="1650">
        <f>+'P02 2024'!Q3</f>
        <v>3330</v>
      </c>
      <c r="V19" s="1229">
        <v>0</v>
      </c>
      <c r="W19" s="1228">
        <f>+'P02 2024'!AI3</f>
        <v>3330</v>
      </c>
      <c r="X19" s="1229">
        <v>0</v>
      </c>
      <c r="Y19" s="1228">
        <f>+'P02 2024'!BA3</f>
        <v>3330</v>
      </c>
      <c r="Z19" s="735">
        <f>+'P02 2023'!BF4</f>
        <v>2535.75</v>
      </c>
      <c r="AA19" s="1241">
        <f>+'P02 2024'!BS3</f>
        <v>3330</v>
      </c>
      <c r="AB19" s="1229">
        <f>+'P02 2023'!BZ6</f>
        <v>2950.8160499999999</v>
      </c>
      <c r="AC19" s="1228">
        <f>+'P02 2024'!CL4</f>
        <v>3330</v>
      </c>
      <c r="AD19" s="1229">
        <f>+'P02 2023'!CS4</f>
        <v>566.53415999999993</v>
      </c>
      <c r="AE19" s="1241">
        <f>+'P02 2024'!DD3</f>
        <v>3330</v>
      </c>
      <c r="AF19" s="1229">
        <f>+'P02 2023'!DM3</f>
        <v>670.87354499999992</v>
      </c>
      <c r="AG19" s="1228">
        <f>+'P02 2024'!DV4</f>
        <v>5489.4560000000001</v>
      </c>
      <c r="AH19" s="1229">
        <v>0</v>
      </c>
      <c r="AI19" s="1228">
        <f>+'P02 2024'!EN4</f>
        <v>3330</v>
      </c>
      <c r="AJ19" s="1229">
        <v>0</v>
      </c>
      <c r="AK19" s="1228">
        <v>5364.223</v>
      </c>
      <c r="AL19" s="1645">
        <v>0</v>
      </c>
      <c r="AM19" s="240">
        <v>0</v>
      </c>
      <c r="AN19" s="1224">
        <f>+'P02 2023'!GO4</f>
        <v>6893.0999999999995</v>
      </c>
      <c r="AO19" s="1225">
        <f>+'P02 2024'!GS3</f>
        <v>17524.725999999999</v>
      </c>
      <c r="AP19" s="1485">
        <f>+'P02 2023'!HI3</f>
        <v>3446.5499999999997</v>
      </c>
      <c r="AQ19" s="1638"/>
      <c r="AR19" s="1691"/>
      <c r="AS19" s="1691"/>
      <c r="AT19" s="1691"/>
      <c r="AU19" s="1692"/>
      <c r="AV19" s="1693"/>
      <c r="AW19" s="1693"/>
      <c r="AX19" s="1693"/>
    </row>
    <row r="20" spans="1:50" s="1651" customFormat="1" ht="15" customHeight="1" x14ac:dyDescent="0.25">
      <c r="B20" s="1222"/>
      <c r="C20" s="1131"/>
      <c r="D20" s="1132">
        <v>33</v>
      </c>
      <c r="E20" s="1132"/>
      <c r="F20" s="1132" t="s">
        <v>297</v>
      </c>
      <c r="G20" s="342" t="s">
        <v>292</v>
      </c>
      <c r="H20" s="1101">
        <f>SUM(H21:H25)</f>
        <v>2639109</v>
      </c>
      <c r="I20" s="1102">
        <f>SUM(I21:I25)</f>
        <v>2610289</v>
      </c>
      <c r="J20" s="1102">
        <f ca="1">SUMIF(S$3:$AP8,"ok",S20:AP20)</f>
        <v>2470149.5439999998</v>
      </c>
      <c r="K20" s="1851">
        <f t="shared" ca="1" si="4"/>
        <v>0.94631266652849544</v>
      </c>
      <c r="L20" s="1103">
        <f>SUM(L21:L25)</f>
        <v>2530262.929</v>
      </c>
      <c r="M20" s="1859">
        <f t="shared" si="10"/>
        <v>0.96934206480585106</v>
      </c>
      <c r="N20" s="1103">
        <f t="shared" si="1"/>
        <v>80026.070999999996</v>
      </c>
      <c r="O20" s="1866">
        <f t="shared" si="11"/>
        <v>3.0657935194149E-2</v>
      </c>
      <c r="P20" s="643">
        <f>SUM(P21:P25)</f>
        <v>2153566.9350000001</v>
      </c>
      <c r="Q20" s="1119">
        <f>SUM(Q21:Q25)</f>
        <v>1780048.0702800003</v>
      </c>
      <c r="R20" s="1104">
        <f t="shared" si="8"/>
        <v>0.82655804254349785</v>
      </c>
      <c r="S20" s="1237">
        <f t="shared" ref="S20:AB20" si="12">SUM(S21:S25)</f>
        <v>16375.581</v>
      </c>
      <c r="T20" s="1235">
        <f t="shared" si="12"/>
        <v>14792.544989999997</v>
      </c>
      <c r="U20" s="1425">
        <f t="shared" si="12"/>
        <v>3154.7790000000005</v>
      </c>
      <c r="V20" s="1425">
        <f t="shared" si="12"/>
        <v>7407.9752399999998</v>
      </c>
      <c r="W20" s="1652">
        <f t="shared" si="12"/>
        <v>192935.03099999999</v>
      </c>
      <c r="X20" s="1425">
        <f t="shared" si="12"/>
        <v>62535.479354999996</v>
      </c>
      <c r="Y20" s="1225">
        <f t="shared" si="12"/>
        <v>152168.01700000002</v>
      </c>
      <c r="Z20" s="1485">
        <f t="shared" si="12"/>
        <v>73679.374035000001</v>
      </c>
      <c r="AA20" s="1108">
        <f t="shared" si="12"/>
        <v>494336.81</v>
      </c>
      <c r="AB20" s="1224">
        <f t="shared" si="12"/>
        <v>209352.39974999998</v>
      </c>
      <c r="AC20" s="1225">
        <f t="shared" ref="AC20:AH20" si="13">+SUM(AC21:AC25)</f>
        <v>133565.03100000002</v>
      </c>
      <c r="AD20" s="1224">
        <f t="shared" si="13"/>
        <v>328179.60503999999</v>
      </c>
      <c r="AE20" s="1108">
        <f t="shared" si="13"/>
        <v>126908.97099999999</v>
      </c>
      <c r="AF20" s="1224">
        <f t="shared" si="13"/>
        <v>73215.074069999988</v>
      </c>
      <c r="AG20" s="1225">
        <f t="shared" si="13"/>
        <v>26225.160000000003</v>
      </c>
      <c r="AH20" s="1224">
        <f t="shared" si="13"/>
        <v>161923.68621000001</v>
      </c>
      <c r="AI20" s="1225">
        <f>SUM(AI21:AI25)</f>
        <v>76546.014999999999</v>
      </c>
      <c r="AJ20" s="1224">
        <f>SUM(AJ21:AJ25)</f>
        <v>112737.405015</v>
      </c>
      <c r="AK20" s="1225">
        <f>SUM(AK21:AK25)</f>
        <v>62161.770000000004</v>
      </c>
      <c r="AL20" s="1644">
        <f>SUM(AL21:AL25)</f>
        <v>304605.25996499998</v>
      </c>
      <c r="AM20" s="1653">
        <f>+SUM(AM21:AM25)</f>
        <v>537198.2840000001</v>
      </c>
      <c r="AN20" s="1495">
        <f>+SUM(AN21:AN25)</f>
        <v>254498.32556999996</v>
      </c>
      <c r="AO20" s="1653">
        <f>SUM(AO21:AO25)</f>
        <v>648574.09499999997</v>
      </c>
      <c r="AP20" s="1496">
        <f>SUM(AP21:AP25)</f>
        <v>177120.94103999998</v>
      </c>
      <c r="AQ20" s="1638"/>
      <c r="AR20" s="1691"/>
      <c r="AS20" s="1691"/>
      <c r="AT20" s="1691"/>
      <c r="AU20" s="1692"/>
      <c r="AV20" s="1693"/>
      <c r="AW20" s="1693"/>
      <c r="AX20" s="1693"/>
    </row>
    <row r="21" spans="1:50" s="1098" customFormat="1" ht="15" hidden="1" customHeight="1" x14ac:dyDescent="0.2">
      <c r="A21" s="1651"/>
      <c r="B21" s="1640"/>
      <c r="C21" s="1641"/>
      <c r="D21" s="1511"/>
      <c r="E21" s="1132">
        <v>1</v>
      </c>
      <c r="F21" s="1223"/>
      <c r="G21" s="342" t="s">
        <v>334</v>
      </c>
      <c r="H21" s="1124">
        <f>+'P02 2024'!H10</f>
        <v>1954009</v>
      </c>
      <c r="I21" s="1126">
        <f>+'P02 2024'!HB12</f>
        <v>2336393.7949999999</v>
      </c>
      <c r="J21" s="1102">
        <f ca="1">SUMIF(S$3:$AP9,"ok",S21:AP21)</f>
        <v>2255034.497</v>
      </c>
      <c r="K21" s="1851">
        <f t="shared" ca="1" si="4"/>
        <v>0.96517740366623428</v>
      </c>
      <c r="L21" s="1126">
        <f>'P02 2024'!HD18</f>
        <v>2307794.645</v>
      </c>
      <c r="M21" s="1859">
        <f t="shared" si="10"/>
        <v>0.98775927668477659</v>
      </c>
      <c r="N21" s="1103">
        <f t="shared" si="1"/>
        <v>28599.149999999907</v>
      </c>
      <c r="O21" s="1866">
        <f t="shared" si="11"/>
        <v>1.2240723315223455E-2</v>
      </c>
      <c r="P21" s="643">
        <f>+'P02 2023'!HR15</f>
        <v>1899526.1849999998</v>
      </c>
      <c r="Q21" s="1119">
        <f>SUMIF($T$3:$AP$3,"SI",T21:AP21)</f>
        <v>1604731.079385</v>
      </c>
      <c r="R21" s="1104">
        <f t="shared" ref="R21:R36" si="14">IFERROR(Q21/P21,"0,00%")</f>
        <v>0.84480597954220893</v>
      </c>
      <c r="S21" s="1237">
        <v>0</v>
      </c>
      <c r="T21" s="1649">
        <f>+'P02 2023'!K15</f>
        <v>12040.760474999997</v>
      </c>
      <c r="U21" s="1650">
        <v>0</v>
      </c>
      <c r="V21" s="1229">
        <v>0</v>
      </c>
      <c r="W21" s="1228">
        <f>+'P02 2024'!AI6</f>
        <v>189651.37599999999</v>
      </c>
      <c r="X21" s="1229">
        <f>+'P02 2023'!AL9</f>
        <v>55548.939554999997</v>
      </c>
      <c r="Y21" s="1228">
        <f>+'P02 2024'!BA5</f>
        <v>110367.16499999999</v>
      </c>
      <c r="Z21" s="735">
        <f>+'P02 2023'!BF5</f>
        <v>55357.565985000001</v>
      </c>
      <c r="AA21" s="1241">
        <f>+'P02 2024'!BS8</f>
        <v>488757.4</v>
      </c>
      <c r="AB21" s="1654">
        <f>+'P02 2023'!BZ7</f>
        <v>196270.08979499998</v>
      </c>
      <c r="AC21" s="1655">
        <f>+'P02 2024'!CL6</f>
        <v>131406.02100000001</v>
      </c>
      <c r="AD21" s="1229">
        <f>+'P02 2023'!CS5</f>
        <v>322852.29443999997</v>
      </c>
      <c r="AE21" s="1241">
        <f>+'P02 2024'!DD6</f>
        <v>124749.961</v>
      </c>
      <c r="AF21" s="1229">
        <f>+'P02 2023'!DM7</f>
        <v>53826.499799999998</v>
      </c>
      <c r="AG21" s="1228">
        <f>+'P02 2024'!DV6</f>
        <v>24066.15</v>
      </c>
      <c r="AH21" s="1229">
        <f>+'P02 2023'!EG6</f>
        <v>153829.89720000001</v>
      </c>
      <c r="AI21" s="1228">
        <f>+'P02 2024'!EN7</f>
        <v>46713.5</v>
      </c>
      <c r="AJ21" s="1229">
        <f>+'P02 2023'!FA5</f>
        <v>102727.54224</v>
      </c>
      <c r="AK21" s="1656">
        <v>56156.084999999999</v>
      </c>
      <c r="AL21" s="1644">
        <f>+'P02 2023'!FV6</f>
        <v>268262.13023999997</v>
      </c>
      <c r="AM21" s="1225">
        <f>+'P02 2024'!GA7</f>
        <v>490132.32500000001</v>
      </c>
      <c r="AN21" s="1224">
        <f>+'P02 2023'!GO7</f>
        <v>241979.69627999997</v>
      </c>
      <c r="AO21" s="1225">
        <f>+'P02 2024'!GS9</f>
        <v>593034.51399999997</v>
      </c>
      <c r="AP21" s="1485">
        <f>+'P02 2023'!HI8</f>
        <v>142035.66337499997</v>
      </c>
      <c r="AQ21" s="1638"/>
      <c r="AR21" s="1691"/>
      <c r="AS21" s="1691"/>
      <c r="AT21" s="1691"/>
      <c r="AU21" s="1692"/>
      <c r="AV21" s="1693"/>
      <c r="AW21" s="1693"/>
      <c r="AX21" s="1693"/>
    </row>
    <row r="22" spans="1:50" s="1098" customFormat="1" ht="15" hidden="1" customHeight="1" x14ac:dyDescent="0.2">
      <c r="B22" s="1640"/>
      <c r="C22" s="1641"/>
      <c r="D22" s="1511"/>
      <c r="E22" s="1132">
        <v>2</v>
      </c>
      <c r="F22" s="1223"/>
      <c r="G22" s="342" t="s">
        <v>335</v>
      </c>
      <c r="H22" s="1124">
        <f>+'P02 2024'!H11</f>
        <v>583665</v>
      </c>
      <c r="I22" s="1126">
        <f>+'P02 2024'!HB13</f>
        <v>200598.8</v>
      </c>
      <c r="J22" s="1102">
        <f ca="1">SUMIF(S$3:$AP10,"ok",S22:AP22)</f>
        <v>176905.587</v>
      </c>
      <c r="K22" s="1851">
        <f t="shared" ca="1" si="4"/>
        <v>0.8818875636344784</v>
      </c>
      <c r="L22" s="1126">
        <f>'P02 2024'!HD17</f>
        <v>184258.82399999999</v>
      </c>
      <c r="M22" s="1859">
        <f t="shared" si="10"/>
        <v>0.91854399926619701</v>
      </c>
      <c r="N22" s="1103">
        <f t="shared" si="1"/>
        <v>16339.975999999995</v>
      </c>
      <c r="O22" s="1866">
        <f t="shared" si="11"/>
        <v>8.1456000733802977E-2</v>
      </c>
      <c r="P22" s="643">
        <f>+'P02 2023'!HR16</f>
        <v>140693.75999999998</v>
      </c>
      <c r="Q22" s="1119">
        <f>SUMIF($T$3:$AP$3,"SI",T22:AP22)</f>
        <v>97098.09547499998</v>
      </c>
      <c r="R22" s="1104">
        <f t="shared" si="14"/>
        <v>0.69013789577448204</v>
      </c>
      <c r="S22" s="1237">
        <f>+'P02 2024'!J15</f>
        <v>14216.571</v>
      </c>
      <c r="T22" s="1642">
        <v>0</v>
      </c>
      <c r="U22" s="1643">
        <v>0</v>
      </c>
      <c r="V22" s="1229">
        <v>0</v>
      </c>
      <c r="W22" s="1228">
        <f>+'P02 2024'!AI7</f>
        <v>892.59500000000003</v>
      </c>
      <c r="X22" s="1229">
        <f>+'P02 2023'!AL10</f>
        <v>4999.3397999999997</v>
      </c>
      <c r="Y22" s="1228">
        <f>+'P02 2024'!BA6</f>
        <v>38562.654999999999</v>
      </c>
      <c r="Z22" s="735">
        <f>+'P02 2023'!BF7</f>
        <v>7734.8675699999994</v>
      </c>
      <c r="AA22" s="1241">
        <f>+'P02 2024'!BS6</f>
        <v>128.47999999999999</v>
      </c>
      <c r="AB22" s="1229">
        <f>+'P02 2023'!BZ9</f>
        <v>0</v>
      </c>
      <c r="AC22" s="1228">
        <v>0</v>
      </c>
      <c r="AD22" s="1229">
        <v>0</v>
      </c>
      <c r="AE22" s="1241">
        <v>0</v>
      </c>
      <c r="AF22" s="1229">
        <f>+'P02 2023'!DM5</f>
        <v>11377.67427</v>
      </c>
      <c r="AG22" s="1228">
        <v>0</v>
      </c>
      <c r="AH22" s="1229">
        <f>+'P02 2023'!EG4</f>
        <v>3964.1390099999994</v>
      </c>
      <c r="AI22" s="1228">
        <f>+'P02 2024'!EN6</f>
        <v>27673.505000000001</v>
      </c>
      <c r="AJ22" s="1229">
        <v>0</v>
      </c>
      <c r="AK22" s="1228">
        <v>0</v>
      </c>
      <c r="AL22" s="1644">
        <f>+'P02 2023'!FV5</f>
        <v>32213.479724999997</v>
      </c>
      <c r="AM22" s="1225">
        <f>+'P02 2024'!GA5</f>
        <v>44168.22</v>
      </c>
      <c r="AN22" s="1224">
        <f>+'P02 2023'!GO5</f>
        <v>5974.5995999999996</v>
      </c>
      <c r="AO22" s="1225">
        <f>+'P02 2024'!GS10</f>
        <v>51263.561000000002</v>
      </c>
      <c r="AP22" s="1485">
        <f>+'P02 2023'!HI7</f>
        <v>30833.995499999997</v>
      </c>
      <c r="AQ22" s="1638"/>
      <c r="AR22" s="1691"/>
      <c r="AS22" s="1691"/>
      <c r="AT22" s="1691"/>
      <c r="AU22" s="1692"/>
      <c r="AV22" s="1693"/>
      <c r="AW22" s="1693"/>
      <c r="AX22" s="1693"/>
    </row>
    <row r="23" spans="1:50" s="1098" customFormat="1" ht="15" hidden="1" customHeight="1" x14ac:dyDescent="0.2">
      <c r="B23" s="1640"/>
      <c r="C23" s="1641"/>
      <c r="D23" s="1511"/>
      <c r="E23" s="1132">
        <v>3</v>
      </c>
      <c r="F23" s="1223"/>
      <c r="G23" s="342" t="s">
        <v>293</v>
      </c>
      <c r="H23" s="1127">
        <f>+'P02 2024'!H13</f>
        <v>30520</v>
      </c>
      <c r="I23" s="1126">
        <f>+'P02 2024'!HB15</f>
        <v>26408.12</v>
      </c>
      <c r="J23" s="1102">
        <f ca="1">SUMIF(S$3:$AP11,"ok",S23:AP23)</f>
        <v>25908.12000000001</v>
      </c>
      <c r="K23" s="1851">
        <f t="shared" ca="1" si="4"/>
        <v>0.98106642956787571</v>
      </c>
      <c r="L23" s="1126">
        <f>+'P02 2024'!HD20</f>
        <v>25908.12</v>
      </c>
      <c r="M23" s="1859">
        <f t="shared" si="10"/>
        <v>0.98106642956787538</v>
      </c>
      <c r="N23" s="1103">
        <f t="shared" si="1"/>
        <v>500</v>
      </c>
      <c r="O23" s="1866">
        <f t="shared" si="11"/>
        <v>1.8933570432124666E-2</v>
      </c>
      <c r="P23" s="643">
        <f>+'P02 2023'!HR18</f>
        <v>50223.119354999995</v>
      </c>
      <c r="Q23" s="1119">
        <f>SUMIF($T$3:$AP$3,"SI",T23:AP23)</f>
        <v>49735.769940000006</v>
      </c>
      <c r="R23" s="1104">
        <f t="shared" si="14"/>
        <v>0.9902963133063245</v>
      </c>
      <c r="S23" s="1237">
        <f>+'P02 2024'!J17</f>
        <v>2159.0100000000002</v>
      </c>
      <c r="T23" s="1649">
        <f>+'P02 2023'!K14</f>
        <v>1987.1999999999998</v>
      </c>
      <c r="U23" s="1650">
        <f>+'P02 2024'!Q6</f>
        <v>2159.0100000000002</v>
      </c>
      <c r="V23" s="1229">
        <f>+'P02 2023'!R11</f>
        <v>1987.1999999999998</v>
      </c>
      <c r="W23" s="1228">
        <f>+'P02 2024'!AI5</f>
        <v>2159.0100000000002</v>
      </c>
      <c r="X23" s="1229">
        <f>+'P02 2023'!AL7</f>
        <v>1987.1999999999998</v>
      </c>
      <c r="Y23" s="1228">
        <f>+'P02 2024'!BA7</f>
        <v>2159.0100000000002</v>
      </c>
      <c r="Z23" s="735">
        <f>+'P02 2023'!BF6</f>
        <v>10557</v>
      </c>
      <c r="AA23" s="1241">
        <f>+'P02 2024'!BS5</f>
        <v>2159.0100000000002</v>
      </c>
      <c r="AB23" s="1654">
        <f>+'P02 2023'!BZ10</f>
        <v>4129.6499999999996</v>
      </c>
      <c r="AC23" s="1655">
        <f>+'P02 2024'!CL5</f>
        <v>2159.0100000000002</v>
      </c>
      <c r="AD23" s="1229">
        <f>+'P02 2023'!CS6</f>
        <v>4129.6499999999996</v>
      </c>
      <c r="AE23" s="1241">
        <f>+'P02 2024'!DD5</f>
        <v>2159.0100000000002</v>
      </c>
      <c r="AF23" s="1229">
        <f>+'P02 2023'!DM4</f>
        <v>4129.6499999999996</v>
      </c>
      <c r="AG23" s="1228">
        <f>+'P02 2024'!DV5</f>
        <v>2159.0100000000002</v>
      </c>
      <c r="AH23" s="1229">
        <f>+'P02 2023'!EG5</f>
        <v>4129.6499999999996</v>
      </c>
      <c r="AI23" s="1228">
        <f>+'P02 2024'!EN5</f>
        <v>2159.0100000000002</v>
      </c>
      <c r="AJ23" s="1657">
        <f>+'P02 2023'!FA6</f>
        <v>4187.9877749999996</v>
      </c>
      <c r="AK23" s="1656">
        <v>2159.0100000000002</v>
      </c>
      <c r="AL23" s="1644">
        <f>+'P02 2023'!FV4</f>
        <v>4129.6499999999996</v>
      </c>
      <c r="AM23" s="1225">
        <f>+'P02 2024'!GA6</f>
        <v>2159.0100000000002</v>
      </c>
      <c r="AN23" s="1224">
        <f>+'P02 2023'!GO6</f>
        <v>4129.6499999999996</v>
      </c>
      <c r="AO23" s="1225">
        <f>+'P02 2024'!GS7</f>
        <v>2159.0100000000002</v>
      </c>
      <c r="AP23" s="1485">
        <f>+'P02 2023'!HI6</f>
        <v>4251.2821649999996</v>
      </c>
      <c r="AQ23" s="1638"/>
      <c r="AR23" s="1691"/>
      <c r="AS23" s="1691"/>
      <c r="AT23" s="1691"/>
      <c r="AU23" s="1692"/>
      <c r="AV23" s="1693"/>
      <c r="AW23" s="1693"/>
      <c r="AX23" s="1693"/>
    </row>
    <row r="24" spans="1:50" s="1098" customFormat="1" ht="15" hidden="1" customHeight="1" x14ac:dyDescent="0.25">
      <c r="B24" s="1640"/>
      <c r="C24" s="1641"/>
      <c r="D24" s="1511"/>
      <c r="E24" s="1132">
        <v>4</v>
      </c>
      <c r="F24" s="1223"/>
      <c r="G24" s="342" t="s">
        <v>294</v>
      </c>
      <c r="H24" s="634">
        <f>+'P02 2024'!H14</f>
        <v>8000</v>
      </c>
      <c r="I24" s="1102">
        <v>0</v>
      </c>
      <c r="J24" s="1102">
        <f ca="1">SUMIF(S$3:$AP12,"ok",S24:AP24)</f>
        <v>0</v>
      </c>
      <c r="K24" s="1851">
        <f t="shared" ca="1" si="4"/>
        <v>0</v>
      </c>
      <c r="L24" s="1102">
        <v>0</v>
      </c>
      <c r="M24" s="1859">
        <f t="shared" si="10"/>
        <v>0</v>
      </c>
      <c r="N24" s="1103">
        <f t="shared" si="1"/>
        <v>0</v>
      </c>
      <c r="O24" s="1866">
        <f t="shared" si="11"/>
        <v>0</v>
      </c>
      <c r="P24" s="643">
        <f>+'P02 2023'!HR19</f>
        <v>208.29064500000001</v>
      </c>
      <c r="Q24" s="1119">
        <f>SUMIF($T$3:$AP$3,"SI",T24:AP24)</f>
        <v>29.940479999999997</v>
      </c>
      <c r="R24" s="1104">
        <f t="shared" si="14"/>
        <v>0.14374375767092179</v>
      </c>
      <c r="S24" s="1237">
        <v>0</v>
      </c>
      <c r="T24" s="1642">
        <v>0</v>
      </c>
      <c r="U24" s="1643">
        <v>0</v>
      </c>
      <c r="V24" s="1229">
        <v>0</v>
      </c>
      <c r="W24" s="1228">
        <v>0</v>
      </c>
      <c r="X24" s="1229">
        <v>0</v>
      </c>
      <c r="Y24" s="1228">
        <v>0</v>
      </c>
      <c r="Z24" s="735">
        <f>+'P02 2023'!BF8</f>
        <v>29.940479999999997</v>
      </c>
      <c r="AA24" s="1241">
        <v>0</v>
      </c>
      <c r="AB24" s="1229">
        <v>0</v>
      </c>
      <c r="AC24" s="1228">
        <v>0</v>
      </c>
      <c r="AD24" s="1229">
        <v>0</v>
      </c>
      <c r="AE24" s="1241">
        <v>0</v>
      </c>
      <c r="AF24" s="1229">
        <v>0</v>
      </c>
      <c r="AG24" s="1228">
        <v>0</v>
      </c>
      <c r="AH24" s="1229">
        <v>0</v>
      </c>
      <c r="AI24" s="1228">
        <v>0</v>
      </c>
      <c r="AJ24" s="1229">
        <v>0</v>
      </c>
      <c r="AK24" s="1228">
        <v>0</v>
      </c>
      <c r="AL24" s="1644">
        <v>0</v>
      </c>
      <c r="AM24" s="1225">
        <v>0</v>
      </c>
      <c r="AN24" s="1224">
        <v>0</v>
      </c>
      <c r="AO24" s="1225">
        <v>0</v>
      </c>
      <c r="AP24" s="735">
        <v>0</v>
      </c>
      <c r="AQ24" s="1638"/>
      <c r="AR24" s="1691"/>
      <c r="AS24" s="1691"/>
      <c r="AT24" s="1691"/>
      <c r="AU24" s="1692"/>
      <c r="AV24" s="1693"/>
      <c r="AW24" s="1693"/>
      <c r="AX24" s="1693"/>
    </row>
    <row r="25" spans="1:50" s="1098" customFormat="1" ht="15" hidden="1" customHeight="1" x14ac:dyDescent="0.2">
      <c r="B25" s="1640"/>
      <c r="C25" s="1641"/>
      <c r="D25" s="1511"/>
      <c r="E25" s="1132">
        <v>5</v>
      </c>
      <c r="F25" s="1223"/>
      <c r="G25" s="342" t="s">
        <v>295</v>
      </c>
      <c r="H25" s="1127">
        <f>+'P02 2024'!H12</f>
        <v>62915</v>
      </c>
      <c r="I25" s="1126">
        <f>+'P02 2024'!HB14</f>
        <v>46888.285000000003</v>
      </c>
      <c r="J25" s="1102">
        <f ca="1">SUMIF(S$3:$AP13,"ok",S25:AP25)</f>
        <v>12301.339999999998</v>
      </c>
      <c r="K25" s="1851">
        <f t="shared" ca="1" si="4"/>
        <v>0.26235423197926727</v>
      </c>
      <c r="L25" s="1126">
        <f>+'P02 2024'!HD16</f>
        <v>12301.34</v>
      </c>
      <c r="M25" s="1859">
        <f t="shared" si="10"/>
        <v>0.26235423197926733</v>
      </c>
      <c r="N25" s="1103">
        <f t="shared" si="1"/>
        <v>34586.945000000007</v>
      </c>
      <c r="O25" s="1866">
        <f t="shared" si="11"/>
        <v>0.73764576802073278</v>
      </c>
      <c r="P25" s="643">
        <f>+'P02 2023'!HR17</f>
        <v>62915.579999999994</v>
      </c>
      <c r="Q25" s="1119">
        <f>SUMIF($T$3:$AP$3,"SI",T25:AP25)</f>
        <v>28453.184999999998</v>
      </c>
      <c r="R25" s="1104">
        <f t="shared" si="14"/>
        <v>0.45224386392051064</v>
      </c>
      <c r="S25" s="1237">
        <v>0</v>
      </c>
      <c r="T25" s="1649">
        <f>+'P02 2023'!K17</f>
        <v>764.58451500000001</v>
      </c>
      <c r="U25" s="1650">
        <f>+'P02 2024'!Q5</f>
        <v>995.76900000000001</v>
      </c>
      <c r="V25" s="1229">
        <f>+'P02 2023'!R10</f>
        <v>5420.7752399999999</v>
      </c>
      <c r="W25" s="1228">
        <f>+'P02 2024'!AI8</f>
        <v>232.05</v>
      </c>
      <c r="X25" s="1229">
        <v>0</v>
      </c>
      <c r="Y25" s="1228">
        <f>+'P02 2024'!BA8</f>
        <v>1079.1869999999999</v>
      </c>
      <c r="Z25" s="735">
        <v>0</v>
      </c>
      <c r="AA25" s="1241">
        <f>+'P02 2024'!BS7</f>
        <v>3291.92</v>
      </c>
      <c r="AB25" s="1654">
        <f>+'P02 2023'!BZ8</f>
        <v>8952.6599549999992</v>
      </c>
      <c r="AC25" s="1655">
        <v>0</v>
      </c>
      <c r="AD25" s="1229">
        <f>+'P02 2023'!CS7</f>
        <v>1197.6605999999999</v>
      </c>
      <c r="AE25" s="1241">
        <v>0</v>
      </c>
      <c r="AF25" s="1229">
        <f>+'P02 2023'!DM6</f>
        <v>3881.2499999999995</v>
      </c>
      <c r="AG25" s="1228">
        <v>0</v>
      </c>
      <c r="AH25" s="1229">
        <v>0</v>
      </c>
      <c r="AI25" s="1228">
        <v>0</v>
      </c>
      <c r="AJ25" s="1229">
        <f>+'P02 2023'!FA7</f>
        <v>5821.875</v>
      </c>
      <c r="AK25" s="1228">
        <v>3846.6750000000002</v>
      </c>
      <c r="AL25" s="1644">
        <v>0</v>
      </c>
      <c r="AM25" s="1225">
        <f>+'P02 2024'!GA4</f>
        <v>738.72900000000004</v>
      </c>
      <c r="AN25" s="1224">
        <f>+'P02 2023'!GO8</f>
        <v>2414.3796899999998</v>
      </c>
      <c r="AO25" s="1225">
        <f>+'P02 2024'!GS8</f>
        <v>2117.0100000000002</v>
      </c>
      <c r="AP25" s="1485">
        <v>0</v>
      </c>
      <c r="AQ25" s="1638"/>
      <c r="AR25" s="1691"/>
      <c r="AS25" s="1691"/>
      <c r="AT25" s="1691"/>
      <c r="AU25" s="1692"/>
      <c r="AV25" s="1693"/>
      <c r="AW25" s="1693"/>
      <c r="AX25" s="1693"/>
    </row>
    <row r="26" spans="1:50" s="1651" customFormat="1" ht="16.5" customHeight="1" x14ac:dyDescent="0.25">
      <c r="B26" s="1222"/>
      <c r="C26" s="1131"/>
      <c r="D26" s="1132">
        <v>34</v>
      </c>
      <c r="E26" s="1132"/>
      <c r="F26" s="1132" t="s">
        <v>503</v>
      </c>
      <c r="G26" s="342" t="s">
        <v>260</v>
      </c>
      <c r="H26" s="634">
        <f>+H27</f>
        <v>42435</v>
      </c>
      <c r="I26" s="1102">
        <f>+I27</f>
        <v>42435</v>
      </c>
      <c r="J26" s="1102">
        <f ca="1">SUMIF(S$3:$AP14,"ok",S26:AP26)</f>
        <v>17434.689999999999</v>
      </c>
      <c r="K26" s="1851">
        <f t="shared" ca="1" si="4"/>
        <v>0.41085636856368563</v>
      </c>
      <c r="L26" s="1120">
        <f>+L27</f>
        <v>26434.69</v>
      </c>
      <c r="M26" s="1859">
        <f t="shared" si="10"/>
        <v>0.62294544597619883</v>
      </c>
      <c r="N26" s="1102">
        <f t="shared" ref="N26:N36" si="15">+I26-L26</f>
        <v>16000.310000000001</v>
      </c>
      <c r="O26" s="1866">
        <f t="shared" si="11"/>
        <v>0.37705455402380111</v>
      </c>
      <c r="P26" s="643">
        <f>+P27</f>
        <v>60441.929999999993</v>
      </c>
      <c r="Q26" s="1119">
        <f>+Q27</f>
        <v>60277.205609999997</v>
      </c>
      <c r="R26" s="1104">
        <f t="shared" si="14"/>
        <v>0.9972746669406487</v>
      </c>
      <c r="S26" s="1237">
        <f t="shared" ref="S26:X26" si="16">+S27</f>
        <v>0</v>
      </c>
      <c r="T26" s="1235">
        <f t="shared" si="16"/>
        <v>0</v>
      </c>
      <c r="U26" s="733">
        <f t="shared" si="16"/>
        <v>0</v>
      </c>
      <c r="V26" s="733">
        <f t="shared" si="16"/>
        <v>5887.08</v>
      </c>
      <c r="W26" s="1230">
        <f t="shared" si="16"/>
        <v>0</v>
      </c>
      <c r="X26" s="733">
        <f t="shared" si="16"/>
        <v>1441.7549999999999</v>
      </c>
      <c r="Y26" s="1228">
        <f t="shared" ref="Y26:AD26" si="17">+Y27</f>
        <v>0</v>
      </c>
      <c r="Z26" s="735">
        <f t="shared" si="17"/>
        <v>18858.734999999997</v>
      </c>
      <c r="AA26" s="1241">
        <f t="shared" si="17"/>
        <v>0</v>
      </c>
      <c r="AB26" s="1229">
        <f t="shared" si="17"/>
        <v>0</v>
      </c>
      <c r="AC26" s="1228">
        <f t="shared" si="17"/>
        <v>0</v>
      </c>
      <c r="AD26" s="1229">
        <f t="shared" si="17"/>
        <v>9703.6073099999994</v>
      </c>
      <c r="AE26" s="1241">
        <v>0</v>
      </c>
      <c r="AF26" s="1229">
        <v>0</v>
      </c>
      <c r="AG26" s="1228">
        <f>+AG27</f>
        <v>0</v>
      </c>
      <c r="AH26" s="1224">
        <f>+AH27</f>
        <v>0</v>
      </c>
      <c r="AI26" s="1225">
        <v>0</v>
      </c>
      <c r="AJ26" s="1224">
        <v>0</v>
      </c>
      <c r="AK26" s="1225">
        <f>AK27</f>
        <v>0</v>
      </c>
      <c r="AL26" s="1644">
        <f>+AL27</f>
        <v>18180.2925</v>
      </c>
      <c r="AM26" s="1658">
        <f>+AM27</f>
        <v>0</v>
      </c>
      <c r="AN26" s="1694">
        <f>+AN27</f>
        <v>0</v>
      </c>
      <c r="AO26" s="1695">
        <f>+AO27</f>
        <v>17434.689999999999</v>
      </c>
      <c r="AP26" s="1659">
        <f>+AP27</f>
        <v>6205.7357999999995</v>
      </c>
      <c r="AQ26" s="1638"/>
      <c r="AR26" s="1691"/>
      <c r="AS26" s="1691"/>
      <c r="AT26" s="1691"/>
      <c r="AU26" s="1692"/>
      <c r="AV26" s="1693"/>
      <c r="AW26" s="1693"/>
      <c r="AX26" s="1693"/>
    </row>
    <row r="27" spans="1:50" s="1098" customFormat="1" ht="19.149999999999999" hidden="1" customHeight="1" x14ac:dyDescent="0.25">
      <c r="B27" s="1640"/>
      <c r="C27" s="1641"/>
      <c r="D27" s="1511"/>
      <c r="E27" s="1511">
        <v>1</v>
      </c>
      <c r="F27" s="1660"/>
      <c r="G27" s="342" t="s">
        <v>502</v>
      </c>
      <c r="H27" s="634">
        <f>+'P02 2024'!H19</f>
        <v>42435</v>
      </c>
      <c r="I27" s="1102">
        <f>+'P02 2024'!HB22</f>
        <v>42435</v>
      </c>
      <c r="J27" s="1102">
        <f ca="1">SUMIF(S$3:$AP15,"ok",S27:AP27)</f>
        <v>17434.689999999999</v>
      </c>
      <c r="K27" s="1851">
        <f t="shared" ca="1" si="4"/>
        <v>0.41085636856368563</v>
      </c>
      <c r="L27" s="1120">
        <f>+'P02 2024'!HD23</f>
        <v>26434.69</v>
      </c>
      <c r="M27" s="1859">
        <f t="shared" si="10"/>
        <v>0.62294544597619883</v>
      </c>
      <c r="N27" s="1102">
        <f t="shared" si="15"/>
        <v>16000.310000000001</v>
      </c>
      <c r="O27" s="1866">
        <f t="shared" si="11"/>
        <v>0.37705455402380111</v>
      </c>
      <c r="P27" s="643">
        <f>+'P02 2023'!HR26</f>
        <v>60441.929999999993</v>
      </c>
      <c r="Q27" s="1119">
        <f>SUMIF($T$3:$AP$3,"SI",T27:AP27)</f>
        <v>60277.205609999997</v>
      </c>
      <c r="R27" s="1104">
        <f t="shared" si="14"/>
        <v>0.9972746669406487</v>
      </c>
      <c r="S27" s="1237">
        <v>0</v>
      </c>
      <c r="T27" s="1642">
        <v>0</v>
      </c>
      <c r="U27" s="1643">
        <v>0</v>
      </c>
      <c r="V27" s="1229">
        <f>+'P02 2023'!R13</f>
        <v>5887.08</v>
      </c>
      <c r="W27" s="1228">
        <v>0</v>
      </c>
      <c r="X27" s="1654">
        <f>+'P02 2023'!AL11</f>
        <v>1441.7549999999999</v>
      </c>
      <c r="Y27" s="1228">
        <v>0</v>
      </c>
      <c r="Z27" s="735">
        <f>+'P02 2023'!BF9</f>
        <v>18858.734999999997</v>
      </c>
      <c r="AA27" s="1241">
        <v>0</v>
      </c>
      <c r="AB27" s="1229">
        <v>0</v>
      </c>
      <c r="AC27" s="1228">
        <v>0</v>
      </c>
      <c r="AD27" s="1229">
        <f>+'P02 2023'!CS8</f>
        <v>9703.6073099999994</v>
      </c>
      <c r="AE27" s="1241">
        <v>0</v>
      </c>
      <c r="AF27" s="1229">
        <v>0</v>
      </c>
      <c r="AG27" s="1228">
        <v>0</v>
      </c>
      <c r="AH27" s="1229">
        <v>0</v>
      </c>
      <c r="AI27" s="1228">
        <v>0</v>
      </c>
      <c r="AJ27" s="1229">
        <v>0</v>
      </c>
      <c r="AK27" s="1228">
        <v>0</v>
      </c>
      <c r="AL27" s="1644">
        <f>+'P02 2023'!FV7</f>
        <v>18180.2925</v>
      </c>
      <c r="AM27" s="1225">
        <v>0</v>
      </c>
      <c r="AN27" s="1224">
        <v>0</v>
      </c>
      <c r="AO27" s="1225">
        <f>+'P02 2024'!GS11</f>
        <v>17434.689999999999</v>
      </c>
      <c r="AP27" s="1485">
        <f>+'P02 2023'!HI9</f>
        <v>6205.7357999999995</v>
      </c>
      <c r="AQ27" s="1638"/>
      <c r="AR27" s="1691"/>
      <c r="AS27" s="1691"/>
      <c r="AT27" s="1691"/>
      <c r="AU27" s="1692"/>
      <c r="AV27" s="1693"/>
      <c r="AW27" s="1693"/>
      <c r="AX27" s="1693"/>
    </row>
    <row r="28" spans="1:50" s="1651" customFormat="1" ht="15" hidden="1" customHeight="1" x14ac:dyDescent="0.25">
      <c r="B28" s="1222"/>
      <c r="C28" s="1131"/>
      <c r="D28" s="1132">
        <v>500</v>
      </c>
      <c r="E28" s="1132"/>
      <c r="F28" s="1223"/>
      <c r="G28" s="342" t="s">
        <v>314</v>
      </c>
      <c r="H28" s="634">
        <f>+H29</f>
        <v>0</v>
      </c>
      <c r="I28" s="1102">
        <f>+I29</f>
        <v>0</v>
      </c>
      <c r="J28" s="1102">
        <f ca="1">SUMIF(S$3:$AP16,"ok",S28:AP28)</f>
        <v>0</v>
      </c>
      <c r="K28" s="1851">
        <f t="shared" ca="1" si="4"/>
        <v>0</v>
      </c>
      <c r="L28" s="1120">
        <f>+L29</f>
        <v>0</v>
      </c>
      <c r="M28" s="1859">
        <f t="shared" si="10"/>
        <v>0</v>
      </c>
      <c r="N28" s="1102">
        <f t="shared" si="15"/>
        <v>0</v>
      </c>
      <c r="O28" s="1866">
        <f t="shared" si="11"/>
        <v>0</v>
      </c>
      <c r="P28" s="643">
        <v>0</v>
      </c>
      <c r="Q28" s="1119">
        <f>+Q29</f>
        <v>0</v>
      </c>
      <c r="R28" s="1104" t="str">
        <f t="shared" si="14"/>
        <v>0,00%</v>
      </c>
      <c r="S28" s="1237">
        <f>+S29</f>
        <v>0</v>
      </c>
      <c r="T28" s="1235">
        <f>+T29</f>
        <v>0</v>
      </c>
      <c r="U28" s="733">
        <v>0</v>
      </c>
      <c r="V28" s="733">
        <v>0</v>
      </c>
      <c r="W28" s="1230">
        <v>0</v>
      </c>
      <c r="X28" s="733">
        <v>0</v>
      </c>
      <c r="Y28" s="1228">
        <f>+Y29</f>
        <v>0</v>
      </c>
      <c r="Z28" s="731">
        <v>0</v>
      </c>
      <c r="AA28" s="734">
        <v>0</v>
      </c>
      <c r="AB28" s="733">
        <f>+AB29</f>
        <v>0</v>
      </c>
      <c r="AC28" s="1228">
        <f>+AC29</f>
        <v>0</v>
      </c>
      <c r="AD28" s="1229">
        <f>+AD29</f>
        <v>0</v>
      </c>
      <c r="AE28" s="1241">
        <v>0</v>
      </c>
      <c r="AF28" s="1229">
        <v>0</v>
      </c>
      <c r="AG28" s="1228">
        <f>+AG29</f>
        <v>0</v>
      </c>
      <c r="AH28" s="1229">
        <v>0</v>
      </c>
      <c r="AI28" s="1228">
        <v>0</v>
      </c>
      <c r="AJ28" s="636">
        <v>0</v>
      </c>
      <c r="AK28" s="240">
        <f>AK29</f>
        <v>0</v>
      </c>
      <c r="AL28" s="1645">
        <f>+AL29</f>
        <v>0</v>
      </c>
      <c r="AM28" s="240">
        <f>+AM29</f>
        <v>0</v>
      </c>
      <c r="AN28" s="636">
        <v>0</v>
      </c>
      <c r="AO28" s="1662">
        <f>+AO29</f>
        <v>0</v>
      </c>
      <c r="AP28" s="1661">
        <f>+AP29</f>
        <v>0</v>
      </c>
      <c r="AQ28" s="1638"/>
      <c r="AR28" s="1691"/>
      <c r="AS28" s="1691"/>
      <c r="AT28" s="1691"/>
      <c r="AU28" s="1692"/>
      <c r="AV28" s="1693"/>
      <c r="AW28" s="1693"/>
      <c r="AX28" s="1693"/>
    </row>
    <row r="29" spans="1:50" s="1098" customFormat="1" ht="15" hidden="1" customHeight="1" x14ac:dyDescent="0.25">
      <c r="B29" s="1640"/>
      <c r="C29" s="1641"/>
      <c r="D29" s="1511"/>
      <c r="E29" s="1511">
        <v>1</v>
      </c>
      <c r="F29" s="1660"/>
      <c r="G29" s="1128" t="s">
        <v>314</v>
      </c>
      <c r="H29" s="1129">
        <v>0</v>
      </c>
      <c r="I29" s="1107">
        <v>0</v>
      </c>
      <c r="J29" s="1102">
        <f ca="1">SUMIF(S$3:$AP17,"ok",S29:AP29)</f>
        <v>0</v>
      </c>
      <c r="K29" s="1851">
        <f t="shared" ca="1" si="4"/>
        <v>0</v>
      </c>
      <c r="L29" s="1130">
        <v>0</v>
      </c>
      <c r="M29" s="1859">
        <f t="shared" si="10"/>
        <v>0</v>
      </c>
      <c r="N29" s="1107">
        <f t="shared" si="15"/>
        <v>0</v>
      </c>
      <c r="O29" s="1866">
        <f t="shared" si="11"/>
        <v>0</v>
      </c>
      <c r="P29" s="643">
        <v>0</v>
      </c>
      <c r="Q29" s="1119">
        <f>SUMIF($T$3:$AP$3,"SI",T29:AP29)</f>
        <v>0</v>
      </c>
      <c r="R29" s="1104" t="str">
        <f t="shared" si="14"/>
        <v>0,00%</v>
      </c>
      <c r="S29" s="1237">
        <v>0</v>
      </c>
      <c r="T29" s="1642">
        <v>0</v>
      </c>
      <c r="U29" s="1643">
        <v>0</v>
      </c>
      <c r="V29" s="1229">
        <v>0</v>
      </c>
      <c r="W29" s="1228">
        <v>0</v>
      </c>
      <c r="X29" s="1229">
        <v>0</v>
      </c>
      <c r="Y29" s="1228">
        <v>0</v>
      </c>
      <c r="Z29" s="735">
        <v>0</v>
      </c>
      <c r="AA29" s="1241"/>
      <c r="AB29" s="1229">
        <v>0</v>
      </c>
      <c r="AC29" s="1228">
        <v>0</v>
      </c>
      <c r="AD29" s="1229">
        <v>0</v>
      </c>
      <c r="AE29" s="1241">
        <v>0</v>
      </c>
      <c r="AF29" s="1229">
        <v>0</v>
      </c>
      <c r="AG29" s="1228">
        <v>0</v>
      </c>
      <c r="AH29" s="1229">
        <v>0</v>
      </c>
      <c r="AI29" s="1228">
        <v>0</v>
      </c>
      <c r="AJ29" s="1229">
        <v>0</v>
      </c>
      <c r="AK29" s="1228">
        <v>0</v>
      </c>
      <c r="AL29" s="1644">
        <v>0</v>
      </c>
      <c r="AM29" s="1225">
        <v>0</v>
      </c>
      <c r="AN29" s="1224">
        <v>0</v>
      </c>
      <c r="AO29" s="1225">
        <v>0</v>
      </c>
      <c r="AP29" s="1485">
        <v>0</v>
      </c>
      <c r="AQ29" s="1638"/>
      <c r="AR29" s="1691"/>
      <c r="AS29" s="1691"/>
      <c r="AT29" s="1691"/>
      <c r="AU29" s="1692"/>
      <c r="AV29" s="1693"/>
      <c r="AW29" s="1693"/>
      <c r="AX29" s="1693"/>
    </row>
    <row r="30" spans="1:50" s="1651" customFormat="1" ht="15" customHeight="1" x14ac:dyDescent="0.25">
      <c r="B30" s="1222"/>
      <c r="C30" s="1131"/>
      <c r="D30" s="1132">
        <v>602</v>
      </c>
      <c r="E30" s="1132"/>
      <c r="F30" s="1132" t="s">
        <v>999</v>
      </c>
      <c r="G30" s="342" t="s">
        <v>315</v>
      </c>
      <c r="H30" s="1101">
        <f>SUM(H31:H36)</f>
        <v>1749827</v>
      </c>
      <c r="I30" s="1102">
        <f>SUM(I31:I36)</f>
        <v>1649827</v>
      </c>
      <c r="J30" s="1102">
        <f ca="1">SUMIF(S$3:$AP18,"ok",S30:AP30)</f>
        <v>1647689.5970000001</v>
      </c>
      <c r="K30" s="1851">
        <f t="shared" ca="1" si="4"/>
        <v>0.99870446840789973</v>
      </c>
      <c r="L30" s="1103">
        <f>SUM(L31:L36)</f>
        <v>1647689.5969999998</v>
      </c>
      <c r="M30" s="1859">
        <f t="shared" si="10"/>
        <v>0.99870446840789961</v>
      </c>
      <c r="N30" s="1103">
        <f t="shared" si="15"/>
        <v>2137.4030000001658</v>
      </c>
      <c r="O30" s="1866">
        <f t="shared" si="11"/>
        <v>1.295531592100363E-3</v>
      </c>
      <c r="P30" s="643">
        <f>SUM(P31:P36)</f>
        <v>1812710.3849999998</v>
      </c>
      <c r="Q30" s="1119">
        <f>SUM(Q31:Q36)</f>
        <v>1791208.9058399999</v>
      </c>
      <c r="R30" s="1104">
        <f t="shared" si="14"/>
        <v>0.98813849176464008</v>
      </c>
      <c r="S30" s="1237">
        <f>SUM(S31:S36)</f>
        <v>0</v>
      </c>
      <c r="T30" s="1235">
        <f>SUM(T31:T36)</f>
        <v>31049.999999999996</v>
      </c>
      <c r="U30" s="733">
        <f>+SUM(U31:U36)</f>
        <v>65780</v>
      </c>
      <c r="V30" s="733">
        <f>+SUM(V31:V36)</f>
        <v>139704.29999999999</v>
      </c>
      <c r="W30" s="1230">
        <f t="shared" ref="W30:AD30" si="18">SUM(W31:W36)</f>
        <v>10000</v>
      </c>
      <c r="X30" s="733">
        <f t="shared" si="18"/>
        <v>72450</v>
      </c>
      <c r="Y30" s="1230">
        <f t="shared" si="18"/>
        <v>340000</v>
      </c>
      <c r="Z30" s="731">
        <f t="shared" si="18"/>
        <v>0</v>
      </c>
      <c r="AA30" s="734">
        <f t="shared" si="18"/>
        <v>116963.7</v>
      </c>
      <c r="AB30" s="733">
        <f t="shared" si="18"/>
        <v>352086.29999999993</v>
      </c>
      <c r="AC30" s="1228">
        <f>SUM(AC31:AC36)</f>
        <v>77760.486999999994</v>
      </c>
      <c r="AD30" s="1229">
        <f t="shared" si="18"/>
        <v>12420</v>
      </c>
      <c r="AE30" s="1241">
        <f>+SUM(AE31:AE36)</f>
        <v>51859.675999999999</v>
      </c>
      <c r="AF30" s="1229">
        <f>+SUM(AF31:AF36)</f>
        <v>41400</v>
      </c>
      <c r="AG30" s="1228">
        <f>+SUM(AG31:AG36)</f>
        <v>26308.594000000001</v>
      </c>
      <c r="AH30" s="1229">
        <f>+SUM(AH31:AH36)</f>
        <v>187107.3</v>
      </c>
      <c r="AI30" s="1228">
        <f>+SUM(AI31:AI35)</f>
        <v>61214</v>
      </c>
      <c r="AJ30" s="1229">
        <f>+SUM(AJ31:AJ35)</f>
        <v>0</v>
      </c>
      <c r="AK30" s="1228">
        <f>SUM(AK31:AK36)</f>
        <v>45330</v>
      </c>
      <c r="AL30" s="1645">
        <f>+SUM(AL31:AL36)</f>
        <v>0</v>
      </c>
      <c r="AM30" s="1662">
        <f>SUM(AM31:AM35)</f>
        <v>165110</v>
      </c>
      <c r="AN30" s="1696">
        <f>SUM(AN31:AN35)</f>
        <v>807.3</v>
      </c>
      <c r="AO30" s="1697">
        <f>SUM(AO31:AO36)</f>
        <v>687363.14</v>
      </c>
      <c r="AP30" s="1663">
        <f>SUM(AP31:AP36)</f>
        <v>954183.70583999995</v>
      </c>
      <c r="AQ30" s="1638"/>
      <c r="AR30" s="1691"/>
      <c r="AS30" s="1691"/>
      <c r="AT30" s="1691"/>
      <c r="AU30" s="1692"/>
      <c r="AV30" s="1693"/>
      <c r="AW30" s="1693"/>
      <c r="AX30" s="1693"/>
    </row>
    <row r="31" spans="1:50" s="1098" customFormat="1" ht="15" hidden="1" customHeight="1" x14ac:dyDescent="0.2">
      <c r="B31" s="1640"/>
      <c r="C31" s="1641"/>
      <c r="D31" s="1511"/>
      <c r="E31" s="1511">
        <v>1</v>
      </c>
      <c r="F31" s="1660"/>
      <c r="G31" s="342" t="s">
        <v>596</v>
      </c>
      <c r="H31" s="1106">
        <f>+'P02 2024'!H24</f>
        <v>205000</v>
      </c>
      <c r="I31" s="1117">
        <f>+'P02 2024'!HB28</f>
        <v>28109</v>
      </c>
      <c r="J31" s="1102">
        <f ca="1">SUMIF(S$3:$AP19,"ok",S31:AP31)</f>
        <v>28109</v>
      </c>
      <c r="K31" s="1851">
        <f t="shared" ca="1" si="4"/>
        <v>1</v>
      </c>
      <c r="L31" s="1118">
        <f>'P02 2024'!HD35</f>
        <v>28109</v>
      </c>
      <c r="M31" s="1859">
        <f t="shared" si="10"/>
        <v>1</v>
      </c>
      <c r="N31" s="1103">
        <f t="shared" si="15"/>
        <v>0</v>
      </c>
      <c r="O31" s="1866">
        <f t="shared" si="11"/>
        <v>0</v>
      </c>
      <c r="P31" s="643">
        <f>+'P02 2023'!HR33</f>
        <v>3229.2</v>
      </c>
      <c r="Q31" s="1119">
        <f t="shared" ref="Q31:Q35" si="19">SUMIF($T$3:$AP$3,"SI",T31:AP31)</f>
        <v>3229.2</v>
      </c>
      <c r="R31" s="1104">
        <f t="shared" si="14"/>
        <v>1</v>
      </c>
      <c r="S31" s="1237">
        <v>0</v>
      </c>
      <c r="T31" s="1642">
        <v>0</v>
      </c>
      <c r="U31" s="1643">
        <f>+'P02 2024'!Q7</f>
        <v>780</v>
      </c>
      <c r="V31" s="1229">
        <f>+'P02 2023'!R15</f>
        <v>807.3</v>
      </c>
      <c r="W31" s="1228">
        <v>0</v>
      </c>
      <c r="X31" s="1229">
        <v>0</v>
      </c>
      <c r="Y31" s="1228">
        <v>0</v>
      </c>
      <c r="Z31" s="735">
        <v>0</v>
      </c>
      <c r="AA31" s="1241">
        <v>0</v>
      </c>
      <c r="AB31" s="1654">
        <f>+'P02 2023'!BZ16</f>
        <v>807.3</v>
      </c>
      <c r="AC31" s="1655">
        <f>+'P02 2024'!CL8</f>
        <v>780</v>
      </c>
      <c r="AD31" s="1229">
        <v>0</v>
      </c>
      <c r="AE31" s="1241">
        <f>+'P02 2024'!DD7</f>
        <v>24989</v>
      </c>
      <c r="AF31" s="1229">
        <v>0</v>
      </c>
      <c r="AG31" s="1228">
        <f>+'P02 2024'!DV7</f>
        <v>780</v>
      </c>
      <c r="AH31" s="1229">
        <f>+'P02 2023'!EG8</f>
        <v>807.3</v>
      </c>
      <c r="AI31" s="1228">
        <v>0</v>
      </c>
      <c r="AJ31" s="1229">
        <v>0</v>
      </c>
      <c r="AK31" s="1228">
        <v>0</v>
      </c>
      <c r="AL31" s="1644">
        <v>0</v>
      </c>
      <c r="AM31" s="1225">
        <v>0</v>
      </c>
      <c r="AN31" s="1224">
        <f>+'P02 2023'!GO9</f>
        <v>807.3</v>
      </c>
      <c r="AO31" s="1225">
        <f>+'P02 2024'!GS14</f>
        <v>780</v>
      </c>
      <c r="AP31" s="735">
        <v>0</v>
      </c>
      <c r="AQ31" s="1638"/>
      <c r="AR31" s="1691"/>
      <c r="AS31" s="1691"/>
      <c r="AT31" s="1691"/>
      <c r="AU31" s="1692"/>
      <c r="AV31" s="1693"/>
      <c r="AW31" s="1693"/>
      <c r="AX31" s="1693"/>
    </row>
    <row r="32" spans="1:50" s="1098" customFormat="1" ht="15" hidden="1" customHeight="1" x14ac:dyDescent="0.2">
      <c r="B32" s="1640"/>
      <c r="C32" s="1641"/>
      <c r="D32" s="1511"/>
      <c r="E32" s="1511">
        <v>2</v>
      </c>
      <c r="F32" s="1660"/>
      <c r="G32" s="342" t="s">
        <v>597</v>
      </c>
      <c r="H32" s="1106">
        <f>+'P02 2024'!H21</f>
        <v>340000</v>
      </c>
      <c r="I32" s="1103">
        <f>+'P02 2024'!HB24</f>
        <v>794217.14</v>
      </c>
      <c r="J32" s="1102">
        <f ca="1">SUMIF(S$3:$AP20,"ok",S32:AP32)</f>
        <v>794217.14</v>
      </c>
      <c r="K32" s="1851">
        <f t="shared" ca="1" si="4"/>
        <v>1</v>
      </c>
      <c r="L32" s="1118">
        <f>'P02 2024'!HD33</f>
        <v>794217.14</v>
      </c>
      <c r="M32" s="1859">
        <f t="shared" si="10"/>
        <v>1</v>
      </c>
      <c r="N32" s="1103">
        <f>+I32-L32</f>
        <v>0</v>
      </c>
      <c r="O32" s="1866">
        <f t="shared" si="11"/>
        <v>0</v>
      </c>
      <c r="P32" s="643">
        <f>+'P02 2023'!HR28</f>
        <v>606510</v>
      </c>
      <c r="Q32" s="1119">
        <f t="shared" si="19"/>
        <v>606510</v>
      </c>
      <c r="R32" s="1104">
        <f t="shared" si="14"/>
        <v>1</v>
      </c>
      <c r="S32" s="1237">
        <v>0</v>
      </c>
      <c r="T32" s="1642">
        <v>0</v>
      </c>
      <c r="U32" s="1643">
        <v>0</v>
      </c>
      <c r="V32" s="1229">
        <v>0</v>
      </c>
      <c r="W32" s="1228">
        <v>0</v>
      </c>
      <c r="X32" s="1229">
        <v>0</v>
      </c>
      <c r="Y32" s="1228">
        <f>+'P02 2024'!BA9</f>
        <v>340000</v>
      </c>
      <c r="Z32" s="735">
        <v>0</v>
      </c>
      <c r="AA32" s="1241">
        <v>0</v>
      </c>
      <c r="AB32" s="1229">
        <v>0</v>
      </c>
      <c r="AC32" s="1228">
        <v>0</v>
      </c>
      <c r="AD32" s="1229">
        <v>0</v>
      </c>
      <c r="AE32" s="1241">
        <v>0</v>
      </c>
      <c r="AF32" s="1229">
        <v>0</v>
      </c>
      <c r="AG32" s="1228">
        <v>0</v>
      </c>
      <c r="AH32" s="1229">
        <f>+'P02 2023'!EG7</f>
        <v>155250</v>
      </c>
      <c r="AI32" s="1228">
        <f>+'P02 2024'!EN8</f>
        <v>50000</v>
      </c>
      <c r="AJ32" s="1229">
        <v>0</v>
      </c>
      <c r="AK32" s="1228">
        <v>0</v>
      </c>
      <c r="AL32" s="1644">
        <v>0</v>
      </c>
      <c r="AM32" s="1225">
        <f>+'P02 2024'!GA9</f>
        <v>140000</v>
      </c>
      <c r="AN32" s="1224">
        <v>0</v>
      </c>
      <c r="AO32" s="1225">
        <f>+'P02 2024'!GS13</f>
        <v>264217.14</v>
      </c>
      <c r="AP32" s="735">
        <f>+'P02 2023'!HI10</f>
        <v>451259.99999999994</v>
      </c>
      <c r="AQ32" s="1638"/>
      <c r="AR32" s="1691"/>
      <c r="AS32" s="1691"/>
      <c r="AT32" s="1691"/>
      <c r="AU32" s="1692"/>
      <c r="AV32" s="1693"/>
      <c r="AW32" s="1693"/>
      <c r="AX32" s="1693"/>
    </row>
    <row r="33" spans="1:50" s="1098" customFormat="1" ht="15" hidden="1" customHeight="1" x14ac:dyDescent="0.2">
      <c r="B33" s="1640"/>
      <c r="C33" s="1641"/>
      <c r="D33" s="1511"/>
      <c r="E33" s="1511">
        <v>3</v>
      </c>
      <c r="F33" s="1660"/>
      <c r="G33" s="342" t="s">
        <v>598</v>
      </c>
      <c r="H33" s="1106">
        <f>+'P02 2024'!H20</f>
        <v>524827</v>
      </c>
      <c r="I33" s="1103">
        <f>+'P02 2024'!HB25</f>
        <v>398037.16</v>
      </c>
      <c r="J33" s="1102">
        <f ca="1">SUMIF(S$3:$AP21,"ok",S33:AP33)</f>
        <v>395899.75699999998</v>
      </c>
      <c r="K33" s="1851">
        <f t="shared" ca="1" si="4"/>
        <v>0.99463014207015243</v>
      </c>
      <c r="L33" s="1118">
        <f>'P02 2024'!HD29</f>
        <v>395899.75699999998</v>
      </c>
      <c r="M33" s="1859">
        <f t="shared" si="10"/>
        <v>0.99463014207015243</v>
      </c>
      <c r="N33" s="1103">
        <f t="shared" si="15"/>
        <v>2137.4029999999912</v>
      </c>
      <c r="O33" s="1866">
        <f t="shared" si="11"/>
        <v>5.3698579298475328E-3</v>
      </c>
      <c r="P33" s="643">
        <f>+'P02 2023'!HR30</f>
        <v>368994.70584000001</v>
      </c>
      <c r="Q33" s="1119">
        <f t="shared" si="19"/>
        <v>368994.70583999995</v>
      </c>
      <c r="R33" s="1104">
        <f t="shared" si="14"/>
        <v>0.99999999999999989</v>
      </c>
      <c r="S33" s="1237">
        <v>0</v>
      </c>
      <c r="T33" s="1642">
        <v>0</v>
      </c>
      <c r="U33" s="1643">
        <v>0</v>
      </c>
      <c r="V33" s="1229">
        <f>+'P02 2023'!R14</f>
        <v>81972</v>
      </c>
      <c r="W33" s="1228">
        <v>0</v>
      </c>
      <c r="X33" s="1229">
        <f>+'P02 2023'!AL14</f>
        <v>72450</v>
      </c>
      <c r="Y33" s="1228">
        <v>0</v>
      </c>
      <c r="Z33" s="735">
        <v>0</v>
      </c>
      <c r="AA33" s="1241">
        <v>0</v>
      </c>
      <c r="AB33" s="1229">
        <f>+'P02 2023'!BZ17</f>
        <v>144279</v>
      </c>
      <c r="AC33" s="1228">
        <f>+'P02 2024'!CL9</f>
        <v>28980.487000000001</v>
      </c>
      <c r="AD33" s="1229">
        <f>+'P02 2023'!CS9</f>
        <v>-111779.99999999999</v>
      </c>
      <c r="AE33" s="1241">
        <f>+'P02 2024'!DD8</f>
        <v>26870.675999999999</v>
      </c>
      <c r="AF33" s="1229">
        <f>+'P02 2023'!DM8</f>
        <v>41400</v>
      </c>
      <c r="AG33" s="1228">
        <f>+'P02 2024'!DV8</f>
        <v>25528.594000000001</v>
      </c>
      <c r="AH33" s="1229">
        <f>+'P02 2023'!EG9</f>
        <v>31049.999999999996</v>
      </c>
      <c r="AI33" s="1228">
        <v>0</v>
      </c>
      <c r="AJ33" s="1229">
        <v>0</v>
      </c>
      <c r="AK33" s="1228">
        <v>0</v>
      </c>
      <c r="AL33" s="1644">
        <v>0</v>
      </c>
      <c r="AM33" s="1225">
        <v>0</v>
      </c>
      <c r="AN33" s="1224">
        <v>0</v>
      </c>
      <c r="AO33" s="1225">
        <f>+'P02 2024'!GS12</f>
        <v>314520</v>
      </c>
      <c r="AP33" s="735">
        <f>+'P02 2023'!HI12</f>
        <v>109623.70583999998</v>
      </c>
      <c r="AQ33" s="1638"/>
      <c r="AR33" s="1691"/>
      <c r="AS33" s="1691"/>
      <c r="AT33" s="1691"/>
      <c r="AU33" s="1692"/>
      <c r="AV33" s="1693"/>
      <c r="AW33" s="1693"/>
      <c r="AX33" s="1693"/>
    </row>
    <row r="34" spans="1:50" s="1098" customFormat="1" ht="15" hidden="1" customHeight="1" x14ac:dyDescent="0.2">
      <c r="B34" s="1640"/>
      <c r="C34" s="1641"/>
      <c r="D34" s="1511"/>
      <c r="E34" s="1511">
        <v>4</v>
      </c>
      <c r="F34" s="1660"/>
      <c r="G34" s="342" t="s">
        <v>472</v>
      </c>
      <c r="H34" s="1106">
        <f>+'P02 2024'!H23</f>
        <v>235000</v>
      </c>
      <c r="I34" s="1103">
        <f>+'P02 2024'!HB32</f>
        <v>0</v>
      </c>
      <c r="J34" s="1102">
        <f ca="1">SUMIF(S$3:$AP22,"ok",S34:AP34)</f>
        <v>0</v>
      </c>
      <c r="K34" s="1851">
        <f t="shared" ca="1" si="4"/>
        <v>0</v>
      </c>
      <c r="L34" s="1120">
        <v>0</v>
      </c>
      <c r="M34" s="1859">
        <f t="shared" si="10"/>
        <v>0</v>
      </c>
      <c r="N34" s="1103">
        <f t="shared" si="15"/>
        <v>0</v>
      </c>
      <c r="O34" s="1866">
        <f t="shared" si="11"/>
        <v>0</v>
      </c>
      <c r="P34" s="643">
        <f>+'P02 2023'!HR29</f>
        <v>414801.47915999993</v>
      </c>
      <c r="Q34" s="1119">
        <f t="shared" si="19"/>
        <v>393299.99999999994</v>
      </c>
      <c r="R34" s="1104">
        <f t="shared" si="14"/>
        <v>0.94816441059096057</v>
      </c>
      <c r="S34" s="1237">
        <v>0</v>
      </c>
      <c r="T34" s="1642">
        <v>0</v>
      </c>
      <c r="U34" s="1643">
        <v>0</v>
      </c>
      <c r="V34" s="1229">
        <v>0</v>
      </c>
      <c r="W34" s="1228">
        <v>0</v>
      </c>
      <c r="X34" s="1229">
        <v>0</v>
      </c>
      <c r="Y34" s="1228">
        <v>0</v>
      </c>
      <c r="Z34" s="1664">
        <v>0</v>
      </c>
      <c r="AA34" s="1665">
        <v>0</v>
      </c>
      <c r="AB34" s="1229">
        <v>0</v>
      </c>
      <c r="AC34" s="1228">
        <v>0</v>
      </c>
      <c r="AD34" s="1229">
        <v>0</v>
      </c>
      <c r="AE34" s="1241">
        <v>0</v>
      </c>
      <c r="AF34" s="1229">
        <v>0</v>
      </c>
      <c r="AG34" s="1228">
        <v>0</v>
      </c>
      <c r="AH34" s="1229">
        <v>0</v>
      </c>
      <c r="AI34" s="1228">
        <v>0</v>
      </c>
      <c r="AJ34" s="1229">
        <v>0</v>
      </c>
      <c r="AK34" s="1228">
        <v>0</v>
      </c>
      <c r="AL34" s="1644">
        <v>0</v>
      </c>
      <c r="AM34" s="1225">
        <v>0</v>
      </c>
      <c r="AN34" s="1224">
        <v>0</v>
      </c>
      <c r="AO34" s="1225">
        <v>0</v>
      </c>
      <c r="AP34" s="735">
        <f>+'P02 2023'!HI11</f>
        <v>393299.99999999994</v>
      </c>
      <c r="AQ34" s="1638"/>
      <c r="AR34" s="1691"/>
      <c r="AS34" s="1691"/>
      <c r="AT34" s="1691"/>
      <c r="AU34" s="1692"/>
      <c r="AV34" s="1693"/>
      <c r="AW34" s="1693"/>
      <c r="AX34" s="1693"/>
    </row>
    <row r="35" spans="1:50" s="1098" customFormat="1" ht="15" hidden="1" customHeight="1" x14ac:dyDescent="0.2">
      <c r="B35" s="1640"/>
      <c r="C35" s="1641"/>
      <c r="D35" s="1511"/>
      <c r="E35" s="1511">
        <v>5</v>
      </c>
      <c r="F35" s="1660"/>
      <c r="G35" s="342" t="s">
        <v>599</v>
      </c>
      <c r="H35" s="1106">
        <f>+'P02 2024'!H22</f>
        <v>285000</v>
      </c>
      <c r="I35" s="1121">
        <f>+'P02 2024'!HB26</f>
        <v>269500</v>
      </c>
      <c r="J35" s="1102">
        <f ca="1">SUMIF(S$3:$AP23,"ok",S35:AP35)</f>
        <v>269500</v>
      </c>
      <c r="K35" s="1851">
        <f t="shared" ca="1" si="4"/>
        <v>1</v>
      </c>
      <c r="L35" s="1120">
        <f>'P02 2024'!HD34</f>
        <v>269500</v>
      </c>
      <c r="M35" s="1859">
        <f t="shared" si="10"/>
        <v>1</v>
      </c>
      <c r="N35" s="1121">
        <f t="shared" si="15"/>
        <v>0</v>
      </c>
      <c r="O35" s="1866">
        <f t="shared" si="11"/>
        <v>0</v>
      </c>
      <c r="P35" s="643">
        <f>+'P02 2023'!HR31</f>
        <v>294975</v>
      </c>
      <c r="Q35" s="1119">
        <f t="shared" si="19"/>
        <v>294974.99999999994</v>
      </c>
      <c r="R35" s="1104">
        <f t="shared" si="14"/>
        <v>0.99999999999999978</v>
      </c>
      <c r="S35" s="1237">
        <v>0</v>
      </c>
      <c r="T35" s="1649">
        <f>+'P02 2023'!K28</f>
        <v>31049.999999999996</v>
      </c>
      <c r="U35" s="1650">
        <f>+'P02 2024'!Q8</f>
        <v>65000</v>
      </c>
      <c r="V35" s="1229">
        <f>+'P02 2023'!R16</f>
        <v>56924.999999999993</v>
      </c>
      <c r="W35" s="1228">
        <f>+'P02 2024'!AI9</f>
        <v>10000</v>
      </c>
      <c r="X35" s="1229">
        <v>0</v>
      </c>
      <c r="Y35" s="1228">
        <v>0</v>
      </c>
      <c r="Z35" s="735">
        <v>0</v>
      </c>
      <c r="AA35" s="1241">
        <f>+'P02 2024'!BS10</f>
        <v>5000</v>
      </c>
      <c r="AB35" s="1229">
        <f>+'P02 2023'!BZ18</f>
        <v>206999.99999999997</v>
      </c>
      <c r="AC35" s="1228">
        <v>0</v>
      </c>
      <c r="AD35" s="1229">
        <v>0</v>
      </c>
      <c r="AE35" s="1241">
        <v>0</v>
      </c>
      <c r="AF35" s="1229">
        <v>0</v>
      </c>
      <c r="AG35" s="1228">
        <v>0</v>
      </c>
      <c r="AH35" s="1229">
        <v>0</v>
      </c>
      <c r="AI35" s="1228">
        <f>+'P02 2024'!EN9</f>
        <v>11214</v>
      </c>
      <c r="AJ35" s="1229">
        <v>0</v>
      </c>
      <c r="AK35" s="1656">
        <v>45330</v>
      </c>
      <c r="AL35" s="1644">
        <v>0</v>
      </c>
      <c r="AM35" s="1225">
        <f>+'P02 2024'!GA8</f>
        <v>25110</v>
      </c>
      <c r="AN35" s="1224">
        <v>0</v>
      </c>
      <c r="AO35" s="1225">
        <f>+'P02 2024'!GS15</f>
        <v>107846</v>
      </c>
      <c r="AP35" s="735">
        <v>0</v>
      </c>
      <c r="AQ35" s="1638"/>
      <c r="AR35" s="1691"/>
      <c r="AS35" s="1691"/>
      <c r="AT35" s="1691"/>
      <c r="AU35" s="1692"/>
      <c r="AV35" s="1693"/>
      <c r="AW35" s="1693"/>
      <c r="AX35" s="1693"/>
    </row>
    <row r="36" spans="1:50" s="1098" customFormat="1" ht="15" hidden="1" customHeight="1" x14ac:dyDescent="0.2">
      <c r="B36" s="1640"/>
      <c r="C36" s="1641"/>
      <c r="D36" s="1511"/>
      <c r="E36" s="1511">
        <v>6</v>
      </c>
      <c r="F36" s="1660"/>
      <c r="G36" s="342" t="s">
        <v>473</v>
      </c>
      <c r="H36" s="1106">
        <f>+'P02 2024'!H25</f>
        <v>160000</v>
      </c>
      <c r="I36" s="1103">
        <f>+'P02 2024'!HB27</f>
        <v>159963.70000000001</v>
      </c>
      <c r="J36" s="1102">
        <f ca="1">SUMIF(S$3:$AP24,"ok",S36:AP36)</f>
        <v>159963.70000000001</v>
      </c>
      <c r="K36" s="1851">
        <f t="shared" ca="1" si="4"/>
        <v>1</v>
      </c>
      <c r="L36" s="1120">
        <f>'P02 2024'!HD36</f>
        <v>159963.70000000001</v>
      </c>
      <c r="M36" s="1859">
        <f t="shared" si="10"/>
        <v>1</v>
      </c>
      <c r="N36" s="1103">
        <f t="shared" si="15"/>
        <v>0</v>
      </c>
      <c r="O36" s="1866">
        <f t="shared" si="11"/>
        <v>0</v>
      </c>
      <c r="P36" s="643">
        <f>+'P02 2023'!HR32</f>
        <v>124199.99999999999</v>
      </c>
      <c r="Q36" s="1119">
        <f>SUMIF($T$3:$AP$3,"SI",T36:AP36)</f>
        <v>124199.99999999999</v>
      </c>
      <c r="R36" s="1104">
        <f t="shared" si="14"/>
        <v>1</v>
      </c>
      <c r="S36" s="1237">
        <v>0</v>
      </c>
      <c r="T36" s="1642">
        <v>0</v>
      </c>
      <c r="U36" s="1643">
        <v>0</v>
      </c>
      <c r="V36" s="1229">
        <v>0</v>
      </c>
      <c r="W36" s="1228">
        <v>0</v>
      </c>
      <c r="X36" s="1229">
        <v>0</v>
      </c>
      <c r="Y36" s="1228">
        <v>0</v>
      </c>
      <c r="Z36" s="735">
        <v>0</v>
      </c>
      <c r="AA36" s="1241">
        <f>+'P02 2024'!BS9</f>
        <v>111963.7</v>
      </c>
      <c r="AB36" s="1229">
        <v>0</v>
      </c>
      <c r="AC36" s="1228">
        <f>+'P02 2024'!CL7</f>
        <v>48000</v>
      </c>
      <c r="AD36" s="1229">
        <f>+'P02 2023'!CS10</f>
        <v>124199.99999999999</v>
      </c>
      <c r="AE36" s="1241">
        <v>0</v>
      </c>
      <c r="AF36" s="1229">
        <v>0</v>
      </c>
      <c r="AG36" s="1228">
        <v>0</v>
      </c>
      <c r="AH36" s="1229">
        <v>0</v>
      </c>
      <c r="AI36" s="1228">
        <v>0</v>
      </c>
      <c r="AJ36" s="1229">
        <v>0</v>
      </c>
      <c r="AK36" s="1228">
        <v>0</v>
      </c>
      <c r="AL36" s="1644">
        <v>0</v>
      </c>
      <c r="AM36" s="1225">
        <v>0</v>
      </c>
      <c r="AN36" s="1224">
        <v>0</v>
      </c>
      <c r="AO36" s="1225">
        <v>0</v>
      </c>
      <c r="AP36" s="735">
        <v>0</v>
      </c>
      <c r="AQ36" s="1638"/>
      <c r="AR36" s="1691"/>
      <c r="AS36" s="1691"/>
      <c r="AT36" s="1691"/>
      <c r="AU36" s="1692"/>
      <c r="AV36" s="1693"/>
      <c r="AW36" s="1693"/>
      <c r="AX36" s="1693"/>
    </row>
    <row r="37" spans="1:50" s="153" customFormat="1" ht="15" customHeight="1" x14ac:dyDescent="0.25">
      <c r="B37" s="175">
        <v>25</v>
      </c>
      <c r="C37" s="62"/>
      <c r="D37" s="529"/>
      <c r="E37" s="60"/>
      <c r="F37" s="64"/>
      <c r="G37" s="199" t="s">
        <v>520</v>
      </c>
      <c r="H37" s="532">
        <f>+H38</f>
        <v>10</v>
      </c>
      <c r="I37" s="386">
        <f t="shared" ref="I37:J37" si="20">+I38</f>
        <v>366437</v>
      </c>
      <c r="J37" s="386">
        <f t="shared" ca="1" si="20"/>
        <v>369026.14299999998</v>
      </c>
      <c r="K37" s="1850">
        <f t="shared" ca="1" si="4"/>
        <v>1.0070657248039909</v>
      </c>
      <c r="L37" s="176">
        <f>+L38</f>
        <v>369026.14299999998</v>
      </c>
      <c r="M37" s="1858">
        <f t="shared" ref="M37:M52" si="21">IFERROR(+L37/I37,0)</f>
        <v>1.0070657248039909</v>
      </c>
      <c r="N37" s="386">
        <f>+I37-L37</f>
        <v>-2589.1429999999818</v>
      </c>
      <c r="O37" s="1865">
        <f t="shared" ref="O37:O52" si="22">+IFERROR(N37/I37,0)</f>
        <v>-7.0657248039908138E-3</v>
      </c>
      <c r="P37" s="1636">
        <f>+P38</f>
        <v>49476.104999999996</v>
      </c>
      <c r="Q37" s="176">
        <f>+Q38</f>
        <v>49955.679494999997</v>
      </c>
      <c r="R37" s="394">
        <f t="shared" ref="R37:R43" si="23">IFERROR(Q37/P37,"0,00%")</f>
        <v>1.0096930527372758</v>
      </c>
      <c r="S37" s="335">
        <f>+S38+S39+S41</f>
        <v>366427.39299999998</v>
      </c>
      <c r="T37" s="501">
        <f>+T38</f>
        <v>0</v>
      </c>
      <c r="U37" s="617">
        <v>0</v>
      </c>
      <c r="V37" s="617">
        <v>0</v>
      </c>
      <c r="W37" s="652">
        <v>0</v>
      </c>
      <c r="X37" s="687">
        <v>0</v>
      </c>
      <c r="Y37" s="179">
        <f>+Y38+Y39+Y41</f>
        <v>0</v>
      </c>
      <c r="Z37" s="650">
        <v>0</v>
      </c>
      <c r="AA37" s="185">
        <f>+AA38</f>
        <v>0</v>
      </c>
      <c r="AB37" s="687">
        <f>+AB38</f>
        <v>49475.335994999994</v>
      </c>
      <c r="AC37" s="179">
        <v>0</v>
      </c>
      <c r="AD37" s="687">
        <f>+AD38</f>
        <v>0</v>
      </c>
      <c r="AE37" s="185">
        <f>+AE38</f>
        <v>0</v>
      </c>
      <c r="AF37" s="687">
        <f>+AF38</f>
        <v>480.34350000000001</v>
      </c>
      <c r="AG37" s="179">
        <v>0</v>
      </c>
      <c r="AH37" s="687">
        <v>0</v>
      </c>
      <c r="AI37" s="179">
        <v>0</v>
      </c>
      <c r="AJ37" s="687">
        <v>0</v>
      </c>
      <c r="AK37" s="179">
        <f>AK38</f>
        <v>0</v>
      </c>
      <c r="AL37" s="1165">
        <v>0</v>
      </c>
      <c r="AM37" s="179">
        <f>+AM38</f>
        <v>0</v>
      </c>
      <c r="AN37" s="687">
        <v>0</v>
      </c>
      <c r="AO37" s="179">
        <f>+AO38+AO39</f>
        <v>2598.75</v>
      </c>
      <c r="AP37" s="650">
        <v>0</v>
      </c>
      <c r="AQ37" s="1638"/>
      <c r="AR37" s="1691"/>
      <c r="AS37" s="1691"/>
      <c r="AT37" s="1691"/>
      <c r="AU37" s="1692"/>
      <c r="AV37" s="1693"/>
      <c r="AW37" s="1693"/>
      <c r="AX37" s="1693"/>
    </row>
    <row r="38" spans="1:50" s="1098" customFormat="1" ht="15" hidden="1" customHeight="1" x14ac:dyDescent="0.25">
      <c r="B38" s="1640"/>
      <c r="C38" s="1641">
        <v>99</v>
      </c>
      <c r="D38" s="1666"/>
      <c r="E38" s="1511"/>
      <c r="F38" s="1660"/>
      <c r="G38" s="1122" t="s">
        <v>519</v>
      </c>
      <c r="H38" s="1123">
        <f>+H39+H41</f>
        <v>10</v>
      </c>
      <c r="I38" s="1107">
        <f>+I39+I40</f>
        <v>366437</v>
      </c>
      <c r="J38" s="1107">
        <f ca="1">+J39+J40+J41</f>
        <v>369026.14299999998</v>
      </c>
      <c r="K38" s="1851">
        <f t="shared" ca="1" si="4"/>
        <v>1.0070657248039909</v>
      </c>
      <c r="L38" s="1107">
        <f>+L39+L40+L41</f>
        <v>369026.14299999998</v>
      </c>
      <c r="M38" s="1859">
        <f t="shared" si="21"/>
        <v>1.0070657248039909</v>
      </c>
      <c r="N38" s="1107">
        <f>+I38-L38</f>
        <v>-2589.1429999999818</v>
      </c>
      <c r="O38" s="1866">
        <f t="shared" si="22"/>
        <v>-7.0657248039908138E-3</v>
      </c>
      <c r="P38" s="1108">
        <f>+'P02 2023'!HR43</f>
        <v>49476.104999999996</v>
      </c>
      <c r="Q38" s="1109">
        <f>SUMIF($T$3:$AP$3,"SI",T38:AP38)</f>
        <v>49955.679494999997</v>
      </c>
      <c r="R38" s="1667">
        <f t="shared" si="23"/>
        <v>1.0096930527372758</v>
      </c>
      <c r="S38" s="1237">
        <v>0</v>
      </c>
      <c r="T38" s="1642">
        <v>0</v>
      </c>
      <c r="U38" s="1643">
        <v>0</v>
      </c>
      <c r="V38" s="1229">
        <v>0</v>
      </c>
      <c r="W38" s="1228">
        <v>0</v>
      </c>
      <c r="X38" s="1229">
        <v>0</v>
      </c>
      <c r="Y38" s="1228">
        <v>0</v>
      </c>
      <c r="Z38" s="735">
        <v>0</v>
      </c>
      <c r="AA38" s="1241">
        <v>0</v>
      </c>
      <c r="AB38" s="1229">
        <f>+'P02 2023'!BZ19</f>
        <v>49475.335994999994</v>
      </c>
      <c r="AC38" s="1228">
        <v>0</v>
      </c>
      <c r="AD38" s="1229">
        <v>0</v>
      </c>
      <c r="AE38" s="1241">
        <v>0</v>
      </c>
      <c r="AF38" s="1229">
        <f>+'P02 2023'!DM9</f>
        <v>480.34350000000001</v>
      </c>
      <c r="AG38" s="1228">
        <v>0</v>
      </c>
      <c r="AH38" s="1229">
        <v>0</v>
      </c>
      <c r="AI38" s="1228">
        <v>0</v>
      </c>
      <c r="AJ38" s="1229">
        <v>0</v>
      </c>
      <c r="AK38" s="1228">
        <f>AK39</f>
        <v>0</v>
      </c>
      <c r="AL38" s="736">
        <v>0</v>
      </c>
      <c r="AM38" s="1228">
        <v>0</v>
      </c>
      <c r="AN38" s="1229">
        <v>0</v>
      </c>
      <c r="AO38" s="1228">
        <f>+AO39+AO40+AO41</f>
        <v>2598.75</v>
      </c>
      <c r="AP38" s="735">
        <v>0</v>
      </c>
      <c r="AQ38" s="1638"/>
      <c r="AR38" s="1691"/>
      <c r="AS38" s="1691"/>
      <c r="AT38" s="1691"/>
      <c r="AU38" s="1692"/>
      <c r="AV38" s="1693"/>
      <c r="AW38" s="1693"/>
      <c r="AX38" s="1693"/>
    </row>
    <row r="39" spans="1:50" s="1098" customFormat="1" ht="15.6" hidden="1" customHeight="1" x14ac:dyDescent="0.2">
      <c r="B39" s="1640"/>
      <c r="C39" s="1641"/>
      <c r="D39" s="1511">
        <v>2</v>
      </c>
      <c r="E39" s="1511"/>
      <c r="F39" s="1660"/>
      <c r="G39" s="1122" t="s">
        <v>958</v>
      </c>
      <c r="H39" s="1129">
        <f>+'P02 2024'!H27</f>
        <v>1</v>
      </c>
      <c r="I39" s="1107">
        <f>+'P02 2024'!HB38</f>
        <v>363838.25</v>
      </c>
      <c r="J39" s="1102">
        <f ca="1">SUMIF(S$3:$AP27,"ok",S39:AP39)</f>
        <v>366427.39299999998</v>
      </c>
      <c r="K39" s="1851">
        <f t="shared" ca="1" si="4"/>
        <v>1.0071161924289158</v>
      </c>
      <c r="L39" s="1118">
        <f>+'P02 2024'!HD39</f>
        <v>366427.39299999998</v>
      </c>
      <c r="M39" s="1859">
        <f t="shared" si="21"/>
        <v>1.0071161924289158</v>
      </c>
      <c r="N39" s="1107">
        <f>+I39-L39</f>
        <v>-2589.1429999999818</v>
      </c>
      <c r="O39" s="1866">
        <f t="shared" si="22"/>
        <v>-7.1161924289158216E-3</v>
      </c>
      <c r="P39" s="1108">
        <v>0</v>
      </c>
      <c r="Q39" s="1109">
        <v>0</v>
      </c>
      <c r="R39" s="1667" t="str">
        <f t="shared" si="23"/>
        <v>0,00%</v>
      </c>
      <c r="S39" s="1237">
        <f>+'P02 2024'!J28</f>
        <v>366427.39299999998</v>
      </c>
      <c r="T39" s="1642">
        <v>0</v>
      </c>
      <c r="U39" s="1643">
        <v>0</v>
      </c>
      <c r="V39" s="1229"/>
      <c r="W39" s="1228">
        <v>0</v>
      </c>
      <c r="X39" s="1229">
        <v>0</v>
      </c>
      <c r="Y39" s="1228"/>
      <c r="Z39" s="735">
        <v>0</v>
      </c>
      <c r="AA39" s="1241">
        <v>0</v>
      </c>
      <c r="AB39" s="1229"/>
      <c r="AC39" s="1698">
        <v>0</v>
      </c>
      <c r="AD39" s="1229">
        <v>0</v>
      </c>
      <c r="AE39" s="1241">
        <v>0</v>
      </c>
      <c r="AF39" s="1229">
        <v>0</v>
      </c>
      <c r="AG39" s="1228">
        <v>0</v>
      </c>
      <c r="AH39" s="1229">
        <v>0</v>
      </c>
      <c r="AI39" s="1228">
        <v>0</v>
      </c>
      <c r="AJ39" s="1229">
        <v>0</v>
      </c>
      <c r="AK39" s="1228">
        <v>0</v>
      </c>
      <c r="AL39" s="736">
        <v>0</v>
      </c>
      <c r="AM39" s="1228">
        <v>0</v>
      </c>
      <c r="AN39" s="1229">
        <v>0</v>
      </c>
      <c r="AO39" s="1228">
        <v>0</v>
      </c>
      <c r="AP39" s="735">
        <v>0</v>
      </c>
      <c r="AQ39" s="1638"/>
      <c r="AR39" s="1691"/>
      <c r="AS39" s="1691"/>
      <c r="AT39" s="1691"/>
      <c r="AU39" s="1692"/>
      <c r="AV39" s="1693"/>
      <c r="AW39" s="1693"/>
      <c r="AX39" s="1693"/>
    </row>
    <row r="40" spans="1:50" s="1098" customFormat="1" ht="15" hidden="1" customHeight="1" x14ac:dyDescent="0.2">
      <c r="B40" s="1640"/>
      <c r="C40" s="1641"/>
      <c r="D40" s="1511">
        <v>201</v>
      </c>
      <c r="E40" s="1687"/>
      <c r="F40" s="1688"/>
      <c r="G40" s="1122" t="s">
        <v>903</v>
      </c>
      <c r="H40" s="1129">
        <v>0</v>
      </c>
      <c r="I40" s="1107">
        <f>+'P02 2024'!HB40</f>
        <v>2598.75</v>
      </c>
      <c r="J40" s="1102">
        <f ca="1">SUMIF(S$3:$AP28,"ok",S40:AP40)</f>
        <v>2598.75</v>
      </c>
      <c r="K40" s="1851">
        <f t="shared" ca="1" si="4"/>
        <v>1</v>
      </c>
      <c r="L40" s="1118">
        <f>+'P02 2024'!HD41</f>
        <v>2598.75</v>
      </c>
      <c r="M40" s="1859">
        <f t="shared" si="21"/>
        <v>1</v>
      </c>
      <c r="N40" s="1107">
        <f>+I40-L40</f>
        <v>0</v>
      </c>
      <c r="O40" s="1866">
        <f t="shared" si="22"/>
        <v>0</v>
      </c>
      <c r="P40" s="1108">
        <v>0</v>
      </c>
      <c r="Q40" s="1109">
        <v>0</v>
      </c>
      <c r="R40" s="1667" t="str">
        <f t="shared" si="23"/>
        <v>0,00%</v>
      </c>
      <c r="S40" s="1237"/>
      <c r="T40" s="1642"/>
      <c r="U40" s="1643"/>
      <c r="V40" s="1229"/>
      <c r="W40" s="1228"/>
      <c r="X40" s="1229"/>
      <c r="Y40" s="1228"/>
      <c r="Z40" s="735"/>
      <c r="AA40" s="1241"/>
      <c r="AB40" s="1229"/>
      <c r="AC40" s="1698"/>
      <c r="AD40" s="1229"/>
      <c r="AE40" s="1241"/>
      <c r="AF40" s="1229"/>
      <c r="AG40" s="1228"/>
      <c r="AH40" s="1229"/>
      <c r="AI40" s="1228"/>
      <c r="AJ40" s="1229"/>
      <c r="AK40" s="1228"/>
      <c r="AL40" s="736"/>
      <c r="AM40" s="1228"/>
      <c r="AN40" s="1229"/>
      <c r="AO40" s="1228">
        <f>+'P02 2024'!GS16</f>
        <v>2598.75</v>
      </c>
      <c r="AP40" s="735"/>
      <c r="AQ40" s="1638"/>
      <c r="AR40" s="1691"/>
      <c r="AS40" s="1691"/>
      <c r="AT40" s="1689"/>
      <c r="AU40" s="1690"/>
      <c r="AV40" s="1693"/>
      <c r="AW40" s="1693"/>
      <c r="AX40" s="1693"/>
    </row>
    <row r="41" spans="1:50" s="153" customFormat="1" ht="15" hidden="1" customHeight="1" x14ac:dyDescent="0.25">
      <c r="B41" s="187"/>
      <c r="C41" s="58"/>
      <c r="D41" s="818">
        <v>999</v>
      </c>
      <c r="E41" s="818"/>
      <c r="F41" s="129"/>
      <c r="G41" s="1122" t="s">
        <v>51</v>
      </c>
      <c r="H41" s="1129">
        <f>+'P02 2024'!H29</f>
        <v>9</v>
      </c>
      <c r="I41" s="1107">
        <f>+'P02 2024'!HB36</f>
        <v>0</v>
      </c>
      <c r="J41" s="1102">
        <f ca="1">SUMIF(S$3:$AP28,"ok",S41:AP41)</f>
        <v>0</v>
      </c>
      <c r="K41" s="1851">
        <f t="shared" ca="1" si="4"/>
        <v>0</v>
      </c>
      <c r="L41" s="1120">
        <v>0</v>
      </c>
      <c r="M41" s="1859">
        <f t="shared" si="21"/>
        <v>0</v>
      </c>
      <c r="N41" s="1107">
        <f>+I41-L41</f>
        <v>0</v>
      </c>
      <c r="O41" s="1866">
        <f t="shared" si="22"/>
        <v>0</v>
      </c>
      <c r="P41" s="402">
        <v>0</v>
      </c>
      <c r="Q41" s="178">
        <v>0</v>
      </c>
      <c r="R41" s="1667" t="str">
        <f t="shared" si="23"/>
        <v>0,00%</v>
      </c>
      <c r="S41" s="429">
        <v>0</v>
      </c>
      <c r="T41" s="519">
        <v>0</v>
      </c>
      <c r="U41" s="612">
        <v>0</v>
      </c>
      <c r="V41" s="648">
        <v>0</v>
      </c>
      <c r="W41" s="188">
        <v>0</v>
      </c>
      <c r="X41" s="648">
        <v>0</v>
      </c>
      <c r="Y41" s="188">
        <v>0</v>
      </c>
      <c r="Z41" s="189">
        <v>0</v>
      </c>
      <c r="AA41" s="190">
        <v>0</v>
      </c>
      <c r="AB41" s="648">
        <f>+AB38</f>
        <v>49475.335994999994</v>
      </c>
      <c r="AC41" s="188">
        <v>0</v>
      </c>
      <c r="AD41" s="648">
        <v>0</v>
      </c>
      <c r="AE41" s="190">
        <v>0</v>
      </c>
      <c r="AF41" s="648">
        <f>+'P02 2023'!DM9</f>
        <v>480.34350000000001</v>
      </c>
      <c r="AG41" s="188">
        <v>0</v>
      </c>
      <c r="AH41" s="648">
        <v>0</v>
      </c>
      <c r="AI41" s="188">
        <v>0</v>
      </c>
      <c r="AJ41" s="648">
        <v>0</v>
      </c>
      <c r="AK41" s="188">
        <v>0</v>
      </c>
      <c r="AL41" s="690">
        <v>0</v>
      </c>
      <c r="AM41" s="188">
        <v>0</v>
      </c>
      <c r="AN41" s="648">
        <v>0</v>
      </c>
      <c r="AO41" s="188">
        <v>0</v>
      </c>
      <c r="AP41" s="189">
        <v>0</v>
      </c>
      <c r="AQ41" s="1638"/>
      <c r="AR41" s="1691"/>
      <c r="AS41" s="1691"/>
      <c r="AT41" s="1691"/>
      <c r="AU41" s="1692"/>
      <c r="AV41" s="1693"/>
      <c r="AW41" s="1693"/>
      <c r="AX41" s="1693"/>
    </row>
    <row r="42" spans="1:50" s="153" customFormat="1" ht="15" customHeight="1" x14ac:dyDescent="0.25">
      <c r="A42" s="515"/>
      <c r="B42" s="175" t="s">
        <v>881</v>
      </c>
      <c r="C42" s="62" t="s">
        <v>2</v>
      </c>
      <c r="D42" s="60"/>
      <c r="E42" s="60"/>
      <c r="F42" s="184"/>
      <c r="G42" s="199" t="s">
        <v>149</v>
      </c>
      <c r="H42" s="385">
        <f>+H43</f>
        <v>1396911</v>
      </c>
      <c r="I42" s="386">
        <f>+I43</f>
        <v>1137240</v>
      </c>
      <c r="J42" s="386">
        <f ca="1">SUMIF(S$3:$AP29,"ok",S42:AP42)</f>
        <v>1050000.9750000001</v>
      </c>
      <c r="K42" s="1850">
        <f t="shared" ca="1" si="4"/>
        <v>0.92328881766381776</v>
      </c>
      <c r="L42" s="387">
        <f>+L43</f>
        <v>1069395.76</v>
      </c>
      <c r="M42" s="1858">
        <f t="shared" si="21"/>
        <v>0.94034307621961943</v>
      </c>
      <c r="N42" s="387">
        <f t="shared" ref="N42:N52" si="24">+I42-L42</f>
        <v>67844.239999999991</v>
      </c>
      <c r="O42" s="1865">
        <f t="shared" si="22"/>
        <v>5.9656923780380559E-2</v>
      </c>
      <c r="P42" s="395">
        <f>+P43</f>
        <v>987997.54499999993</v>
      </c>
      <c r="Q42" s="176">
        <f>+Q43</f>
        <v>793032.57053999999</v>
      </c>
      <c r="R42" s="394">
        <f t="shared" si="23"/>
        <v>0.80266653956108769</v>
      </c>
      <c r="S42" s="335">
        <v>0</v>
      </c>
      <c r="T42" s="501">
        <f>+T43</f>
        <v>0</v>
      </c>
      <c r="U42" s="609">
        <f t="shared" ref="U42:AB42" si="25">+U43</f>
        <v>140479.304</v>
      </c>
      <c r="V42" s="609">
        <f t="shared" si="25"/>
        <v>20194.13133</v>
      </c>
      <c r="W42" s="173">
        <f t="shared" ref="W42:Z43" si="26">+W43</f>
        <v>15943.098</v>
      </c>
      <c r="X42" s="609">
        <f t="shared" si="26"/>
        <v>50465.137544999998</v>
      </c>
      <c r="Y42" s="173">
        <f t="shared" si="26"/>
        <v>81081.53</v>
      </c>
      <c r="Z42" s="604">
        <f t="shared" si="26"/>
        <v>0</v>
      </c>
      <c r="AA42" s="186">
        <f t="shared" si="25"/>
        <v>52289.868000000002</v>
      </c>
      <c r="AB42" s="609">
        <f t="shared" si="25"/>
        <v>27478.741814999998</v>
      </c>
      <c r="AC42" s="173">
        <f t="shared" ref="AC42:AJ43" si="27">+AC43</f>
        <v>41602.899999999994</v>
      </c>
      <c r="AD42" s="609">
        <f t="shared" si="27"/>
        <v>4583.6413649999995</v>
      </c>
      <c r="AE42" s="186">
        <f t="shared" si="27"/>
        <v>70910.018999999986</v>
      </c>
      <c r="AF42" s="609">
        <f t="shared" si="27"/>
        <v>10057.379625</v>
      </c>
      <c r="AG42" s="173">
        <f t="shared" si="27"/>
        <v>74573.491999999998</v>
      </c>
      <c r="AH42" s="609">
        <f t="shared" si="27"/>
        <v>12137.94594</v>
      </c>
      <c r="AI42" s="173">
        <f t="shared" si="27"/>
        <v>46988.108999999997</v>
      </c>
      <c r="AJ42" s="609">
        <f t="shared" si="27"/>
        <v>76679.075205000001</v>
      </c>
      <c r="AK42" s="173">
        <f>AK43</f>
        <v>69767.555999999997</v>
      </c>
      <c r="AL42" s="688">
        <f t="shared" ref="AL42:AP43" si="28">+AL43</f>
        <v>35425.405574999997</v>
      </c>
      <c r="AM42" s="173">
        <f t="shared" si="28"/>
        <v>50411.436999999991</v>
      </c>
      <c r="AN42" s="609">
        <f t="shared" si="28"/>
        <v>174837.47849999997</v>
      </c>
      <c r="AO42" s="173">
        <f>+AO43</f>
        <v>405953.66200000007</v>
      </c>
      <c r="AP42" s="604">
        <f>+AP43</f>
        <v>381173.63363999996</v>
      </c>
      <c r="AQ42" s="1097"/>
      <c r="AR42" s="1691"/>
      <c r="AS42" s="1691"/>
      <c r="AT42" s="1691"/>
      <c r="AU42" s="1692"/>
      <c r="AV42" s="1693"/>
      <c r="AW42" s="1693"/>
      <c r="AX42" s="1693"/>
    </row>
    <row r="43" spans="1:50" s="153" customFormat="1" ht="15" customHeight="1" x14ac:dyDescent="0.25">
      <c r="A43" s="805"/>
      <c r="B43" s="298"/>
      <c r="C43" s="132">
        <v>3</v>
      </c>
      <c r="D43" s="202"/>
      <c r="E43" s="202"/>
      <c r="F43" s="806"/>
      <c r="G43" s="807" t="s">
        <v>87</v>
      </c>
      <c r="H43" s="808">
        <f>+H44</f>
        <v>1396911</v>
      </c>
      <c r="I43" s="809">
        <f>+I44</f>
        <v>1137240</v>
      </c>
      <c r="J43" s="388">
        <f ca="1">+J44</f>
        <v>1050000.9750000001</v>
      </c>
      <c r="K43" s="1852">
        <f t="shared" ca="1" si="4"/>
        <v>0.92328881766381776</v>
      </c>
      <c r="L43" s="389">
        <f>+L44</f>
        <v>1069395.76</v>
      </c>
      <c r="M43" s="1860">
        <f t="shared" si="21"/>
        <v>0.94034307621961943</v>
      </c>
      <c r="N43" s="389">
        <f t="shared" si="24"/>
        <v>67844.239999999991</v>
      </c>
      <c r="O43" s="1867">
        <f t="shared" si="22"/>
        <v>5.9656923780380559E-2</v>
      </c>
      <c r="P43" s="810">
        <f>+P44</f>
        <v>987997.54499999993</v>
      </c>
      <c r="Q43" s="811">
        <f>+Q44</f>
        <v>793032.57053999999</v>
      </c>
      <c r="R43" s="601">
        <f t="shared" si="23"/>
        <v>0.80266653956108769</v>
      </c>
      <c r="S43" s="429">
        <v>0</v>
      </c>
      <c r="T43" s="520">
        <f>+T44</f>
        <v>0</v>
      </c>
      <c r="U43" s="812">
        <f>+U44</f>
        <v>140479.304</v>
      </c>
      <c r="V43" s="812">
        <f>+V44</f>
        <v>20194.13133</v>
      </c>
      <c r="W43" s="813">
        <f t="shared" si="26"/>
        <v>15943.098</v>
      </c>
      <c r="X43" s="812">
        <f t="shared" si="26"/>
        <v>50465.137544999998</v>
      </c>
      <c r="Y43" s="813">
        <f t="shared" si="26"/>
        <v>81081.53</v>
      </c>
      <c r="Z43" s="814">
        <f t="shared" si="26"/>
        <v>0</v>
      </c>
      <c r="AA43" s="815">
        <f>+AA44</f>
        <v>52289.868000000002</v>
      </c>
      <c r="AB43" s="812">
        <f>+AB44</f>
        <v>27478.741814999998</v>
      </c>
      <c r="AC43" s="813">
        <f t="shared" si="27"/>
        <v>41602.899999999994</v>
      </c>
      <c r="AD43" s="812">
        <f t="shared" si="27"/>
        <v>4583.6413649999995</v>
      </c>
      <c r="AE43" s="815">
        <f t="shared" si="27"/>
        <v>70910.018999999986</v>
      </c>
      <c r="AF43" s="812">
        <f t="shared" si="27"/>
        <v>10057.379625</v>
      </c>
      <c r="AG43" s="813">
        <f t="shared" si="27"/>
        <v>74573.491999999998</v>
      </c>
      <c r="AH43" s="812">
        <f t="shared" si="27"/>
        <v>12137.94594</v>
      </c>
      <c r="AI43" s="813">
        <f t="shared" si="27"/>
        <v>46988.108999999997</v>
      </c>
      <c r="AJ43" s="812">
        <f t="shared" si="27"/>
        <v>76679.075205000001</v>
      </c>
      <c r="AK43" s="813">
        <f>AK44</f>
        <v>69767.555999999997</v>
      </c>
      <c r="AL43" s="1166">
        <f t="shared" si="28"/>
        <v>35425.405574999997</v>
      </c>
      <c r="AM43" s="813">
        <f>+AM44</f>
        <v>50411.436999999991</v>
      </c>
      <c r="AN43" s="812">
        <f t="shared" si="28"/>
        <v>174837.47849999997</v>
      </c>
      <c r="AO43" s="1683">
        <f t="shared" si="28"/>
        <v>405953.66200000007</v>
      </c>
      <c r="AP43" s="1617">
        <f t="shared" si="28"/>
        <v>381173.63363999996</v>
      </c>
      <c r="AQ43" s="1097"/>
      <c r="AR43" s="1691"/>
      <c r="AS43" s="1691"/>
      <c r="AT43" s="1691"/>
      <c r="AU43" s="1692"/>
      <c r="AV43" s="1693"/>
      <c r="AW43" s="1693"/>
      <c r="AX43" s="1693"/>
    </row>
    <row r="44" spans="1:50" s="165" customFormat="1" ht="15" customHeight="1" x14ac:dyDescent="0.25">
      <c r="A44" s="805"/>
      <c r="B44" s="195"/>
      <c r="C44" s="65"/>
      <c r="D44" s="427">
        <v>602</v>
      </c>
      <c r="E44" s="427"/>
      <c r="F44" s="193"/>
      <c r="G44" s="342" t="s">
        <v>315</v>
      </c>
      <c r="H44" s="1101">
        <f>SUM(H45:H49)</f>
        <v>1396911</v>
      </c>
      <c r="I44" s="1102">
        <f>SUM(I45:I49)</f>
        <v>1137240</v>
      </c>
      <c r="J44" s="1102">
        <f ca="1">SUMIF(S$3:$AP32,"ok",S44:AP44)</f>
        <v>1050000.9750000001</v>
      </c>
      <c r="K44" s="1851">
        <f t="shared" ca="1" si="4"/>
        <v>0.92328881766381776</v>
      </c>
      <c r="L44" s="1103">
        <f>SUM(L45:L49)</f>
        <v>1069395.76</v>
      </c>
      <c r="M44" s="1859">
        <f t="shared" si="21"/>
        <v>0.94034307621961943</v>
      </c>
      <c r="N44" s="1103">
        <f t="shared" si="24"/>
        <v>67844.239999999991</v>
      </c>
      <c r="O44" s="1866">
        <f t="shared" si="22"/>
        <v>5.9656923780380559E-2</v>
      </c>
      <c r="P44" s="1105">
        <f>SUM(P45:P49)</f>
        <v>987997.54499999993</v>
      </c>
      <c r="Q44" s="543">
        <f>+Q46+Q45+Q47+Q48+Q49</f>
        <v>793032.57053999999</v>
      </c>
      <c r="R44" s="426">
        <f t="shared" ref="R44:R49" si="29">IFERROR(Q44/P44,"0,00%")</f>
        <v>0.80266653956108769</v>
      </c>
      <c r="S44" s="429">
        <f>SUM(S45:S49)</f>
        <v>0</v>
      </c>
      <c r="T44" s="504">
        <f>SUM(T45:T49)</f>
        <v>0</v>
      </c>
      <c r="U44" s="775">
        <f>+SUM(U45:U47)</f>
        <v>140479.304</v>
      </c>
      <c r="V44" s="775">
        <f>+SUM(V45:V47)</f>
        <v>20194.13133</v>
      </c>
      <c r="W44" s="776">
        <f t="shared" ref="W44:AB44" si="30">SUM(W45:W49)</f>
        <v>15943.098</v>
      </c>
      <c r="X44" s="775">
        <f t="shared" si="30"/>
        <v>50465.137544999998</v>
      </c>
      <c r="Y44" s="776">
        <f t="shared" si="30"/>
        <v>81081.53</v>
      </c>
      <c r="Z44" s="605">
        <f t="shared" si="30"/>
        <v>0</v>
      </c>
      <c r="AA44" s="381">
        <f t="shared" si="30"/>
        <v>52289.868000000002</v>
      </c>
      <c r="AB44" s="775">
        <f t="shared" si="30"/>
        <v>27478.741814999998</v>
      </c>
      <c r="AC44" s="776">
        <f>+SUM(AC45:AC49)</f>
        <v>41602.899999999994</v>
      </c>
      <c r="AD44" s="775">
        <f>+SUM(AD45:AD49)</f>
        <v>4583.6413649999995</v>
      </c>
      <c r="AE44" s="381">
        <f>+SUM(AE45:AE49)</f>
        <v>70910.018999999986</v>
      </c>
      <c r="AF44" s="775">
        <f>+SUM(AF45:AF49)</f>
        <v>10057.379625</v>
      </c>
      <c r="AG44" s="776">
        <f>SUM(AG45:AG49)</f>
        <v>74573.491999999998</v>
      </c>
      <c r="AH44" s="775">
        <f>SUM(AH45:AH49)</f>
        <v>12137.94594</v>
      </c>
      <c r="AI44" s="821">
        <f>SUM(AI45:AI49)</f>
        <v>46988.108999999997</v>
      </c>
      <c r="AJ44" s="611">
        <f>SUM(AJ45:AJ49)</f>
        <v>76679.075205000001</v>
      </c>
      <c r="AK44" s="821">
        <f>SUM(AK45:AK49)</f>
        <v>69767.555999999997</v>
      </c>
      <c r="AL44" s="689">
        <f>SUM(AL45:AL47)</f>
        <v>35425.405574999997</v>
      </c>
      <c r="AM44" s="813">
        <f>+SUM(AM45:AM49)</f>
        <v>50411.436999999991</v>
      </c>
      <c r="AN44" s="812">
        <f>+SUM(AN45:AN49)</f>
        <v>174837.47849999997</v>
      </c>
      <c r="AO44" s="1683">
        <f>SUM(AO45:AO49)</f>
        <v>405953.66200000007</v>
      </c>
      <c r="AP44" s="1617">
        <f>SUM(AP45:AP49)</f>
        <v>381173.63363999996</v>
      </c>
      <c r="AQ44" s="1097"/>
      <c r="AR44" s="1691"/>
      <c r="AS44" s="1691"/>
      <c r="AT44" s="1691"/>
      <c r="AU44" s="1692"/>
      <c r="AV44" s="1693"/>
      <c r="AW44" s="1693"/>
      <c r="AX44" s="1693"/>
    </row>
    <row r="45" spans="1:50" s="1098" customFormat="1" ht="15" hidden="1" customHeight="1" x14ac:dyDescent="0.2">
      <c r="B45" s="1640"/>
      <c r="C45" s="1641"/>
      <c r="D45" s="1511"/>
      <c r="E45" s="1511">
        <v>1</v>
      </c>
      <c r="F45" s="1660"/>
      <c r="G45" s="342" t="s">
        <v>336</v>
      </c>
      <c r="H45" s="1106">
        <f>+'P02 2024'!H30</f>
        <v>613392</v>
      </c>
      <c r="I45" s="1103">
        <f>+'P02 2024'!HB43</f>
        <v>624155.424</v>
      </c>
      <c r="J45" s="1102">
        <f ca="1">SUMIF(S$3:$AP33,"ok",S45:AP45)</f>
        <v>597014.22699999996</v>
      </c>
      <c r="K45" s="1851">
        <f t="shared" ca="1" si="4"/>
        <v>0.95651532301672337</v>
      </c>
      <c r="L45" s="1102">
        <f>+'P02 2024'!HD44</f>
        <v>616409.01199999999</v>
      </c>
      <c r="M45" s="1859">
        <f t="shared" si="21"/>
        <v>0.98758896950641573</v>
      </c>
      <c r="N45" s="1107">
        <f t="shared" si="24"/>
        <v>7746.4120000000112</v>
      </c>
      <c r="O45" s="1866">
        <f t="shared" si="22"/>
        <v>1.2411030493584257E-2</v>
      </c>
      <c r="P45" s="1108">
        <f>+'P02 2023'!HR45</f>
        <v>409432.54499999998</v>
      </c>
      <c r="Q45" s="1109">
        <f>SUMIF($T$3:$AP$3,"SI",T45:AP45)</f>
        <v>284460.18970499997</v>
      </c>
      <c r="R45" s="1667">
        <f t="shared" si="29"/>
        <v>0.69476692358444536</v>
      </c>
      <c r="S45" s="1237">
        <v>0</v>
      </c>
      <c r="T45" s="1642">
        <v>0</v>
      </c>
      <c r="U45" s="1643">
        <f>+'P02 2024'!Q9</f>
        <v>134929.304</v>
      </c>
      <c r="V45" s="1229">
        <v>0</v>
      </c>
      <c r="W45" s="1228">
        <v>0</v>
      </c>
      <c r="X45" s="1229">
        <v>0</v>
      </c>
      <c r="Y45" s="1228">
        <f>+'P02 2024'!BA10</f>
        <v>58184.337</v>
      </c>
      <c r="Z45" s="735">
        <v>0</v>
      </c>
      <c r="AA45" s="1241">
        <f>+'P02 2024'!BS11</f>
        <v>46975.502999999997</v>
      </c>
      <c r="AB45" s="1226">
        <v>0</v>
      </c>
      <c r="AC45" s="1227">
        <v>0</v>
      </c>
      <c r="AD45" s="1229">
        <v>0</v>
      </c>
      <c r="AE45" s="1241">
        <f>+'P02 2024'!DD9</f>
        <v>38789.557999999997</v>
      </c>
      <c r="AF45" s="1229">
        <v>0</v>
      </c>
      <c r="AG45" s="1228">
        <f>+'P02 2024'!DV9</f>
        <v>19394.778999999999</v>
      </c>
      <c r="AH45" s="1229">
        <f>+'P02 2023'!EG10</f>
        <v>7554.3045750000001</v>
      </c>
      <c r="AI45" s="1228">
        <v>0</v>
      </c>
      <c r="AJ45" s="1229">
        <v>0</v>
      </c>
      <c r="AK45" s="1656">
        <v>19394.778999999999</v>
      </c>
      <c r="AL45" s="732">
        <v>0</v>
      </c>
      <c r="AM45" s="1230">
        <f>+'P02 2024'!GA10</f>
        <v>19394.778999999999</v>
      </c>
      <c r="AN45" s="1224">
        <f>+'P02 2023'!GO10</f>
        <v>28068.381314999995</v>
      </c>
      <c r="AO45" s="1225">
        <f>+'P02 2024'!GS17</f>
        <v>259951.18799999999</v>
      </c>
      <c r="AP45" s="1485">
        <f>+'P02 2023'!HI13</f>
        <v>248837.50381499997</v>
      </c>
      <c r="AQ45" s="1100"/>
      <c r="AR45" s="1691"/>
      <c r="AS45" s="1691"/>
      <c r="AT45" s="1691"/>
      <c r="AU45" s="1692"/>
      <c r="AV45" s="1693"/>
      <c r="AW45" s="1693"/>
      <c r="AX45" s="1693"/>
    </row>
    <row r="46" spans="1:50" s="1098" customFormat="1" ht="15" hidden="1" customHeight="1" x14ac:dyDescent="0.2">
      <c r="B46" s="1640"/>
      <c r="C46" s="1641"/>
      <c r="D46" s="1511"/>
      <c r="E46" s="1511">
        <v>2</v>
      </c>
      <c r="F46" s="1660"/>
      <c r="G46" s="342" t="s">
        <v>337</v>
      </c>
      <c r="H46" s="1106">
        <f>+'P02 2024'!H32</f>
        <v>354224</v>
      </c>
      <c r="I46" s="1103">
        <f>+'P02 2024'!HB45</f>
        <v>289348.076</v>
      </c>
      <c r="J46" s="1102">
        <f ca="1">SUMIF(S$3:$AP34,"ok",S46:AP46)</f>
        <v>232164.67100000003</v>
      </c>
      <c r="K46" s="1851">
        <f t="shared" ca="1" si="4"/>
        <v>0.80237157339867715</v>
      </c>
      <c r="L46" s="1102">
        <f>+'P02 2024'!HD46</f>
        <v>232164.671</v>
      </c>
      <c r="M46" s="1859">
        <f t="shared" si="21"/>
        <v>0.80237157339867715</v>
      </c>
      <c r="N46" s="1107">
        <f t="shared" si="24"/>
        <v>57183.404999999999</v>
      </c>
      <c r="O46" s="1866">
        <f t="shared" si="22"/>
        <v>0.1976284266013229</v>
      </c>
      <c r="P46" s="1108">
        <f>+'P02 2023'!HR47</f>
        <v>291870</v>
      </c>
      <c r="Q46" s="1109">
        <f>SUMIF($T$3:$AP$3,"SI",T46:AP46)</f>
        <v>225768.895965</v>
      </c>
      <c r="R46" s="1667">
        <f t="shared" si="29"/>
        <v>0.77352552836879429</v>
      </c>
      <c r="S46" s="1237">
        <v>0</v>
      </c>
      <c r="T46" s="1642">
        <v>0</v>
      </c>
      <c r="U46" s="1643">
        <f>+'P02 2024'!Q10</f>
        <v>5550</v>
      </c>
      <c r="V46" s="1229">
        <f>+'P02 2023'!R19</f>
        <v>20194.13133</v>
      </c>
      <c r="W46" s="1228">
        <f>+'P02 2024'!AI10</f>
        <v>15943.098</v>
      </c>
      <c r="X46" s="1229">
        <f>+'P02 2023'!AL15</f>
        <v>50465.137544999998</v>
      </c>
      <c r="Y46" s="1228">
        <f>+'P02 2024'!BA11</f>
        <v>20298.442999999999</v>
      </c>
      <c r="Z46" s="735">
        <v>0</v>
      </c>
      <c r="AA46" s="1241">
        <f>+'P02 2024'!BS12</f>
        <v>5314.366</v>
      </c>
      <c r="AB46" s="1226">
        <f>+'P02 2023'!BZ21</f>
        <v>27478.741814999998</v>
      </c>
      <c r="AC46" s="1227">
        <f>+'P02 2024'!CL10</f>
        <v>15413.8</v>
      </c>
      <c r="AD46" s="1668">
        <f>+'P02 2023'!CS11</f>
        <v>4583.6413649999995</v>
      </c>
      <c r="AE46" s="1669">
        <f>+'P02 2024'!DD10</f>
        <v>29521.712</v>
      </c>
      <c r="AF46" s="1229">
        <f>+'P02 2023'!DM10</f>
        <v>10057.379625</v>
      </c>
      <c r="AG46" s="1228">
        <f>+'P02 2024'!DV10</f>
        <v>13195.513000000001</v>
      </c>
      <c r="AH46" s="1654">
        <f>+'P02 2023'!EG11</f>
        <v>4583.6413649999995</v>
      </c>
      <c r="AI46" s="1655">
        <f>+'P02 2024'!EN10</f>
        <v>15601.513000000001</v>
      </c>
      <c r="AJ46" s="1229">
        <f>+'P02 2023'!FA8</f>
        <v>32162.470784999998</v>
      </c>
      <c r="AK46" s="1656">
        <v>29381.177</v>
      </c>
      <c r="AL46" s="1644">
        <f>+'P02 2023'!FV8</f>
        <v>16660.228364999999</v>
      </c>
      <c r="AM46" s="1225">
        <f>+'P02 2024'!GA11</f>
        <v>7426.3090000000002</v>
      </c>
      <c r="AN46" s="1224">
        <f>+'P02 2023'!GO11</f>
        <v>9280.2560849999991</v>
      </c>
      <c r="AO46" s="1225">
        <f>+'P02 2024'!GS18</f>
        <v>74518.740000000005</v>
      </c>
      <c r="AP46" s="1485">
        <f>+'P02 2023'!HI14</f>
        <v>50303.267684999992</v>
      </c>
      <c r="AQ46" s="1100"/>
      <c r="AR46" s="1691"/>
      <c r="AS46" s="1691"/>
      <c r="AT46" s="1691"/>
      <c r="AU46" s="1692"/>
      <c r="AV46" s="1693"/>
      <c r="AW46" s="1693"/>
      <c r="AX46" s="1693"/>
    </row>
    <row r="47" spans="1:50" s="1098" customFormat="1" ht="15" hidden="1" customHeight="1" x14ac:dyDescent="0.2">
      <c r="B47" s="1640"/>
      <c r="C47" s="1641"/>
      <c r="D47" s="1511"/>
      <c r="E47" s="1511">
        <v>3</v>
      </c>
      <c r="F47" s="1660"/>
      <c r="G47" s="342" t="s">
        <v>507</v>
      </c>
      <c r="H47" s="1106">
        <f>+'P02 2024'!H34</f>
        <v>329029</v>
      </c>
      <c r="I47" s="1103">
        <f>+'P02 2024'!HB47</f>
        <v>149940</v>
      </c>
      <c r="J47" s="1102">
        <f ca="1">SUMIF(S$3:$AP35,"ok",S47:AP47)</f>
        <v>149940</v>
      </c>
      <c r="K47" s="1851">
        <f t="shared" ca="1" si="4"/>
        <v>1</v>
      </c>
      <c r="L47" s="1102">
        <f>+'P02 2024'!HD48</f>
        <v>149940</v>
      </c>
      <c r="M47" s="1859">
        <f t="shared" si="21"/>
        <v>1</v>
      </c>
      <c r="N47" s="1107">
        <f t="shared" si="24"/>
        <v>0</v>
      </c>
      <c r="O47" s="1866">
        <f t="shared" si="22"/>
        <v>0</v>
      </c>
      <c r="P47" s="1108">
        <f>+'P02 2023'!HR49</f>
        <v>286695</v>
      </c>
      <c r="Q47" s="1109">
        <f>SUMIF($T$3:$AP$3,"SI",T47:AP47)</f>
        <v>282803.48486999999</v>
      </c>
      <c r="R47" s="1667">
        <f t="shared" si="29"/>
        <v>0.98642628880866423</v>
      </c>
      <c r="S47" s="1237">
        <v>0</v>
      </c>
      <c r="T47" s="1642">
        <v>0</v>
      </c>
      <c r="U47" s="1643">
        <v>0</v>
      </c>
      <c r="V47" s="1229">
        <v>0</v>
      </c>
      <c r="W47" s="1228">
        <v>0</v>
      </c>
      <c r="X47" s="1229">
        <v>0</v>
      </c>
      <c r="Y47" s="1228">
        <v>0</v>
      </c>
      <c r="Z47" s="735">
        <v>0</v>
      </c>
      <c r="AA47" s="1241">
        <v>0</v>
      </c>
      <c r="AB47" s="1226">
        <v>0</v>
      </c>
      <c r="AC47" s="1227">
        <f>+'P02 2024'!CL11</f>
        <v>20991.599999999999</v>
      </c>
      <c r="AD47" s="1229">
        <v>0</v>
      </c>
      <c r="AE47" s="1241">
        <v>0</v>
      </c>
      <c r="AF47" s="1229">
        <v>0</v>
      </c>
      <c r="AG47" s="1228">
        <f>+'P02 2024'!DV11</f>
        <v>41983.199999999997</v>
      </c>
      <c r="AH47" s="1229">
        <v>0</v>
      </c>
      <c r="AI47" s="1228">
        <f>+'P02 2024'!EN11</f>
        <v>20991.599999999999</v>
      </c>
      <c r="AJ47" s="1229">
        <f>+'P02 2023'!FA9</f>
        <v>44516.604419999996</v>
      </c>
      <c r="AK47" s="1656">
        <v>20991.599999999999</v>
      </c>
      <c r="AL47" s="1644">
        <f>+'P02 2023'!FV9</f>
        <v>18765.177209999998</v>
      </c>
      <c r="AM47" s="1225">
        <f>+'P02 2024'!GA12</f>
        <v>20991.599999999999</v>
      </c>
      <c r="AN47" s="1224">
        <f>+'P02 2023'!GO12</f>
        <v>137488.84109999999</v>
      </c>
      <c r="AO47" s="1225">
        <f>+'P02 2024'!GS19</f>
        <v>23990.400000000001</v>
      </c>
      <c r="AP47" s="1485">
        <f>+'P02 2023'!HI15</f>
        <v>82032.862139999997</v>
      </c>
      <c r="AQ47" s="1100"/>
      <c r="AR47" s="1691"/>
      <c r="AS47" s="1691"/>
      <c r="AT47" s="1691"/>
      <c r="AU47" s="1692"/>
      <c r="AV47" s="1693"/>
      <c r="AW47" s="1693"/>
      <c r="AX47" s="1693"/>
    </row>
    <row r="48" spans="1:50" s="1098" customFormat="1" ht="15" hidden="1" customHeight="1" x14ac:dyDescent="0.2">
      <c r="B48" s="1640"/>
      <c r="C48" s="1641"/>
      <c r="D48" s="1511"/>
      <c r="E48" s="1511">
        <v>4</v>
      </c>
      <c r="F48" s="1660"/>
      <c r="G48" s="342" t="s">
        <v>621</v>
      </c>
      <c r="H48" s="1106">
        <f>+'P02 2024'!H35</f>
        <v>41286</v>
      </c>
      <c r="I48" s="1103">
        <f>+'P02 2024'!HB49</f>
        <v>32196.5</v>
      </c>
      <c r="J48" s="1102">
        <f ca="1">SUMIF(S$3:$AP36,"ok",S48:AP48)</f>
        <v>29597.740999999998</v>
      </c>
      <c r="K48" s="1851">
        <f t="shared" ca="1" si="4"/>
        <v>0.91928442532573407</v>
      </c>
      <c r="L48" s="1102">
        <f>+'P02 2024'!HD50</f>
        <v>29597.741000000002</v>
      </c>
      <c r="M48" s="1859">
        <f t="shared" si="21"/>
        <v>0.91928442532573418</v>
      </c>
      <c r="N48" s="1107">
        <f t="shared" si="24"/>
        <v>2598.7589999999982</v>
      </c>
      <c r="O48" s="1866">
        <f t="shared" si="22"/>
        <v>8.071557467426578E-2</v>
      </c>
      <c r="P48" s="1108">
        <f>+'P02 2023'!HR50</f>
        <v>0</v>
      </c>
      <c r="Q48" s="1109">
        <f>SUMIF($T$3:$AP$3,"SI",T48:AP48)</f>
        <v>0</v>
      </c>
      <c r="R48" s="1667" t="str">
        <f t="shared" si="29"/>
        <v>0,00%</v>
      </c>
      <c r="S48" s="1237">
        <v>0</v>
      </c>
      <c r="T48" s="1642">
        <v>0</v>
      </c>
      <c r="U48" s="1643">
        <v>0</v>
      </c>
      <c r="V48" s="1229">
        <v>0</v>
      </c>
      <c r="W48" s="1228">
        <v>0</v>
      </c>
      <c r="X48" s="1229">
        <v>0</v>
      </c>
      <c r="Y48" s="1228">
        <f>+'P02 2024'!BA12</f>
        <v>2598.75</v>
      </c>
      <c r="Z48" s="735">
        <v>0</v>
      </c>
      <c r="AA48" s="1241">
        <f>+'P02 2024'!BS13</f>
        <v>-1E-3</v>
      </c>
      <c r="AB48" s="1226">
        <v>0</v>
      </c>
      <c r="AC48" s="1227">
        <f>+'P02 2024'!CL12</f>
        <v>5197.5</v>
      </c>
      <c r="AD48" s="1229">
        <v>0</v>
      </c>
      <c r="AE48" s="1241">
        <f>+'P02 2024'!DD11</f>
        <v>2598.7489999999998</v>
      </c>
      <c r="AF48" s="1229">
        <v>0</v>
      </c>
      <c r="AG48" s="1228">
        <v>0</v>
      </c>
      <c r="AH48" s="1229">
        <v>0</v>
      </c>
      <c r="AI48" s="1228">
        <f>+'P02 2024'!EN12</f>
        <v>10394.995999999999</v>
      </c>
      <c r="AJ48" s="1229">
        <v>0</v>
      </c>
      <c r="AK48" s="1228">
        <v>0</v>
      </c>
      <c r="AL48" s="732">
        <v>0</v>
      </c>
      <c r="AM48" s="1230">
        <f>+'P02 2024'!GA13</f>
        <v>2598.7489999999998</v>
      </c>
      <c r="AN48" s="1224">
        <v>0</v>
      </c>
      <c r="AO48" s="1225">
        <f>+'P02 2024'!GS20</f>
        <v>6208.9979999999996</v>
      </c>
      <c r="AP48" s="1485">
        <v>0</v>
      </c>
      <c r="AQ48" s="1638"/>
      <c r="AR48" s="1691"/>
      <c r="AS48" s="1691"/>
      <c r="AT48" s="1691"/>
      <c r="AU48" s="1692"/>
      <c r="AV48" s="1693"/>
      <c r="AW48" s="1693"/>
      <c r="AX48" s="1693"/>
    </row>
    <row r="49" spans="1:50" s="1098" customFormat="1" ht="15" hidden="1" customHeight="1" x14ac:dyDescent="0.2">
      <c r="B49" s="1640"/>
      <c r="C49" s="1641"/>
      <c r="D49" s="1511"/>
      <c r="E49" s="1511">
        <v>5</v>
      </c>
      <c r="F49" s="1660"/>
      <c r="G49" s="342" t="s">
        <v>623</v>
      </c>
      <c r="H49" s="1106">
        <f>+'P02 2024'!H37</f>
        <v>58980</v>
      </c>
      <c r="I49" s="1103">
        <f>+'P02 2024'!HB51</f>
        <v>41600</v>
      </c>
      <c r="J49" s="1102">
        <f ca="1">SUMIF(S$3:$AP37,"ok",S49:AP49)</f>
        <v>41284.336000000003</v>
      </c>
      <c r="K49" s="1851">
        <f t="shared" ca="1" si="4"/>
        <v>0.99241192307692316</v>
      </c>
      <c r="L49" s="1102">
        <f>+'P02 2024'!HD52</f>
        <v>41284.336000000003</v>
      </c>
      <c r="M49" s="1859">
        <f t="shared" si="21"/>
        <v>0.99241192307692316</v>
      </c>
      <c r="N49" s="1107">
        <f t="shared" si="24"/>
        <v>315.66399999999703</v>
      </c>
      <c r="O49" s="1866">
        <f t="shared" si="22"/>
        <v>7.588076923076852E-3</v>
      </c>
      <c r="P49" s="1108">
        <f>+'P02 2023'!HR52</f>
        <v>0</v>
      </c>
      <c r="Q49" s="1109">
        <f>SUMIF($T$3:$AP$3,"SI",T49:AP49)</f>
        <v>0</v>
      </c>
      <c r="R49" s="1667" t="str">
        <f t="shared" si="29"/>
        <v>0,00%</v>
      </c>
      <c r="S49" s="1237">
        <v>0</v>
      </c>
      <c r="T49" s="1642">
        <v>0</v>
      </c>
      <c r="U49" s="1643">
        <v>0</v>
      </c>
      <c r="V49" s="1229">
        <v>0</v>
      </c>
      <c r="W49" s="1228">
        <v>0</v>
      </c>
      <c r="X49" s="1229">
        <v>0</v>
      </c>
      <c r="Y49" s="1228">
        <v>0</v>
      </c>
      <c r="Z49" s="735">
        <v>0</v>
      </c>
      <c r="AA49" s="1241">
        <v>0</v>
      </c>
      <c r="AB49" s="1229">
        <v>0</v>
      </c>
      <c r="AC49" s="1228">
        <v>0</v>
      </c>
      <c r="AD49" s="1229">
        <v>0</v>
      </c>
      <c r="AE49" s="1241">
        <v>0</v>
      </c>
      <c r="AF49" s="1229">
        <v>0</v>
      </c>
      <c r="AG49" s="1228">
        <v>0</v>
      </c>
      <c r="AH49" s="1229">
        <v>0</v>
      </c>
      <c r="AI49" s="1228">
        <v>0</v>
      </c>
      <c r="AJ49" s="1229">
        <v>0</v>
      </c>
      <c r="AK49" s="1228">
        <v>0</v>
      </c>
      <c r="AL49" s="732">
        <v>0</v>
      </c>
      <c r="AM49" s="1230">
        <v>0</v>
      </c>
      <c r="AN49" s="1224">
        <v>0</v>
      </c>
      <c r="AO49" s="1225">
        <f>+'P02 2024'!GS21</f>
        <v>41284.336000000003</v>
      </c>
      <c r="AP49" s="1485">
        <v>0</v>
      </c>
      <c r="AQ49" s="1638"/>
      <c r="AR49" s="1691"/>
      <c r="AS49" s="1691"/>
      <c r="AT49" s="1691"/>
      <c r="AU49" s="1692"/>
      <c r="AV49" s="1693"/>
      <c r="AW49" s="1693"/>
      <c r="AX49" s="1693"/>
    </row>
    <row r="50" spans="1:50" s="153" customFormat="1" ht="15" customHeight="1" thickBot="1" x14ac:dyDescent="0.3">
      <c r="B50" s="175">
        <v>34</v>
      </c>
      <c r="C50" s="62" t="s">
        <v>2</v>
      </c>
      <c r="D50" s="60"/>
      <c r="E50" s="60"/>
      <c r="F50" s="184"/>
      <c r="G50" s="199" t="s">
        <v>83</v>
      </c>
      <c r="H50" s="385">
        <f>+H51</f>
        <v>10.1</v>
      </c>
      <c r="I50" s="386">
        <f>+I51</f>
        <v>272873.09999999998</v>
      </c>
      <c r="J50" s="386">
        <f ca="1">SUMIF(S$3:$AP38,"ok",S50:AP50)</f>
        <v>272872.94300000003</v>
      </c>
      <c r="K50" s="1850">
        <f t="shared" ca="1" si="4"/>
        <v>0.99999942464097802</v>
      </c>
      <c r="L50" s="387">
        <f>+L51</f>
        <v>272872.94300000003</v>
      </c>
      <c r="M50" s="1858">
        <f t="shared" si="21"/>
        <v>0.99999942464097802</v>
      </c>
      <c r="N50" s="387">
        <f t="shared" si="24"/>
        <v>0.1569999999483116</v>
      </c>
      <c r="O50" s="1865">
        <f t="shared" si="22"/>
        <v>5.753590220080748E-7</v>
      </c>
      <c r="P50" s="395">
        <f>+P51</f>
        <v>720825.75</v>
      </c>
      <c r="Q50" s="176">
        <f>+Q51</f>
        <v>720824.97996000003</v>
      </c>
      <c r="R50" s="394">
        <f>IFERROR(Q50/P50,",0,00%")</f>
        <v>0.99999893172517773</v>
      </c>
      <c r="S50" s="522">
        <f>+S51</f>
        <v>272872.94300000003</v>
      </c>
      <c r="T50" s="505">
        <f>+T51</f>
        <v>720824.97996000003</v>
      </c>
      <c r="U50" s="796">
        <f>+U51</f>
        <v>0</v>
      </c>
      <c r="V50" s="796">
        <v>0</v>
      </c>
      <c r="W50" s="797">
        <f>+W51</f>
        <v>0</v>
      </c>
      <c r="X50" s="796">
        <v>0</v>
      </c>
      <c r="Y50" s="797">
        <f>+Y51</f>
        <v>0</v>
      </c>
      <c r="Z50" s="614">
        <f>+Z51</f>
        <v>0</v>
      </c>
      <c r="AA50" s="379">
        <v>0</v>
      </c>
      <c r="AB50" s="649">
        <v>0</v>
      </c>
      <c r="AC50" s="192">
        <v>0</v>
      </c>
      <c r="AD50" s="649">
        <v>0</v>
      </c>
      <c r="AE50" s="379">
        <v>0</v>
      </c>
      <c r="AF50" s="1175">
        <v>0</v>
      </c>
      <c r="AG50" s="1176">
        <f>+AG51</f>
        <v>0</v>
      </c>
      <c r="AH50" s="1175">
        <v>0</v>
      </c>
      <c r="AI50" s="1176">
        <v>0</v>
      </c>
      <c r="AJ50" s="1175">
        <v>0</v>
      </c>
      <c r="AK50" s="1176">
        <f>AK51</f>
        <v>0</v>
      </c>
      <c r="AL50" s="1177">
        <v>0</v>
      </c>
      <c r="AM50" s="1176">
        <v>0</v>
      </c>
      <c r="AN50" s="1175">
        <v>0</v>
      </c>
      <c r="AO50" s="179">
        <v>0</v>
      </c>
      <c r="AP50" s="650">
        <v>0</v>
      </c>
      <c r="AQ50" s="1637"/>
      <c r="AR50" s="1691"/>
      <c r="AS50" s="1691"/>
      <c r="AT50" s="1691"/>
      <c r="AU50" s="1692"/>
      <c r="AV50" s="1693"/>
      <c r="AW50" s="1693"/>
      <c r="AX50" s="1693"/>
    </row>
    <row r="51" spans="1:50" s="153" customFormat="1" ht="15" customHeight="1" thickBot="1" x14ac:dyDescent="0.25">
      <c r="B51" s="863"/>
      <c r="C51" s="864">
        <v>7</v>
      </c>
      <c r="D51" s="865"/>
      <c r="E51" s="949" t="s">
        <v>691</v>
      </c>
      <c r="F51" s="950"/>
      <c r="G51" s="1110" t="s">
        <v>139</v>
      </c>
      <c r="H51" s="1111">
        <f>+'P02 2024'!H38</f>
        <v>10.1</v>
      </c>
      <c r="I51" s="1112">
        <f>+'P02 2024'!HB53</f>
        <v>272873.09999999998</v>
      </c>
      <c r="J51" s="1112">
        <f ca="1">SUMIF(S$3:$AP41,"ok",S51:AP51)</f>
        <v>272872.94300000003</v>
      </c>
      <c r="K51" s="1853">
        <f t="shared" ca="1" si="4"/>
        <v>0.99999942464097802</v>
      </c>
      <c r="L51" s="1113">
        <f>+'P02 2024'!HD54+'P02 2024'!HD57+'P02 2024'!HD58</f>
        <v>272872.94300000003</v>
      </c>
      <c r="M51" s="1861">
        <f t="shared" si="21"/>
        <v>0.99999942464097802</v>
      </c>
      <c r="N51" s="1114">
        <f>+I51-L51</f>
        <v>0.1569999999483116</v>
      </c>
      <c r="O51" s="1868">
        <f t="shared" si="22"/>
        <v>5.753590220080748E-7</v>
      </c>
      <c r="P51" s="1115">
        <f>+'P02 2023'!HR54</f>
        <v>720825.75</v>
      </c>
      <c r="Q51" s="1116">
        <f>SUMIF($T$3:$AP$3,"SI",T51:AP51)</f>
        <v>720824.97996000003</v>
      </c>
      <c r="R51" s="866">
        <f>IFERROR(Q51/P51,"0,00%")</f>
        <v>0.99999893172517773</v>
      </c>
      <c r="S51" s="867">
        <f>+'P02 2024'!J39+'P02 2024'!J41+'P02 2024'!J43</f>
        <v>272872.94300000003</v>
      </c>
      <c r="T51" s="868">
        <f>+'P02 2023'!K36</f>
        <v>720824.97996000003</v>
      </c>
      <c r="U51" s="869">
        <v>0</v>
      </c>
      <c r="V51" s="870">
        <v>0</v>
      </c>
      <c r="W51" s="871">
        <v>0</v>
      </c>
      <c r="X51" s="870">
        <v>0</v>
      </c>
      <c r="Y51" s="871">
        <v>0</v>
      </c>
      <c r="Z51" s="872">
        <v>0</v>
      </c>
      <c r="AA51" s="873">
        <v>0</v>
      </c>
      <c r="AB51" s="870">
        <v>0</v>
      </c>
      <c r="AC51" s="871">
        <v>0</v>
      </c>
      <c r="AD51" s="870">
        <v>0</v>
      </c>
      <c r="AE51" s="873">
        <v>0</v>
      </c>
      <c r="AF51" s="1178">
        <v>0</v>
      </c>
      <c r="AG51" s="993">
        <v>0</v>
      </c>
      <c r="AH51" s="1179">
        <v>0</v>
      </c>
      <c r="AI51" s="993">
        <v>0</v>
      </c>
      <c r="AJ51" s="1179">
        <v>0</v>
      </c>
      <c r="AK51" s="993">
        <v>0</v>
      </c>
      <c r="AL51" s="1167">
        <v>0</v>
      </c>
      <c r="AM51" s="993">
        <v>0</v>
      </c>
      <c r="AN51" s="1680">
        <v>0</v>
      </c>
      <c r="AO51" s="1880">
        <v>0</v>
      </c>
      <c r="AP51" s="1881">
        <v>0</v>
      </c>
      <c r="AQ51" s="1638"/>
      <c r="AR51" s="1691"/>
      <c r="AS51" s="1691"/>
      <c r="AT51" s="1691"/>
      <c r="AU51" s="1692"/>
      <c r="AV51" s="1693"/>
      <c r="AW51" s="1693"/>
      <c r="AX51" s="1693"/>
    </row>
    <row r="52" spans="1:50" s="153" customFormat="1" ht="15" hidden="1" customHeight="1" thickBot="1" x14ac:dyDescent="0.3">
      <c r="B52" s="847">
        <v>35</v>
      </c>
      <c r="C52" s="848"/>
      <c r="D52" s="849"/>
      <c r="E52" s="849"/>
      <c r="F52" s="850"/>
      <c r="G52" s="851" t="s">
        <v>124</v>
      </c>
      <c r="H52" s="852">
        <v>0</v>
      </c>
      <c r="I52" s="853">
        <v>0</v>
      </c>
      <c r="J52" s="853">
        <f ca="1">SUMIF(S$3:$AP42,"ok",S52:AP52)</f>
        <v>0</v>
      </c>
      <c r="K52" s="1854">
        <f t="shared" ca="1" si="4"/>
        <v>0</v>
      </c>
      <c r="L52" s="798">
        <v>0</v>
      </c>
      <c r="M52" s="1862">
        <f t="shared" si="21"/>
        <v>0</v>
      </c>
      <c r="N52" s="853">
        <f t="shared" si="24"/>
        <v>0</v>
      </c>
      <c r="O52" s="1869">
        <f t="shared" si="22"/>
        <v>0</v>
      </c>
      <c r="P52" s="855">
        <v>0</v>
      </c>
      <c r="Q52" s="798">
        <v>0</v>
      </c>
      <c r="R52" s="854" t="str">
        <f>IFERROR(Q52/P52,"0,00%")</f>
        <v>0,00%</v>
      </c>
      <c r="S52" s="856">
        <v>0</v>
      </c>
      <c r="T52" s="857">
        <v>0</v>
      </c>
      <c r="U52" s="858">
        <v>0</v>
      </c>
      <c r="V52" s="859">
        <v>0</v>
      </c>
      <c r="W52" s="860">
        <v>0</v>
      </c>
      <c r="X52" s="859">
        <v>0</v>
      </c>
      <c r="Y52" s="860">
        <v>0</v>
      </c>
      <c r="Z52" s="861">
        <v>0</v>
      </c>
      <c r="AA52" s="862">
        <v>0</v>
      </c>
      <c r="AB52" s="859">
        <v>0</v>
      </c>
      <c r="AC52" s="860">
        <v>0</v>
      </c>
      <c r="AD52" s="859">
        <v>0</v>
      </c>
      <c r="AE52" s="862">
        <v>0</v>
      </c>
      <c r="AF52" s="859">
        <v>0</v>
      </c>
      <c r="AG52" s="860">
        <v>0</v>
      </c>
      <c r="AH52" s="859">
        <v>0</v>
      </c>
      <c r="AI52" s="860"/>
      <c r="AJ52" s="859">
        <v>0</v>
      </c>
      <c r="AK52" s="860">
        <v>0</v>
      </c>
      <c r="AL52" s="1168">
        <v>0</v>
      </c>
      <c r="AM52" s="860">
        <v>0</v>
      </c>
      <c r="AN52" s="859">
        <v>0</v>
      </c>
      <c r="AO52" s="1701">
        <v>0</v>
      </c>
      <c r="AP52" s="1702">
        <v>0</v>
      </c>
      <c r="AQ52" s="1638"/>
      <c r="AR52" s="1691"/>
      <c r="AS52" s="1691"/>
      <c r="AT52" s="1691"/>
      <c r="AU52" s="1692"/>
      <c r="AV52" s="1693"/>
      <c r="AW52" s="1693"/>
      <c r="AX52" s="1693"/>
    </row>
    <row r="53" spans="1:50" ht="12.75" customHeight="1" x14ac:dyDescent="0.2">
      <c r="T53" s="334"/>
      <c r="U53" s="334"/>
      <c r="AQ53" s="1638"/>
      <c r="AR53" s="1691"/>
      <c r="AS53" s="1691"/>
      <c r="AT53" s="1691"/>
      <c r="AU53" s="1692"/>
      <c r="AV53" s="1693"/>
      <c r="AW53" s="1693"/>
      <c r="AX53" s="1693"/>
    </row>
    <row r="54" spans="1:50" ht="12.75" customHeight="1" x14ac:dyDescent="0.2">
      <c r="T54" s="334"/>
      <c r="U54" s="334"/>
      <c r="AQ54" s="1638"/>
      <c r="AR54" s="1691"/>
      <c r="AS54" s="1691"/>
      <c r="AT54" s="1691"/>
      <c r="AU54" s="1692"/>
      <c r="AV54" s="1693"/>
      <c r="AW54" s="1693"/>
      <c r="AX54" s="1693"/>
    </row>
    <row r="55" spans="1:50" ht="12.75" customHeight="1" x14ac:dyDescent="0.2">
      <c r="T55" s="334"/>
      <c r="U55" s="334"/>
      <c r="AQ55" s="1638"/>
      <c r="AR55" s="1691"/>
      <c r="AS55" s="1691"/>
      <c r="AT55" s="1691"/>
      <c r="AU55" s="1692"/>
      <c r="AV55" s="1693"/>
      <c r="AW55" s="1693"/>
      <c r="AX55" s="1693"/>
    </row>
    <row r="56" spans="1:50" ht="12.75" customHeight="1" x14ac:dyDescent="0.2">
      <c r="G56" s="533"/>
      <c r="P56" s="31"/>
      <c r="T56" s="334"/>
      <c r="U56" s="334"/>
      <c r="AQ56" s="1638"/>
      <c r="AR56" s="1691"/>
      <c r="AS56" s="1691"/>
      <c r="AT56" s="1691"/>
      <c r="AU56" s="1692"/>
      <c r="AV56" s="1693"/>
      <c r="AW56" s="1693"/>
      <c r="AX56" s="1693"/>
    </row>
    <row r="57" spans="1:50" ht="12.75" customHeight="1" x14ac:dyDescent="0.2">
      <c r="G57" s="533"/>
      <c r="T57" s="312"/>
      <c r="U57" s="312"/>
      <c r="AQ57" s="1638"/>
      <c r="AR57" s="1691"/>
      <c r="AS57" s="1691"/>
      <c r="AT57" s="1691"/>
      <c r="AU57" s="1692"/>
      <c r="AV57" s="1693"/>
      <c r="AW57" s="1693"/>
      <c r="AX57" s="1693"/>
    </row>
    <row r="58" spans="1:50" ht="12.75" customHeight="1" x14ac:dyDescent="0.2">
      <c r="G58" s="237"/>
      <c r="T58" s="334"/>
      <c r="U58" s="334"/>
      <c r="AQ58" s="1638"/>
      <c r="AR58" s="1691"/>
      <c r="AS58" s="1691"/>
      <c r="AT58" s="1691"/>
      <c r="AU58" s="1692"/>
      <c r="AV58" s="1693"/>
      <c r="AW58" s="1693"/>
      <c r="AX58" s="1693"/>
    </row>
    <row r="59" spans="1:50" ht="12.75" customHeight="1" x14ac:dyDescent="0.2">
      <c r="G59" s="237"/>
      <c r="T59" s="334"/>
      <c r="U59" s="334"/>
      <c r="AQ59" s="1638"/>
      <c r="AR59" s="1691"/>
      <c r="AS59" s="1691"/>
      <c r="AT59" s="1691"/>
      <c r="AU59" s="1692"/>
      <c r="AV59" s="1693"/>
      <c r="AW59" s="1693"/>
      <c r="AX59" s="1693"/>
    </row>
    <row r="60" spans="1:50" ht="12.75" customHeight="1" x14ac:dyDescent="0.2">
      <c r="A60" s="17"/>
      <c r="G60" s="237"/>
      <c r="J60" s="3"/>
      <c r="T60" s="334"/>
      <c r="U60" s="334"/>
      <c r="AQ60" s="1638"/>
      <c r="AR60" s="1691"/>
      <c r="AS60" s="1691"/>
      <c r="AT60" s="1691"/>
      <c r="AU60" s="1692"/>
      <c r="AV60" s="1693"/>
      <c r="AW60" s="1693"/>
      <c r="AX60" s="1693"/>
    </row>
    <row r="61" spans="1:50" ht="12.75" customHeight="1" x14ac:dyDescent="0.2">
      <c r="T61" s="334"/>
      <c r="U61" s="334"/>
      <c r="AQ61" s="1638"/>
      <c r="AR61" s="1691"/>
      <c r="AS61" s="1691"/>
      <c r="AT61" s="1691"/>
      <c r="AU61" s="1692"/>
      <c r="AV61" s="1693"/>
      <c r="AW61" s="1693"/>
      <c r="AX61" s="1693"/>
    </row>
    <row r="62" spans="1:50" s="17" customFormat="1" ht="12.75" customHeight="1" x14ac:dyDescent="0.2">
      <c r="B62" s="19"/>
      <c r="C62" s="20"/>
      <c r="D62" s="530"/>
      <c r="E62" s="531"/>
      <c r="F62" s="21"/>
      <c r="G62" s="18"/>
      <c r="K62" s="1855"/>
      <c r="M62" s="1855"/>
      <c r="O62" s="1855"/>
      <c r="R62" s="333"/>
      <c r="S62" s="333"/>
      <c r="T62" s="334"/>
      <c r="U62" s="334"/>
      <c r="AB62" s="29"/>
      <c r="AC62" s="29"/>
      <c r="AQ62" s="1638"/>
      <c r="AR62" s="1691"/>
      <c r="AS62" s="1691"/>
      <c r="AT62" s="1691"/>
      <c r="AU62" s="1692"/>
      <c r="AV62" s="1693"/>
      <c r="AW62" s="1693"/>
      <c r="AX62" s="1693"/>
    </row>
    <row r="63" spans="1:50" s="17" customFormat="1" ht="12.75" customHeight="1" x14ac:dyDescent="0.2">
      <c r="B63" s="19"/>
      <c r="C63" s="20"/>
      <c r="D63" s="530"/>
      <c r="E63" s="531"/>
      <c r="F63" s="21"/>
      <c r="G63" s="18"/>
      <c r="K63" s="1855"/>
      <c r="M63" s="1855"/>
      <c r="O63" s="1855"/>
      <c r="R63" s="333"/>
      <c r="S63" s="333"/>
      <c r="T63" s="334"/>
      <c r="U63" s="334"/>
      <c r="AB63" s="29"/>
      <c r="AC63" s="29"/>
      <c r="AQ63" s="1638"/>
      <c r="AR63" s="1691"/>
      <c r="AS63" s="1691"/>
      <c r="AT63" s="1691"/>
      <c r="AU63" s="1692"/>
      <c r="AV63" s="1693"/>
      <c r="AW63" s="1693"/>
      <c r="AX63" s="1693"/>
    </row>
    <row r="64" spans="1:50" s="17" customFormat="1" ht="12.75" customHeight="1" x14ac:dyDescent="0.2">
      <c r="B64" s="19"/>
      <c r="C64" s="20"/>
      <c r="D64" s="530"/>
      <c r="E64" s="531"/>
      <c r="F64" s="21"/>
      <c r="G64" s="18"/>
      <c r="K64" s="1855"/>
      <c r="M64" s="1855"/>
      <c r="O64" s="1855"/>
      <c r="R64" s="333"/>
      <c r="S64" s="333"/>
      <c r="T64" s="334"/>
      <c r="U64" s="334"/>
      <c r="AB64" s="29"/>
      <c r="AC64" s="29"/>
      <c r="AQ64" s="1638"/>
      <c r="AR64" s="1691"/>
      <c r="AS64" s="1691"/>
      <c r="AT64" s="1691"/>
      <c r="AU64" s="1692"/>
      <c r="AV64" s="1693"/>
      <c r="AW64" s="1693"/>
      <c r="AX64" s="1693"/>
    </row>
    <row r="65" spans="2:50" s="17" customFormat="1" ht="12.75" customHeight="1" x14ac:dyDescent="0.2">
      <c r="B65" s="19"/>
      <c r="C65" s="20"/>
      <c r="D65" s="530"/>
      <c r="E65" s="531"/>
      <c r="F65" s="21"/>
      <c r="G65" s="18"/>
      <c r="K65" s="1855"/>
      <c r="M65" s="1855"/>
      <c r="O65" s="1855"/>
      <c r="Q65" s="437"/>
      <c r="R65" s="437"/>
      <c r="S65" s="437"/>
      <c r="T65" s="437"/>
      <c r="U65" s="437"/>
      <c r="V65" s="437"/>
      <c r="W65" s="437"/>
      <c r="X65" s="437"/>
      <c r="Y65" s="437"/>
      <c r="Z65" s="437"/>
      <c r="AA65" s="437"/>
      <c r="AB65" s="437"/>
      <c r="AC65" s="437"/>
      <c r="AD65" s="437"/>
      <c r="AE65" s="437"/>
      <c r="AF65" s="437"/>
      <c r="AG65" s="437"/>
      <c r="AH65" s="437"/>
      <c r="AI65" s="437"/>
      <c r="AJ65" s="437"/>
      <c r="AK65" s="437"/>
      <c r="AL65" s="437"/>
      <c r="AM65" s="437"/>
      <c r="AN65" s="437"/>
      <c r="AO65" s="437"/>
      <c r="AP65" s="437"/>
      <c r="AQ65" s="1638"/>
      <c r="AR65" s="1691"/>
      <c r="AS65" s="1691"/>
      <c r="AT65" s="1691"/>
      <c r="AU65" s="1692"/>
      <c r="AV65" s="1693"/>
      <c r="AW65" s="1693"/>
      <c r="AX65" s="1693"/>
    </row>
    <row r="66" spans="2:50" s="17" customFormat="1" ht="12.75" customHeight="1" x14ac:dyDescent="0.2">
      <c r="B66" s="19"/>
      <c r="C66" s="20"/>
      <c r="D66" s="530"/>
      <c r="E66" s="531"/>
      <c r="F66" s="21"/>
      <c r="G66" s="18"/>
      <c r="K66" s="1855"/>
      <c r="M66" s="1855"/>
      <c r="O66" s="1855"/>
      <c r="Q66" s="437"/>
      <c r="R66" s="437"/>
      <c r="S66" s="437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  <c r="AI66" s="437"/>
      <c r="AJ66" s="437"/>
      <c r="AK66" s="437"/>
      <c r="AL66" s="437"/>
      <c r="AM66" s="437"/>
      <c r="AN66" s="437"/>
      <c r="AO66" s="437"/>
      <c r="AP66" s="437"/>
      <c r="AQ66" s="1638"/>
      <c r="AR66" s="1691"/>
      <c r="AS66" s="1691"/>
      <c r="AT66" s="1691"/>
      <c r="AU66" s="1692"/>
      <c r="AV66" s="1693"/>
      <c r="AW66" s="1693"/>
      <c r="AX66" s="1693"/>
    </row>
    <row r="67" spans="2:50" s="17" customFormat="1" ht="12.75" customHeight="1" x14ac:dyDescent="0.2">
      <c r="B67" s="19"/>
      <c r="C67" s="20"/>
      <c r="D67" s="530"/>
      <c r="E67" s="531"/>
      <c r="F67" s="21"/>
      <c r="G67" s="18"/>
      <c r="K67" s="1855"/>
      <c r="M67" s="1855"/>
      <c r="O67" s="1855"/>
      <c r="Q67" s="437"/>
      <c r="R67" s="437"/>
      <c r="S67" s="437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  <c r="AI67" s="437"/>
      <c r="AJ67" s="437"/>
      <c r="AK67" s="437"/>
      <c r="AL67" s="437"/>
      <c r="AM67" s="437"/>
      <c r="AN67" s="437"/>
      <c r="AO67" s="437"/>
      <c r="AP67" s="437"/>
      <c r="AQ67" s="1158"/>
      <c r="AR67" s="1691"/>
      <c r="AS67" s="1691"/>
      <c r="AT67" s="1691"/>
      <c r="AU67" s="1692"/>
      <c r="AV67" s="1693"/>
      <c r="AW67" s="1693"/>
      <c r="AX67" s="1693"/>
    </row>
    <row r="68" spans="2:50" s="17" customFormat="1" ht="12.75" customHeight="1" x14ac:dyDescent="0.2">
      <c r="B68" s="19"/>
      <c r="C68" s="20"/>
      <c r="D68" s="530"/>
      <c r="E68" s="531"/>
      <c r="F68" s="21"/>
      <c r="G68" s="18"/>
      <c r="K68" s="1855"/>
      <c r="M68" s="1855"/>
      <c r="O68" s="1855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437"/>
      <c r="AC68" s="437"/>
      <c r="AD68" s="437"/>
      <c r="AE68" s="437"/>
      <c r="AF68" s="437"/>
      <c r="AG68" s="437"/>
      <c r="AH68" s="437"/>
      <c r="AI68" s="437"/>
      <c r="AJ68" s="437"/>
      <c r="AK68" s="437"/>
      <c r="AL68" s="437"/>
      <c r="AM68" s="437"/>
      <c r="AN68" s="437"/>
      <c r="AO68" s="437"/>
      <c r="AP68" s="437"/>
      <c r="AQ68" s="1158"/>
      <c r="AR68" s="1691"/>
      <c r="AS68" s="1691"/>
      <c r="AT68" s="1691"/>
      <c r="AU68" s="1692"/>
      <c r="AV68" s="1693"/>
      <c r="AW68" s="1693"/>
      <c r="AX68" s="1693"/>
    </row>
    <row r="69" spans="2:50" s="17" customFormat="1" ht="12.75" customHeight="1" x14ac:dyDescent="0.2">
      <c r="B69" s="19"/>
      <c r="C69" s="20"/>
      <c r="D69" s="530"/>
      <c r="E69" s="531"/>
      <c r="F69" s="21"/>
      <c r="G69" s="18"/>
      <c r="K69" s="1855"/>
      <c r="M69" s="1855"/>
      <c r="O69" s="1855"/>
      <c r="R69" s="333"/>
      <c r="S69" s="333"/>
      <c r="T69" s="334"/>
      <c r="U69" s="334"/>
      <c r="AB69" s="29"/>
      <c r="AC69" s="29"/>
      <c r="AQ69" s="1158"/>
      <c r="AR69" s="1691"/>
      <c r="AS69" s="1691"/>
      <c r="AT69" s="1691"/>
      <c r="AU69" s="1692"/>
      <c r="AV69" s="1693"/>
      <c r="AW69" s="1693"/>
      <c r="AX69" s="1693"/>
    </row>
    <row r="70" spans="2:50" s="17" customFormat="1" ht="12.75" customHeight="1" x14ac:dyDescent="0.2">
      <c r="B70" s="19"/>
      <c r="C70" s="20"/>
      <c r="D70" s="530"/>
      <c r="E70" s="531"/>
      <c r="F70" s="21"/>
      <c r="G70" s="18"/>
      <c r="K70" s="1855"/>
      <c r="M70" s="1855"/>
      <c r="O70" s="1855"/>
      <c r="R70" s="333"/>
      <c r="S70" s="333"/>
      <c r="T70" s="334"/>
      <c r="U70" s="334"/>
      <c r="AB70" s="29"/>
      <c r="AC70" s="29"/>
      <c r="AQ70" s="1158"/>
      <c r="AR70" s="1676"/>
      <c r="AS70" s="1676"/>
      <c r="AT70" s="1676"/>
      <c r="AU70" s="1639"/>
      <c r="AV70" s="1158"/>
      <c r="AW70" s="1158"/>
      <c r="AX70" s="1158"/>
    </row>
    <row r="71" spans="2:50" s="17" customFormat="1" ht="12.75" customHeight="1" x14ac:dyDescent="0.2">
      <c r="B71" s="19"/>
      <c r="C71" s="20"/>
      <c r="D71" s="530"/>
      <c r="E71" s="531"/>
      <c r="F71" s="21"/>
      <c r="G71" s="18"/>
      <c r="K71" s="1855"/>
      <c r="M71" s="1855"/>
      <c r="O71" s="1855"/>
      <c r="R71" s="333"/>
      <c r="S71" s="333"/>
      <c r="T71" s="334"/>
      <c r="U71" s="334"/>
      <c r="AB71" s="29"/>
      <c r="AC71" s="29"/>
      <c r="AQ71" s="1158"/>
      <c r="AR71" s="1676"/>
      <c r="AS71" s="1676"/>
      <c r="AT71" s="1676"/>
      <c r="AU71" s="1639"/>
      <c r="AV71" s="1158"/>
      <c r="AW71" s="1158"/>
      <c r="AX71" s="1158"/>
    </row>
    <row r="72" spans="2:50" s="17" customFormat="1" ht="12.75" customHeight="1" x14ac:dyDescent="0.2">
      <c r="B72" s="19"/>
      <c r="C72" s="20"/>
      <c r="D72" s="530"/>
      <c r="E72" s="531"/>
      <c r="F72" s="21"/>
      <c r="G72" s="18"/>
      <c r="K72" s="1855"/>
      <c r="M72" s="1855"/>
      <c r="O72" s="1855"/>
      <c r="R72" s="333"/>
      <c r="S72" s="333"/>
      <c r="T72" s="334"/>
      <c r="U72" s="334"/>
      <c r="AB72" s="29"/>
      <c r="AC72" s="29"/>
      <c r="AQ72" s="1158"/>
      <c r="AR72" s="1676"/>
      <c r="AS72" s="1676"/>
      <c r="AT72" s="1676"/>
      <c r="AU72" s="1639"/>
      <c r="AV72" s="1158"/>
      <c r="AW72" s="1158"/>
      <c r="AX72" s="1158"/>
    </row>
  </sheetData>
  <mergeCells count="28">
    <mergeCell ref="AK6:AL6"/>
    <mergeCell ref="AK7:AL7"/>
    <mergeCell ref="AI7:AJ7"/>
    <mergeCell ref="AI6:AJ6"/>
    <mergeCell ref="AG6:AH6"/>
    <mergeCell ref="AG7:AH7"/>
    <mergeCell ref="Y6:Z6"/>
    <mergeCell ref="B6:G8"/>
    <mergeCell ref="P6:R6"/>
    <mergeCell ref="H6:O6"/>
    <mergeCell ref="S7:T7"/>
    <mergeCell ref="S6:T6"/>
    <mergeCell ref="AO7:AP7"/>
    <mergeCell ref="AO6:AP6"/>
    <mergeCell ref="AM7:AN7"/>
    <mergeCell ref="B2:R2"/>
    <mergeCell ref="B5:R5"/>
    <mergeCell ref="AC7:AD7"/>
    <mergeCell ref="AA7:AB7"/>
    <mergeCell ref="AE6:AF6"/>
    <mergeCell ref="AE7:AF7"/>
    <mergeCell ref="AA6:AB6"/>
    <mergeCell ref="AC6:AD6"/>
    <mergeCell ref="U6:V6"/>
    <mergeCell ref="U7:V7"/>
    <mergeCell ref="W7:X7"/>
    <mergeCell ref="W6:X6"/>
    <mergeCell ref="Y7:Z7"/>
  </mergeCells>
  <conditionalFormatting sqref="H18">
    <cfRule type="cellIs" dxfId="61" priority="12" operator="equal">
      <formula>"·¡$S$$P$16"</formula>
    </cfRule>
  </conditionalFormatting>
  <conditionalFormatting sqref="H24:I24">
    <cfRule type="cellIs" dxfId="60" priority="2" operator="equal">
      <formula>"·¡$S$$P$16"</formula>
    </cfRule>
  </conditionalFormatting>
  <conditionalFormatting sqref="H37:I41 H38:J38">
    <cfRule type="cellIs" dxfId="59" priority="93" operator="equal">
      <formula>"·¡$S$$P$16"</formula>
    </cfRule>
  </conditionalFormatting>
  <conditionalFormatting sqref="H14:J14 L14 S14:AB14 AI14:AP14 AL16:AM19 L18 I18:I19 Y20:AK20 AM20:AP20 I26 H27:I27 H29 H44:I44">
    <cfRule type="cellIs" dxfId="58" priority="538" operator="equal">
      <formula>"·¡$S$$P$16"</formula>
    </cfRule>
  </conditionalFormatting>
  <conditionalFormatting sqref="I28:I29">
    <cfRule type="cellIs" dxfId="57" priority="48" operator="equal">
      <formula>"·¡$S$$P$16"</formula>
    </cfRule>
  </conditionalFormatting>
  <conditionalFormatting sqref="I51">
    <cfRule type="cellIs" dxfId="56" priority="520" operator="equal">
      <formula>"·¡$S$$P$16"</formula>
    </cfRule>
  </conditionalFormatting>
  <conditionalFormatting sqref="J15:J36 J38:J41">
    <cfRule type="cellIs" dxfId="55" priority="153" operator="equal">
      <formula>"·¡$S$$P$16"</formula>
    </cfRule>
  </conditionalFormatting>
  <conditionalFormatting sqref="J50">
    <cfRule type="cellIs" dxfId="54" priority="14" operator="equal">
      <formula>"·¡$S$$P$16"</formula>
    </cfRule>
  </conditionalFormatting>
  <conditionalFormatting sqref="J52">
    <cfRule type="cellIs" dxfId="53" priority="13" operator="equal">
      <formula>"·¡$S$$P$16"</formula>
    </cfRule>
  </conditionalFormatting>
  <conditionalFormatting sqref="J60">
    <cfRule type="cellIs" dxfId="52" priority="115" operator="equal">
      <formula>"·¡$S$$P$16"</formula>
    </cfRule>
  </conditionalFormatting>
  <conditionalFormatting sqref="L20">
    <cfRule type="cellIs" dxfId="51" priority="108" operator="equal">
      <formula>"·¡$S$$P$16"</formula>
    </cfRule>
  </conditionalFormatting>
  <conditionalFormatting sqref="L24">
    <cfRule type="cellIs" dxfId="50" priority="10" operator="equal">
      <formula>"·¡$S$$P$16"</formula>
    </cfRule>
  </conditionalFormatting>
  <conditionalFormatting sqref="L26:L30">
    <cfRule type="cellIs" dxfId="49" priority="9" operator="equal">
      <formula>"·¡$S$$P$16"</formula>
    </cfRule>
  </conditionalFormatting>
  <conditionalFormatting sqref="L34:L38">
    <cfRule type="cellIs" dxfId="48" priority="7" operator="equal">
      <formula>"·¡$S$$P$16"</formula>
    </cfRule>
  </conditionalFormatting>
  <conditionalFormatting sqref="L41">
    <cfRule type="cellIs" dxfId="47" priority="1" operator="equal">
      <formula>"·¡$S$$P$16"</formula>
    </cfRule>
  </conditionalFormatting>
  <conditionalFormatting sqref="L45:L49">
    <cfRule type="cellIs" dxfId="46" priority="29" operator="equal">
      <formula>"·¡$S$$P$16"</formula>
    </cfRule>
  </conditionalFormatting>
  <conditionalFormatting sqref="N15:N19">
    <cfRule type="cellIs" dxfId="45" priority="52" operator="equal">
      <formula>"·¡$S$$P$16"</formula>
    </cfRule>
  </conditionalFormatting>
  <conditionalFormatting sqref="N26:N29">
    <cfRule type="cellIs" dxfId="44" priority="42" operator="equal">
      <formula>"·¡$S$$P$16"</formula>
    </cfRule>
  </conditionalFormatting>
  <conditionalFormatting sqref="N37:N41">
    <cfRule type="cellIs" dxfId="43" priority="85" operator="equal">
      <formula>"·¡$S$$P$16"</formula>
    </cfRule>
  </conditionalFormatting>
  <conditionalFormatting sqref="N45:N49">
    <cfRule type="cellIs" dxfId="42" priority="36" operator="equal">
      <formula>"·¡$S$$P$16"</formula>
    </cfRule>
  </conditionalFormatting>
  <conditionalFormatting sqref="P31:P33 P35:P36">
    <cfRule type="cellIs" dxfId="41" priority="54" operator="equal">
      <formula>"·¡$S$$P$16"</formula>
    </cfRule>
  </conditionalFormatting>
  <conditionalFormatting sqref="P15:Q19">
    <cfRule type="cellIs" dxfId="40" priority="113" operator="equal">
      <formula>"·¡$S$$P$16"</formula>
    </cfRule>
  </conditionalFormatting>
  <conditionalFormatting sqref="P21:Q25">
    <cfRule type="cellIs" dxfId="39" priority="4" operator="equal">
      <formula>"·¡$S$$P$16"</formula>
    </cfRule>
  </conditionalFormatting>
  <conditionalFormatting sqref="P27:Q27">
    <cfRule type="cellIs" dxfId="38" priority="58" operator="equal">
      <formula>"·¡$S$$P$16"</formula>
    </cfRule>
  </conditionalFormatting>
  <conditionalFormatting sqref="P29:Q29">
    <cfRule type="cellIs" dxfId="37" priority="19" operator="equal">
      <formula>"·¡$S$$P$16"</formula>
    </cfRule>
  </conditionalFormatting>
  <conditionalFormatting sqref="P34:Q34">
    <cfRule type="cellIs" dxfId="36" priority="23" operator="equal">
      <formula>"·¡$S$$P$16"</formula>
    </cfRule>
  </conditionalFormatting>
  <conditionalFormatting sqref="P38:Q41">
    <cfRule type="cellIs" dxfId="35" priority="25" operator="equal">
      <formula>"·¡$S$$P$16"</formula>
    </cfRule>
  </conditionalFormatting>
  <conditionalFormatting sqref="Q32">
    <cfRule type="cellIs" dxfId="34" priority="21" operator="equal">
      <formula>"·¡$S$$P$16"</formula>
    </cfRule>
  </conditionalFormatting>
  <conditionalFormatting sqref="Q36">
    <cfRule type="cellIs" dxfId="33" priority="3" operator="equal">
      <formula>"·¡$S$$P$16"</formula>
    </cfRule>
  </conditionalFormatting>
  <conditionalFormatting sqref="Q44:Q49">
    <cfRule type="cellIs" dxfId="32" priority="164" operator="equal">
      <formula>"·¡$S$$P$16"</formula>
    </cfRule>
  </conditionalFormatting>
  <conditionalFormatting sqref="Q51">
    <cfRule type="cellIs" dxfId="31" priority="236" operator="equal">
      <formula>"·¡$S$$P$16"</formula>
    </cfRule>
  </conditionalFormatting>
  <printOptions horizontalCentered="1"/>
  <pageMargins left="1" right="1" top="1" bottom="1" header="0.5" footer="0.5"/>
  <pageSetup paperSize="5" scale="48" fitToHeight="0" orientation="landscape" r:id="rId1"/>
  <ignoredErrors>
    <ignoredError sqref="M11 M14 O14 K9:K14 H53:R53 H52 Q13:Q14 M10 O10 AK12:AK13 R14:R20 M13 O13 M12 O12 O11 AO27 AB39 AD39 K40 AK31:AK36 AL30 AK51:AK52 AL44 AL39 AK27:AK29 AJ39 AJ30 AH29 AH39 AF39 P32 O41 K41 O39 P38 O40 M40 M41 P27 R43 P51 P45:P49 P34 P36:Q36 P33 P37 P31 P35 S40:AN40" formula="1"/>
    <ignoredError sqref="AF9:AF13 AD9:AD26 AB9:AB13 AP21:AP26 I18:J18 J15:J17 H15:H26 O26:P26 Q16 Y10:Y19 W10:W19 S9:Z9 U10:U19 AA9:AA19 AE9:AE17 AH21:AH26 AH15:AH19 AH13 AH9:AH11 S10:S19 AL11:AL26 AJ13:AJ15 AJ22:AJ26 AJ17:AJ19 AJ9:AJ11 AP9:AP10 M15:M19 J19:K19 AL9:AN10 AM11:AN26 I20:J20 O21:O25 AI10:AI26 AG9:AG26 AE19:AE26 AC9:AC26 J25 I26:J26 J23 J22 J21 I24:J24 M21:N25 M26 I23 I25 I21 I22 L25 L23 L22 L21 L24 L26 L19:L20" unlockedFormula="1"/>
    <ignoredError sqref="AF14:AF26 H27:H36 Q17:Q26 Q15 W20:W26 U20:U26 Y20:Y26 R21:S26 Z10:Z26 X10:X26 T10:T26 V10:V26 AB14:AB26 S20 AK9:AK11 H41:H51 K20 AA20:AA26 K21:K26 N26 L52 L50 L41 L31 L37 L40 L39 L33 L32 L45:L49 L51 L35:L36 L27 L38 N40 N38 N39 I39 I40:J40 I51 I32 I38:J38 I31 I33:I36 I41 I45:I49 I27 J41 J31 I37:J37 N41 N32 J39 AC27:AC39 AE27:AE39 AG27:AG39 AI27:AI39 AK37:AK39 AM27:AN39 AM41:AN52 AK44:AK50 AK30 AK41 AI41:AJ52 AG41:AG52 AE41:AE52 AC41:AC52 AP27 AJ31:AJ38 L34 L42:L44 L28:L30 I52:J52 I28:J30 I42:J44 I50:J50 N33:N37 J32:J36 M42:N52 N27:N31 K42:K52 J45:J49 J51 K27:K39 M27:M39 J27 P39:Z39 AA27:AA39 O31:O38 S43:Z43 R44:Z52 AK42:AK43 AL45:AL52 Q37:Q38 AJ27:AJ29 AH30:AH38 AF41:AF52 AD41:AD52 AB27:AB38 AA41:AB52 V27:V38 T27:T38 X27:X38 Z27:Z38 R27:S38 Y27:Y38 U27:U38 W27:W38 R42:Z42 Q27:Q35 O50:P50 O52:P52 O42:O49 O51 Q43:Q52 P41:Q41 O28:P30 P43:P44 P42:Q42 O27 AH41:AH52 AL31:AL38 AF27:AF38 AH27:AH28 AL27:AL29 AD27:AD38 AL41:AL43 S41:Z41 AO44:AO50 AO51:AO52 AO42:AO43 AO41:AP41 AP39 AP40 AP37:AP38 AO28:AO40 AP42:AP52 AP28:AP36" formula="1" unlockedFormula="1"/>
    <ignoredError sqref="E5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5DFDD"/>
  </sheetPr>
  <dimension ref="A1:AJI55"/>
  <sheetViews>
    <sheetView showGridLines="0" topLeftCell="BC1" zoomScale="99" zoomScaleNormal="99" workbookViewId="0">
      <selection activeCell="BF21" sqref="BF21"/>
    </sheetView>
  </sheetViews>
  <sheetFormatPr baseColWidth="10" defaultColWidth="11.42578125" defaultRowHeight="15" x14ac:dyDescent="0.25"/>
  <cols>
    <col min="1" max="1" width="15.5703125" style="1181" bestFit="1" customWidth="1"/>
    <col min="2" max="2" width="19" style="1181" customWidth="1"/>
    <col min="3" max="3" width="13.85546875" style="1181" bestFit="1" customWidth="1"/>
    <col min="4" max="4" width="18.140625" style="1181" customWidth="1"/>
    <col min="5" max="5" width="70" style="1181" hidden="1" customWidth="1"/>
    <col min="6" max="6" width="20.140625" style="1181" hidden="1" customWidth="1"/>
    <col min="7" max="7" width="18.5703125" style="1181" hidden="1" customWidth="1"/>
    <col min="8" max="8" width="14.7109375" style="1181" hidden="1" customWidth="1"/>
    <col min="9" max="9" width="20.140625" style="1181" bestFit="1" customWidth="1"/>
    <col min="10" max="10" width="18.5703125" style="1181" bestFit="1" customWidth="1"/>
    <col min="11" max="11" width="14.7109375" style="1181" bestFit="1" customWidth="1"/>
    <col min="12" max="12" width="11.42578125" style="33"/>
    <col min="13" max="13" width="15.5703125" style="1181" bestFit="1" customWidth="1"/>
    <col min="14" max="14" width="22" style="1181" customWidth="1"/>
    <col min="15" max="15" width="13.85546875" style="1181" bestFit="1" customWidth="1"/>
    <col min="16" max="16" width="18.42578125" style="1181" customWidth="1"/>
    <col min="17" max="18" width="14.7109375" style="1181" bestFit="1" customWidth="1"/>
    <col min="19" max="19" width="6.7109375" style="33" bestFit="1" customWidth="1"/>
    <col min="20" max="20" width="11.42578125" style="33"/>
    <col min="21" max="21" width="15.5703125" style="1181" bestFit="1" customWidth="1"/>
    <col min="22" max="22" width="50.140625" style="1181" bestFit="1" customWidth="1"/>
    <col min="23" max="23" width="13.85546875" style="1181" bestFit="1" customWidth="1"/>
    <col min="24" max="24" width="46.7109375" style="1618" bestFit="1" customWidth="1"/>
    <col min="25" max="25" width="20.140625" style="1181" hidden="1" customWidth="1"/>
    <col min="26" max="26" width="18.5703125" style="1181" hidden="1" customWidth="1"/>
    <col min="27" max="27" width="14.7109375" style="1181" hidden="1" customWidth="1"/>
    <col min="28" max="28" width="20.140625" style="1181" bestFit="1" customWidth="1"/>
    <col min="29" max="29" width="18.5703125" style="1181" bestFit="1" customWidth="1"/>
    <col min="30" max="30" width="14.7109375" style="1181" bestFit="1" customWidth="1"/>
    <col min="31" max="32" width="11.42578125" style="1181"/>
    <col min="33" max="33" width="15.5703125" style="1181" bestFit="1" customWidth="1"/>
    <col min="34" max="34" width="50.140625" style="1181" bestFit="1" customWidth="1"/>
    <col min="35" max="35" width="13.85546875" style="1181" bestFit="1" customWidth="1"/>
    <col min="36" max="36" width="45.5703125" style="1181" bestFit="1" customWidth="1"/>
    <col min="37" max="38" width="14.7109375" style="1181" bestFit="1" customWidth="1"/>
    <col min="39" max="39" width="6.7109375" style="1181" bestFit="1" customWidth="1"/>
    <col min="40" max="40" width="11.42578125" style="1181"/>
    <col min="41" max="41" width="15.5703125" style="1181" bestFit="1" customWidth="1"/>
    <col min="42" max="42" width="50.140625" style="1618" bestFit="1" customWidth="1"/>
    <col min="43" max="43" width="13.85546875" style="1181" bestFit="1" customWidth="1"/>
    <col min="44" max="44" width="46.7109375" style="1618" bestFit="1" customWidth="1"/>
    <col min="45" max="45" width="20.140625" style="1181" bestFit="1" customWidth="1"/>
    <col min="46" max="46" width="18.5703125" style="1181" bestFit="1" customWidth="1"/>
    <col min="47" max="47" width="14.7109375" style="1181" bestFit="1" customWidth="1"/>
    <col min="48" max="48" width="20.140625" style="1181" bestFit="1" customWidth="1"/>
    <col min="49" max="49" width="18.5703125" style="1181" bestFit="1" customWidth="1"/>
    <col min="50" max="50" width="14.7109375" style="1181" bestFit="1" customWidth="1"/>
    <col min="51" max="52" width="11.42578125" style="1181"/>
    <col min="53" max="53" width="15.5703125" style="1181" bestFit="1" customWidth="1"/>
    <col min="54" max="54" width="50.140625" style="1181" bestFit="1" customWidth="1"/>
    <col min="55" max="55" width="13.85546875" style="1181" bestFit="1" customWidth="1"/>
    <col min="56" max="56" width="45.5703125" style="1181" bestFit="1" customWidth="1"/>
    <col min="57" max="57" width="20.85546875" style="1181" bestFit="1" customWidth="1"/>
    <col min="58" max="58" width="14.7109375" style="1181" bestFit="1" customWidth="1"/>
    <col min="59" max="60" width="11.42578125" style="1181"/>
    <col min="61" max="61" width="22" style="1181" bestFit="1" customWidth="1"/>
    <col min="62" max="62" width="50.140625" style="1618" bestFit="1" customWidth="1"/>
    <col min="63" max="63" width="13.85546875" style="1181" bestFit="1" customWidth="1"/>
    <col min="64" max="64" width="46.7109375" style="1618" bestFit="1" customWidth="1"/>
    <col min="65" max="65" width="20.140625" style="1181" hidden="1" customWidth="1"/>
    <col min="66" max="66" width="18.5703125" style="1181" hidden="1" customWidth="1"/>
    <col min="67" max="67" width="14.7109375" style="1181" hidden="1" customWidth="1"/>
    <col min="68" max="68" width="20.140625" style="1181" bestFit="1" customWidth="1"/>
    <col min="69" max="69" width="18.5703125" style="1181" bestFit="1" customWidth="1"/>
    <col min="70" max="70" width="16.28515625" style="1181" bestFit="1" customWidth="1"/>
    <col min="71" max="72" width="11.42578125" style="1181"/>
    <col min="73" max="73" width="15.5703125" style="1181" bestFit="1" customWidth="1"/>
    <col min="74" max="74" width="50.140625" style="1181" bestFit="1" customWidth="1"/>
    <col min="75" max="75" width="13.85546875" style="1181" bestFit="1" customWidth="1"/>
    <col min="76" max="76" width="46.7109375" style="1181" bestFit="1" customWidth="1"/>
    <col min="77" max="77" width="14.7109375" style="1181" bestFit="1" customWidth="1"/>
    <col min="78" max="78" width="15.7109375" style="1181" bestFit="1" customWidth="1"/>
    <col min="79" max="79" width="6.7109375" style="1181" bestFit="1" customWidth="1"/>
    <col min="80" max="80" width="20.5703125" style="1181" bestFit="1" customWidth="1"/>
    <col min="81" max="81" width="50.140625" style="1181" bestFit="1" customWidth="1"/>
    <col min="82" max="82" width="20.42578125" style="1181" bestFit="1" customWidth="1"/>
    <col min="83" max="83" width="46.7109375" style="1181" bestFit="1" customWidth="1"/>
    <col min="84" max="84" width="20.140625" style="1181" hidden="1" customWidth="1"/>
    <col min="85" max="85" width="18.5703125" style="1181" hidden="1" customWidth="1"/>
    <col min="86" max="86" width="14.7109375" style="1181" hidden="1" customWidth="1"/>
    <col min="87" max="87" width="20.140625" style="1181" bestFit="1" customWidth="1"/>
    <col min="88" max="88" width="17.42578125" style="1181" bestFit="1" customWidth="1"/>
    <col min="89" max="89" width="15.7109375" style="1181" bestFit="1" customWidth="1"/>
    <col min="90" max="90" width="6.7109375" style="1181" bestFit="1" customWidth="1"/>
    <col min="91" max="91" width="11.42578125" style="1181"/>
    <col min="92" max="92" width="15.5703125" style="1181" bestFit="1" customWidth="1"/>
    <col min="93" max="93" width="50.140625" style="1181" bestFit="1" customWidth="1"/>
    <col min="94" max="94" width="20.42578125" style="1181" bestFit="1" customWidth="1"/>
    <col min="95" max="95" width="46.7109375" style="1181" bestFit="1" customWidth="1"/>
    <col min="96" max="96" width="18.5703125" style="458" bestFit="1" customWidth="1"/>
    <col min="97" max="97" width="14.7109375" style="1181" bestFit="1" customWidth="1"/>
    <col min="98" max="98" width="6.7109375" style="1181" bestFit="1" customWidth="1"/>
    <col min="99" max="99" width="11.42578125" style="1181"/>
    <col min="100" max="100" width="15.5703125" style="1181" bestFit="1" customWidth="1"/>
    <col min="101" max="101" width="50.140625" style="1181" bestFit="1" customWidth="1"/>
    <col min="102" max="102" width="13.85546875" style="1181" bestFit="1" customWidth="1"/>
    <col min="103" max="103" width="46.7109375" style="1181" bestFit="1" customWidth="1"/>
    <col min="104" max="104" width="20.140625" style="458" hidden="1" customWidth="1"/>
    <col min="105" max="105" width="18.5703125" style="458" hidden="1" customWidth="1"/>
    <col min="106" max="106" width="14.7109375" style="458" hidden="1" customWidth="1"/>
    <col min="107" max="107" width="20.140625" style="1181" bestFit="1" customWidth="1"/>
    <col min="108" max="108" width="18.5703125" style="1181" bestFit="1" customWidth="1"/>
    <col min="109" max="109" width="16.42578125" style="1181" bestFit="1" customWidth="1"/>
    <col min="110" max="111" width="11.42578125" style="1181"/>
    <col min="112" max="112" width="15.5703125" style="1181" bestFit="1" customWidth="1"/>
    <col min="113" max="113" width="50.140625" style="1181" bestFit="1" customWidth="1"/>
    <col min="114" max="114" width="13.85546875" style="1181" bestFit="1" customWidth="1"/>
    <col min="115" max="115" width="45.5703125" style="1181" bestFit="1" customWidth="1"/>
    <col min="116" max="116" width="18.5703125" style="1181" bestFit="1" customWidth="1"/>
    <col min="117" max="117" width="14.7109375" style="1181" bestFit="1" customWidth="1"/>
    <col min="118" max="118" width="11.42578125" style="1181"/>
    <col min="119" max="119" width="15.5703125" style="1181" bestFit="1" customWidth="1"/>
    <col min="120" max="120" width="50.140625" style="1618" bestFit="1" customWidth="1"/>
    <col min="121" max="121" width="13.85546875" style="1618" bestFit="1" customWidth="1"/>
    <col min="122" max="122" width="46.7109375" style="1618" bestFit="1" customWidth="1"/>
    <col min="123" max="123" width="20.140625" style="1181" hidden="1" customWidth="1"/>
    <col min="124" max="124" width="18.5703125" style="1181" hidden="1" customWidth="1"/>
    <col min="125" max="125" width="14.7109375" style="1181" hidden="1" customWidth="1"/>
    <col min="126" max="126" width="20.140625" style="1181" bestFit="1" customWidth="1"/>
    <col min="127" max="127" width="18.5703125" style="1181" bestFit="1" customWidth="1"/>
    <col min="128" max="128" width="16.42578125" style="1181" bestFit="1" customWidth="1"/>
    <col min="129" max="130" width="11.42578125" style="1181"/>
    <col min="131" max="131" width="15.5703125" style="1181" bestFit="1" customWidth="1"/>
    <col min="132" max="132" width="50.140625" style="1181" bestFit="1" customWidth="1"/>
    <col min="133" max="133" width="13.85546875" style="1181" bestFit="1" customWidth="1"/>
    <col min="134" max="134" width="44.42578125" style="1181" bestFit="1" customWidth="1"/>
    <col min="135" max="135" width="70" style="1181" hidden="1" customWidth="1"/>
    <col min="136" max="137" width="14.7109375" style="1181" bestFit="1" customWidth="1"/>
    <col min="138" max="138" width="11.42578125" style="1181"/>
    <col min="139" max="139" width="15.5703125" style="1618" bestFit="1" customWidth="1"/>
    <col min="140" max="140" width="50.140625" style="1618" bestFit="1" customWidth="1"/>
    <col min="141" max="141" width="13.85546875" style="1619" bestFit="1" customWidth="1"/>
    <col min="142" max="142" width="46.7109375" style="1618" bestFit="1" customWidth="1"/>
    <col min="143" max="143" width="20.140625" style="1181" hidden="1" customWidth="1"/>
    <col min="144" max="144" width="18.5703125" style="1181" hidden="1" customWidth="1"/>
    <col min="145" max="145" width="14.7109375" style="1181" hidden="1" customWidth="1"/>
    <col min="146" max="146" width="20.140625" style="1181" bestFit="1" customWidth="1"/>
    <col min="147" max="147" width="18.5703125" style="1181" bestFit="1" customWidth="1"/>
    <col min="148" max="148" width="14.7109375" style="1181" bestFit="1" customWidth="1"/>
    <col min="149" max="150" width="11.42578125" style="1181"/>
    <col min="151" max="151" width="22" style="1181" bestFit="1" customWidth="1"/>
    <col min="152" max="152" width="50.140625" style="1181" bestFit="1" customWidth="1"/>
    <col min="153" max="153" width="20.42578125" style="1181" bestFit="1" customWidth="1"/>
    <col min="154" max="154" width="39.28515625" style="1181" bestFit="1" customWidth="1"/>
    <col min="155" max="155" width="70" style="1181" hidden="1" customWidth="1"/>
    <col min="156" max="156" width="14.7109375" style="1181" bestFit="1" customWidth="1"/>
    <col min="157" max="157" width="20.85546875" style="1181" bestFit="1" customWidth="1"/>
    <col min="158" max="158" width="6.7109375" style="1181" bestFit="1" customWidth="1"/>
    <col min="159" max="159" width="11.42578125" style="1181"/>
    <col min="160" max="160" width="15.5703125" style="1181" bestFit="1" customWidth="1"/>
    <col min="161" max="161" width="50.140625" style="1181" bestFit="1" customWidth="1"/>
    <col min="162" max="162" width="13.85546875" style="1181" bestFit="1" customWidth="1"/>
    <col min="163" max="163" width="46.7109375" style="1181" bestFit="1" customWidth="1"/>
    <col min="164" max="164" width="70" style="1181" hidden="1" customWidth="1"/>
    <col min="165" max="165" width="20.140625" style="1181" hidden="1" customWidth="1"/>
    <col min="166" max="166" width="18.5703125" style="1181" hidden="1" customWidth="1"/>
    <col min="167" max="167" width="14.7109375" style="1181" hidden="1" customWidth="1"/>
    <col min="168" max="168" width="20.140625" style="1181" bestFit="1" customWidth="1"/>
    <col min="169" max="169" width="18.5703125" style="1181" bestFit="1" customWidth="1"/>
    <col min="170" max="170" width="16.42578125" style="1181" bestFit="1" customWidth="1"/>
    <col min="171" max="172" width="11.42578125" style="1181"/>
    <col min="173" max="173" width="22" style="1618" bestFit="1" customWidth="1"/>
    <col min="174" max="174" width="50.140625" style="1618" bestFit="1" customWidth="1"/>
    <col min="175" max="175" width="20.42578125" style="1618" bestFit="1" customWidth="1"/>
    <col min="176" max="176" width="35" style="1618" bestFit="1" customWidth="1"/>
    <col min="177" max="178" width="20.85546875" style="1181" bestFit="1" customWidth="1"/>
    <col min="179" max="179" width="11.42578125" style="1181"/>
    <col min="180" max="180" width="15.5703125" style="1181" bestFit="1" customWidth="1"/>
    <col min="181" max="181" width="50.140625" style="1181" bestFit="1" customWidth="1"/>
    <col min="182" max="182" width="20.42578125" style="1181" bestFit="1" customWidth="1"/>
    <col min="183" max="183" width="46.7109375" style="1181" bestFit="1" customWidth="1"/>
    <col min="184" max="184" width="20.140625" style="1181" hidden="1" customWidth="1"/>
    <col min="185" max="185" width="20.85546875" style="1181" hidden="1" customWidth="1"/>
    <col min="186" max="186" width="24.85546875" style="1181" hidden="1" customWidth="1"/>
    <col min="187" max="187" width="20.140625" style="1181" bestFit="1" customWidth="1"/>
    <col min="188" max="188" width="20.85546875" style="1181" bestFit="1" customWidth="1"/>
    <col min="189" max="189" width="18.5703125" style="1181" bestFit="1" customWidth="1"/>
    <col min="190" max="191" width="11.42578125" style="1181"/>
    <col min="192" max="192" width="15.5703125" style="1181" bestFit="1" customWidth="1"/>
    <col min="193" max="193" width="50.140625" style="1181" bestFit="1" customWidth="1"/>
    <col min="194" max="194" width="13.85546875" style="1181" bestFit="1" customWidth="1"/>
    <col min="195" max="195" width="45.5703125" style="1181" bestFit="1" customWidth="1"/>
    <col min="196" max="197" width="14.7109375" style="1181" bestFit="1" customWidth="1"/>
    <col min="198" max="199" width="11.42578125" style="1181"/>
    <col min="200" max="200" width="15.5703125" style="1181" bestFit="1" customWidth="1"/>
    <col min="201" max="201" width="50.140625" style="1181" bestFit="1" customWidth="1"/>
    <col min="202" max="202" width="13.85546875" style="1181" bestFit="1" customWidth="1"/>
    <col min="203" max="203" width="46.7109375" style="1181" bestFit="1" customWidth="1"/>
    <col min="204" max="204" width="20.140625" style="458" hidden="1" customWidth="1"/>
    <col min="205" max="205" width="18.5703125" style="458" hidden="1" customWidth="1"/>
    <col min="206" max="206" width="20.85546875" style="458" hidden="1" customWidth="1"/>
    <col min="207" max="207" width="16" style="1181" customWidth="1"/>
    <col min="208" max="208" width="15.85546875" style="1181" customWidth="1"/>
    <col min="209" max="209" width="15.42578125" style="1181" customWidth="1"/>
    <col min="210" max="211" width="11.42578125" style="1181"/>
    <col min="212" max="212" width="15.5703125" style="1181" bestFit="1" customWidth="1"/>
    <col min="213" max="213" width="50.140625" style="1181" bestFit="1" customWidth="1"/>
    <col min="214" max="214" width="20.42578125" style="1181" bestFit="1" customWidth="1"/>
    <col min="215" max="215" width="45.7109375" style="1181" bestFit="1" customWidth="1"/>
    <col min="216" max="216" width="14.7109375" style="1181" hidden="1" customWidth="1"/>
    <col min="217" max="217" width="14.7109375" style="458" bestFit="1" customWidth="1"/>
    <col min="218" max="218" width="11.42578125" style="1181"/>
    <col min="219" max="219" width="15.5703125" style="1181" bestFit="1" customWidth="1"/>
    <col min="220" max="220" width="50.140625" style="1181" bestFit="1" customWidth="1"/>
    <col min="221" max="221" width="20.42578125" style="1181" bestFit="1" customWidth="1"/>
    <col min="222" max="222" width="46.7109375" style="1181" bestFit="1" customWidth="1"/>
    <col min="223" max="223" width="20.140625" style="1181" hidden="1" customWidth="1"/>
    <col min="224" max="224" width="18.5703125" style="1181" hidden="1" customWidth="1"/>
    <col min="225" max="225" width="20.85546875" style="1181" hidden="1" customWidth="1"/>
    <col min="226" max="226" width="20.140625" style="1181" bestFit="1" customWidth="1"/>
    <col min="227" max="227" width="18.5703125" style="1181" bestFit="1" customWidth="1"/>
    <col min="228" max="228" width="14.7109375" style="1181" bestFit="1" customWidth="1"/>
    <col min="229" max="16384" width="11.42578125" style="1181"/>
  </cols>
  <sheetData>
    <row r="1" spans="1:945" s="32" customFormat="1" x14ac:dyDescent="0.25">
      <c r="A1" s="2025" t="s">
        <v>505</v>
      </c>
      <c r="B1" s="2025"/>
      <c r="C1" s="2025"/>
      <c r="D1" s="2025"/>
      <c r="E1" s="2025"/>
      <c r="J1" s="32">
        <v>1000</v>
      </c>
      <c r="K1" s="32">
        <v>1.0349999999999999</v>
      </c>
      <c r="M1" s="2025" t="s">
        <v>136</v>
      </c>
      <c r="N1" s="2025"/>
      <c r="O1" s="2025"/>
      <c r="P1" s="2025"/>
      <c r="Q1" s="2025"/>
      <c r="R1" s="32">
        <v>1000</v>
      </c>
      <c r="S1" s="32">
        <v>1.0349999999999999</v>
      </c>
      <c r="U1" s="2025" t="s">
        <v>859</v>
      </c>
      <c r="V1" s="2025"/>
      <c r="W1" s="2025"/>
      <c r="X1" s="2025"/>
      <c r="Y1" s="2025"/>
      <c r="Z1" s="2025"/>
      <c r="AA1" s="2025"/>
      <c r="AC1" s="32">
        <v>1000</v>
      </c>
      <c r="AD1" s="32">
        <v>1.0349999999999999</v>
      </c>
      <c r="AG1" s="2028" t="s">
        <v>863</v>
      </c>
      <c r="AH1" s="2027"/>
      <c r="AI1" s="2027"/>
      <c r="AJ1" s="2027"/>
      <c r="AK1" s="2027"/>
      <c r="AL1" s="32">
        <v>1000</v>
      </c>
      <c r="AM1" s="32">
        <v>1.0349999999999999</v>
      </c>
      <c r="AO1" s="2027" t="s">
        <v>862</v>
      </c>
      <c r="AP1" s="2027"/>
      <c r="AQ1" s="2027"/>
      <c r="AR1" s="2027"/>
      <c r="AS1" s="2027"/>
      <c r="AT1" s="2027"/>
      <c r="AU1" s="2027"/>
      <c r="AV1" s="2027"/>
      <c r="AW1" s="32">
        <v>1000</v>
      </c>
      <c r="AX1" s="32">
        <v>1.0349999999999999</v>
      </c>
      <c r="BA1" s="32" t="s">
        <v>7</v>
      </c>
      <c r="BD1" s="32">
        <v>1000</v>
      </c>
      <c r="BE1" s="32">
        <v>1.0349999999999999</v>
      </c>
      <c r="BI1" s="32" t="s">
        <v>869</v>
      </c>
      <c r="BJ1" s="444"/>
      <c r="BL1" s="444"/>
      <c r="BP1" s="32">
        <v>1000</v>
      </c>
      <c r="BR1" s="32">
        <v>1.0349999999999999</v>
      </c>
      <c r="BU1" s="32" t="s">
        <v>8</v>
      </c>
      <c r="BZ1" s="32">
        <v>1000</v>
      </c>
      <c r="CA1" s="32">
        <v>1.0349999999999999</v>
      </c>
      <c r="CB1" s="32" t="s">
        <v>876</v>
      </c>
      <c r="CK1" s="32">
        <v>1000</v>
      </c>
      <c r="CL1" s="32">
        <v>1.0349999999999999</v>
      </c>
      <c r="CN1" s="2025" t="s">
        <v>9</v>
      </c>
      <c r="CO1" s="2025"/>
      <c r="CP1" s="2025"/>
      <c r="CQ1" s="2025"/>
      <c r="CR1" s="391"/>
      <c r="CS1" s="391">
        <v>1000</v>
      </c>
      <c r="CT1" s="32">
        <v>1.0349999999999999</v>
      </c>
      <c r="CV1" s="2025" t="s">
        <v>891</v>
      </c>
      <c r="CW1" s="2025"/>
      <c r="CX1" s="2025"/>
      <c r="CY1" s="2025"/>
      <c r="CZ1" s="2025"/>
      <c r="DA1" s="2025"/>
      <c r="DB1" s="2025"/>
      <c r="DC1" s="2025"/>
      <c r="DD1" s="32">
        <v>1000</v>
      </c>
      <c r="DE1" s="32">
        <v>1.0349999999999999</v>
      </c>
      <c r="DH1" s="2027" t="s">
        <v>900</v>
      </c>
      <c r="DI1" s="2027"/>
      <c r="DJ1" s="2027"/>
      <c r="DK1" s="2027"/>
      <c r="DL1" s="32">
        <v>1000</v>
      </c>
      <c r="DM1" s="32">
        <v>1.0349999999999999</v>
      </c>
      <c r="DO1" s="2026" t="s">
        <v>757</v>
      </c>
      <c r="DP1" s="2026"/>
      <c r="DQ1" s="2026"/>
      <c r="DR1" s="2026"/>
      <c r="DW1" s="32">
        <v>1000</v>
      </c>
      <c r="DX1" s="32">
        <v>1.0349999999999999</v>
      </c>
      <c r="EA1" s="2025" t="s">
        <v>10</v>
      </c>
      <c r="EB1" s="2025"/>
      <c r="EC1" s="2025"/>
      <c r="ED1" s="2025"/>
      <c r="EE1" s="2025"/>
      <c r="EF1" s="32">
        <v>1000</v>
      </c>
      <c r="EG1" s="32">
        <v>1.0349999999999999</v>
      </c>
      <c r="EI1" s="2027" t="s">
        <v>758</v>
      </c>
      <c r="EJ1" s="2027"/>
      <c r="EK1" s="2027"/>
      <c r="EL1" s="2027"/>
      <c r="EM1" s="2027"/>
      <c r="EN1" s="2027"/>
      <c r="EO1" s="2027"/>
      <c r="EP1" s="2027"/>
      <c r="EQ1" s="32">
        <v>1000</v>
      </c>
      <c r="ER1" s="32">
        <v>1.0349999999999999</v>
      </c>
      <c r="EU1" s="2025" t="s">
        <v>11</v>
      </c>
      <c r="EV1" s="2025"/>
      <c r="EW1" s="2025"/>
      <c r="EX1" s="2025"/>
      <c r="EY1" s="2025"/>
      <c r="FA1" s="32">
        <v>1000</v>
      </c>
      <c r="FB1" s="32">
        <v>1.0349999999999999</v>
      </c>
      <c r="FD1" s="2025" t="s">
        <v>907</v>
      </c>
      <c r="FE1" s="2025"/>
      <c r="FF1" s="2025"/>
      <c r="FG1" s="2025"/>
      <c r="FH1" s="2025"/>
      <c r="FI1" s="2025"/>
      <c r="FJ1" s="2025"/>
      <c r="FK1" s="2025"/>
      <c r="FL1" s="2025"/>
      <c r="FM1" s="32">
        <v>1000</v>
      </c>
      <c r="FN1" s="32">
        <v>1.0349999999999999</v>
      </c>
      <c r="FQ1" s="2025" t="s">
        <v>911</v>
      </c>
      <c r="FR1" s="2025"/>
      <c r="FS1" s="2025"/>
      <c r="FT1" s="2025"/>
      <c r="FU1" s="32">
        <v>1000</v>
      </c>
      <c r="FV1" s="32">
        <v>1.0349999999999999</v>
      </c>
      <c r="FX1" s="2025" t="s">
        <v>912</v>
      </c>
      <c r="FY1" s="2025"/>
      <c r="FZ1" s="2025"/>
      <c r="GA1" s="2025"/>
      <c r="GE1" s="32">
        <v>1000</v>
      </c>
      <c r="GF1" s="32">
        <v>1.0349999999999999</v>
      </c>
      <c r="GJ1" s="2025" t="s">
        <v>13</v>
      </c>
      <c r="GK1" s="2025"/>
      <c r="GL1" s="2025"/>
      <c r="GM1" s="2025"/>
      <c r="GN1" s="32">
        <v>1000</v>
      </c>
      <c r="GO1" s="32">
        <v>1.0349999999999999</v>
      </c>
      <c r="GR1" s="2025" t="s">
        <v>917</v>
      </c>
      <c r="GS1" s="2025"/>
      <c r="GT1" s="2025"/>
      <c r="GU1" s="2025"/>
      <c r="GV1" s="2025"/>
      <c r="GW1" s="2025"/>
      <c r="GX1" s="2025"/>
      <c r="GZ1" s="32">
        <v>1000</v>
      </c>
      <c r="HA1" s="32">
        <v>1.0349999999999999</v>
      </c>
      <c r="HD1" s="2025" t="s">
        <v>922</v>
      </c>
      <c r="HE1" s="2025"/>
      <c r="HF1" s="2025"/>
      <c r="HG1" s="2025"/>
      <c r="HH1" s="32">
        <v>1000</v>
      </c>
      <c r="HI1" s="1634">
        <v>1.0349999999999999</v>
      </c>
      <c r="HK1" s="2025" t="s">
        <v>923</v>
      </c>
      <c r="HL1" s="2025"/>
      <c r="HM1" s="2025"/>
      <c r="HN1" s="2025"/>
      <c r="HO1" s="2025"/>
      <c r="HP1" s="2025"/>
      <c r="HQ1" s="2025"/>
      <c r="HR1" s="2025"/>
      <c r="HS1" s="32">
        <v>1000</v>
      </c>
      <c r="HT1" s="32">
        <v>1.0349999999999999</v>
      </c>
    </row>
    <row r="2" spans="1:945" s="1621" customFormat="1" ht="30" x14ac:dyDescent="0.25">
      <c r="A2" s="1620" t="s">
        <v>411</v>
      </c>
      <c r="B2" s="1620" t="s">
        <v>437</v>
      </c>
      <c r="C2" s="1620" t="s">
        <v>412</v>
      </c>
      <c r="D2" s="1620" t="s">
        <v>509</v>
      </c>
      <c r="E2" s="1620" t="s">
        <v>413</v>
      </c>
      <c r="F2" s="1620" t="s">
        <v>449</v>
      </c>
      <c r="G2" s="1620" t="s">
        <v>469</v>
      </c>
      <c r="H2" s="1620" t="s">
        <v>414</v>
      </c>
      <c r="I2" s="1620" t="s">
        <v>449</v>
      </c>
      <c r="J2" s="1620" t="s">
        <v>469</v>
      </c>
      <c r="K2" s="1620" t="s">
        <v>414</v>
      </c>
      <c r="L2"/>
      <c r="M2" s="1620" t="s">
        <v>411</v>
      </c>
      <c r="N2" s="1620" t="s">
        <v>437</v>
      </c>
      <c r="O2" s="1620" t="s">
        <v>412</v>
      </c>
      <c r="P2" s="1620" t="s">
        <v>509</v>
      </c>
      <c r="Q2" s="1620" t="s">
        <v>414</v>
      </c>
      <c r="R2" s="1620" t="s">
        <v>414</v>
      </c>
      <c r="S2"/>
      <c r="T2"/>
      <c r="U2" s="1620" t="s">
        <v>411</v>
      </c>
      <c r="V2" s="1620" t="s">
        <v>437</v>
      </c>
      <c r="W2" s="1620" t="s">
        <v>412</v>
      </c>
      <c r="X2" s="1620" t="s">
        <v>509</v>
      </c>
      <c r="Y2" s="1620" t="s">
        <v>449</v>
      </c>
      <c r="Z2" s="1620" t="s">
        <v>469</v>
      </c>
      <c r="AA2" s="1620" t="s">
        <v>414</v>
      </c>
      <c r="AB2" s="1620" t="s">
        <v>449</v>
      </c>
      <c r="AC2" s="1620" t="s">
        <v>469</v>
      </c>
      <c r="AD2" s="1620" t="s">
        <v>414</v>
      </c>
      <c r="AE2"/>
      <c r="AF2"/>
      <c r="AG2" s="1620" t="s">
        <v>411</v>
      </c>
      <c r="AH2" s="1620" t="s">
        <v>437</v>
      </c>
      <c r="AI2" s="1620" t="s">
        <v>412</v>
      </c>
      <c r="AJ2" s="1620" t="s">
        <v>509</v>
      </c>
      <c r="AK2" s="1620" t="s">
        <v>414</v>
      </c>
      <c r="AL2" s="1620" t="s">
        <v>414</v>
      </c>
      <c r="AM2"/>
      <c r="AN2"/>
      <c r="AO2" s="1620" t="s">
        <v>411</v>
      </c>
      <c r="AP2" s="1620" t="s">
        <v>437</v>
      </c>
      <c r="AQ2" s="1620" t="s">
        <v>412</v>
      </c>
      <c r="AR2" s="1620" t="s">
        <v>509</v>
      </c>
      <c r="AS2" s="1620" t="s">
        <v>449</v>
      </c>
      <c r="AT2" s="1620" t="s">
        <v>469</v>
      </c>
      <c r="AU2" s="1620" t="s">
        <v>414</v>
      </c>
      <c r="AV2" s="1620" t="s">
        <v>449</v>
      </c>
      <c r="AW2" s="1620" t="s">
        <v>469</v>
      </c>
      <c r="AX2" s="1620" t="s">
        <v>414</v>
      </c>
      <c r="AY2"/>
      <c r="AZ2"/>
      <c r="BA2" s="1620" t="s">
        <v>411</v>
      </c>
      <c r="BB2" s="1620" t="s">
        <v>437</v>
      </c>
      <c r="BC2" s="1620" t="s">
        <v>412</v>
      </c>
      <c r="BD2" s="1620" t="s">
        <v>509</v>
      </c>
      <c r="BE2" s="1620" t="s">
        <v>414</v>
      </c>
      <c r="BF2" s="1620" t="str">
        <f>+BE2</f>
        <v>Monto Devengo</v>
      </c>
      <c r="BG2"/>
      <c r="BH2"/>
      <c r="BI2" s="1620" t="s">
        <v>411</v>
      </c>
      <c r="BJ2" s="1620" t="s">
        <v>437</v>
      </c>
      <c r="BK2" s="1620" t="s">
        <v>412</v>
      </c>
      <c r="BL2" s="1620" t="s">
        <v>509</v>
      </c>
      <c r="BM2" s="1620" t="s">
        <v>449</v>
      </c>
      <c r="BN2" s="1620" t="s">
        <v>469</v>
      </c>
      <c r="BO2" s="1620" t="s">
        <v>414</v>
      </c>
      <c r="BP2" s="1620" t="s">
        <v>1006</v>
      </c>
      <c r="BQ2" s="1620" t="s">
        <v>469</v>
      </c>
      <c r="BR2" s="1620" t="s">
        <v>1007</v>
      </c>
      <c r="BS2"/>
      <c r="BT2"/>
      <c r="BU2" s="1620" t="s">
        <v>411</v>
      </c>
      <c r="BV2" s="1620" t="s">
        <v>437</v>
      </c>
      <c r="BW2" s="1620" t="s">
        <v>412</v>
      </c>
      <c r="BX2" s="1620" t="s">
        <v>509</v>
      </c>
      <c r="BY2" s="1620" t="s">
        <v>414</v>
      </c>
      <c r="BZ2" s="1620" t="s">
        <v>879</v>
      </c>
      <c r="CA2"/>
      <c r="CB2" s="1620" t="s">
        <v>411</v>
      </c>
      <c r="CC2" s="1620" t="s">
        <v>437</v>
      </c>
      <c r="CD2" s="1620" t="s">
        <v>412</v>
      </c>
      <c r="CE2" s="1620" t="s">
        <v>509</v>
      </c>
      <c r="CF2" s="1620" t="s">
        <v>449</v>
      </c>
      <c r="CG2" s="1620" t="s">
        <v>469</v>
      </c>
      <c r="CH2" s="1620" t="s">
        <v>414</v>
      </c>
      <c r="CI2" s="1620" t="s">
        <v>344</v>
      </c>
      <c r="CJ2" s="1620" t="s">
        <v>880</v>
      </c>
      <c r="CK2" s="1620" t="s">
        <v>879</v>
      </c>
      <c r="CL2"/>
      <c r="CM2"/>
      <c r="CN2" s="1620" t="s">
        <v>411</v>
      </c>
      <c r="CO2" s="1620" t="s">
        <v>437</v>
      </c>
      <c r="CP2" s="1620" t="s">
        <v>412</v>
      </c>
      <c r="CQ2" s="1620" t="s">
        <v>509</v>
      </c>
      <c r="CR2" s="1620" t="s">
        <v>414</v>
      </c>
      <c r="CS2" s="1620" t="s">
        <v>414</v>
      </c>
      <c r="CT2"/>
      <c r="CU2"/>
      <c r="CV2" s="1620" t="s">
        <v>411</v>
      </c>
      <c r="CW2" s="1620" t="s">
        <v>437</v>
      </c>
      <c r="CX2" s="1620" t="s">
        <v>412</v>
      </c>
      <c r="CY2" s="1620" t="s">
        <v>509</v>
      </c>
      <c r="CZ2" s="1620" t="s">
        <v>449</v>
      </c>
      <c r="DA2" s="1620" t="s">
        <v>469</v>
      </c>
      <c r="DB2" s="1620" t="s">
        <v>414</v>
      </c>
      <c r="DC2" s="1620" t="s">
        <v>998</v>
      </c>
      <c r="DD2" s="1620" t="s">
        <v>1004</v>
      </c>
      <c r="DE2" s="1620" t="s">
        <v>1003</v>
      </c>
      <c r="DF2"/>
      <c r="DG2"/>
      <c r="DH2" s="1620" t="s">
        <v>411</v>
      </c>
      <c r="DI2" s="1620" t="s">
        <v>437</v>
      </c>
      <c r="DJ2" s="1620" t="s">
        <v>412</v>
      </c>
      <c r="DK2" s="1620" t="s">
        <v>509</v>
      </c>
      <c r="DL2" s="1620" t="s">
        <v>414</v>
      </c>
      <c r="DM2" s="1620" t="s">
        <v>414</v>
      </c>
      <c r="DN2"/>
      <c r="DO2" s="1620" t="s">
        <v>411</v>
      </c>
      <c r="DP2" s="1620" t="s">
        <v>437</v>
      </c>
      <c r="DQ2" s="1620" t="s">
        <v>412</v>
      </c>
      <c r="DR2" s="1620" t="s">
        <v>509</v>
      </c>
      <c r="DS2" s="1620" t="s">
        <v>449</v>
      </c>
      <c r="DT2" s="1620" t="s">
        <v>469</v>
      </c>
      <c r="DU2" s="1620" t="s">
        <v>414</v>
      </c>
      <c r="DV2" s="1620" t="s">
        <v>998</v>
      </c>
      <c r="DW2" s="1620" t="s">
        <v>1004</v>
      </c>
      <c r="DX2" s="1620" t="s">
        <v>1003</v>
      </c>
      <c r="DY2"/>
      <c r="DZ2"/>
      <c r="EA2" s="1620" t="s">
        <v>411</v>
      </c>
      <c r="EB2" s="1620" t="s">
        <v>437</v>
      </c>
      <c r="EC2" s="1620" t="s">
        <v>412</v>
      </c>
      <c r="ED2" s="1620" t="s">
        <v>509</v>
      </c>
      <c r="EE2" s="1620" t="s">
        <v>413</v>
      </c>
      <c r="EF2" s="1620" t="s">
        <v>414</v>
      </c>
      <c r="EG2" s="1620" t="s">
        <v>414</v>
      </c>
      <c r="EH2"/>
      <c r="EI2" s="1620" t="s">
        <v>411</v>
      </c>
      <c r="EJ2" s="1620" t="s">
        <v>437</v>
      </c>
      <c r="EK2" s="1620" t="s">
        <v>412</v>
      </c>
      <c r="EL2" s="1620" t="s">
        <v>509</v>
      </c>
      <c r="EM2" s="1620" t="s">
        <v>449</v>
      </c>
      <c r="EN2" s="1620" t="s">
        <v>469</v>
      </c>
      <c r="EO2" s="1620" t="s">
        <v>414</v>
      </c>
      <c r="EP2" s="1620" t="s">
        <v>449</v>
      </c>
      <c r="EQ2" s="1620" t="s">
        <v>469</v>
      </c>
      <c r="ER2" s="1620" t="s">
        <v>414</v>
      </c>
      <c r="ES2"/>
      <c r="ET2"/>
      <c r="EU2" s="1620" t="s">
        <v>411</v>
      </c>
      <c r="EV2" s="1620" t="s">
        <v>437</v>
      </c>
      <c r="EW2" s="1620" t="s">
        <v>412</v>
      </c>
      <c r="EX2" s="1620" t="s">
        <v>509</v>
      </c>
      <c r="EY2" s="1620" t="s">
        <v>413</v>
      </c>
      <c r="EZ2" s="1620" t="s">
        <v>414</v>
      </c>
      <c r="FA2" s="1620" t="s">
        <v>414</v>
      </c>
      <c r="FB2"/>
      <c r="FC2"/>
      <c r="FD2" s="1620" t="s">
        <v>411</v>
      </c>
      <c r="FE2" s="1620" t="s">
        <v>437</v>
      </c>
      <c r="FF2" s="1620" t="s">
        <v>412</v>
      </c>
      <c r="FG2" s="1620" t="s">
        <v>509</v>
      </c>
      <c r="FH2" s="1620" t="s">
        <v>413</v>
      </c>
      <c r="FI2" s="1620" t="s">
        <v>449</v>
      </c>
      <c r="FJ2" s="1620" t="s">
        <v>469</v>
      </c>
      <c r="FK2" s="1620" t="s">
        <v>414</v>
      </c>
      <c r="FL2" s="1620" t="s">
        <v>998</v>
      </c>
      <c r="FM2" s="1620" t="s">
        <v>1004</v>
      </c>
      <c r="FN2" s="1620" t="s">
        <v>1003</v>
      </c>
      <c r="FO2"/>
      <c r="FP2"/>
      <c r="FQ2" s="1620" t="s">
        <v>411</v>
      </c>
      <c r="FR2" s="1620" t="s">
        <v>437</v>
      </c>
      <c r="FS2" s="1620" t="s">
        <v>412</v>
      </c>
      <c r="FT2" s="1620" t="s">
        <v>509</v>
      </c>
      <c r="FU2" s="1620" t="s">
        <v>414</v>
      </c>
      <c r="FV2" s="1620" t="str">
        <f>+FU2</f>
        <v>Monto Devengo</v>
      </c>
      <c r="FW2"/>
      <c r="FX2" s="1620" t="s">
        <v>411</v>
      </c>
      <c r="FY2" s="1620" t="s">
        <v>437</v>
      </c>
      <c r="FZ2" s="1620" t="s">
        <v>412</v>
      </c>
      <c r="GA2" s="1620" t="s">
        <v>509</v>
      </c>
      <c r="GB2" s="1620" t="s">
        <v>449</v>
      </c>
      <c r="GC2" s="1620" t="s">
        <v>414</v>
      </c>
      <c r="GD2" s="1620" t="s">
        <v>469</v>
      </c>
      <c r="GE2" s="1620" t="s">
        <v>449</v>
      </c>
      <c r="GF2" s="1620" t="s">
        <v>414</v>
      </c>
      <c r="GG2" s="1620" t="s">
        <v>469</v>
      </c>
      <c r="GH2"/>
      <c r="GI2"/>
      <c r="GJ2" s="1620" t="s">
        <v>411</v>
      </c>
      <c r="GK2" s="1620" t="s">
        <v>437</v>
      </c>
      <c r="GL2" s="1620" t="s">
        <v>412</v>
      </c>
      <c r="GM2" s="1620" t="s">
        <v>509</v>
      </c>
      <c r="GN2" s="1620" t="s">
        <v>414</v>
      </c>
      <c r="GO2" s="1620" t="str">
        <f>+GN2</f>
        <v>Monto Devengo</v>
      </c>
      <c r="GP2"/>
      <c r="GQ2"/>
      <c r="GR2" s="1620" t="s">
        <v>411</v>
      </c>
      <c r="GS2" s="1620" t="s">
        <v>437</v>
      </c>
      <c r="GT2" s="1620" t="s">
        <v>412</v>
      </c>
      <c r="GU2" s="1620" t="s">
        <v>509</v>
      </c>
      <c r="GV2" s="1620" t="s">
        <v>449</v>
      </c>
      <c r="GW2" s="1620" t="s">
        <v>469</v>
      </c>
      <c r="GX2" s="1620" t="s">
        <v>414</v>
      </c>
      <c r="GY2" s="1620" t="s">
        <v>998</v>
      </c>
      <c r="GZ2" s="1620" t="s">
        <v>1014</v>
      </c>
      <c r="HA2" s="1620" t="s">
        <v>1003</v>
      </c>
      <c r="HB2"/>
      <c r="HC2"/>
      <c r="HD2" s="1620" t="s">
        <v>411</v>
      </c>
      <c r="HE2" s="1620" t="s">
        <v>437</v>
      </c>
      <c r="HF2" s="1620" t="s">
        <v>412</v>
      </c>
      <c r="HG2" s="1620" t="s">
        <v>509</v>
      </c>
      <c r="HH2" s="1620" t="s">
        <v>414</v>
      </c>
      <c r="HI2" s="1620" t="s">
        <v>414</v>
      </c>
      <c r="HJ2"/>
      <c r="HK2" s="1620" t="s">
        <v>411</v>
      </c>
      <c r="HL2" s="1620" t="s">
        <v>437</v>
      </c>
      <c r="HM2" s="1620" t="s">
        <v>412</v>
      </c>
      <c r="HN2" s="1620" t="s">
        <v>509</v>
      </c>
      <c r="HO2" s="1620" t="s">
        <v>449</v>
      </c>
      <c r="HP2" s="1620" t="s">
        <v>469</v>
      </c>
      <c r="HQ2" s="1620" t="s">
        <v>414</v>
      </c>
      <c r="HR2" s="1620" t="s">
        <v>998</v>
      </c>
      <c r="HS2" s="1620" t="s">
        <v>1004</v>
      </c>
      <c r="HT2" s="1620" t="s">
        <v>1003</v>
      </c>
      <c r="HU2" s="67"/>
      <c r="HV2" s="67"/>
      <c r="HW2" s="67"/>
      <c r="HX2" s="67"/>
      <c r="HY2" s="67"/>
      <c r="HZ2" s="67"/>
      <c r="IA2" s="67"/>
      <c r="IB2" s="67"/>
      <c r="IC2" s="67"/>
      <c r="ID2" s="67"/>
      <c r="IE2" s="67"/>
      <c r="IF2" s="67"/>
      <c r="IG2" s="67"/>
      <c r="IH2" s="67"/>
      <c r="II2" s="67"/>
      <c r="IJ2" s="67"/>
      <c r="IK2" s="67"/>
      <c r="IL2" s="67"/>
      <c r="IM2" s="67"/>
      <c r="IN2" s="67"/>
      <c r="IO2" s="67"/>
      <c r="IP2" s="67"/>
      <c r="IQ2" s="67"/>
      <c r="IR2" s="67"/>
      <c r="IS2" s="67"/>
      <c r="IT2" s="67"/>
      <c r="IU2" s="67"/>
      <c r="IV2" s="67"/>
      <c r="IW2" s="67"/>
      <c r="IX2" s="67"/>
      <c r="IY2" s="67"/>
      <c r="IZ2" s="67"/>
      <c r="JA2" s="67"/>
      <c r="JB2" s="67"/>
      <c r="JC2" s="67"/>
      <c r="JD2" s="67"/>
      <c r="JE2" s="67"/>
      <c r="JF2" s="67"/>
      <c r="JG2" s="67"/>
      <c r="JH2" s="67"/>
      <c r="JI2" s="67"/>
      <c r="JJ2" s="67"/>
      <c r="JK2" s="67"/>
      <c r="JL2" s="67"/>
      <c r="JM2" s="67"/>
      <c r="JN2" s="67"/>
      <c r="JO2" s="67"/>
      <c r="JP2" s="67"/>
      <c r="JQ2" s="67"/>
      <c r="JR2" s="67"/>
      <c r="JS2" s="67"/>
      <c r="JT2" s="67"/>
      <c r="JU2" s="67"/>
      <c r="JV2" s="67"/>
      <c r="JW2" s="67"/>
      <c r="JX2" s="67"/>
      <c r="JY2" s="67"/>
      <c r="JZ2" s="67"/>
      <c r="KA2" s="67"/>
      <c r="KB2" s="67"/>
      <c r="KC2" s="67"/>
      <c r="KD2" s="67"/>
      <c r="KE2" s="67"/>
      <c r="KF2" s="67"/>
      <c r="KG2" s="67"/>
      <c r="KH2" s="67"/>
      <c r="KI2" s="67"/>
      <c r="KJ2" s="67"/>
      <c r="KK2" s="67"/>
      <c r="KL2" s="67"/>
      <c r="KM2" s="67"/>
      <c r="KN2" s="67"/>
      <c r="KO2" s="67"/>
      <c r="KP2" s="67"/>
      <c r="KQ2" s="67"/>
      <c r="KR2" s="67"/>
      <c r="KS2" s="67"/>
      <c r="KT2" s="67"/>
      <c r="KU2" s="67"/>
      <c r="KV2" s="67"/>
      <c r="KW2" s="67"/>
      <c r="KX2" s="67"/>
      <c r="KY2" s="67"/>
      <c r="KZ2" s="67"/>
      <c r="LA2" s="67"/>
      <c r="LB2" s="67"/>
      <c r="LC2" s="67"/>
      <c r="LD2" s="67"/>
      <c r="LE2" s="67"/>
      <c r="LF2" s="67"/>
      <c r="LG2" s="67"/>
      <c r="LH2" s="67"/>
      <c r="LI2" s="67"/>
      <c r="LJ2" s="67"/>
      <c r="LK2" s="67"/>
      <c r="LL2" s="67"/>
      <c r="LM2" s="67"/>
      <c r="LN2" s="67"/>
      <c r="LO2" s="67"/>
      <c r="LP2" s="67"/>
      <c r="LQ2" s="67"/>
      <c r="LR2" s="67"/>
      <c r="LS2" s="67"/>
      <c r="LT2" s="67"/>
      <c r="LU2" s="67"/>
      <c r="LV2" s="67"/>
      <c r="LW2" s="67"/>
      <c r="LX2" s="67"/>
      <c r="LY2" s="67"/>
      <c r="LZ2" s="67"/>
      <c r="MA2" s="67"/>
      <c r="MB2" s="67"/>
      <c r="MC2" s="67"/>
      <c r="MD2" s="67"/>
      <c r="ME2" s="67"/>
      <c r="MF2" s="67"/>
      <c r="MG2" s="67"/>
      <c r="MH2" s="67"/>
      <c r="MI2" s="67"/>
      <c r="MJ2" s="67"/>
      <c r="MK2" s="67"/>
      <c r="ML2" s="67"/>
      <c r="MM2" s="67"/>
      <c r="MN2" s="67"/>
      <c r="MO2" s="67"/>
      <c r="MP2" s="67"/>
      <c r="MQ2" s="67"/>
      <c r="MR2" s="67"/>
      <c r="MS2" s="67"/>
      <c r="MT2" s="67"/>
      <c r="MU2" s="67"/>
      <c r="MV2" s="67"/>
      <c r="MW2" s="67"/>
      <c r="MX2" s="67"/>
      <c r="MY2" s="67"/>
      <c r="MZ2" s="67"/>
      <c r="NA2" s="67"/>
      <c r="NB2" s="67"/>
      <c r="NC2" s="67"/>
      <c r="ND2" s="67"/>
      <c r="NE2" s="67"/>
      <c r="NF2" s="67"/>
      <c r="NG2" s="67"/>
      <c r="NH2" s="67"/>
      <c r="NI2" s="67"/>
      <c r="NJ2" s="67"/>
      <c r="NK2" s="67"/>
      <c r="NL2" s="67"/>
      <c r="NM2" s="67"/>
      <c r="NN2" s="67"/>
      <c r="NO2" s="67"/>
      <c r="NP2" s="67"/>
      <c r="NQ2" s="67"/>
      <c r="NR2" s="67"/>
      <c r="NS2" s="67"/>
      <c r="NT2" s="67"/>
      <c r="NU2" s="67"/>
      <c r="NV2" s="67"/>
      <c r="NW2" s="67"/>
      <c r="NX2" s="67"/>
      <c r="NY2" s="67"/>
      <c r="NZ2" s="67"/>
      <c r="OA2" s="67"/>
      <c r="OB2" s="67"/>
      <c r="OC2" s="67"/>
      <c r="OD2" s="67"/>
      <c r="OE2" s="67"/>
      <c r="OF2" s="67"/>
      <c r="OG2" s="67"/>
      <c r="OH2" s="67"/>
      <c r="OI2" s="67"/>
      <c r="OJ2" s="67"/>
      <c r="OK2" s="67"/>
      <c r="OL2" s="67"/>
      <c r="OM2" s="67"/>
      <c r="ON2" s="67"/>
      <c r="OO2" s="67"/>
      <c r="OP2" s="67"/>
      <c r="OQ2" s="67"/>
      <c r="OR2" s="67"/>
      <c r="OS2" s="67"/>
      <c r="OT2" s="67"/>
      <c r="OU2" s="67"/>
      <c r="OV2" s="67"/>
      <c r="OW2" s="67"/>
      <c r="OX2" s="67"/>
      <c r="OY2" s="67"/>
      <c r="OZ2" s="67"/>
      <c r="PA2" s="67"/>
      <c r="PB2" s="67"/>
      <c r="PC2" s="67"/>
      <c r="PD2" s="67"/>
      <c r="PE2" s="67"/>
      <c r="PF2" s="67"/>
      <c r="PG2" s="67"/>
      <c r="PH2" s="67"/>
      <c r="PI2" s="67"/>
      <c r="PJ2" s="67"/>
      <c r="PK2" s="67"/>
      <c r="PL2" s="67"/>
      <c r="PM2" s="67"/>
      <c r="PN2" s="67"/>
      <c r="PO2" s="67"/>
      <c r="PP2" s="67"/>
      <c r="PQ2" s="67"/>
      <c r="PR2" s="67"/>
      <c r="PS2" s="67"/>
      <c r="PT2" s="67"/>
      <c r="PU2" s="67"/>
      <c r="PV2" s="67"/>
      <c r="PW2" s="67"/>
      <c r="PX2" s="67"/>
      <c r="PY2" s="67"/>
      <c r="PZ2" s="67"/>
      <c r="QA2" s="67"/>
      <c r="QB2" s="67"/>
      <c r="QC2" s="67"/>
      <c r="QD2" s="67"/>
      <c r="QE2" s="67"/>
      <c r="QF2" s="67"/>
      <c r="QG2" s="67"/>
      <c r="QH2" s="67"/>
      <c r="QI2" s="67"/>
      <c r="QJ2" s="67"/>
      <c r="QK2" s="67"/>
      <c r="QL2" s="67"/>
      <c r="QM2" s="67"/>
      <c r="QN2" s="67"/>
      <c r="QO2" s="67"/>
      <c r="QP2" s="67"/>
      <c r="QQ2" s="67"/>
      <c r="QR2" s="67"/>
      <c r="QS2" s="67"/>
      <c r="QT2" s="67"/>
      <c r="QU2" s="67"/>
      <c r="QV2" s="67"/>
      <c r="QW2" s="67"/>
      <c r="QX2" s="67"/>
      <c r="QY2" s="67"/>
      <c r="QZ2" s="67"/>
      <c r="RA2" s="67"/>
      <c r="RB2" s="67"/>
      <c r="RC2" s="67"/>
      <c r="RD2" s="67"/>
      <c r="RE2" s="67"/>
      <c r="RF2" s="67"/>
      <c r="RG2" s="67"/>
      <c r="RH2" s="67"/>
      <c r="RI2" s="67"/>
      <c r="RJ2" s="67"/>
      <c r="RK2" s="67"/>
      <c r="RL2" s="67"/>
      <c r="RM2" s="67"/>
      <c r="RN2" s="67"/>
      <c r="RO2" s="67"/>
      <c r="RP2" s="67"/>
      <c r="RQ2" s="67"/>
      <c r="RR2" s="67"/>
      <c r="RS2" s="67"/>
      <c r="RT2" s="67"/>
      <c r="RU2" s="67"/>
      <c r="RV2" s="67"/>
      <c r="RW2" s="67"/>
      <c r="RX2" s="67"/>
      <c r="RY2" s="67"/>
      <c r="RZ2" s="67"/>
      <c r="SA2" s="67"/>
      <c r="SB2" s="67"/>
      <c r="SC2" s="67"/>
      <c r="SD2" s="67"/>
      <c r="SE2" s="67"/>
      <c r="SF2" s="67"/>
      <c r="SG2" s="67"/>
      <c r="SH2" s="67"/>
      <c r="SI2" s="67"/>
      <c r="SJ2" s="67"/>
      <c r="SK2" s="67"/>
      <c r="SL2" s="67"/>
      <c r="SM2" s="67"/>
      <c r="SN2" s="67"/>
      <c r="SO2" s="67"/>
      <c r="SP2" s="67"/>
      <c r="SQ2" s="67"/>
      <c r="SR2" s="67"/>
      <c r="SS2" s="67"/>
      <c r="ST2" s="67"/>
      <c r="SU2" s="67"/>
      <c r="SV2" s="67"/>
      <c r="SW2" s="67"/>
      <c r="SX2" s="67"/>
      <c r="SY2" s="67"/>
      <c r="SZ2" s="67"/>
      <c r="TA2" s="67"/>
      <c r="TB2" s="67"/>
      <c r="TC2" s="67"/>
      <c r="TD2" s="67"/>
      <c r="TE2" s="67"/>
      <c r="TF2" s="67"/>
      <c r="TG2" s="67"/>
      <c r="TH2" s="67"/>
      <c r="TI2" s="67"/>
      <c r="TJ2" s="67"/>
      <c r="TK2" s="67"/>
      <c r="TL2" s="67"/>
      <c r="TM2" s="67"/>
      <c r="TN2" s="67"/>
      <c r="TO2" s="67"/>
      <c r="TP2" s="67"/>
      <c r="TQ2" s="67"/>
      <c r="TR2" s="67"/>
      <c r="TS2" s="67"/>
      <c r="TT2" s="67"/>
      <c r="TU2" s="67"/>
      <c r="TV2" s="67"/>
      <c r="TW2" s="67"/>
      <c r="TX2" s="67"/>
      <c r="TY2" s="67"/>
      <c r="TZ2" s="67"/>
      <c r="UA2" s="67"/>
      <c r="UB2" s="67"/>
      <c r="UC2" s="67"/>
      <c r="UD2" s="67"/>
      <c r="UE2" s="67"/>
      <c r="UF2" s="67"/>
      <c r="UG2" s="67"/>
      <c r="UH2" s="67"/>
      <c r="UI2" s="67"/>
      <c r="UJ2" s="67"/>
      <c r="UK2" s="67"/>
      <c r="UL2" s="67"/>
      <c r="UM2" s="67"/>
      <c r="UN2" s="67"/>
      <c r="UO2" s="67"/>
      <c r="UP2" s="67"/>
      <c r="UQ2" s="67"/>
      <c r="UR2" s="67"/>
      <c r="US2" s="67"/>
      <c r="UT2" s="67"/>
      <c r="UU2" s="67"/>
      <c r="UV2" s="67"/>
      <c r="UW2" s="67"/>
      <c r="UX2" s="67"/>
      <c r="UY2" s="67"/>
      <c r="UZ2" s="67"/>
      <c r="VA2" s="67"/>
      <c r="VB2" s="67"/>
      <c r="VC2" s="67"/>
      <c r="VD2" s="67"/>
      <c r="VE2" s="67"/>
      <c r="VF2" s="67"/>
      <c r="VG2" s="67"/>
      <c r="VH2" s="67"/>
      <c r="VI2" s="67"/>
      <c r="VJ2" s="67"/>
      <c r="VK2" s="67"/>
      <c r="VL2" s="67"/>
      <c r="VM2" s="67"/>
      <c r="VN2" s="67"/>
      <c r="VO2" s="67"/>
      <c r="VP2" s="67"/>
      <c r="VQ2" s="67"/>
      <c r="VR2" s="67"/>
      <c r="VS2" s="67"/>
      <c r="VT2" s="67"/>
      <c r="VU2" s="67"/>
      <c r="VV2" s="67"/>
      <c r="VW2" s="67"/>
      <c r="VX2" s="67"/>
      <c r="VY2" s="67"/>
      <c r="VZ2" s="67"/>
      <c r="WA2" s="67"/>
      <c r="WB2" s="67"/>
      <c r="WC2" s="67"/>
      <c r="WD2" s="67"/>
      <c r="WE2" s="67"/>
      <c r="WF2" s="67"/>
      <c r="WG2" s="67"/>
      <c r="WH2" s="67"/>
      <c r="WI2" s="67"/>
      <c r="WJ2" s="67"/>
      <c r="WK2" s="67"/>
      <c r="WL2" s="67"/>
      <c r="WM2" s="67"/>
      <c r="WN2" s="67"/>
      <c r="WO2" s="67"/>
      <c r="WP2" s="67"/>
      <c r="WQ2" s="67"/>
      <c r="WR2" s="67"/>
      <c r="WS2" s="67"/>
      <c r="WT2" s="67"/>
      <c r="WU2" s="67"/>
      <c r="WV2" s="67"/>
      <c r="WW2" s="67"/>
      <c r="WX2" s="67"/>
      <c r="WY2" s="67"/>
      <c r="WZ2" s="67"/>
      <c r="XA2" s="67"/>
      <c r="XB2" s="67"/>
      <c r="XC2" s="67"/>
      <c r="XD2" s="67"/>
      <c r="XE2" s="67"/>
      <c r="XF2" s="67"/>
      <c r="XG2" s="67"/>
      <c r="XH2" s="67"/>
      <c r="XI2" s="67"/>
      <c r="XJ2" s="67"/>
      <c r="XK2" s="67"/>
      <c r="XL2" s="67"/>
      <c r="XM2" s="67"/>
      <c r="XN2" s="67"/>
      <c r="XO2" s="67"/>
      <c r="XP2" s="67"/>
      <c r="XQ2" s="67"/>
      <c r="XR2" s="67"/>
      <c r="XS2" s="67"/>
      <c r="XT2" s="67"/>
      <c r="XU2" s="67"/>
      <c r="XV2" s="67"/>
      <c r="XW2" s="67"/>
      <c r="XX2" s="67"/>
      <c r="XY2" s="67"/>
      <c r="XZ2" s="67"/>
      <c r="YA2" s="67"/>
      <c r="YB2" s="67"/>
      <c r="YC2" s="67"/>
      <c r="YD2" s="67"/>
      <c r="YE2" s="67"/>
      <c r="YF2" s="67"/>
      <c r="YG2" s="67"/>
      <c r="YH2" s="67"/>
      <c r="YI2" s="67"/>
      <c r="YJ2" s="67"/>
      <c r="YK2" s="67"/>
      <c r="YL2" s="67"/>
      <c r="YM2" s="67"/>
      <c r="YN2" s="67"/>
      <c r="YO2" s="67"/>
      <c r="YP2" s="67"/>
      <c r="YQ2" s="67"/>
      <c r="YR2" s="67"/>
      <c r="YS2" s="67"/>
      <c r="YT2" s="67"/>
      <c r="YU2" s="67"/>
      <c r="YV2" s="67"/>
      <c r="YW2" s="67"/>
      <c r="YX2" s="67"/>
      <c r="YY2" s="67"/>
      <c r="YZ2" s="67"/>
      <c r="ZA2" s="67"/>
      <c r="ZB2" s="67"/>
      <c r="ZC2" s="67"/>
      <c r="ZD2" s="67"/>
      <c r="ZE2" s="67"/>
      <c r="ZF2" s="67"/>
      <c r="ZG2" s="67"/>
      <c r="ZH2" s="67"/>
      <c r="ZI2" s="67"/>
      <c r="ZJ2" s="67"/>
      <c r="ZK2" s="67"/>
      <c r="ZL2" s="67"/>
      <c r="ZM2" s="67"/>
      <c r="ZN2" s="67"/>
      <c r="ZO2" s="67"/>
      <c r="ZP2" s="67"/>
      <c r="ZQ2" s="67"/>
      <c r="ZR2" s="67"/>
      <c r="ZS2" s="67"/>
      <c r="ZT2" s="67"/>
      <c r="ZU2" s="67"/>
      <c r="ZV2" s="67"/>
      <c r="ZW2" s="67"/>
      <c r="ZX2" s="67"/>
      <c r="ZY2" s="67"/>
      <c r="ZZ2" s="67"/>
      <c r="AAA2" s="67"/>
      <c r="AAB2" s="67"/>
      <c r="AAC2" s="67"/>
      <c r="AAD2" s="67"/>
      <c r="AAE2" s="67"/>
      <c r="AAF2" s="67"/>
      <c r="AAG2" s="67"/>
      <c r="AAH2" s="67"/>
      <c r="AAI2" s="67"/>
      <c r="AAJ2" s="67"/>
      <c r="AAK2" s="67"/>
      <c r="AAL2" s="67"/>
      <c r="AAM2" s="67"/>
      <c r="AAN2" s="67"/>
      <c r="AAO2" s="67"/>
      <c r="AAP2" s="67"/>
      <c r="AAQ2" s="67"/>
      <c r="AAR2" s="67"/>
      <c r="AAS2" s="67"/>
      <c r="AAT2" s="67"/>
      <c r="AAU2" s="67"/>
      <c r="AAV2" s="67"/>
      <c r="AAW2" s="67"/>
      <c r="AAX2" s="67"/>
      <c r="AAY2" s="67"/>
      <c r="AAZ2" s="67"/>
      <c r="ABA2" s="67"/>
      <c r="ABB2" s="67"/>
      <c r="ABC2" s="67"/>
      <c r="ABD2" s="67"/>
      <c r="ABE2" s="67"/>
      <c r="ABF2" s="67"/>
      <c r="ABG2" s="67"/>
      <c r="ABH2" s="67"/>
      <c r="ABI2" s="67"/>
      <c r="ABJ2" s="67"/>
      <c r="ABK2" s="67"/>
      <c r="ABL2" s="67"/>
      <c r="ABM2" s="67"/>
      <c r="ABN2" s="67"/>
      <c r="ABO2" s="67"/>
      <c r="ABP2" s="67"/>
      <c r="ABQ2" s="67"/>
      <c r="ABR2" s="67"/>
      <c r="ABS2" s="67"/>
      <c r="ABT2" s="67"/>
      <c r="ABU2" s="67"/>
      <c r="ABV2" s="67"/>
      <c r="ABW2" s="67"/>
      <c r="ABX2" s="67"/>
      <c r="ABY2" s="67"/>
      <c r="ABZ2" s="67"/>
      <c r="ACA2" s="67"/>
      <c r="ACB2" s="67"/>
      <c r="ACC2" s="67"/>
      <c r="ACD2" s="67"/>
      <c r="ACE2" s="67"/>
      <c r="ACF2" s="67"/>
      <c r="ACG2" s="67"/>
      <c r="ACH2" s="67"/>
      <c r="ACI2" s="67"/>
      <c r="ACJ2" s="67"/>
      <c r="ACK2" s="67"/>
      <c r="ACL2" s="67"/>
      <c r="ACM2" s="67"/>
      <c r="ACN2" s="67"/>
      <c r="ACO2" s="67"/>
      <c r="ACP2" s="67"/>
      <c r="ACQ2" s="67"/>
      <c r="ACR2" s="67"/>
      <c r="ACS2" s="67"/>
      <c r="ACT2" s="67"/>
      <c r="ACU2" s="67"/>
      <c r="ACV2" s="67"/>
      <c r="ACW2" s="67"/>
      <c r="ACX2" s="67"/>
      <c r="ACY2" s="67"/>
      <c r="ACZ2" s="67"/>
      <c r="ADA2" s="67"/>
      <c r="ADB2" s="67"/>
      <c r="ADC2" s="67"/>
      <c r="ADD2" s="67"/>
      <c r="ADE2" s="67"/>
      <c r="ADF2" s="67"/>
      <c r="ADG2" s="67"/>
      <c r="ADH2" s="67"/>
      <c r="ADI2" s="67"/>
      <c r="ADJ2" s="67"/>
      <c r="ADK2" s="67"/>
      <c r="ADL2" s="67"/>
      <c r="ADM2" s="67"/>
      <c r="ADN2" s="67"/>
      <c r="ADO2" s="67"/>
      <c r="ADP2" s="67"/>
      <c r="ADQ2" s="67"/>
      <c r="ADR2" s="67"/>
      <c r="ADS2" s="67"/>
      <c r="ADT2" s="67"/>
      <c r="ADU2" s="67"/>
      <c r="ADV2" s="67"/>
      <c r="ADW2" s="67"/>
      <c r="ADX2" s="67"/>
      <c r="ADY2" s="67"/>
      <c r="ADZ2" s="67"/>
      <c r="AEA2" s="67"/>
      <c r="AEB2" s="67"/>
      <c r="AEC2" s="67"/>
      <c r="AED2" s="67"/>
      <c r="AEE2" s="67"/>
      <c r="AEF2" s="67"/>
      <c r="AEG2" s="67"/>
      <c r="AEH2" s="67"/>
      <c r="AEI2" s="67"/>
      <c r="AEJ2" s="67"/>
      <c r="AEK2" s="67"/>
      <c r="AEL2" s="67"/>
      <c r="AEM2" s="67"/>
      <c r="AEN2" s="67"/>
      <c r="AEO2" s="67"/>
      <c r="AEP2" s="67"/>
      <c r="AEQ2" s="67"/>
      <c r="AER2" s="67"/>
      <c r="AES2" s="67"/>
      <c r="AET2" s="67"/>
      <c r="AEU2" s="67"/>
      <c r="AEV2" s="67"/>
      <c r="AEW2" s="67"/>
      <c r="AEX2" s="67"/>
      <c r="AEY2" s="67"/>
      <c r="AEZ2" s="67"/>
      <c r="AFA2" s="67"/>
      <c r="AFB2" s="67"/>
      <c r="AFC2" s="67"/>
      <c r="AFD2" s="67"/>
      <c r="AFE2" s="67"/>
      <c r="AFF2" s="67"/>
      <c r="AFG2" s="67"/>
      <c r="AFH2" s="67"/>
      <c r="AFI2" s="67"/>
      <c r="AFJ2" s="67"/>
      <c r="AFK2" s="67"/>
      <c r="AFL2" s="67"/>
      <c r="AFM2" s="67"/>
      <c r="AFN2" s="67"/>
      <c r="AFO2" s="67"/>
      <c r="AFP2" s="67"/>
      <c r="AFQ2" s="67"/>
      <c r="AFR2" s="67"/>
      <c r="AFS2" s="67"/>
      <c r="AFT2" s="67"/>
      <c r="AFU2" s="67"/>
      <c r="AFV2" s="67"/>
      <c r="AFW2" s="67"/>
      <c r="AFX2" s="67"/>
      <c r="AFY2" s="67"/>
      <c r="AFZ2" s="67"/>
      <c r="AGA2" s="67"/>
      <c r="AGB2" s="67"/>
      <c r="AGC2" s="67"/>
      <c r="AGD2" s="67"/>
      <c r="AGE2" s="67"/>
      <c r="AGF2" s="67"/>
      <c r="AGG2" s="67"/>
      <c r="AGH2" s="67"/>
      <c r="AGI2" s="67"/>
      <c r="AGJ2" s="67"/>
      <c r="AGK2" s="67"/>
      <c r="AGL2" s="67"/>
      <c r="AGM2" s="67"/>
      <c r="AGN2" s="67"/>
      <c r="AGO2" s="67"/>
      <c r="AGP2" s="67"/>
      <c r="AGQ2" s="67"/>
      <c r="AGR2" s="67"/>
      <c r="AGS2" s="67"/>
      <c r="AGT2" s="67"/>
      <c r="AGU2" s="67"/>
      <c r="AGV2" s="67"/>
      <c r="AGW2" s="67"/>
      <c r="AGX2" s="67"/>
      <c r="AGY2" s="67"/>
      <c r="AGZ2" s="67"/>
      <c r="AHA2" s="67"/>
      <c r="AHB2" s="67"/>
      <c r="AHC2" s="67"/>
      <c r="AHD2" s="67"/>
      <c r="AHE2" s="67"/>
      <c r="AHF2" s="67"/>
      <c r="AHG2" s="67"/>
      <c r="AHH2" s="67"/>
      <c r="AHI2" s="67"/>
      <c r="AHJ2" s="67"/>
      <c r="AHK2" s="67"/>
      <c r="AHL2" s="67"/>
      <c r="AHM2" s="67"/>
      <c r="AHN2" s="67"/>
      <c r="AHO2" s="67"/>
      <c r="AHP2" s="67"/>
      <c r="AHQ2" s="67"/>
      <c r="AHR2" s="67"/>
      <c r="AHS2" s="67"/>
      <c r="AHT2" s="67"/>
      <c r="AHU2" s="67"/>
      <c r="AHV2" s="67"/>
      <c r="AHW2" s="67"/>
      <c r="AHX2" s="67"/>
      <c r="AHY2" s="67"/>
      <c r="AHZ2" s="67"/>
      <c r="AIA2" s="67"/>
      <c r="AIB2" s="67"/>
      <c r="AIC2" s="67"/>
      <c r="AID2" s="67"/>
      <c r="AIE2" s="67"/>
      <c r="AIF2" s="67"/>
      <c r="AIG2" s="67"/>
      <c r="AIH2" s="67"/>
      <c r="AII2" s="67"/>
      <c r="AIJ2" s="67"/>
      <c r="AIK2" s="67"/>
      <c r="AIL2" s="67"/>
      <c r="AIM2" s="67"/>
      <c r="AIN2" s="67"/>
      <c r="AIO2" s="67"/>
      <c r="AIP2" s="67"/>
      <c r="AIQ2" s="67"/>
      <c r="AIR2" s="67"/>
      <c r="AIS2" s="67"/>
      <c r="AIT2" s="67"/>
      <c r="AIU2" s="67"/>
      <c r="AIV2" s="67"/>
      <c r="AIW2" s="67"/>
      <c r="AIX2" s="67"/>
      <c r="AIY2" s="67"/>
      <c r="AIZ2" s="67"/>
      <c r="AJA2" s="67"/>
      <c r="AJB2" s="67"/>
      <c r="AJC2" s="67"/>
      <c r="AJD2" s="67"/>
      <c r="AJE2" s="67"/>
      <c r="AJF2" s="67"/>
      <c r="AJG2" s="67"/>
      <c r="AJH2" s="67"/>
      <c r="AJI2" s="67"/>
    </row>
    <row r="3" spans="1:945" x14ac:dyDescent="0.25">
      <c r="A3" s="1622" t="s">
        <v>845</v>
      </c>
      <c r="B3" s="1623" t="s">
        <v>846</v>
      </c>
      <c r="C3" s="1622" t="s">
        <v>431</v>
      </c>
      <c r="D3" s="1623" t="s">
        <v>431</v>
      </c>
      <c r="E3" s="1623" t="s">
        <v>418</v>
      </c>
      <c r="F3" s="1624">
        <v>192906000</v>
      </c>
      <c r="G3" s="1624">
        <v>0</v>
      </c>
      <c r="H3" s="1624">
        <v>0</v>
      </c>
      <c r="I3" s="1624">
        <f>+F3/$J$1*$K$1</f>
        <v>199657.71</v>
      </c>
      <c r="J3" s="1624">
        <f>+G3/$J$1*$K$1</f>
        <v>0</v>
      </c>
      <c r="K3" s="1624">
        <f>+H3/$J$1*$K$1</f>
        <v>0</v>
      </c>
      <c r="M3" s="1622" t="s">
        <v>415</v>
      </c>
      <c r="N3" s="1623" t="s">
        <v>438</v>
      </c>
      <c r="O3" s="1622" t="s">
        <v>645</v>
      </c>
      <c r="P3" s="1623" t="s">
        <v>646</v>
      </c>
      <c r="Q3" s="1624">
        <v>0</v>
      </c>
      <c r="R3" s="1625">
        <f>+Q3/$R$1*$S$1</f>
        <v>0</v>
      </c>
      <c r="U3" s="1622" t="s">
        <v>845</v>
      </c>
      <c r="V3" s="1622" t="s">
        <v>846</v>
      </c>
      <c r="W3" s="1622" t="s">
        <v>431</v>
      </c>
      <c r="X3" s="1623" t="s">
        <v>431</v>
      </c>
      <c r="Y3" s="1624">
        <v>192906000</v>
      </c>
      <c r="Z3" s="1624">
        <v>0</v>
      </c>
      <c r="AA3" s="1624">
        <v>0</v>
      </c>
      <c r="AB3" s="1624">
        <f>+Y3/$AC$1*$AD$1</f>
        <v>199657.71</v>
      </c>
      <c r="AC3" s="1624">
        <f>+Z3/$AC$1*$AD$1</f>
        <v>0</v>
      </c>
      <c r="AD3" s="1624">
        <f>+AA3/$AC$1*$AD$1</f>
        <v>0</v>
      </c>
      <c r="AG3" s="1622" t="s">
        <v>415</v>
      </c>
      <c r="AH3" s="1622" t="s">
        <v>438</v>
      </c>
      <c r="AI3" s="1622" t="s">
        <v>441</v>
      </c>
      <c r="AJ3" s="1622" t="s">
        <v>267</v>
      </c>
      <c r="AK3" s="1624">
        <v>7800000</v>
      </c>
      <c r="AL3" s="1624">
        <f>+AK3/$AL$1*$AM$1</f>
        <v>8072.9999999999991</v>
      </c>
      <c r="AO3" s="1622" t="s">
        <v>845</v>
      </c>
      <c r="AP3" s="1623" t="s">
        <v>846</v>
      </c>
      <c r="AQ3" s="1622" t="s">
        <v>431</v>
      </c>
      <c r="AR3" s="1623" t="s">
        <v>431</v>
      </c>
      <c r="AS3" s="1624">
        <v>192906000</v>
      </c>
      <c r="AT3" s="1624">
        <v>0</v>
      </c>
      <c r="AU3" s="1624">
        <v>0</v>
      </c>
      <c r="AV3" s="1624">
        <f>+AS3/$AW$1*$AX$1</f>
        <v>199657.71</v>
      </c>
      <c r="AW3" s="1624">
        <f>+AT3/$AW$1*$AX$1</f>
        <v>0</v>
      </c>
      <c r="AX3" s="1624">
        <f>+AU3/$AW$1*$AX$1</f>
        <v>0</v>
      </c>
      <c r="BA3" s="1623" t="s">
        <v>845</v>
      </c>
      <c r="BB3" s="1623" t="s">
        <v>846</v>
      </c>
      <c r="BC3" s="1623" t="s">
        <v>431</v>
      </c>
      <c r="BD3" s="1623" t="s">
        <v>431</v>
      </c>
      <c r="BE3" s="1626">
        <v>192906000</v>
      </c>
      <c r="BF3" s="1627">
        <f>+BE3/$BD$1*$BE$1</f>
        <v>199657.71</v>
      </c>
      <c r="BI3" s="1622" t="s">
        <v>845</v>
      </c>
      <c r="BJ3" s="1623" t="s">
        <v>846</v>
      </c>
      <c r="BK3" s="1622" t="s">
        <v>431</v>
      </c>
      <c r="BL3" s="1623" t="s">
        <v>431</v>
      </c>
      <c r="BM3" s="1624">
        <v>192906000</v>
      </c>
      <c r="BN3" s="1624">
        <v>0</v>
      </c>
      <c r="BO3" s="1624">
        <v>0</v>
      </c>
      <c r="BP3" s="1628">
        <f>+BM3/$BP$1*$BR$1</f>
        <v>199657.71</v>
      </c>
      <c r="BQ3" s="1628">
        <f>+BN3/$BP$1*$BR$1</f>
        <v>0</v>
      </c>
      <c r="BR3" s="1628">
        <f>+BO3/$BP$1*$BR$1</f>
        <v>0</v>
      </c>
      <c r="BU3" s="1623" t="s">
        <v>415</v>
      </c>
      <c r="BV3" s="1623" t="s">
        <v>438</v>
      </c>
      <c r="BW3" s="1623" t="s">
        <v>431</v>
      </c>
      <c r="BX3" s="1623" t="s">
        <v>431</v>
      </c>
      <c r="BY3" s="1624">
        <v>0</v>
      </c>
      <c r="BZ3" s="1628">
        <f>+BY3/$BZ$1*$CA$1</f>
        <v>0</v>
      </c>
      <c r="CB3" s="1623" t="s">
        <v>845</v>
      </c>
      <c r="CC3" s="1623" t="s">
        <v>846</v>
      </c>
      <c r="CD3" s="1623" t="s">
        <v>431</v>
      </c>
      <c r="CE3" s="1623" t="s">
        <v>431</v>
      </c>
      <c r="CF3" s="1624">
        <v>192906000</v>
      </c>
      <c r="CG3" s="1624">
        <v>0</v>
      </c>
      <c r="CH3" s="1624">
        <v>0</v>
      </c>
      <c r="CI3" s="1628">
        <f>+CF3/$CK$1*$CL$1</f>
        <v>199657.71</v>
      </c>
      <c r="CJ3" s="1628">
        <f>+CG3/$CK$1*$CL$1</f>
        <v>0</v>
      </c>
      <c r="CK3" s="1628">
        <f>+CH3/$CK$1*$CL$1</f>
        <v>0</v>
      </c>
      <c r="CN3" s="1181" t="s">
        <v>415</v>
      </c>
      <c r="CO3" s="1181" t="s">
        <v>438</v>
      </c>
      <c r="CP3" s="1181" t="s">
        <v>416</v>
      </c>
      <c r="CQ3" s="1181" t="s">
        <v>417</v>
      </c>
      <c r="CR3" s="1628">
        <v>72000000</v>
      </c>
      <c r="CS3" s="1629">
        <f>+CR3/$CS$1*$CT$1</f>
        <v>74520</v>
      </c>
      <c r="CV3" s="1181" t="s">
        <v>845</v>
      </c>
      <c r="CW3" s="1181" t="s">
        <v>846</v>
      </c>
      <c r="CX3" s="1181" t="s">
        <v>431</v>
      </c>
      <c r="CY3" s="1181" t="s">
        <v>431</v>
      </c>
      <c r="CZ3" s="1628">
        <v>192906000</v>
      </c>
      <c r="DA3" s="1628">
        <v>0</v>
      </c>
      <c r="DB3" s="1628">
        <v>0</v>
      </c>
      <c r="DC3" s="1628">
        <f>+CZ3/$DD$1*$DE$1</f>
        <v>199657.71</v>
      </c>
      <c r="DD3" s="1628">
        <f>+DA3/$DD$1*$DE$1</f>
        <v>0</v>
      </c>
      <c r="DE3" s="1628">
        <f>+DB3/$DD$1*$DE$1</f>
        <v>0</v>
      </c>
      <c r="DH3" s="1181" t="s">
        <v>415</v>
      </c>
      <c r="DI3" s="1181" t="s">
        <v>438</v>
      </c>
      <c r="DJ3" s="1181" t="s">
        <v>645</v>
      </c>
      <c r="DK3" s="1181" t="s">
        <v>646</v>
      </c>
      <c r="DL3" s="1628">
        <v>648187</v>
      </c>
      <c r="DM3" s="1628">
        <f t="shared" ref="DM3:DM10" si="0">+DL3/$DL$1*$DM$1</f>
        <v>670.87354499999992</v>
      </c>
      <c r="DO3" s="1622" t="s">
        <v>845</v>
      </c>
      <c r="DP3" s="1623" t="s">
        <v>846</v>
      </c>
      <c r="DQ3" s="1623" t="s">
        <v>431</v>
      </c>
      <c r="DR3" s="1623" t="s">
        <v>431</v>
      </c>
      <c r="DS3" s="1624">
        <v>192906000</v>
      </c>
      <c r="DT3" s="1624">
        <v>0</v>
      </c>
      <c r="DU3" s="1624">
        <v>0</v>
      </c>
      <c r="DV3" s="1628">
        <f t="shared" ref="DV3:DV34" si="1">+DS3/$DW$1*$DX$1</f>
        <v>199657.71</v>
      </c>
      <c r="DW3" s="1628">
        <f t="shared" ref="DW3:DW34" si="2">+DT3/$DW$1*$DX$1</f>
        <v>0</v>
      </c>
      <c r="DX3" s="1628">
        <f t="shared" ref="DX3:DX34" si="3">+DU3/$DW$1*$DX$1</f>
        <v>0</v>
      </c>
      <c r="EA3" s="1623" t="s">
        <v>415</v>
      </c>
      <c r="EB3" s="1623" t="s">
        <v>438</v>
      </c>
      <c r="EC3" s="1623" t="s">
        <v>441</v>
      </c>
      <c r="ED3" s="1623" t="s">
        <v>267</v>
      </c>
      <c r="EE3" s="1623" t="s">
        <v>418</v>
      </c>
      <c r="EF3" s="1626">
        <v>51500000</v>
      </c>
      <c r="EG3" s="1628">
        <f t="shared" ref="EG3:EG11" si="4">+EF3/$EF$1*$EG$1</f>
        <v>53302.499999999993</v>
      </c>
      <c r="EI3" s="1623" t="s">
        <v>845</v>
      </c>
      <c r="EJ3" s="1623" t="s">
        <v>846</v>
      </c>
      <c r="EK3" s="1622" t="s">
        <v>431</v>
      </c>
      <c r="EL3" s="1623" t="s">
        <v>431</v>
      </c>
      <c r="EM3" s="1624">
        <v>192906000</v>
      </c>
      <c r="EN3" s="1624">
        <v>0</v>
      </c>
      <c r="EO3" s="1624">
        <v>0</v>
      </c>
      <c r="EP3" s="1628">
        <f t="shared" ref="EP3:EP34" si="5">+EM3/$EQ$1*$ER$1</f>
        <v>199657.71</v>
      </c>
      <c r="EQ3" s="1628">
        <f t="shared" ref="EQ3:EQ34" si="6">+EN3/$EQ$1*$ER$1</f>
        <v>0</v>
      </c>
      <c r="ER3" s="1628">
        <f t="shared" ref="ER3:ER34" si="7">+EO3/$EQ$1*$ER$1</f>
        <v>0</v>
      </c>
      <c r="EU3" s="1622" t="s">
        <v>415</v>
      </c>
      <c r="EV3" s="1622" t="s">
        <v>438</v>
      </c>
      <c r="EW3" s="1622" t="s">
        <v>441</v>
      </c>
      <c r="EX3" s="1622" t="s">
        <v>267</v>
      </c>
      <c r="EY3" s="1623" t="s">
        <v>418</v>
      </c>
      <c r="EZ3" s="1624">
        <v>33000000</v>
      </c>
      <c r="FA3" s="1630">
        <f>+EZ3/$FA$1*$FB$1</f>
        <v>34155</v>
      </c>
      <c r="FD3" s="1622" t="s">
        <v>845</v>
      </c>
      <c r="FE3" s="1622" t="s">
        <v>846</v>
      </c>
      <c r="FF3" s="1622" t="s">
        <v>431</v>
      </c>
      <c r="FG3" s="1622" t="s">
        <v>431</v>
      </c>
      <c r="FH3" s="1623" t="s">
        <v>418</v>
      </c>
      <c r="FI3" s="1624">
        <v>192906000</v>
      </c>
      <c r="FJ3" s="1624">
        <v>0</v>
      </c>
      <c r="FK3" s="1624">
        <v>0</v>
      </c>
      <c r="FL3" s="1628">
        <f>+FI3/$FM$1*$FN$1</f>
        <v>199657.71</v>
      </c>
      <c r="FM3" s="1628">
        <f>+FJ3/$FM$1*$FN$1</f>
        <v>0</v>
      </c>
      <c r="FN3" s="1628">
        <f>+FK3/$FM$1*$FN$1</f>
        <v>0</v>
      </c>
      <c r="FQ3" s="1623">
        <v>2403026</v>
      </c>
      <c r="FR3" s="1623" t="s">
        <v>438</v>
      </c>
      <c r="FS3" s="1623">
        <v>42426001</v>
      </c>
      <c r="FT3" s="1623" t="s">
        <v>267</v>
      </c>
      <c r="FU3" s="1624">
        <v>199940000</v>
      </c>
      <c r="FV3" s="1628">
        <f>+FU3/$FU$1*$FV$1</f>
        <v>206937.9</v>
      </c>
      <c r="FX3" s="1622" t="s">
        <v>845</v>
      </c>
      <c r="FY3" s="1623" t="s">
        <v>846</v>
      </c>
      <c r="FZ3" s="1622" t="s">
        <v>431</v>
      </c>
      <c r="GA3" s="1623" t="s">
        <v>431</v>
      </c>
      <c r="GB3" s="1624">
        <v>192906000</v>
      </c>
      <c r="GC3" s="1624">
        <v>0</v>
      </c>
      <c r="GD3" s="1624">
        <v>0</v>
      </c>
      <c r="GE3" s="1628">
        <f>+GB3/$GE$1*$GF$1</f>
        <v>199657.71</v>
      </c>
      <c r="GF3" s="1628">
        <f>+GC3/$GE$1*$GF$1</f>
        <v>0</v>
      </c>
      <c r="GG3" s="1628">
        <f>+GD3/$GE$1*$GF$1</f>
        <v>0</v>
      </c>
      <c r="GJ3" s="1622" t="s">
        <v>415</v>
      </c>
      <c r="GK3" s="1622" t="s">
        <v>438</v>
      </c>
      <c r="GL3" s="1622" t="s">
        <v>441</v>
      </c>
      <c r="GM3" s="1622" t="s">
        <v>267</v>
      </c>
      <c r="GN3" s="1624">
        <v>80950000</v>
      </c>
      <c r="GO3" s="1628">
        <f>+GN3/$GN$1*$GO$1</f>
        <v>83783.25</v>
      </c>
      <c r="GR3" s="1181" t="s">
        <v>845</v>
      </c>
      <c r="GS3" s="1181" t="s">
        <v>846</v>
      </c>
      <c r="GT3" s="1181" t="s">
        <v>431</v>
      </c>
      <c r="GU3" s="1181" t="s">
        <v>431</v>
      </c>
      <c r="GV3" s="1628">
        <v>192906000</v>
      </c>
      <c r="GW3" s="1628">
        <v>0</v>
      </c>
      <c r="GX3" s="1628">
        <v>0</v>
      </c>
      <c r="GY3" s="1628">
        <f>+GV3/$GZ$1*$HA$1</f>
        <v>199657.71</v>
      </c>
      <c r="GZ3" s="1628">
        <f>+GW3/$GZ$1*$HA$1</f>
        <v>0</v>
      </c>
      <c r="HA3" s="1628">
        <f>+GX3/$GZ$1*$HA$1</f>
        <v>0</v>
      </c>
      <c r="HD3" s="1622" t="s">
        <v>415</v>
      </c>
      <c r="HE3" s="1622" t="s">
        <v>438</v>
      </c>
      <c r="HF3" s="1622" t="s">
        <v>645</v>
      </c>
      <c r="HG3" s="1622" t="s">
        <v>646</v>
      </c>
      <c r="HH3" s="1624">
        <v>3330000</v>
      </c>
      <c r="HI3" s="1628">
        <f>+HH3/$HH$1*$HI$1</f>
        <v>3446.5499999999997</v>
      </c>
      <c r="HK3" s="1622" t="s">
        <v>845</v>
      </c>
      <c r="HL3" s="1622" t="s">
        <v>846</v>
      </c>
      <c r="HM3" s="1622" t="s">
        <v>431</v>
      </c>
      <c r="HN3" s="1622" t="s">
        <v>431</v>
      </c>
      <c r="HO3" s="1624">
        <v>192906000</v>
      </c>
      <c r="HP3" s="1624">
        <v>0</v>
      </c>
      <c r="HQ3" s="1624">
        <v>0</v>
      </c>
      <c r="HR3" s="1628">
        <f>+HO3/$HS$1*$HT$1</f>
        <v>199657.71</v>
      </c>
      <c r="HS3" s="1628">
        <f>+HP3/$HS$1*$HT$1</f>
        <v>0</v>
      </c>
      <c r="HT3" s="1628">
        <f>+HQ3/$HS$1*$HT$1</f>
        <v>0</v>
      </c>
    </row>
    <row r="4" spans="1:945" x14ac:dyDescent="0.25">
      <c r="A4" s="1622" t="s">
        <v>415</v>
      </c>
      <c r="B4" s="1623" t="s">
        <v>438</v>
      </c>
      <c r="C4" s="1622" t="s">
        <v>441</v>
      </c>
      <c r="D4" s="1623" t="s">
        <v>267</v>
      </c>
      <c r="E4" s="1623" t="s">
        <v>418</v>
      </c>
      <c r="F4" s="1624">
        <v>1074172000</v>
      </c>
      <c r="G4" s="1624">
        <v>0</v>
      </c>
      <c r="H4" s="1624">
        <v>0</v>
      </c>
      <c r="I4" s="1624">
        <f t="shared" ref="I4:I36" si="8">+F4/$J$1*$K$1</f>
        <v>1111768.02</v>
      </c>
      <c r="J4" s="1624">
        <f t="shared" ref="J4:J36" si="9">+G4/$J$1*$K$1</f>
        <v>0</v>
      </c>
      <c r="K4" s="1624">
        <f t="shared" ref="K4:K36" si="10">+H4/$J$1*$K$1</f>
        <v>0</v>
      </c>
      <c r="M4" s="1622" t="s">
        <v>415</v>
      </c>
      <c r="N4" s="1623" t="s">
        <v>438</v>
      </c>
      <c r="O4" s="1622" t="s">
        <v>594</v>
      </c>
      <c r="P4" s="1623" t="s">
        <v>322</v>
      </c>
      <c r="Q4" s="1624">
        <v>0</v>
      </c>
      <c r="R4" s="1625">
        <f t="shared" ref="R4:R20" si="11">+Q4/$R$1*$S$1</f>
        <v>0</v>
      </c>
      <c r="U4" s="1622" t="s">
        <v>415</v>
      </c>
      <c r="V4" s="1622" t="s">
        <v>438</v>
      </c>
      <c r="W4" s="1622" t="s">
        <v>441</v>
      </c>
      <c r="X4" s="1623" t="s">
        <v>267</v>
      </c>
      <c r="Y4" s="1624">
        <v>1075022000</v>
      </c>
      <c r="Z4" s="1624">
        <v>0</v>
      </c>
      <c r="AA4" s="1624">
        <v>0</v>
      </c>
      <c r="AB4" s="1624">
        <f t="shared" ref="AB4:AB41" si="12">+Y4/$AC$1*$AD$1</f>
        <v>1112647.77</v>
      </c>
      <c r="AC4" s="1624">
        <f t="shared" ref="AC4:AC41" si="13">+Z4/$AC$1*$AD$1</f>
        <v>0</v>
      </c>
      <c r="AD4" s="1624">
        <f t="shared" ref="AD4:AD41" si="14">+AA4/$AC$1*$AD$1</f>
        <v>0</v>
      </c>
      <c r="AG4" s="1622" t="s">
        <v>415</v>
      </c>
      <c r="AH4" s="1622" t="s">
        <v>438</v>
      </c>
      <c r="AI4" s="1622" t="s">
        <v>645</v>
      </c>
      <c r="AJ4" s="1622" t="s">
        <v>646</v>
      </c>
      <c r="AK4" s="1624">
        <v>0</v>
      </c>
      <c r="AL4" s="1624">
        <f t="shared" ref="AL4:AL16" si="15">+AK4/$AL$1*$AM$1</f>
        <v>0</v>
      </c>
      <c r="AO4" s="1622" t="s">
        <v>415</v>
      </c>
      <c r="AP4" s="1623" t="s">
        <v>438</v>
      </c>
      <c r="AQ4" s="1622" t="s">
        <v>441</v>
      </c>
      <c r="AR4" s="1623" t="s">
        <v>267</v>
      </c>
      <c r="AS4" s="1624">
        <v>1075022000</v>
      </c>
      <c r="AT4" s="1624">
        <v>0</v>
      </c>
      <c r="AU4" s="1624">
        <v>0</v>
      </c>
      <c r="AV4" s="1624">
        <f t="shared" ref="AV4:AV43" si="16">+AS4/$AW$1*$AX$1</f>
        <v>1112647.77</v>
      </c>
      <c r="AW4" s="1624">
        <f t="shared" ref="AW4:AW43" si="17">+AT4/$AW$1*$AX$1</f>
        <v>0</v>
      </c>
      <c r="AX4" s="1624">
        <f t="shared" ref="AX4:AX43" si="18">+AU4/$AW$1*$AX$1</f>
        <v>0</v>
      </c>
      <c r="BA4" s="1623" t="s">
        <v>415</v>
      </c>
      <c r="BB4" s="1623" t="s">
        <v>438</v>
      </c>
      <c r="BC4" s="1623" t="s">
        <v>645</v>
      </c>
      <c r="BD4" s="1623" t="s">
        <v>646</v>
      </c>
      <c r="BE4" s="1626">
        <v>2450000</v>
      </c>
      <c r="BF4" s="1627">
        <f t="shared" ref="BF4:BF10" si="19">+BE4/$BD$1*$BE$1</f>
        <v>2535.75</v>
      </c>
      <c r="BI4" s="1622" t="s">
        <v>845</v>
      </c>
      <c r="BJ4" s="1623" t="s">
        <v>846</v>
      </c>
      <c r="BK4" s="1622" t="s">
        <v>431</v>
      </c>
      <c r="BL4" s="1623" t="s">
        <v>431</v>
      </c>
      <c r="BM4" s="1624">
        <v>0</v>
      </c>
      <c r="BN4" s="1624">
        <v>192906000</v>
      </c>
      <c r="BO4" s="1624">
        <v>192906000</v>
      </c>
      <c r="BP4" s="1628">
        <f t="shared" ref="BP4:BP46" si="20">+BM4/$BP$1*$BR$1</f>
        <v>0</v>
      </c>
      <c r="BQ4" s="1628">
        <f t="shared" ref="BQ4:BQ46" si="21">+BN4/$BP$1*$BR$1</f>
        <v>199657.71</v>
      </c>
      <c r="BR4" s="1628">
        <f t="shared" ref="BR4:BR46" si="22">+BO4/$BP$1*$BR$1</f>
        <v>199657.71</v>
      </c>
      <c r="BU4" s="1623" t="s">
        <v>415</v>
      </c>
      <c r="BV4" s="1623" t="s">
        <v>438</v>
      </c>
      <c r="BW4" s="1623" t="s">
        <v>416</v>
      </c>
      <c r="BX4" s="1623" t="s">
        <v>417</v>
      </c>
      <c r="BY4" s="1624">
        <v>154360000</v>
      </c>
      <c r="BZ4" s="1628">
        <f t="shared" ref="BZ4:BZ23" si="23">+BY4/$BZ$1*$CA$1</f>
        <v>159762.59999999998</v>
      </c>
      <c r="CB4" s="1623" t="s">
        <v>845</v>
      </c>
      <c r="CC4" s="1623" t="s">
        <v>846</v>
      </c>
      <c r="CD4" s="1623" t="s">
        <v>431</v>
      </c>
      <c r="CE4" s="1623" t="s">
        <v>431</v>
      </c>
      <c r="CF4" s="1624">
        <v>0</v>
      </c>
      <c r="CG4" s="1624">
        <v>192906000</v>
      </c>
      <c r="CH4" s="1624">
        <v>192906000</v>
      </c>
      <c r="CI4" s="1628">
        <f t="shared" ref="CI4:CI49" si="24">+CF4/$CK$1*$CL$1</f>
        <v>0</v>
      </c>
      <c r="CJ4" s="1628">
        <f t="shared" ref="CJ4:CJ49" si="25">+CG4/$CK$1*$CL$1</f>
        <v>199657.71</v>
      </c>
      <c r="CK4" s="1628">
        <f t="shared" ref="CK4:CK49" si="26">+CH4/$CK$1*$CL$1</f>
        <v>199657.71</v>
      </c>
      <c r="CN4" s="1181" t="s">
        <v>415</v>
      </c>
      <c r="CO4" s="1181" t="s">
        <v>438</v>
      </c>
      <c r="CP4" s="1181" t="s">
        <v>645</v>
      </c>
      <c r="CQ4" s="1181" t="s">
        <v>646</v>
      </c>
      <c r="CR4" s="1628">
        <v>547376</v>
      </c>
      <c r="CS4" s="1629">
        <f t="shared" ref="CS4:CS11" si="27">+CR4/$CS$1*$CT$1</f>
        <v>566.53415999999993</v>
      </c>
      <c r="CV4" s="1181" t="s">
        <v>845</v>
      </c>
      <c r="CW4" s="1181" t="s">
        <v>846</v>
      </c>
      <c r="CX4" s="1181" t="s">
        <v>431</v>
      </c>
      <c r="CY4" s="1181" t="s">
        <v>431</v>
      </c>
      <c r="CZ4" s="1628">
        <v>0</v>
      </c>
      <c r="DA4" s="1628">
        <v>192906000</v>
      </c>
      <c r="DB4" s="1628">
        <v>192906000</v>
      </c>
      <c r="DC4" s="1628">
        <f t="shared" ref="DC4:DC50" si="28">+CZ4/$DD$1*$DE$1</f>
        <v>0</v>
      </c>
      <c r="DD4" s="1628">
        <f t="shared" ref="DD4:DD50" si="29">+DA4/$DD$1*$DE$1</f>
        <v>199657.71</v>
      </c>
      <c r="DE4" s="1628">
        <f t="shared" ref="DE4:DE50" si="30">+DB4/$DD$1*$DE$1</f>
        <v>199657.71</v>
      </c>
      <c r="DH4" s="1181" t="s">
        <v>419</v>
      </c>
      <c r="DI4" s="1181" t="s">
        <v>299</v>
      </c>
      <c r="DJ4" s="1181" t="s">
        <v>422</v>
      </c>
      <c r="DK4" s="1181" t="s">
        <v>320</v>
      </c>
      <c r="DL4" s="1628">
        <v>3990000</v>
      </c>
      <c r="DM4" s="1628">
        <f t="shared" si="0"/>
        <v>4129.6499999999996</v>
      </c>
      <c r="DO4" s="1622" t="s">
        <v>845</v>
      </c>
      <c r="DP4" s="1623" t="s">
        <v>846</v>
      </c>
      <c r="DQ4" s="1623" t="s">
        <v>431</v>
      </c>
      <c r="DR4" s="1623" t="s">
        <v>431</v>
      </c>
      <c r="DS4" s="1624">
        <v>0</v>
      </c>
      <c r="DT4" s="1624">
        <v>192906000</v>
      </c>
      <c r="DU4" s="1624">
        <v>192906000</v>
      </c>
      <c r="DV4" s="1628">
        <f t="shared" si="1"/>
        <v>0</v>
      </c>
      <c r="DW4" s="1628">
        <f t="shared" si="2"/>
        <v>199657.71</v>
      </c>
      <c r="DX4" s="1628">
        <f t="shared" si="3"/>
        <v>199657.71</v>
      </c>
      <c r="EA4" s="1623" t="s">
        <v>419</v>
      </c>
      <c r="EB4" s="1623" t="s">
        <v>299</v>
      </c>
      <c r="EC4" s="1623" t="s">
        <v>421</v>
      </c>
      <c r="ED4" s="1623" t="s">
        <v>330</v>
      </c>
      <c r="EE4" s="1623" t="s">
        <v>418</v>
      </c>
      <c r="EF4" s="1626">
        <v>3830086</v>
      </c>
      <c r="EG4" s="1628">
        <f t="shared" si="4"/>
        <v>3964.1390099999994</v>
      </c>
      <c r="EI4" s="1623" t="s">
        <v>845</v>
      </c>
      <c r="EJ4" s="1623" t="s">
        <v>846</v>
      </c>
      <c r="EK4" s="1622" t="s">
        <v>431</v>
      </c>
      <c r="EL4" s="1623" t="s">
        <v>431</v>
      </c>
      <c r="EM4" s="1624">
        <v>0</v>
      </c>
      <c r="EN4" s="1624">
        <v>192906000</v>
      </c>
      <c r="EO4" s="1624">
        <v>192906000</v>
      </c>
      <c r="EP4" s="1628">
        <f t="shared" si="5"/>
        <v>0</v>
      </c>
      <c r="EQ4" s="1628">
        <f t="shared" si="6"/>
        <v>199657.71</v>
      </c>
      <c r="ER4" s="1628">
        <f t="shared" si="7"/>
        <v>199657.71</v>
      </c>
      <c r="EU4" s="1622" t="s">
        <v>415</v>
      </c>
      <c r="EV4" s="1622" t="s">
        <v>438</v>
      </c>
      <c r="EW4" s="1622" t="s">
        <v>439</v>
      </c>
      <c r="EX4" s="1622" t="s">
        <v>440</v>
      </c>
      <c r="EY4" s="1623" t="s">
        <v>418</v>
      </c>
      <c r="EZ4" s="1624">
        <v>50000000</v>
      </c>
      <c r="FA4" s="1630">
        <f t="shared" ref="FA4:FA9" si="31">+EZ4/$FA$1*$FB$1</f>
        <v>51749.999999999993</v>
      </c>
      <c r="FD4" s="1622" t="s">
        <v>845</v>
      </c>
      <c r="FE4" s="1622" t="s">
        <v>846</v>
      </c>
      <c r="FF4" s="1622" t="s">
        <v>431</v>
      </c>
      <c r="FG4" s="1622" t="s">
        <v>431</v>
      </c>
      <c r="FH4" s="1623" t="s">
        <v>418</v>
      </c>
      <c r="FI4" s="1624">
        <v>0</v>
      </c>
      <c r="FJ4" s="1624">
        <v>192906000</v>
      </c>
      <c r="FK4" s="1624">
        <v>192906000</v>
      </c>
      <c r="FL4" s="1628">
        <f t="shared" ref="FL4:FL54" si="32">+FI4/$FM$1*$FN$1</f>
        <v>0</v>
      </c>
      <c r="FM4" s="1628">
        <f t="shared" ref="FM4:FM54" si="33">+FJ4/$FM$1*$FN$1</f>
        <v>199657.71</v>
      </c>
      <c r="FN4" s="1628">
        <f t="shared" ref="FN4:FN54" si="34">+FK4/$FM$1*$FN$1</f>
        <v>199657.71</v>
      </c>
      <c r="FQ4" s="1623" t="s">
        <v>419</v>
      </c>
      <c r="FR4" s="1623" t="s">
        <v>299</v>
      </c>
      <c r="FS4" s="1623" t="s">
        <v>422</v>
      </c>
      <c r="FT4" s="1623" t="s">
        <v>320</v>
      </c>
      <c r="FU4" s="1624">
        <v>3990000</v>
      </c>
      <c r="FV4" s="1628">
        <f t="shared" ref="FV4:FV9" si="35">+FU4/$FU$1*$FV$1</f>
        <v>4129.6499999999996</v>
      </c>
      <c r="FX4" s="1622" t="s">
        <v>845</v>
      </c>
      <c r="FY4" s="1623" t="s">
        <v>846</v>
      </c>
      <c r="FZ4" s="1622" t="s">
        <v>431</v>
      </c>
      <c r="GA4" s="1623" t="s">
        <v>431</v>
      </c>
      <c r="GB4" s="1624">
        <v>0</v>
      </c>
      <c r="GC4" s="1624">
        <v>192906000</v>
      </c>
      <c r="GD4" s="1624">
        <v>192906000</v>
      </c>
      <c r="GE4" s="1628">
        <f t="shared" ref="GE4:GE54" si="36">+GB4/$GE$1*$GF$1</f>
        <v>0</v>
      </c>
      <c r="GF4" s="1628">
        <f t="shared" ref="GF4:GF54" si="37">+GC4/$GE$1*$GF$1</f>
        <v>199657.71</v>
      </c>
      <c r="GG4" s="1628">
        <f t="shared" ref="GG4:GG54" si="38">+GD4/$GE$1*$GF$1</f>
        <v>199657.71</v>
      </c>
      <c r="GJ4" s="1622" t="s">
        <v>415</v>
      </c>
      <c r="GK4" s="1622" t="s">
        <v>438</v>
      </c>
      <c r="GL4" s="1622" t="s">
        <v>645</v>
      </c>
      <c r="GM4" s="1622" t="s">
        <v>646</v>
      </c>
      <c r="GN4" s="1624">
        <v>6660000</v>
      </c>
      <c r="GO4" s="1628">
        <f t="shared" ref="GO4:GO12" si="39">+GN4/$GN$1*$GO$1</f>
        <v>6893.0999999999995</v>
      </c>
      <c r="GR4" s="1181" t="s">
        <v>845</v>
      </c>
      <c r="GS4" s="1181" t="s">
        <v>846</v>
      </c>
      <c r="GT4" s="1181" t="s">
        <v>431</v>
      </c>
      <c r="GU4" s="1181" t="s">
        <v>431</v>
      </c>
      <c r="GV4" s="1628">
        <v>0</v>
      </c>
      <c r="GW4" s="1628">
        <v>192906000</v>
      </c>
      <c r="GX4" s="1628">
        <v>192906000</v>
      </c>
      <c r="GY4" s="1628">
        <f t="shared" ref="GY4:GY54" si="40">+GV4/$GZ$1*$HA$1</f>
        <v>0</v>
      </c>
      <c r="GZ4" s="1628">
        <f t="shared" ref="GZ4:GZ54" si="41">+GW4/$GZ$1*$HA$1</f>
        <v>199657.71</v>
      </c>
      <c r="HA4" s="1628">
        <f t="shared" ref="HA4:HA54" si="42">+GX4/$GZ$1*$HA$1</f>
        <v>199657.71</v>
      </c>
      <c r="HD4" s="1622" t="s">
        <v>415</v>
      </c>
      <c r="HE4" s="1622" t="s">
        <v>438</v>
      </c>
      <c r="HF4" s="1622" t="s">
        <v>441</v>
      </c>
      <c r="HG4" s="1622" t="s">
        <v>267</v>
      </c>
      <c r="HH4" s="1624">
        <v>522803375</v>
      </c>
      <c r="HI4" s="1628">
        <f t="shared" ref="HI4:HI15" si="43">+HH4/$HH$1*$HI$1</f>
        <v>541101.49312499992</v>
      </c>
      <c r="HK4" s="1622" t="s">
        <v>845</v>
      </c>
      <c r="HL4" s="1622" t="s">
        <v>846</v>
      </c>
      <c r="HM4" s="1622" t="s">
        <v>431</v>
      </c>
      <c r="HN4" s="1622" t="s">
        <v>431</v>
      </c>
      <c r="HO4" s="1624">
        <v>0</v>
      </c>
      <c r="HP4" s="1624">
        <v>192906000</v>
      </c>
      <c r="HQ4" s="1624">
        <v>192906000</v>
      </c>
      <c r="HR4" s="1628">
        <f t="shared" ref="HR4:HR55" si="44">+HO4/$HS$1*$HT$1</f>
        <v>0</v>
      </c>
      <c r="HS4" s="1628">
        <f t="shared" ref="HS4:HS55" si="45">+HP4/$HS$1*$HT$1</f>
        <v>199657.71</v>
      </c>
      <c r="HT4" s="1628">
        <f t="shared" ref="HT4:HT55" si="46">+HQ4/$HS$1*$HT$1</f>
        <v>199657.71</v>
      </c>
    </row>
    <row r="5" spans="1:945" x14ac:dyDescent="0.25">
      <c r="A5" s="1622" t="s">
        <v>415</v>
      </c>
      <c r="B5" s="1623" t="s">
        <v>438</v>
      </c>
      <c r="C5" s="1622" t="s">
        <v>416</v>
      </c>
      <c r="D5" s="1623" t="s">
        <v>417</v>
      </c>
      <c r="E5" s="1623" t="s">
        <v>418</v>
      </c>
      <c r="F5" s="1624">
        <v>339360000</v>
      </c>
      <c r="G5" s="1624">
        <v>0</v>
      </c>
      <c r="H5" s="1624">
        <v>0</v>
      </c>
      <c r="I5" s="1624">
        <f t="shared" si="8"/>
        <v>351237.6</v>
      </c>
      <c r="J5" s="1624">
        <f t="shared" si="9"/>
        <v>0</v>
      </c>
      <c r="K5" s="1624">
        <f t="shared" si="10"/>
        <v>0</v>
      </c>
      <c r="M5" s="1622" t="s">
        <v>415</v>
      </c>
      <c r="N5" s="1623" t="s">
        <v>438</v>
      </c>
      <c r="O5" s="1622" t="s">
        <v>441</v>
      </c>
      <c r="P5" s="1623" t="s">
        <v>267</v>
      </c>
      <c r="Q5" s="1624">
        <v>0</v>
      </c>
      <c r="R5" s="1625">
        <f t="shared" si="11"/>
        <v>0</v>
      </c>
      <c r="U5" s="1622" t="s">
        <v>415</v>
      </c>
      <c r="V5" s="1622" t="s">
        <v>438</v>
      </c>
      <c r="W5" s="1622" t="s">
        <v>416</v>
      </c>
      <c r="X5" s="1623" t="s">
        <v>417</v>
      </c>
      <c r="Y5" s="1624">
        <v>315360000</v>
      </c>
      <c r="Z5" s="1624">
        <v>0</v>
      </c>
      <c r="AA5" s="1624">
        <v>0</v>
      </c>
      <c r="AB5" s="1624">
        <f t="shared" si="12"/>
        <v>326397.59999999998</v>
      </c>
      <c r="AC5" s="1624">
        <f t="shared" si="13"/>
        <v>0</v>
      </c>
      <c r="AD5" s="1624">
        <f t="shared" si="14"/>
        <v>0</v>
      </c>
      <c r="AG5" s="1622" t="s">
        <v>415</v>
      </c>
      <c r="AH5" s="1622" t="s">
        <v>438</v>
      </c>
      <c r="AI5" s="1622" t="s">
        <v>431</v>
      </c>
      <c r="AJ5" s="1622" t="s">
        <v>431</v>
      </c>
      <c r="AK5" s="1624">
        <v>0</v>
      </c>
      <c r="AL5" s="1624">
        <f t="shared" si="15"/>
        <v>0</v>
      </c>
      <c r="AO5" s="1622" t="s">
        <v>415</v>
      </c>
      <c r="AP5" s="1623" t="s">
        <v>438</v>
      </c>
      <c r="AQ5" s="1622" t="s">
        <v>416</v>
      </c>
      <c r="AR5" s="1623" t="s">
        <v>417</v>
      </c>
      <c r="AS5" s="1624">
        <v>315360000</v>
      </c>
      <c r="AT5" s="1624">
        <v>0</v>
      </c>
      <c r="AU5" s="1624">
        <v>0</v>
      </c>
      <c r="AV5" s="1624">
        <f t="shared" si="16"/>
        <v>326397.59999999998</v>
      </c>
      <c r="AW5" s="1624">
        <f t="shared" si="17"/>
        <v>0</v>
      </c>
      <c r="AX5" s="1624">
        <f t="shared" si="18"/>
        <v>0</v>
      </c>
      <c r="BA5" s="1623" t="s">
        <v>419</v>
      </c>
      <c r="BB5" s="1623" t="s">
        <v>299</v>
      </c>
      <c r="BC5" s="1623" t="s">
        <v>420</v>
      </c>
      <c r="BD5" s="1623" t="s">
        <v>319</v>
      </c>
      <c r="BE5" s="1626">
        <v>53485571</v>
      </c>
      <c r="BF5" s="1627">
        <f t="shared" si="19"/>
        <v>55357.565985000001</v>
      </c>
      <c r="BI5" s="1622" t="s">
        <v>415</v>
      </c>
      <c r="BJ5" s="1623" t="s">
        <v>438</v>
      </c>
      <c r="BK5" s="1622" t="s">
        <v>441</v>
      </c>
      <c r="BL5" s="1623" t="s">
        <v>267</v>
      </c>
      <c r="BM5" s="1624">
        <v>1075022000</v>
      </c>
      <c r="BN5" s="1624">
        <v>0</v>
      </c>
      <c r="BO5" s="1624">
        <v>0</v>
      </c>
      <c r="BP5" s="1628">
        <f t="shared" si="20"/>
        <v>1112647.77</v>
      </c>
      <c r="BQ5" s="1628">
        <f t="shared" si="21"/>
        <v>0</v>
      </c>
      <c r="BR5" s="1628">
        <f t="shared" si="22"/>
        <v>0</v>
      </c>
      <c r="BU5" s="1623" t="s">
        <v>415</v>
      </c>
      <c r="BV5" s="1623" t="s">
        <v>438</v>
      </c>
      <c r="BW5" s="1623" t="s">
        <v>441</v>
      </c>
      <c r="BX5" s="1623" t="s">
        <v>267</v>
      </c>
      <c r="BY5" s="1624">
        <v>38172000</v>
      </c>
      <c r="BZ5" s="1628">
        <f t="shared" si="23"/>
        <v>39508.019999999997</v>
      </c>
      <c r="CB5" s="1623" t="s">
        <v>415</v>
      </c>
      <c r="CC5" s="1623" t="s">
        <v>438</v>
      </c>
      <c r="CD5" s="1623" t="s">
        <v>441</v>
      </c>
      <c r="CE5" s="1623" t="s">
        <v>267</v>
      </c>
      <c r="CF5" s="1624">
        <v>1075022000</v>
      </c>
      <c r="CG5" s="1624">
        <v>0</v>
      </c>
      <c r="CH5" s="1624">
        <v>0</v>
      </c>
      <c r="CI5" s="1628">
        <f t="shared" si="24"/>
        <v>1112647.77</v>
      </c>
      <c r="CJ5" s="1628">
        <f t="shared" si="25"/>
        <v>0</v>
      </c>
      <c r="CK5" s="1628">
        <f t="shared" si="26"/>
        <v>0</v>
      </c>
      <c r="CN5" s="1181" t="s">
        <v>419</v>
      </c>
      <c r="CO5" s="1181" t="s">
        <v>299</v>
      </c>
      <c r="CP5" s="1181" t="s">
        <v>420</v>
      </c>
      <c r="CQ5" s="1181" t="s">
        <v>319</v>
      </c>
      <c r="CR5" s="1628">
        <v>311934584</v>
      </c>
      <c r="CS5" s="1629">
        <f t="shared" si="27"/>
        <v>322852.29443999997</v>
      </c>
      <c r="CV5" s="1181" t="s">
        <v>415</v>
      </c>
      <c r="CW5" s="1181" t="s">
        <v>438</v>
      </c>
      <c r="CX5" s="1181" t="s">
        <v>441</v>
      </c>
      <c r="CY5" s="1181" t="s">
        <v>267</v>
      </c>
      <c r="CZ5" s="1628">
        <v>1077322000</v>
      </c>
      <c r="DA5" s="1628">
        <v>0</v>
      </c>
      <c r="DB5" s="1628">
        <v>0</v>
      </c>
      <c r="DC5" s="1628">
        <f t="shared" si="28"/>
        <v>1115028.27</v>
      </c>
      <c r="DD5" s="1628">
        <f t="shared" si="29"/>
        <v>0</v>
      </c>
      <c r="DE5" s="1628">
        <f t="shared" si="30"/>
        <v>0</v>
      </c>
      <c r="DH5" s="1181" t="s">
        <v>419</v>
      </c>
      <c r="DI5" s="1181" t="s">
        <v>299</v>
      </c>
      <c r="DJ5" s="1181" t="s">
        <v>421</v>
      </c>
      <c r="DK5" s="1181" t="s">
        <v>330</v>
      </c>
      <c r="DL5" s="1628">
        <v>10992922</v>
      </c>
      <c r="DM5" s="1628">
        <f t="shared" si="0"/>
        <v>11377.67427</v>
      </c>
      <c r="DO5" s="1622" t="s">
        <v>415</v>
      </c>
      <c r="DP5" s="1623" t="s">
        <v>438</v>
      </c>
      <c r="DQ5" s="1623" t="s">
        <v>441</v>
      </c>
      <c r="DR5" s="1623" t="s">
        <v>267</v>
      </c>
      <c r="DS5" s="1624">
        <v>1077322000</v>
      </c>
      <c r="DT5" s="1624">
        <v>0</v>
      </c>
      <c r="DU5" s="1624">
        <v>0</v>
      </c>
      <c r="DV5" s="1628">
        <f t="shared" si="1"/>
        <v>1115028.27</v>
      </c>
      <c r="DW5" s="1628">
        <f t="shared" si="2"/>
        <v>0</v>
      </c>
      <c r="DX5" s="1628">
        <f t="shared" si="3"/>
        <v>0</v>
      </c>
      <c r="EA5" s="1623" t="s">
        <v>419</v>
      </c>
      <c r="EB5" s="1623" t="s">
        <v>299</v>
      </c>
      <c r="EC5" s="1623" t="s">
        <v>422</v>
      </c>
      <c r="ED5" s="1623" t="s">
        <v>320</v>
      </c>
      <c r="EE5" s="1623" t="s">
        <v>418</v>
      </c>
      <c r="EF5" s="1626">
        <v>3990000</v>
      </c>
      <c r="EG5" s="1628">
        <f t="shared" si="4"/>
        <v>4129.6499999999996</v>
      </c>
      <c r="EI5" s="1623" t="s">
        <v>415</v>
      </c>
      <c r="EJ5" s="1623" t="s">
        <v>438</v>
      </c>
      <c r="EK5" s="1622" t="s">
        <v>441</v>
      </c>
      <c r="EL5" s="1623" t="s">
        <v>267</v>
      </c>
      <c r="EM5" s="1624">
        <v>1164954907</v>
      </c>
      <c r="EN5" s="1624">
        <v>0</v>
      </c>
      <c r="EO5" s="1624">
        <v>0</v>
      </c>
      <c r="EP5" s="1628">
        <f t="shared" si="5"/>
        <v>1205728.3287449998</v>
      </c>
      <c r="EQ5" s="1628">
        <f t="shared" si="6"/>
        <v>0</v>
      </c>
      <c r="ER5" s="1628">
        <f t="shared" si="7"/>
        <v>0</v>
      </c>
      <c r="EU5" s="1622" t="s">
        <v>419</v>
      </c>
      <c r="EV5" s="1622" t="s">
        <v>299</v>
      </c>
      <c r="EW5" s="1622" t="s">
        <v>420</v>
      </c>
      <c r="EX5" s="1622" t="s">
        <v>319</v>
      </c>
      <c r="EY5" s="1623" t="s">
        <v>418</v>
      </c>
      <c r="EZ5" s="1624">
        <v>99253664</v>
      </c>
      <c r="FA5" s="1630">
        <f t="shared" si="31"/>
        <v>102727.54224</v>
      </c>
      <c r="FD5" s="1622" t="s">
        <v>415</v>
      </c>
      <c r="FE5" s="1622" t="s">
        <v>438</v>
      </c>
      <c r="FF5" s="1622" t="s">
        <v>441</v>
      </c>
      <c r="FG5" s="1622" t="s">
        <v>267</v>
      </c>
      <c r="FH5" s="1623" t="s">
        <v>418</v>
      </c>
      <c r="FI5" s="1624">
        <v>1181604907</v>
      </c>
      <c r="FJ5" s="1624">
        <v>0</v>
      </c>
      <c r="FK5" s="1624">
        <v>0</v>
      </c>
      <c r="FL5" s="1628">
        <f>+FI5/$FM$1*$FN$1</f>
        <v>1222961.0787449998</v>
      </c>
      <c r="FM5" s="1628">
        <f t="shared" si="33"/>
        <v>0</v>
      </c>
      <c r="FN5" s="1628">
        <f t="shared" si="34"/>
        <v>0</v>
      </c>
      <c r="FQ5" s="1623" t="s">
        <v>419</v>
      </c>
      <c r="FR5" s="1623" t="s">
        <v>299</v>
      </c>
      <c r="FS5" s="1623" t="s">
        <v>421</v>
      </c>
      <c r="FT5" s="1623" t="s">
        <v>330</v>
      </c>
      <c r="FU5" s="1624">
        <v>31124135</v>
      </c>
      <c r="FV5" s="1628">
        <f t="shared" si="35"/>
        <v>32213.479724999997</v>
      </c>
      <c r="FX5" s="1622" t="s">
        <v>415</v>
      </c>
      <c r="FY5" s="1623" t="s">
        <v>438</v>
      </c>
      <c r="FZ5" s="1622" t="s">
        <v>441</v>
      </c>
      <c r="GA5" s="1623" t="s">
        <v>267</v>
      </c>
      <c r="GB5" s="1624">
        <v>1181604907</v>
      </c>
      <c r="GC5" s="1624">
        <v>0</v>
      </c>
      <c r="GD5" s="1624">
        <v>0</v>
      </c>
      <c r="GE5" s="1628">
        <f t="shared" si="36"/>
        <v>1222961.0787449998</v>
      </c>
      <c r="GF5" s="1628">
        <f t="shared" si="37"/>
        <v>0</v>
      </c>
      <c r="GG5" s="1628">
        <f t="shared" si="38"/>
        <v>0</v>
      </c>
      <c r="GJ5" s="1622" t="s">
        <v>419</v>
      </c>
      <c r="GK5" s="1622" t="s">
        <v>299</v>
      </c>
      <c r="GL5" s="1622" t="s">
        <v>421</v>
      </c>
      <c r="GM5" s="1622" t="s">
        <v>330</v>
      </c>
      <c r="GN5" s="1624">
        <v>5772560</v>
      </c>
      <c r="GO5" s="1628">
        <f t="shared" si="39"/>
        <v>5974.5995999999996</v>
      </c>
      <c r="GR5" s="1181" t="s">
        <v>415</v>
      </c>
      <c r="GS5" s="1181" t="s">
        <v>438</v>
      </c>
      <c r="GT5" s="1181" t="s">
        <v>441</v>
      </c>
      <c r="GU5" s="1181" t="s">
        <v>267</v>
      </c>
      <c r="GV5" s="1628">
        <v>1181604907</v>
      </c>
      <c r="GW5" s="1628">
        <v>0</v>
      </c>
      <c r="GX5" s="1628">
        <v>0</v>
      </c>
      <c r="GY5" s="1628">
        <f t="shared" si="40"/>
        <v>1222961.0787449998</v>
      </c>
      <c r="GZ5" s="1628">
        <f t="shared" si="41"/>
        <v>0</v>
      </c>
      <c r="HA5" s="1628">
        <f t="shared" si="42"/>
        <v>0</v>
      </c>
      <c r="HD5" s="1622" t="s">
        <v>415</v>
      </c>
      <c r="HE5" s="1622" t="s">
        <v>438</v>
      </c>
      <c r="HF5" s="1622" t="s">
        <v>439</v>
      </c>
      <c r="HG5" s="1622" t="s">
        <v>440</v>
      </c>
      <c r="HH5" s="1624">
        <v>52122500</v>
      </c>
      <c r="HI5" s="1628">
        <f t="shared" si="43"/>
        <v>53946.787499999999</v>
      </c>
      <c r="HK5" s="1622" t="s">
        <v>415</v>
      </c>
      <c r="HL5" s="1622" t="s">
        <v>438</v>
      </c>
      <c r="HM5" s="1622" t="s">
        <v>441</v>
      </c>
      <c r="HN5" s="1622" t="s">
        <v>267</v>
      </c>
      <c r="HO5" s="1624">
        <v>1129088007</v>
      </c>
      <c r="HP5" s="1624">
        <v>0</v>
      </c>
      <c r="HQ5" s="1624">
        <v>0</v>
      </c>
      <c r="HR5" s="1628">
        <f t="shared" si="44"/>
        <v>1168606.0872449998</v>
      </c>
      <c r="HS5" s="1628">
        <f t="shared" si="45"/>
        <v>0</v>
      </c>
      <c r="HT5" s="1628">
        <f t="shared" si="46"/>
        <v>0</v>
      </c>
    </row>
    <row r="6" spans="1:945" x14ac:dyDescent="0.25">
      <c r="A6" s="1622" t="s">
        <v>415</v>
      </c>
      <c r="B6" s="1623" t="s">
        <v>438</v>
      </c>
      <c r="C6" s="1622" t="s">
        <v>439</v>
      </c>
      <c r="D6" s="1623" t="s">
        <v>440</v>
      </c>
      <c r="E6" s="1623" t="s">
        <v>418</v>
      </c>
      <c r="F6" s="1624">
        <v>70000000</v>
      </c>
      <c r="G6" s="1624">
        <v>0</v>
      </c>
      <c r="H6" s="1624">
        <v>0</v>
      </c>
      <c r="I6" s="1624">
        <f t="shared" si="8"/>
        <v>72450</v>
      </c>
      <c r="J6" s="1624">
        <f t="shared" si="9"/>
        <v>0</v>
      </c>
      <c r="K6" s="1624">
        <f t="shared" si="10"/>
        <v>0</v>
      </c>
      <c r="M6" s="1622" t="s">
        <v>415</v>
      </c>
      <c r="N6" s="1623" t="s">
        <v>438</v>
      </c>
      <c r="O6" s="1622" t="s">
        <v>441</v>
      </c>
      <c r="P6" s="1623" t="s">
        <v>267</v>
      </c>
      <c r="Q6" s="1624">
        <v>0</v>
      </c>
      <c r="R6" s="1625">
        <f t="shared" si="11"/>
        <v>0</v>
      </c>
      <c r="U6" s="1622" t="s">
        <v>415</v>
      </c>
      <c r="V6" s="1622" t="s">
        <v>438</v>
      </c>
      <c r="W6" s="1622" t="s">
        <v>439</v>
      </c>
      <c r="X6" s="1623" t="s">
        <v>440</v>
      </c>
      <c r="Y6" s="1624">
        <v>70000000</v>
      </c>
      <c r="Z6" s="1624">
        <v>0</v>
      </c>
      <c r="AA6" s="1624">
        <v>0</v>
      </c>
      <c r="AB6" s="1624">
        <f t="shared" si="12"/>
        <v>72450</v>
      </c>
      <c r="AC6" s="1624">
        <f t="shared" si="13"/>
        <v>0</v>
      </c>
      <c r="AD6" s="1624">
        <f t="shared" si="14"/>
        <v>0</v>
      </c>
      <c r="AG6" s="1622" t="s">
        <v>419</v>
      </c>
      <c r="AH6" s="1622" t="s">
        <v>299</v>
      </c>
      <c r="AI6" s="1622" t="s">
        <v>443</v>
      </c>
      <c r="AJ6" s="1622" t="s">
        <v>322</v>
      </c>
      <c r="AK6" s="1624">
        <v>0</v>
      </c>
      <c r="AL6" s="1624">
        <f t="shared" si="15"/>
        <v>0</v>
      </c>
      <c r="AO6" s="1622" t="s">
        <v>415</v>
      </c>
      <c r="AP6" s="1623" t="s">
        <v>438</v>
      </c>
      <c r="AQ6" s="1622" t="s">
        <v>439</v>
      </c>
      <c r="AR6" s="1623" t="s">
        <v>440</v>
      </c>
      <c r="AS6" s="1624">
        <v>70000000</v>
      </c>
      <c r="AT6" s="1624">
        <v>0</v>
      </c>
      <c r="AU6" s="1624">
        <v>0</v>
      </c>
      <c r="AV6" s="1624">
        <f t="shared" si="16"/>
        <v>72450</v>
      </c>
      <c r="AW6" s="1624">
        <f t="shared" si="17"/>
        <v>0</v>
      </c>
      <c r="AX6" s="1624">
        <f t="shared" si="18"/>
        <v>0</v>
      </c>
      <c r="BA6" s="1623" t="s">
        <v>419</v>
      </c>
      <c r="BB6" s="1623" t="s">
        <v>299</v>
      </c>
      <c r="BC6" s="1623" t="s">
        <v>422</v>
      </c>
      <c r="BD6" s="1623" t="s">
        <v>320</v>
      </c>
      <c r="BE6" s="1626">
        <v>10200000</v>
      </c>
      <c r="BF6" s="1627">
        <f t="shared" si="19"/>
        <v>10557</v>
      </c>
      <c r="BI6" s="1622" t="s">
        <v>415</v>
      </c>
      <c r="BJ6" s="1623" t="s">
        <v>438</v>
      </c>
      <c r="BK6" s="1622" t="s">
        <v>416</v>
      </c>
      <c r="BL6" s="1623" t="s">
        <v>417</v>
      </c>
      <c r="BM6" s="1624">
        <v>315360000</v>
      </c>
      <c r="BN6" s="1624">
        <v>0</v>
      </c>
      <c r="BO6" s="1624">
        <v>0</v>
      </c>
      <c r="BP6" s="1628">
        <f t="shared" si="20"/>
        <v>326397.59999999998</v>
      </c>
      <c r="BQ6" s="1628">
        <f t="shared" si="21"/>
        <v>0</v>
      </c>
      <c r="BR6" s="1628">
        <f t="shared" si="22"/>
        <v>0</v>
      </c>
      <c r="BU6" s="1623" t="s">
        <v>415</v>
      </c>
      <c r="BV6" s="1623" t="s">
        <v>438</v>
      </c>
      <c r="BW6" s="1623" t="s">
        <v>645</v>
      </c>
      <c r="BX6" s="1623" t="s">
        <v>646</v>
      </c>
      <c r="BY6" s="1624">
        <v>2851030</v>
      </c>
      <c r="BZ6" s="1628">
        <f t="shared" si="23"/>
        <v>2950.8160499999999</v>
      </c>
      <c r="CB6" s="1623" t="s">
        <v>415</v>
      </c>
      <c r="CC6" s="1623" t="s">
        <v>438</v>
      </c>
      <c r="CD6" s="1623" t="s">
        <v>416</v>
      </c>
      <c r="CE6" s="1623" t="s">
        <v>417</v>
      </c>
      <c r="CF6" s="1624">
        <v>315360000</v>
      </c>
      <c r="CG6" s="1624">
        <v>0</v>
      </c>
      <c r="CH6" s="1624">
        <v>0</v>
      </c>
      <c r="CI6" s="1628">
        <f t="shared" si="24"/>
        <v>326397.59999999998</v>
      </c>
      <c r="CJ6" s="1628">
        <f t="shared" si="25"/>
        <v>0</v>
      </c>
      <c r="CK6" s="1628">
        <f t="shared" si="26"/>
        <v>0</v>
      </c>
      <c r="CN6" s="1181" t="s">
        <v>419</v>
      </c>
      <c r="CO6" s="1181" t="s">
        <v>299</v>
      </c>
      <c r="CP6" s="1181" t="s">
        <v>422</v>
      </c>
      <c r="CQ6" s="1181" t="s">
        <v>320</v>
      </c>
      <c r="CR6" s="1628">
        <v>3990000</v>
      </c>
      <c r="CS6" s="1629">
        <f t="shared" si="27"/>
        <v>4129.6499999999996</v>
      </c>
      <c r="CV6" s="1181" t="s">
        <v>415</v>
      </c>
      <c r="CW6" s="1181" t="s">
        <v>438</v>
      </c>
      <c r="CX6" s="1181" t="s">
        <v>416</v>
      </c>
      <c r="CY6" s="1181" t="s">
        <v>417</v>
      </c>
      <c r="CZ6" s="1628">
        <v>286360000</v>
      </c>
      <c r="DA6" s="1628">
        <v>0</v>
      </c>
      <c r="DB6" s="1628">
        <v>0</v>
      </c>
      <c r="DC6" s="1628">
        <f t="shared" si="28"/>
        <v>296382.59999999998</v>
      </c>
      <c r="DD6" s="1628">
        <f t="shared" si="29"/>
        <v>0</v>
      </c>
      <c r="DE6" s="1628">
        <f t="shared" si="30"/>
        <v>0</v>
      </c>
      <c r="DH6" s="1181" t="s">
        <v>419</v>
      </c>
      <c r="DI6" s="1181" t="s">
        <v>299</v>
      </c>
      <c r="DJ6" s="1181" t="s">
        <v>443</v>
      </c>
      <c r="DK6" s="1181" t="s">
        <v>322</v>
      </c>
      <c r="DL6" s="1628">
        <v>3750000</v>
      </c>
      <c r="DM6" s="1628">
        <f t="shared" si="0"/>
        <v>3881.2499999999995</v>
      </c>
      <c r="DO6" s="1622" t="s">
        <v>415</v>
      </c>
      <c r="DP6" s="1623" t="s">
        <v>438</v>
      </c>
      <c r="DQ6" s="1623" t="s">
        <v>416</v>
      </c>
      <c r="DR6" s="1623" t="s">
        <v>417</v>
      </c>
      <c r="DS6" s="1624">
        <v>286360000</v>
      </c>
      <c r="DT6" s="1624">
        <v>0</v>
      </c>
      <c r="DU6" s="1624">
        <v>0</v>
      </c>
      <c r="DV6" s="1628">
        <f t="shared" si="1"/>
        <v>296382.59999999998</v>
      </c>
      <c r="DW6" s="1628">
        <f t="shared" si="2"/>
        <v>0</v>
      </c>
      <c r="DX6" s="1628">
        <f t="shared" si="3"/>
        <v>0</v>
      </c>
      <c r="EA6" s="1623" t="s">
        <v>419</v>
      </c>
      <c r="EB6" s="1623" t="s">
        <v>299</v>
      </c>
      <c r="EC6" s="1623" t="s">
        <v>420</v>
      </c>
      <c r="ED6" s="1623" t="s">
        <v>319</v>
      </c>
      <c r="EE6" s="1623" t="s">
        <v>418</v>
      </c>
      <c r="EF6" s="1626">
        <v>148627920</v>
      </c>
      <c r="EG6" s="1628">
        <f t="shared" si="4"/>
        <v>153829.89720000001</v>
      </c>
      <c r="EI6" s="1623" t="s">
        <v>415</v>
      </c>
      <c r="EJ6" s="1623" t="s">
        <v>438</v>
      </c>
      <c r="EK6" s="1622" t="s">
        <v>416</v>
      </c>
      <c r="EL6" s="1623" t="s">
        <v>417</v>
      </c>
      <c r="EM6" s="1624">
        <v>226360000</v>
      </c>
      <c r="EN6" s="1624">
        <v>0</v>
      </c>
      <c r="EO6" s="1624">
        <v>0</v>
      </c>
      <c r="EP6" s="1628">
        <f t="shared" si="5"/>
        <v>234282.59999999998</v>
      </c>
      <c r="EQ6" s="1628">
        <f t="shared" si="6"/>
        <v>0</v>
      </c>
      <c r="ER6" s="1628">
        <f t="shared" si="7"/>
        <v>0</v>
      </c>
      <c r="EU6" s="1622" t="s">
        <v>419</v>
      </c>
      <c r="EV6" s="1622" t="s">
        <v>299</v>
      </c>
      <c r="EW6" s="1622" t="s">
        <v>422</v>
      </c>
      <c r="EX6" s="1622" t="s">
        <v>320</v>
      </c>
      <c r="EY6" s="1623" t="s">
        <v>418</v>
      </c>
      <c r="EZ6" s="1624">
        <v>4046365</v>
      </c>
      <c r="FA6" s="1630">
        <f t="shared" si="31"/>
        <v>4187.9877749999996</v>
      </c>
      <c r="FD6" s="1622" t="s">
        <v>415</v>
      </c>
      <c r="FE6" s="1622" t="s">
        <v>438</v>
      </c>
      <c r="FF6" s="1622" t="s">
        <v>416</v>
      </c>
      <c r="FG6" s="1622" t="s">
        <v>417</v>
      </c>
      <c r="FH6" s="1623" t="s">
        <v>418</v>
      </c>
      <c r="FI6" s="1624">
        <v>226360000</v>
      </c>
      <c r="FJ6" s="1624">
        <v>0</v>
      </c>
      <c r="FK6" s="1624">
        <v>0</v>
      </c>
      <c r="FL6" s="1628">
        <f t="shared" si="32"/>
        <v>234282.59999999998</v>
      </c>
      <c r="FM6" s="1628">
        <f t="shared" si="33"/>
        <v>0</v>
      </c>
      <c r="FN6" s="1628">
        <f t="shared" si="34"/>
        <v>0</v>
      </c>
      <c r="FQ6" s="1623" t="s">
        <v>419</v>
      </c>
      <c r="FR6" s="1623" t="s">
        <v>299</v>
      </c>
      <c r="FS6" s="1623">
        <v>42433001</v>
      </c>
      <c r="FT6" s="1623" t="s">
        <v>319</v>
      </c>
      <c r="FU6" s="1624">
        <v>259190464</v>
      </c>
      <c r="FV6" s="1628">
        <f t="shared" si="35"/>
        <v>268262.13023999997</v>
      </c>
      <c r="FX6" s="1622" t="s">
        <v>415</v>
      </c>
      <c r="FY6" s="1623" t="s">
        <v>438</v>
      </c>
      <c r="FZ6" s="1622" t="s">
        <v>416</v>
      </c>
      <c r="GA6" s="1623" t="s">
        <v>417</v>
      </c>
      <c r="GB6" s="1624">
        <v>226360000</v>
      </c>
      <c r="GC6" s="1624">
        <v>0</v>
      </c>
      <c r="GD6" s="1624">
        <v>0</v>
      </c>
      <c r="GE6" s="1628">
        <f t="shared" si="36"/>
        <v>234282.59999999998</v>
      </c>
      <c r="GF6" s="1628">
        <f t="shared" si="37"/>
        <v>0</v>
      </c>
      <c r="GG6" s="1628">
        <f t="shared" si="38"/>
        <v>0</v>
      </c>
      <c r="GJ6" s="1622" t="s">
        <v>419</v>
      </c>
      <c r="GK6" s="1622" t="s">
        <v>299</v>
      </c>
      <c r="GL6" s="1622" t="s">
        <v>422</v>
      </c>
      <c r="GM6" s="1622" t="s">
        <v>320</v>
      </c>
      <c r="GN6" s="1624">
        <v>3990000</v>
      </c>
      <c r="GO6" s="1628">
        <f t="shared" si="39"/>
        <v>4129.6499999999996</v>
      </c>
      <c r="GR6" s="1181" t="s">
        <v>415</v>
      </c>
      <c r="GS6" s="1181" t="s">
        <v>438</v>
      </c>
      <c r="GT6" s="1181" t="s">
        <v>416</v>
      </c>
      <c r="GU6" s="1181" t="s">
        <v>417</v>
      </c>
      <c r="GV6" s="1628">
        <v>226360000</v>
      </c>
      <c r="GW6" s="1628">
        <v>0</v>
      </c>
      <c r="GX6" s="1628">
        <v>0</v>
      </c>
      <c r="GY6" s="1628">
        <f t="shared" si="40"/>
        <v>234282.59999999998</v>
      </c>
      <c r="GZ6" s="1628">
        <f t="shared" si="41"/>
        <v>0</v>
      </c>
      <c r="HA6" s="1628">
        <f t="shared" si="42"/>
        <v>0</v>
      </c>
      <c r="HD6" s="1622" t="s">
        <v>419</v>
      </c>
      <c r="HE6" s="1622" t="s">
        <v>299</v>
      </c>
      <c r="HF6" s="1622" t="s">
        <v>422</v>
      </c>
      <c r="HG6" s="1622" t="s">
        <v>320</v>
      </c>
      <c r="HH6" s="1624">
        <v>4107519</v>
      </c>
      <c r="HI6" s="1628">
        <f t="shared" si="43"/>
        <v>4251.2821649999996</v>
      </c>
      <c r="HK6" s="1622" t="s">
        <v>415</v>
      </c>
      <c r="HL6" s="1622" t="s">
        <v>438</v>
      </c>
      <c r="HM6" s="1622" t="s">
        <v>416</v>
      </c>
      <c r="HN6" s="1622" t="s">
        <v>417</v>
      </c>
      <c r="HO6" s="1624">
        <v>226360000</v>
      </c>
      <c r="HP6" s="1624">
        <v>0</v>
      </c>
      <c r="HQ6" s="1624">
        <v>0</v>
      </c>
      <c r="HR6" s="1628">
        <f t="shared" si="44"/>
        <v>234282.59999999998</v>
      </c>
      <c r="HS6" s="1628">
        <f t="shared" si="45"/>
        <v>0</v>
      </c>
      <c r="HT6" s="1628">
        <f t="shared" si="46"/>
        <v>0</v>
      </c>
    </row>
    <row r="7" spans="1:945" x14ac:dyDescent="0.25">
      <c r="A7" s="1622" t="s">
        <v>415</v>
      </c>
      <c r="B7" s="1623" t="s">
        <v>438</v>
      </c>
      <c r="C7" s="1622" t="s">
        <v>645</v>
      </c>
      <c r="D7" s="1623" t="s">
        <v>646</v>
      </c>
      <c r="E7" s="1623" t="s">
        <v>418</v>
      </c>
      <c r="F7" s="1624">
        <v>44436000</v>
      </c>
      <c r="G7" s="1624">
        <v>0</v>
      </c>
      <c r="H7" s="1624">
        <v>0</v>
      </c>
      <c r="I7" s="1624">
        <f t="shared" si="8"/>
        <v>45991.259999999995</v>
      </c>
      <c r="J7" s="1624">
        <f t="shared" si="9"/>
        <v>0</v>
      </c>
      <c r="K7" s="1624">
        <f t="shared" si="10"/>
        <v>0</v>
      </c>
      <c r="M7" s="1622" t="s">
        <v>415</v>
      </c>
      <c r="N7" s="1623" t="s">
        <v>438</v>
      </c>
      <c r="O7" s="1622" t="s">
        <v>431</v>
      </c>
      <c r="P7" s="1623" t="s">
        <v>431</v>
      </c>
      <c r="Q7" s="1624">
        <v>0</v>
      </c>
      <c r="R7" s="1625">
        <f t="shared" si="11"/>
        <v>0</v>
      </c>
      <c r="U7" s="1622" t="s">
        <v>415</v>
      </c>
      <c r="V7" s="1622" t="s">
        <v>438</v>
      </c>
      <c r="W7" s="1622" t="s">
        <v>645</v>
      </c>
      <c r="X7" s="1623" t="s">
        <v>646</v>
      </c>
      <c r="Y7" s="1624">
        <v>66586000</v>
      </c>
      <c r="Z7" s="1624">
        <v>0</v>
      </c>
      <c r="AA7" s="1624">
        <v>0</v>
      </c>
      <c r="AB7" s="1624">
        <f t="shared" si="12"/>
        <v>68916.509999999995</v>
      </c>
      <c r="AC7" s="1624">
        <f t="shared" si="13"/>
        <v>0</v>
      </c>
      <c r="AD7" s="1624">
        <f t="shared" si="14"/>
        <v>0</v>
      </c>
      <c r="AG7" s="1622" t="s">
        <v>419</v>
      </c>
      <c r="AH7" s="1622" t="s">
        <v>299</v>
      </c>
      <c r="AI7" s="1622" t="s">
        <v>422</v>
      </c>
      <c r="AJ7" s="1622" t="s">
        <v>320</v>
      </c>
      <c r="AK7" s="1624">
        <v>1920000</v>
      </c>
      <c r="AL7" s="1624">
        <f t="shared" si="15"/>
        <v>1987.1999999999998</v>
      </c>
      <c r="AO7" s="1622" t="s">
        <v>415</v>
      </c>
      <c r="AP7" s="1623" t="s">
        <v>438</v>
      </c>
      <c r="AQ7" s="1622" t="s">
        <v>645</v>
      </c>
      <c r="AR7" s="1623" t="s">
        <v>646</v>
      </c>
      <c r="AS7" s="1624">
        <v>66586000</v>
      </c>
      <c r="AT7" s="1624">
        <v>0</v>
      </c>
      <c r="AU7" s="1624">
        <v>0</v>
      </c>
      <c r="AV7" s="1624">
        <f t="shared" si="16"/>
        <v>68916.509999999995</v>
      </c>
      <c r="AW7" s="1624">
        <f t="shared" si="17"/>
        <v>0</v>
      </c>
      <c r="AX7" s="1624">
        <f t="shared" si="18"/>
        <v>0</v>
      </c>
      <c r="BA7" s="1623" t="s">
        <v>419</v>
      </c>
      <c r="BB7" s="1623" t="s">
        <v>299</v>
      </c>
      <c r="BC7" s="1623" t="s">
        <v>421</v>
      </c>
      <c r="BD7" s="1623" t="s">
        <v>330</v>
      </c>
      <c r="BE7" s="1626">
        <v>7473302</v>
      </c>
      <c r="BF7" s="1627">
        <f t="shared" si="19"/>
        <v>7734.8675699999994</v>
      </c>
      <c r="BI7" s="1622" t="s">
        <v>415</v>
      </c>
      <c r="BJ7" s="1623" t="s">
        <v>438</v>
      </c>
      <c r="BK7" s="1622" t="s">
        <v>439</v>
      </c>
      <c r="BL7" s="1623" t="s">
        <v>440</v>
      </c>
      <c r="BM7" s="1624">
        <v>70000000</v>
      </c>
      <c r="BN7" s="1624">
        <v>0</v>
      </c>
      <c r="BO7" s="1624">
        <v>0</v>
      </c>
      <c r="BP7" s="1628">
        <f t="shared" si="20"/>
        <v>72450</v>
      </c>
      <c r="BQ7" s="1628">
        <f t="shared" si="21"/>
        <v>0</v>
      </c>
      <c r="BR7" s="1628">
        <f t="shared" si="22"/>
        <v>0</v>
      </c>
      <c r="BU7" s="1623" t="s">
        <v>419</v>
      </c>
      <c r="BV7" s="1623" t="s">
        <v>299</v>
      </c>
      <c r="BW7" s="1623" t="s">
        <v>420</v>
      </c>
      <c r="BX7" s="1623" t="s">
        <v>319</v>
      </c>
      <c r="BY7" s="1624">
        <v>189632937</v>
      </c>
      <c r="BZ7" s="1628">
        <f t="shared" si="23"/>
        <v>196270.08979499998</v>
      </c>
      <c r="CB7" s="1623" t="s">
        <v>415</v>
      </c>
      <c r="CC7" s="1623" t="s">
        <v>438</v>
      </c>
      <c r="CD7" s="1623" t="s">
        <v>439</v>
      </c>
      <c r="CE7" s="1623" t="s">
        <v>440</v>
      </c>
      <c r="CF7" s="1624">
        <v>70000000</v>
      </c>
      <c r="CG7" s="1624">
        <v>0</v>
      </c>
      <c r="CH7" s="1624">
        <v>0</v>
      </c>
      <c r="CI7" s="1628">
        <f t="shared" si="24"/>
        <v>72450</v>
      </c>
      <c r="CJ7" s="1628">
        <f t="shared" si="25"/>
        <v>0</v>
      </c>
      <c r="CK7" s="1628">
        <f t="shared" si="26"/>
        <v>0</v>
      </c>
      <c r="CN7" s="1181" t="s">
        <v>419</v>
      </c>
      <c r="CO7" s="1181" t="s">
        <v>299</v>
      </c>
      <c r="CP7" s="1181" t="s">
        <v>443</v>
      </c>
      <c r="CQ7" s="1181" t="s">
        <v>322</v>
      </c>
      <c r="CR7" s="1628">
        <v>1157160</v>
      </c>
      <c r="CS7" s="1629">
        <f t="shared" si="27"/>
        <v>1197.6605999999999</v>
      </c>
      <c r="CV7" s="1181" t="s">
        <v>415</v>
      </c>
      <c r="CW7" s="1181" t="s">
        <v>438</v>
      </c>
      <c r="CX7" s="1181" t="s">
        <v>439</v>
      </c>
      <c r="CY7" s="1181" t="s">
        <v>440</v>
      </c>
      <c r="CZ7" s="1628">
        <v>101122500</v>
      </c>
      <c r="DA7" s="1628">
        <v>0</v>
      </c>
      <c r="DB7" s="1628">
        <v>0</v>
      </c>
      <c r="DC7" s="1628">
        <f t="shared" si="28"/>
        <v>104661.78749999999</v>
      </c>
      <c r="DD7" s="1628">
        <f t="shared" si="29"/>
        <v>0</v>
      </c>
      <c r="DE7" s="1628">
        <f t="shared" si="30"/>
        <v>0</v>
      </c>
      <c r="DH7" s="1181" t="s">
        <v>419</v>
      </c>
      <c r="DI7" s="1181" t="s">
        <v>299</v>
      </c>
      <c r="DJ7" s="1181" t="s">
        <v>420</v>
      </c>
      <c r="DK7" s="1181" t="s">
        <v>319</v>
      </c>
      <c r="DL7" s="1628">
        <v>52006280</v>
      </c>
      <c r="DM7" s="1628">
        <f t="shared" si="0"/>
        <v>53826.499799999998</v>
      </c>
      <c r="DO7" s="1622" t="s">
        <v>415</v>
      </c>
      <c r="DP7" s="1623" t="s">
        <v>438</v>
      </c>
      <c r="DQ7" s="1623" t="s">
        <v>439</v>
      </c>
      <c r="DR7" s="1623" t="s">
        <v>440</v>
      </c>
      <c r="DS7" s="1624">
        <v>101122500</v>
      </c>
      <c r="DT7" s="1624">
        <v>0</v>
      </c>
      <c r="DU7" s="1624">
        <v>0</v>
      </c>
      <c r="DV7" s="1628">
        <f t="shared" si="1"/>
        <v>104661.78749999999</v>
      </c>
      <c r="DW7" s="1628">
        <f t="shared" si="2"/>
        <v>0</v>
      </c>
      <c r="DX7" s="1628">
        <f t="shared" si="3"/>
        <v>0</v>
      </c>
      <c r="EA7" s="1623" t="s">
        <v>423</v>
      </c>
      <c r="EB7" s="1623" t="s">
        <v>326</v>
      </c>
      <c r="EC7" s="1623" t="s">
        <v>470</v>
      </c>
      <c r="ED7" s="1623" t="s">
        <v>597</v>
      </c>
      <c r="EE7" s="1623" t="s">
        <v>418</v>
      </c>
      <c r="EF7" s="1626">
        <v>150000000</v>
      </c>
      <c r="EG7" s="1628">
        <f t="shared" si="4"/>
        <v>155250</v>
      </c>
      <c r="EI7" s="1623" t="s">
        <v>415</v>
      </c>
      <c r="EJ7" s="1623" t="s">
        <v>438</v>
      </c>
      <c r="EK7" s="1622" t="s">
        <v>439</v>
      </c>
      <c r="EL7" s="1623" t="s">
        <v>440</v>
      </c>
      <c r="EM7" s="1624">
        <v>101122500</v>
      </c>
      <c r="EN7" s="1624">
        <v>0</v>
      </c>
      <c r="EO7" s="1624">
        <v>0</v>
      </c>
      <c r="EP7" s="1628">
        <f t="shared" si="5"/>
        <v>104661.78749999999</v>
      </c>
      <c r="EQ7" s="1628">
        <f t="shared" si="6"/>
        <v>0</v>
      </c>
      <c r="ER7" s="1628">
        <f t="shared" si="7"/>
        <v>0</v>
      </c>
      <c r="EU7" s="1622" t="s">
        <v>419</v>
      </c>
      <c r="EV7" s="1622" t="s">
        <v>299</v>
      </c>
      <c r="EW7" s="1622" t="s">
        <v>443</v>
      </c>
      <c r="EX7" s="1622" t="s">
        <v>322</v>
      </c>
      <c r="EY7" s="1623" t="s">
        <v>418</v>
      </c>
      <c r="EZ7" s="1624">
        <v>5625000</v>
      </c>
      <c r="FA7" s="1630">
        <f t="shared" si="31"/>
        <v>5821.875</v>
      </c>
      <c r="FD7" s="1622" t="s">
        <v>415</v>
      </c>
      <c r="FE7" s="1622" t="s">
        <v>438</v>
      </c>
      <c r="FF7" s="1622" t="s">
        <v>439</v>
      </c>
      <c r="FG7" s="1622" t="s">
        <v>440</v>
      </c>
      <c r="FH7" s="1623" t="s">
        <v>418</v>
      </c>
      <c r="FI7" s="1624">
        <v>101122500</v>
      </c>
      <c r="FJ7" s="1624">
        <v>0</v>
      </c>
      <c r="FK7" s="1624">
        <v>0</v>
      </c>
      <c r="FL7" s="1628">
        <f t="shared" si="32"/>
        <v>104661.78749999999</v>
      </c>
      <c r="FM7" s="1628">
        <f t="shared" si="33"/>
        <v>0</v>
      </c>
      <c r="FN7" s="1628">
        <f t="shared" si="34"/>
        <v>0</v>
      </c>
      <c r="FQ7" s="1623" t="s">
        <v>486</v>
      </c>
      <c r="FR7" s="1623" t="s">
        <v>501</v>
      </c>
      <c r="FS7" s="1623" t="s">
        <v>431</v>
      </c>
      <c r="FT7" s="1623" t="s">
        <v>431</v>
      </c>
      <c r="FU7" s="1624">
        <v>17565500</v>
      </c>
      <c r="FV7" s="1628">
        <f t="shared" si="35"/>
        <v>18180.2925</v>
      </c>
      <c r="FX7" s="1622" t="s">
        <v>415</v>
      </c>
      <c r="FY7" s="1623" t="s">
        <v>438</v>
      </c>
      <c r="FZ7" s="1622" t="s">
        <v>439</v>
      </c>
      <c r="GA7" s="1623" t="s">
        <v>440</v>
      </c>
      <c r="GB7" s="1624">
        <v>101122500</v>
      </c>
      <c r="GC7" s="1624">
        <v>0</v>
      </c>
      <c r="GD7" s="1624">
        <v>0</v>
      </c>
      <c r="GE7" s="1628">
        <f t="shared" si="36"/>
        <v>104661.78749999999</v>
      </c>
      <c r="GF7" s="1628">
        <f t="shared" si="37"/>
        <v>0</v>
      </c>
      <c r="GG7" s="1628">
        <f t="shared" si="38"/>
        <v>0</v>
      </c>
      <c r="GJ7" s="1622" t="s">
        <v>419</v>
      </c>
      <c r="GK7" s="1622" t="s">
        <v>299</v>
      </c>
      <c r="GL7" s="1622" t="s">
        <v>420</v>
      </c>
      <c r="GM7" s="1622" t="s">
        <v>319</v>
      </c>
      <c r="GN7" s="1624">
        <v>233796808</v>
      </c>
      <c r="GO7" s="1628">
        <f t="shared" si="39"/>
        <v>241979.69627999997</v>
      </c>
      <c r="GR7" s="1181" t="s">
        <v>415</v>
      </c>
      <c r="GS7" s="1181" t="s">
        <v>438</v>
      </c>
      <c r="GT7" s="1181" t="s">
        <v>439</v>
      </c>
      <c r="GU7" s="1181" t="s">
        <v>440</v>
      </c>
      <c r="GV7" s="1628">
        <v>101122500</v>
      </c>
      <c r="GW7" s="1628">
        <v>0</v>
      </c>
      <c r="GX7" s="1628">
        <v>0</v>
      </c>
      <c r="GY7" s="1628">
        <f t="shared" si="40"/>
        <v>104661.78749999999</v>
      </c>
      <c r="GZ7" s="1628">
        <f t="shared" si="41"/>
        <v>0</v>
      </c>
      <c r="HA7" s="1628">
        <f t="shared" si="42"/>
        <v>0</v>
      </c>
      <c r="HD7" s="1622" t="s">
        <v>419</v>
      </c>
      <c r="HE7" s="1622" t="s">
        <v>299</v>
      </c>
      <c r="HF7" s="1622" t="s">
        <v>421</v>
      </c>
      <c r="HG7" s="1622" t="s">
        <v>330</v>
      </c>
      <c r="HH7" s="1624">
        <v>29791300</v>
      </c>
      <c r="HI7" s="1628">
        <f t="shared" si="43"/>
        <v>30833.995499999997</v>
      </c>
      <c r="HK7" s="1622" t="s">
        <v>415</v>
      </c>
      <c r="HL7" s="1622" t="s">
        <v>438</v>
      </c>
      <c r="HM7" s="1622" t="s">
        <v>439</v>
      </c>
      <c r="HN7" s="1622" t="s">
        <v>440</v>
      </c>
      <c r="HO7" s="1624">
        <v>102122500</v>
      </c>
      <c r="HP7" s="1624">
        <v>0</v>
      </c>
      <c r="HQ7" s="1624">
        <v>0</v>
      </c>
      <c r="HR7" s="1628">
        <f t="shared" si="44"/>
        <v>105696.78749999999</v>
      </c>
      <c r="HS7" s="1628">
        <f t="shared" si="45"/>
        <v>0</v>
      </c>
      <c r="HT7" s="1628">
        <f t="shared" si="46"/>
        <v>0</v>
      </c>
    </row>
    <row r="8" spans="1:945" x14ac:dyDescent="0.25">
      <c r="A8" s="1622" t="s">
        <v>415</v>
      </c>
      <c r="B8" s="1623" t="s">
        <v>438</v>
      </c>
      <c r="C8" s="1622" t="s">
        <v>594</v>
      </c>
      <c r="D8" s="1623" t="s">
        <v>322</v>
      </c>
      <c r="E8" s="1623" t="s">
        <v>418</v>
      </c>
      <c r="F8" s="1624">
        <v>6034000</v>
      </c>
      <c r="G8" s="1624">
        <v>0</v>
      </c>
      <c r="H8" s="1624">
        <v>0</v>
      </c>
      <c r="I8" s="1624">
        <f t="shared" si="8"/>
        <v>6245.19</v>
      </c>
      <c r="J8" s="1624">
        <f t="shared" si="9"/>
        <v>0</v>
      </c>
      <c r="K8" s="1624">
        <f t="shared" si="10"/>
        <v>0</v>
      </c>
      <c r="M8" s="1622" t="s">
        <v>415</v>
      </c>
      <c r="N8" s="1623" t="s">
        <v>438</v>
      </c>
      <c r="O8" s="1622" t="s">
        <v>416</v>
      </c>
      <c r="P8" s="1623" t="s">
        <v>417</v>
      </c>
      <c r="Q8" s="1624">
        <v>0</v>
      </c>
      <c r="R8" s="1625">
        <f t="shared" si="11"/>
        <v>0</v>
      </c>
      <c r="U8" s="1622" t="s">
        <v>415</v>
      </c>
      <c r="V8" s="1622" t="s">
        <v>438</v>
      </c>
      <c r="W8" s="1622" t="s">
        <v>594</v>
      </c>
      <c r="X8" s="1623" t="s">
        <v>322</v>
      </c>
      <c r="Y8" s="1624">
        <v>7034000</v>
      </c>
      <c r="Z8" s="1624">
        <v>0</v>
      </c>
      <c r="AA8" s="1624">
        <v>0</v>
      </c>
      <c r="AB8" s="1624">
        <f t="shared" si="12"/>
        <v>7280.19</v>
      </c>
      <c r="AC8" s="1624">
        <f t="shared" si="13"/>
        <v>0</v>
      </c>
      <c r="AD8" s="1624">
        <f t="shared" si="14"/>
        <v>0</v>
      </c>
      <c r="AG8" s="1622" t="s">
        <v>419</v>
      </c>
      <c r="AH8" s="1622" t="s">
        <v>299</v>
      </c>
      <c r="AI8" s="1622" t="s">
        <v>431</v>
      </c>
      <c r="AJ8" s="1622" t="s">
        <v>431</v>
      </c>
      <c r="AK8" s="1624">
        <v>0</v>
      </c>
      <c r="AL8" s="1624">
        <f t="shared" si="15"/>
        <v>0</v>
      </c>
      <c r="AO8" s="1622" t="s">
        <v>415</v>
      </c>
      <c r="AP8" s="1623" t="s">
        <v>438</v>
      </c>
      <c r="AQ8" s="1622" t="s">
        <v>594</v>
      </c>
      <c r="AR8" s="1623" t="s">
        <v>322</v>
      </c>
      <c r="AS8" s="1624">
        <v>7034000</v>
      </c>
      <c r="AT8" s="1624">
        <v>0</v>
      </c>
      <c r="AU8" s="1624">
        <v>0</v>
      </c>
      <c r="AV8" s="1624">
        <f t="shared" si="16"/>
        <v>7280.19</v>
      </c>
      <c r="AW8" s="1624">
        <f t="shared" si="17"/>
        <v>0</v>
      </c>
      <c r="AX8" s="1624">
        <f t="shared" si="18"/>
        <v>0</v>
      </c>
      <c r="BA8" s="1623" t="s">
        <v>419</v>
      </c>
      <c r="BB8" s="1623" t="s">
        <v>299</v>
      </c>
      <c r="BC8" s="1623" t="s">
        <v>442</v>
      </c>
      <c r="BD8" s="1623" t="s">
        <v>321</v>
      </c>
      <c r="BE8" s="1626">
        <v>28928</v>
      </c>
      <c r="BF8" s="1627">
        <f t="shared" si="19"/>
        <v>29.940479999999997</v>
      </c>
      <c r="BI8" s="1622" t="s">
        <v>415</v>
      </c>
      <c r="BJ8" s="1623" t="s">
        <v>438</v>
      </c>
      <c r="BK8" s="1622" t="s">
        <v>645</v>
      </c>
      <c r="BL8" s="1623" t="s">
        <v>646</v>
      </c>
      <c r="BM8" s="1624">
        <v>66586000</v>
      </c>
      <c r="BN8" s="1624">
        <v>0</v>
      </c>
      <c r="BO8" s="1624">
        <v>0</v>
      </c>
      <c r="BP8" s="1628">
        <f t="shared" si="20"/>
        <v>68916.509999999995</v>
      </c>
      <c r="BQ8" s="1628">
        <f t="shared" si="21"/>
        <v>0</v>
      </c>
      <c r="BR8" s="1628">
        <f t="shared" si="22"/>
        <v>0</v>
      </c>
      <c r="BU8" s="1623" t="s">
        <v>419</v>
      </c>
      <c r="BV8" s="1623" t="s">
        <v>299</v>
      </c>
      <c r="BW8" s="1623" t="s">
        <v>443</v>
      </c>
      <c r="BX8" s="1623" t="s">
        <v>322</v>
      </c>
      <c r="BY8" s="1624">
        <v>8649913</v>
      </c>
      <c r="BZ8" s="1628">
        <f t="shared" si="23"/>
        <v>8952.6599549999992</v>
      </c>
      <c r="CB8" s="1623" t="s">
        <v>415</v>
      </c>
      <c r="CC8" s="1623" t="s">
        <v>438</v>
      </c>
      <c r="CD8" s="1623" t="s">
        <v>645</v>
      </c>
      <c r="CE8" s="1623" t="s">
        <v>646</v>
      </c>
      <c r="CF8" s="1624">
        <v>66586000</v>
      </c>
      <c r="CG8" s="1624">
        <v>0</v>
      </c>
      <c r="CH8" s="1624">
        <v>0</v>
      </c>
      <c r="CI8" s="1628">
        <f t="shared" si="24"/>
        <v>68916.509999999995</v>
      </c>
      <c r="CJ8" s="1628">
        <f t="shared" si="25"/>
        <v>0</v>
      </c>
      <c r="CK8" s="1628">
        <f t="shared" si="26"/>
        <v>0</v>
      </c>
      <c r="CN8" s="1181" t="s">
        <v>486</v>
      </c>
      <c r="CO8" s="1181" t="s">
        <v>501</v>
      </c>
      <c r="CP8" s="1181" t="s">
        <v>431</v>
      </c>
      <c r="CQ8" s="1181" t="s">
        <v>431</v>
      </c>
      <c r="CR8" s="1628">
        <v>9375466</v>
      </c>
      <c r="CS8" s="1629">
        <f t="shared" si="27"/>
        <v>9703.6073099999994</v>
      </c>
      <c r="CV8" s="1181" t="s">
        <v>415</v>
      </c>
      <c r="CW8" s="1181" t="s">
        <v>438</v>
      </c>
      <c r="CX8" s="1181" t="s">
        <v>645</v>
      </c>
      <c r="CY8" s="1181" t="s">
        <v>646</v>
      </c>
      <c r="CZ8" s="1628">
        <v>66586000</v>
      </c>
      <c r="DA8" s="1628">
        <v>0</v>
      </c>
      <c r="DB8" s="1628">
        <v>0</v>
      </c>
      <c r="DC8" s="1628">
        <f t="shared" si="28"/>
        <v>68916.509999999995</v>
      </c>
      <c r="DD8" s="1628">
        <f t="shared" si="29"/>
        <v>0</v>
      </c>
      <c r="DE8" s="1628">
        <f t="shared" si="30"/>
        <v>0</v>
      </c>
      <c r="DH8" s="1181" t="s">
        <v>423</v>
      </c>
      <c r="DI8" s="1181" t="s">
        <v>326</v>
      </c>
      <c r="DJ8" s="1181" t="s">
        <v>479</v>
      </c>
      <c r="DK8" s="1181" t="s">
        <v>598</v>
      </c>
      <c r="DL8" s="1628">
        <v>40000000</v>
      </c>
      <c r="DM8" s="1628">
        <f t="shared" si="0"/>
        <v>41400</v>
      </c>
      <c r="DO8" s="1622" t="s">
        <v>415</v>
      </c>
      <c r="DP8" s="1623" t="s">
        <v>438</v>
      </c>
      <c r="DQ8" s="1623" t="s">
        <v>645</v>
      </c>
      <c r="DR8" s="1623" t="s">
        <v>646</v>
      </c>
      <c r="DS8" s="1624">
        <v>66586000</v>
      </c>
      <c r="DT8" s="1624">
        <v>0</v>
      </c>
      <c r="DU8" s="1624">
        <v>0</v>
      </c>
      <c r="DV8" s="1628">
        <f t="shared" si="1"/>
        <v>68916.509999999995</v>
      </c>
      <c r="DW8" s="1628">
        <f t="shared" si="2"/>
        <v>0</v>
      </c>
      <c r="DX8" s="1628">
        <f t="shared" si="3"/>
        <v>0</v>
      </c>
      <c r="EA8" s="1623" t="s">
        <v>423</v>
      </c>
      <c r="EB8" s="1623" t="s">
        <v>326</v>
      </c>
      <c r="EC8" s="1623" t="s">
        <v>595</v>
      </c>
      <c r="ED8" s="1623" t="s">
        <v>596</v>
      </c>
      <c r="EE8" s="1623" t="s">
        <v>418</v>
      </c>
      <c r="EF8" s="1626">
        <v>780000</v>
      </c>
      <c r="EG8" s="1628">
        <f t="shared" si="4"/>
        <v>807.3</v>
      </c>
      <c r="EI8" s="1623" t="s">
        <v>415</v>
      </c>
      <c r="EJ8" s="1623" t="s">
        <v>438</v>
      </c>
      <c r="EK8" s="1622" t="s">
        <v>645</v>
      </c>
      <c r="EL8" s="1623" t="s">
        <v>646</v>
      </c>
      <c r="EM8" s="1624">
        <v>41564593</v>
      </c>
      <c r="EN8" s="1624">
        <v>0</v>
      </c>
      <c r="EO8" s="1624">
        <v>0</v>
      </c>
      <c r="EP8" s="1628">
        <f t="shared" si="5"/>
        <v>43019.353754999996</v>
      </c>
      <c r="EQ8" s="1628">
        <f t="shared" si="6"/>
        <v>0</v>
      </c>
      <c r="ER8" s="1628">
        <f t="shared" si="7"/>
        <v>0</v>
      </c>
      <c r="EU8" s="1622" t="s">
        <v>447</v>
      </c>
      <c r="EV8" s="1622" t="s">
        <v>448</v>
      </c>
      <c r="EW8" s="1622" t="s">
        <v>431</v>
      </c>
      <c r="EX8" s="1622" t="s">
        <v>431</v>
      </c>
      <c r="EY8" s="1623" t="s">
        <v>418</v>
      </c>
      <c r="EZ8" s="1624">
        <v>31074851</v>
      </c>
      <c r="FA8" s="1630">
        <f t="shared" si="31"/>
        <v>32162.470784999998</v>
      </c>
      <c r="FD8" s="1622" t="s">
        <v>415</v>
      </c>
      <c r="FE8" s="1622" t="s">
        <v>438</v>
      </c>
      <c r="FF8" s="1622" t="s">
        <v>645</v>
      </c>
      <c r="FG8" s="1622" t="s">
        <v>646</v>
      </c>
      <c r="FH8" s="1623" t="s">
        <v>418</v>
      </c>
      <c r="FI8" s="1624">
        <v>24914593</v>
      </c>
      <c r="FJ8" s="1624">
        <v>0</v>
      </c>
      <c r="FK8" s="1624">
        <v>0</v>
      </c>
      <c r="FL8" s="1628">
        <f t="shared" si="32"/>
        <v>25786.603755</v>
      </c>
      <c r="FM8" s="1628">
        <f t="shared" si="33"/>
        <v>0</v>
      </c>
      <c r="FN8" s="1628">
        <f t="shared" si="34"/>
        <v>0</v>
      </c>
      <c r="FQ8" s="1623" t="s">
        <v>447</v>
      </c>
      <c r="FR8" s="1623" t="s">
        <v>448</v>
      </c>
      <c r="FS8" s="1623" t="s">
        <v>431</v>
      </c>
      <c r="FT8" s="1623" t="s">
        <v>431</v>
      </c>
      <c r="FU8" s="1624">
        <v>16096839</v>
      </c>
      <c r="FV8" s="1628">
        <f t="shared" si="35"/>
        <v>16660.228364999999</v>
      </c>
      <c r="FX8" s="1622" t="s">
        <v>415</v>
      </c>
      <c r="FY8" s="1623" t="s">
        <v>438</v>
      </c>
      <c r="FZ8" s="1622" t="s">
        <v>645</v>
      </c>
      <c r="GA8" s="1623" t="s">
        <v>646</v>
      </c>
      <c r="GB8" s="1624">
        <v>24914593</v>
      </c>
      <c r="GC8" s="1624">
        <v>0</v>
      </c>
      <c r="GD8" s="1624">
        <v>0</v>
      </c>
      <c r="GE8" s="1628">
        <f t="shared" si="36"/>
        <v>25786.603755</v>
      </c>
      <c r="GF8" s="1628">
        <f t="shared" si="37"/>
        <v>0</v>
      </c>
      <c r="GG8" s="1628">
        <f t="shared" si="38"/>
        <v>0</v>
      </c>
      <c r="GJ8" s="1622" t="s">
        <v>419</v>
      </c>
      <c r="GK8" s="1622" t="s">
        <v>299</v>
      </c>
      <c r="GL8" s="1622" t="s">
        <v>443</v>
      </c>
      <c r="GM8" s="1622" t="s">
        <v>322</v>
      </c>
      <c r="GN8" s="1624">
        <v>2332734</v>
      </c>
      <c r="GO8" s="1628">
        <f t="shared" si="39"/>
        <v>2414.3796899999998</v>
      </c>
      <c r="GR8" s="1181" t="s">
        <v>415</v>
      </c>
      <c r="GS8" s="1181" t="s">
        <v>438</v>
      </c>
      <c r="GT8" s="1181" t="s">
        <v>645</v>
      </c>
      <c r="GU8" s="1181" t="s">
        <v>646</v>
      </c>
      <c r="GV8" s="1628">
        <v>24914593</v>
      </c>
      <c r="GW8" s="1628">
        <v>0</v>
      </c>
      <c r="GX8" s="1628">
        <v>0</v>
      </c>
      <c r="GY8" s="1628">
        <f t="shared" si="40"/>
        <v>25786.603755</v>
      </c>
      <c r="GZ8" s="1628">
        <f t="shared" si="41"/>
        <v>0</v>
      </c>
      <c r="HA8" s="1628">
        <f t="shared" si="42"/>
        <v>0</v>
      </c>
      <c r="HD8" s="1622" t="s">
        <v>419</v>
      </c>
      <c r="HE8" s="1622" t="s">
        <v>299</v>
      </c>
      <c r="HF8" s="1622" t="s">
        <v>420</v>
      </c>
      <c r="HG8" s="1622" t="s">
        <v>319</v>
      </c>
      <c r="HH8" s="1624">
        <v>137232525</v>
      </c>
      <c r="HI8" s="1628">
        <f t="shared" si="43"/>
        <v>142035.66337499997</v>
      </c>
      <c r="HK8" s="1622" t="s">
        <v>415</v>
      </c>
      <c r="HL8" s="1622" t="s">
        <v>438</v>
      </c>
      <c r="HM8" s="1622" t="s">
        <v>645</v>
      </c>
      <c r="HN8" s="1622" t="s">
        <v>646</v>
      </c>
      <c r="HO8" s="1624">
        <v>24431493</v>
      </c>
      <c r="HP8" s="1624">
        <v>0</v>
      </c>
      <c r="HQ8" s="1624">
        <v>0</v>
      </c>
      <c r="HR8" s="1628">
        <f t="shared" si="44"/>
        <v>25286.595254999997</v>
      </c>
      <c r="HS8" s="1628">
        <f t="shared" si="45"/>
        <v>0</v>
      </c>
      <c r="HT8" s="1628">
        <f t="shared" si="46"/>
        <v>0</v>
      </c>
    </row>
    <row r="9" spans="1:945" x14ac:dyDescent="0.25">
      <c r="A9" s="1622" t="s">
        <v>415</v>
      </c>
      <c r="B9" s="1623" t="s">
        <v>438</v>
      </c>
      <c r="C9" s="1622" t="s">
        <v>645</v>
      </c>
      <c r="D9" s="1623" t="s">
        <v>646</v>
      </c>
      <c r="E9" s="1623" t="s">
        <v>418</v>
      </c>
      <c r="F9" s="1624">
        <v>0</v>
      </c>
      <c r="G9" s="1624">
        <v>1768000</v>
      </c>
      <c r="H9" s="1624">
        <v>1768000</v>
      </c>
      <c r="I9" s="1624">
        <f t="shared" si="8"/>
        <v>0</v>
      </c>
      <c r="J9" s="1624">
        <f t="shared" si="9"/>
        <v>1829.8799999999999</v>
      </c>
      <c r="K9" s="1624">
        <f t="shared" si="10"/>
        <v>1829.8799999999999</v>
      </c>
      <c r="M9" s="1622" t="s">
        <v>419</v>
      </c>
      <c r="N9" s="1623" t="s">
        <v>299</v>
      </c>
      <c r="O9" s="1622" t="s">
        <v>420</v>
      </c>
      <c r="P9" s="1623" t="s">
        <v>319</v>
      </c>
      <c r="Q9" s="1624">
        <v>0</v>
      </c>
      <c r="R9" s="1625">
        <f t="shared" si="11"/>
        <v>0</v>
      </c>
      <c r="U9" s="1622" t="s">
        <v>415</v>
      </c>
      <c r="V9" s="1622" t="s">
        <v>438</v>
      </c>
      <c r="W9" s="1622" t="s">
        <v>645</v>
      </c>
      <c r="X9" s="1623" t="s">
        <v>646</v>
      </c>
      <c r="Y9" s="1624">
        <v>0</v>
      </c>
      <c r="Z9" s="1624">
        <v>1768000</v>
      </c>
      <c r="AA9" s="1624">
        <v>1768000</v>
      </c>
      <c r="AB9" s="1624">
        <f t="shared" si="12"/>
        <v>0</v>
      </c>
      <c r="AC9" s="1624">
        <f t="shared" si="13"/>
        <v>1829.8799999999999</v>
      </c>
      <c r="AD9" s="1624">
        <f t="shared" si="14"/>
        <v>1829.8799999999999</v>
      </c>
      <c r="AG9" s="1622" t="s">
        <v>419</v>
      </c>
      <c r="AH9" s="1622" t="s">
        <v>299</v>
      </c>
      <c r="AI9" s="1622" t="s">
        <v>420</v>
      </c>
      <c r="AJ9" s="1622" t="s">
        <v>319</v>
      </c>
      <c r="AK9" s="1624">
        <v>53670473</v>
      </c>
      <c r="AL9" s="1624">
        <f t="shared" si="15"/>
        <v>55548.939554999997</v>
      </c>
      <c r="AO9" s="1622" t="s">
        <v>415</v>
      </c>
      <c r="AP9" s="1623" t="s">
        <v>438</v>
      </c>
      <c r="AQ9" s="1622" t="s">
        <v>645</v>
      </c>
      <c r="AR9" s="1623" t="s">
        <v>646</v>
      </c>
      <c r="AS9" s="1624">
        <v>0</v>
      </c>
      <c r="AT9" s="1624">
        <v>7069030</v>
      </c>
      <c r="AU9" s="1624">
        <v>1768000</v>
      </c>
      <c r="AV9" s="1624">
        <f t="shared" si="16"/>
        <v>0</v>
      </c>
      <c r="AW9" s="1624">
        <f t="shared" si="17"/>
        <v>7316.4460499999996</v>
      </c>
      <c r="AX9" s="1624">
        <f t="shared" si="18"/>
        <v>1829.8799999999999</v>
      </c>
      <c r="BA9" s="1623" t="s">
        <v>486</v>
      </c>
      <c r="BB9" s="1623" t="s">
        <v>501</v>
      </c>
      <c r="BC9" s="1623" t="s">
        <v>431</v>
      </c>
      <c r="BD9" s="1623" t="s">
        <v>431</v>
      </c>
      <c r="BE9" s="1626">
        <v>18221000</v>
      </c>
      <c r="BF9" s="1627">
        <f t="shared" si="19"/>
        <v>18858.734999999997</v>
      </c>
      <c r="BI9" s="1622" t="s">
        <v>415</v>
      </c>
      <c r="BJ9" s="1623" t="s">
        <v>438</v>
      </c>
      <c r="BK9" s="1622" t="s">
        <v>594</v>
      </c>
      <c r="BL9" s="1623" t="s">
        <v>322</v>
      </c>
      <c r="BM9" s="1624">
        <v>7034000</v>
      </c>
      <c r="BN9" s="1624">
        <v>0</v>
      </c>
      <c r="BO9" s="1624">
        <v>0</v>
      </c>
      <c r="BP9" s="1628">
        <f t="shared" si="20"/>
        <v>7280.19</v>
      </c>
      <c r="BQ9" s="1628">
        <f t="shared" si="21"/>
        <v>0</v>
      </c>
      <c r="BR9" s="1628">
        <f t="shared" si="22"/>
        <v>0</v>
      </c>
      <c r="BU9" s="1623" t="s">
        <v>419</v>
      </c>
      <c r="BV9" s="1623" t="s">
        <v>299</v>
      </c>
      <c r="BW9" s="1623" t="s">
        <v>421</v>
      </c>
      <c r="BX9" s="1623" t="s">
        <v>330</v>
      </c>
      <c r="BY9" s="1624">
        <v>0</v>
      </c>
      <c r="BZ9" s="1628">
        <f t="shared" si="23"/>
        <v>0</v>
      </c>
      <c r="CB9" s="1623" t="s">
        <v>415</v>
      </c>
      <c r="CC9" s="1623" t="s">
        <v>438</v>
      </c>
      <c r="CD9" s="1623" t="s">
        <v>594</v>
      </c>
      <c r="CE9" s="1623" t="s">
        <v>322</v>
      </c>
      <c r="CF9" s="1624">
        <v>7034000</v>
      </c>
      <c r="CG9" s="1624">
        <v>0</v>
      </c>
      <c r="CH9" s="1624">
        <v>0</v>
      </c>
      <c r="CI9" s="1628">
        <f t="shared" si="24"/>
        <v>7280.19</v>
      </c>
      <c r="CJ9" s="1628">
        <f t="shared" si="25"/>
        <v>0</v>
      </c>
      <c r="CK9" s="1628">
        <f t="shared" si="26"/>
        <v>0</v>
      </c>
      <c r="CN9" s="1181" t="s">
        <v>423</v>
      </c>
      <c r="CO9" s="1181" t="s">
        <v>326</v>
      </c>
      <c r="CP9" s="1181" t="s">
        <v>479</v>
      </c>
      <c r="CQ9" s="1181" t="s">
        <v>598</v>
      </c>
      <c r="CR9" s="1628">
        <v>-108000000</v>
      </c>
      <c r="CS9" s="1629">
        <f t="shared" si="27"/>
        <v>-111779.99999999999</v>
      </c>
      <c r="CV9" s="1181" t="s">
        <v>415</v>
      </c>
      <c r="CW9" s="1181" t="s">
        <v>438</v>
      </c>
      <c r="CX9" s="1181" t="s">
        <v>594</v>
      </c>
      <c r="CY9" s="1181" t="s">
        <v>322</v>
      </c>
      <c r="CZ9" s="1628">
        <v>2611500</v>
      </c>
      <c r="DA9" s="1628">
        <v>0</v>
      </c>
      <c r="DB9" s="1628">
        <v>0</v>
      </c>
      <c r="DC9" s="1628">
        <f t="shared" si="28"/>
        <v>2702.9024999999997</v>
      </c>
      <c r="DD9" s="1628">
        <f t="shared" si="29"/>
        <v>0</v>
      </c>
      <c r="DE9" s="1628">
        <f t="shared" si="30"/>
        <v>0</v>
      </c>
      <c r="DH9" s="1181" t="s">
        <v>899</v>
      </c>
      <c r="DI9" s="1181" t="s">
        <v>51</v>
      </c>
      <c r="DJ9" s="1181" t="s">
        <v>431</v>
      </c>
      <c r="DK9" s="1181" t="s">
        <v>431</v>
      </c>
      <c r="DL9" s="1628">
        <v>464100</v>
      </c>
      <c r="DM9" s="1628">
        <f t="shared" si="0"/>
        <v>480.34350000000001</v>
      </c>
      <c r="DO9" s="1622" t="s">
        <v>415</v>
      </c>
      <c r="DP9" s="1623" t="s">
        <v>438</v>
      </c>
      <c r="DQ9" s="1623" t="s">
        <v>594</v>
      </c>
      <c r="DR9" s="1623" t="s">
        <v>322</v>
      </c>
      <c r="DS9" s="1624">
        <v>2611500</v>
      </c>
      <c r="DT9" s="1624">
        <v>0</v>
      </c>
      <c r="DU9" s="1624">
        <v>0</v>
      </c>
      <c r="DV9" s="1628">
        <f t="shared" si="1"/>
        <v>2702.9024999999997</v>
      </c>
      <c r="DW9" s="1628">
        <f t="shared" si="2"/>
        <v>0</v>
      </c>
      <c r="DX9" s="1628">
        <f t="shared" si="3"/>
        <v>0</v>
      </c>
      <c r="EA9" s="1623" t="s">
        <v>423</v>
      </c>
      <c r="EB9" s="1623" t="s">
        <v>326</v>
      </c>
      <c r="EC9" s="1623" t="s">
        <v>479</v>
      </c>
      <c r="ED9" s="1623" t="s">
        <v>598</v>
      </c>
      <c r="EE9" s="1623" t="s">
        <v>418</v>
      </c>
      <c r="EF9" s="1626">
        <v>30000000</v>
      </c>
      <c r="EG9" s="1628">
        <f t="shared" si="4"/>
        <v>31049.999999999996</v>
      </c>
      <c r="EI9" s="1623" t="s">
        <v>415</v>
      </c>
      <c r="EJ9" s="1623" t="s">
        <v>438</v>
      </c>
      <c r="EK9" s="1622" t="s">
        <v>594</v>
      </c>
      <c r="EL9" s="1623" t="s">
        <v>322</v>
      </c>
      <c r="EM9" s="1624">
        <v>0</v>
      </c>
      <c r="EN9" s="1624">
        <v>0</v>
      </c>
      <c r="EO9" s="1624">
        <v>0</v>
      </c>
      <c r="EP9" s="1628">
        <f t="shared" si="5"/>
        <v>0</v>
      </c>
      <c r="EQ9" s="1628">
        <f t="shared" si="6"/>
        <v>0</v>
      </c>
      <c r="ER9" s="1628">
        <f t="shared" si="7"/>
        <v>0</v>
      </c>
      <c r="EU9" s="1622" t="s">
        <v>508</v>
      </c>
      <c r="EV9" s="1622" t="s">
        <v>511</v>
      </c>
      <c r="EW9" s="1622" t="s">
        <v>431</v>
      </c>
      <c r="EX9" s="1622" t="s">
        <v>431</v>
      </c>
      <c r="EY9" s="1623" t="s">
        <v>418</v>
      </c>
      <c r="EZ9" s="1624">
        <v>43011212</v>
      </c>
      <c r="FA9" s="1630">
        <f t="shared" si="31"/>
        <v>44516.604419999996</v>
      </c>
      <c r="FD9" s="1622" t="s">
        <v>415</v>
      </c>
      <c r="FE9" s="1622" t="s">
        <v>438</v>
      </c>
      <c r="FF9" s="1622" t="s">
        <v>645</v>
      </c>
      <c r="FG9" s="1622" t="s">
        <v>646</v>
      </c>
      <c r="FH9" s="1623" t="s">
        <v>418</v>
      </c>
      <c r="FI9" s="1624">
        <v>0</v>
      </c>
      <c r="FJ9" s="1624">
        <v>24914593</v>
      </c>
      <c r="FK9" s="1624">
        <v>8264593</v>
      </c>
      <c r="FL9" s="1628">
        <f t="shared" si="32"/>
        <v>0</v>
      </c>
      <c r="FM9" s="1628">
        <f t="shared" si="33"/>
        <v>25786.603755</v>
      </c>
      <c r="FN9" s="1628">
        <f t="shared" si="34"/>
        <v>8553.8537550000001</v>
      </c>
      <c r="FQ9" s="1623" t="s">
        <v>508</v>
      </c>
      <c r="FR9" s="1623" t="s">
        <v>511</v>
      </c>
      <c r="FS9" s="1623" t="s">
        <v>431</v>
      </c>
      <c r="FT9" s="1623" t="s">
        <v>431</v>
      </c>
      <c r="FU9" s="1624">
        <v>18130606</v>
      </c>
      <c r="FV9" s="1628">
        <f t="shared" si="35"/>
        <v>18765.177209999998</v>
      </c>
      <c r="FX9" s="1622" t="s">
        <v>415</v>
      </c>
      <c r="FY9" s="1623" t="s">
        <v>438</v>
      </c>
      <c r="FZ9" s="1622" t="s">
        <v>594</v>
      </c>
      <c r="GA9" s="1623" t="s">
        <v>322</v>
      </c>
      <c r="GB9" s="1624">
        <v>0</v>
      </c>
      <c r="GC9" s="1624">
        <v>0</v>
      </c>
      <c r="GD9" s="1624">
        <v>0</v>
      </c>
      <c r="GE9" s="1628">
        <f t="shared" si="36"/>
        <v>0</v>
      </c>
      <c r="GF9" s="1628">
        <f t="shared" si="37"/>
        <v>0</v>
      </c>
      <c r="GG9" s="1628">
        <f t="shared" si="38"/>
        <v>0</v>
      </c>
      <c r="GJ9" s="1622" t="s">
        <v>423</v>
      </c>
      <c r="GK9" s="1622" t="s">
        <v>326</v>
      </c>
      <c r="GL9" s="1622" t="s">
        <v>595</v>
      </c>
      <c r="GM9" s="1622" t="s">
        <v>596</v>
      </c>
      <c r="GN9" s="1624">
        <v>780000</v>
      </c>
      <c r="GO9" s="1628">
        <f t="shared" si="39"/>
        <v>807.3</v>
      </c>
      <c r="GR9" s="1181" t="s">
        <v>415</v>
      </c>
      <c r="GS9" s="1181" t="s">
        <v>438</v>
      </c>
      <c r="GT9" s="1181" t="s">
        <v>431</v>
      </c>
      <c r="GU9" s="1181" t="s">
        <v>431</v>
      </c>
      <c r="GV9" s="1628">
        <v>0</v>
      </c>
      <c r="GW9" s="1628">
        <v>0</v>
      </c>
      <c r="GX9" s="1628">
        <v>0</v>
      </c>
      <c r="GY9" s="1628">
        <f t="shared" si="40"/>
        <v>0</v>
      </c>
      <c r="GZ9" s="1628">
        <f t="shared" si="41"/>
        <v>0</v>
      </c>
      <c r="HA9" s="1628">
        <f t="shared" si="42"/>
        <v>0</v>
      </c>
      <c r="HD9" s="1622" t="s">
        <v>486</v>
      </c>
      <c r="HE9" s="1622" t="s">
        <v>501</v>
      </c>
      <c r="HF9" s="1622" t="s">
        <v>431</v>
      </c>
      <c r="HG9" s="1622" t="s">
        <v>431</v>
      </c>
      <c r="HH9" s="1624">
        <v>5995880</v>
      </c>
      <c r="HI9" s="1628">
        <f t="shared" si="43"/>
        <v>6205.7357999999995</v>
      </c>
      <c r="HK9" s="1622" t="s">
        <v>415</v>
      </c>
      <c r="HL9" s="1622" t="s">
        <v>438</v>
      </c>
      <c r="HM9" s="1622" t="s">
        <v>441</v>
      </c>
      <c r="HN9" s="1622" t="s">
        <v>267</v>
      </c>
      <c r="HO9" s="1624">
        <v>0</v>
      </c>
      <c r="HP9" s="1624">
        <v>1123939753</v>
      </c>
      <c r="HQ9" s="1624">
        <v>934165375</v>
      </c>
      <c r="HR9" s="1628">
        <f t="shared" si="44"/>
        <v>0</v>
      </c>
      <c r="HS9" s="1628">
        <f t="shared" si="45"/>
        <v>1163277.644355</v>
      </c>
      <c r="HT9" s="1628">
        <f>+HQ9/$HS$1*$HT$1</f>
        <v>966861.16312499996</v>
      </c>
    </row>
    <row r="10" spans="1:945" x14ac:dyDescent="0.25">
      <c r="A10" s="1622" t="s">
        <v>419</v>
      </c>
      <c r="B10" s="1623" t="s">
        <v>299</v>
      </c>
      <c r="C10" s="1622" t="s">
        <v>420</v>
      </c>
      <c r="D10" s="1623" t="s">
        <v>319</v>
      </c>
      <c r="E10" s="1623" t="s">
        <v>418</v>
      </c>
      <c r="F10" s="1624">
        <v>2086968000</v>
      </c>
      <c r="G10" s="1624">
        <v>0</v>
      </c>
      <c r="H10" s="1624">
        <v>0</v>
      </c>
      <c r="I10" s="1624">
        <f t="shared" si="8"/>
        <v>2160011.88</v>
      </c>
      <c r="J10" s="1624">
        <f t="shared" si="9"/>
        <v>0</v>
      </c>
      <c r="K10" s="1624">
        <f t="shared" si="10"/>
        <v>0</v>
      </c>
      <c r="M10" s="1622" t="s">
        <v>419</v>
      </c>
      <c r="N10" s="1623" t="s">
        <v>299</v>
      </c>
      <c r="O10" s="1622" t="s">
        <v>443</v>
      </c>
      <c r="P10" s="1623" t="s">
        <v>322</v>
      </c>
      <c r="Q10" s="1624">
        <v>5237464</v>
      </c>
      <c r="R10" s="1625">
        <f t="shared" si="11"/>
        <v>5420.7752399999999</v>
      </c>
      <c r="U10" s="1622" t="s">
        <v>415</v>
      </c>
      <c r="V10" s="1622" t="s">
        <v>438</v>
      </c>
      <c r="W10" s="1622" t="s">
        <v>441</v>
      </c>
      <c r="X10" s="1623" t="s">
        <v>267</v>
      </c>
      <c r="Y10" s="1624">
        <v>0</v>
      </c>
      <c r="Z10" s="1624">
        <v>11700000</v>
      </c>
      <c r="AA10" s="1624">
        <v>0</v>
      </c>
      <c r="AB10" s="1624">
        <f t="shared" si="12"/>
        <v>0</v>
      </c>
      <c r="AC10" s="1624">
        <f t="shared" si="13"/>
        <v>12109.499999999998</v>
      </c>
      <c r="AD10" s="1624">
        <f t="shared" si="14"/>
        <v>0</v>
      </c>
      <c r="AG10" s="1622" t="s">
        <v>419</v>
      </c>
      <c r="AH10" s="1622" t="s">
        <v>299</v>
      </c>
      <c r="AI10" s="1622" t="s">
        <v>421</v>
      </c>
      <c r="AJ10" s="1622" t="s">
        <v>330</v>
      </c>
      <c r="AK10" s="1624">
        <v>4830280</v>
      </c>
      <c r="AL10" s="1624">
        <f t="shared" si="15"/>
        <v>4999.3397999999997</v>
      </c>
      <c r="AO10" s="1622" t="s">
        <v>415</v>
      </c>
      <c r="AP10" s="1623" t="s">
        <v>438</v>
      </c>
      <c r="AQ10" s="1622" t="s">
        <v>441</v>
      </c>
      <c r="AR10" s="1623" t="s">
        <v>267</v>
      </c>
      <c r="AS10" s="1624">
        <v>0</v>
      </c>
      <c r="AT10" s="1624">
        <v>11700000</v>
      </c>
      <c r="AU10" s="1624">
        <v>7800000</v>
      </c>
      <c r="AV10" s="1624">
        <f t="shared" si="16"/>
        <v>0</v>
      </c>
      <c r="AW10" s="1624">
        <f t="shared" si="17"/>
        <v>12109.499999999998</v>
      </c>
      <c r="AX10" s="1624">
        <f t="shared" si="18"/>
        <v>8072.9999999999991</v>
      </c>
      <c r="BE10" s="1631">
        <f>SUM(BE3:BE9)</f>
        <v>284764801</v>
      </c>
      <c r="BF10" s="1628">
        <f t="shared" si="19"/>
        <v>294731.56903499993</v>
      </c>
      <c r="BI10" s="1622" t="s">
        <v>415</v>
      </c>
      <c r="BJ10" s="1623" t="s">
        <v>438</v>
      </c>
      <c r="BK10" s="1622" t="s">
        <v>431</v>
      </c>
      <c r="BL10" s="1623" t="s">
        <v>431</v>
      </c>
      <c r="BM10" s="1624">
        <v>0</v>
      </c>
      <c r="BN10" s="1624">
        <v>0</v>
      </c>
      <c r="BO10" s="1624">
        <v>0</v>
      </c>
      <c r="BP10" s="1628">
        <f t="shared" si="20"/>
        <v>0</v>
      </c>
      <c r="BQ10" s="1628">
        <f t="shared" si="21"/>
        <v>0</v>
      </c>
      <c r="BR10" s="1628">
        <f t="shared" si="22"/>
        <v>0</v>
      </c>
      <c r="BU10" s="1623" t="s">
        <v>419</v>
      </c>
      <c r="BV10" s="1623" t="s">
        <v>299</v>
      </c>
      <c r="BW10" s="1623" t="s">
        <v>422</v>
      </c>
      <c r="BX10" s="1623" t="s">
        <v>320</v>
      </c>
      <c r="BY10" s="1624">
        <v>3990000</v>
      </c>
      <c r="BZ10" s="1628">
        <f t="shared" si="23"/>
        <v>4129.6499999999996</v>
      </c>
      <c r="CB10" s="1623" t="s">
        <v>415</v>
      </c>
      <c r="CC10" s="1623" t="s">
        <v>438</v>
      </c>
      <c r="CD10" s="1623" t="s">
        <v>645</v>
      </c>
      <c r="CE10" s="1623" t="s">
        <v>646</v>
      </c>
      <c r="CF10" s="1624">
        <v>0</v>
      </c>
      <c r="CG10" s="1624">
        <v>7616406</v>
      </c>
      <c r="CH10" s="1624">
        <v>7069030</v>
      </c>
      <c r="CI10" s="1628">
        <f t="shared" si="24"/>
        <v>0</v>
      </c>
      <c r="CJ10" s="1628">
        <f t="shared" si="25"/>
        <v>7882.9802099999997</v>
      </c>
      <c r="CK10" s="1628">
        <f t="shared" si="26"/>
        <v>7316.4460499999996</v>
      </c>
      <c r="CN10" s="1181" t="s">
        <v>423</v>
      </c>
      <c r="CO10" s="1181" t="s">
        <v>326</v>
      </c>
      <c r="CP10" s="1181" t="s">
        <v>424</v>
      </c>
      <c r="CQ10" s="1181" t="s">
        <v>473</v>
      </c>
      <c r="CR10" s="1628">
        <v>120000000</v>
      </c>
      <c r="CS10" s="1629">
        <f t="shared" si="27"/>
        <v>124199.99999999999</v>
      </c>
      <c r="CV10" s="1181" t="s">
        <v>415</v>
      </c>
      <c r="CW10" s="1181" t="s">
        <v>438</v>
      </c>
      <c r="CX10" s="1181" t="s">
        <v>645</v>
      </c>
      <c r="CY10" s="1181" t="s">
        <v>646</v>
      </c>
      <c r="CZ10" s="1628">
        <v>0</v>
      </c>
      <c r="DA10" s="1628">
        <v>7616406</v>
      </c>
      <c r="DB10" s="1628">
        <v>7616406</v>
      </c>
      <c r="DC10" s="1628">
        <f t="shared" si="28"/>
        <v>0</v>
      </c>
      <c r="DD10" s="1628">
        <f t="shared" si="29"/>
        <v>7882.9802099999997</v>
      </c>
      <c r="DE10" s="1628">
        <f t="shared" si="30"/>
        <v>7882.9802099999997</v>
      </c>
      <c r="DH10" s="1181" t="s">
        <v>447</v>
      </c>
      <c r="DI10" s="1181" t="s">
        <v>448</v>
      </c>
      <c r="DJ10" s="1181" t="s">
        <v>431</v>
      </c>
      <c r="DK10" s="1181" t="s">
        <v>431</v>
      </c>
      <c r="DL10" s="1628">
        <v>9717275</v>
      </c>
      <c r="DM10" s="1628">
        <f t="shared" si="0"/>
        <v>10057.379625</v>
      </c>
      <c r="DO10" s="1622" t="s">
        <v>415</v>
      </c>
      <c r="DP10" s="1623" t="s">
        <v>438</v>
      </c>
      <c r="DQ10" s="1623" t="s">
        <v>416</v>
      </c>
      <c r="DR10" s="1623" t="s">
        <v>417</v>
      </c>
      <c r="DS10" s="1624">
        <v>0</v>
      </c>
      <c r="DT10" s="1624">
        <v>226360000</v>
      </c>
      <c r="DU10" s="1624">
        <v>226360000</v>
      </c>
      <c r="DV10" s="1628">
        <f t="shared" si="1"/>
        <v>0</v>
      </c>
      <c r="DW10" s="1628">
        <f t="shared" si="2"/>
        <v>234282.59999999998</v>
      </c>
      <c r="DX10" s="1628">
        <f t="shared" si="3"/>
        <v>234282.59999999998</v>
      </c>
      <c r="EA10" s="1623" t="s">
        <v>445</v>
      </c>
      <c r="EB10" s="1623" t="s">
        <v>446</v>
      </c>
      <c r="EC10" s="1623" t="s">
        <v>431</v>
      </c>
      <c r="ED10" s="1623" t="s">
        <v>431</v>
      </c>
      <c r="EE10" s="1623" t="s">
        <v>418</v>
      </c>
      <c r="EF10" s="1626">
        <v>7298845</v>
      </c>
      <c r="EG10" s="1628">
        <f t="shared" si="4"/>
        <v>7554.3045750000001</v>
      </c>
      <c r="EI10" s="1623" t="s">
        <v>415</v>
      </c>
      <c r="EJ10" s="1623" t="s">
        <v>438</v>
      </c>
      <c r="EK10" s="1622" t="s">
        <v>416</v>
      </c>
      <c r="EL10" s="1623" t="s">
        <v>417</v>
      </c>
      <c r="EM10" s="1624">
        <v>0</v>
      </c>
      <c r="EN10" s="1624">
        <v>226360000</v>
      </c>
      <c r="EO10" s="1624">
        <v>226360000</v>
      </c>
      <c r="EP10" s="1628">
        <f t="shared" si="5"/>
        <v>0</v>
      </c>
      <c r="EQ10" s="1628">
        <f t="shared" si="6"/>
        <v>234282.59999999998</v>
      </c>
      <c r="ER10" s="1628">
        <f t="shared" si="7"/>
        <v>234282.59999999998</v>
      </c>
      <c r="FA10" s="1629">
        <f>SUM(FA3:FA9)</f>
        <v>275321.48021999997</v>
      </c>
      <c r="FD10" s="1622" t="s">
        <v>415</v>
      </c>
      <c r="FE10" s="1622" t="s">
        <v>438</v>
      </c>
      <c r="FF10" s="1622" t="s">
        <v>441</v>
      </c>
      <c r="FG10" s="1622" t="s">
        <v>267</v>
      </c>
      <c r="FH10" s="1623" t="s">
        <v>418</v>
      </c>
      <c r="FI10" s="1624">
        <v>0</v>
      </c>
      <c r="FJ10" s="1624">
        <v>748257000</v>
      </c>
      <c r="FK10" s="1624">
        <v>130472000</v>
      </c>
      <c r="FL10" s="1628">
        <f t="shared" si="32"/>
        <v>0</v>
      </c>
      <c r="FM10" s="1628">
        <f t="shared" si="33"/>
        <v>774445.995</v>
      </c>
      <c r="FN10" s="1628">
        <f t="shared" si="34"/>
        <v>135038.51999999999</v>
      </c>
      <c r="FV10" s="1632">
        <f>SUM(FV3:FV9)</f>
        <v>565148.85803999996</v>
      </c>
      <c r="FX10" s="1622" t="s">
        <v>415</v>
      </c>
      <c r="FY10" s="1623" t="s">
        <v>438</v>
      </c>
      <c r="FZ10" s="1622" t="s">
        <v>416</v>
      </c>
      <c r="GA10" s="1623" t="s">
        <v>417</v>
      </c>
      <c r="GB10" s="1624">
        <v>0</v>
      </c>
      <c r="GC10" s="1624">
        <v>226360000</v>
      </c>
      <c r="GD10" s="1624">
        <v>226360000</v>
      </c>
      <c r="GE10" s="1628">
        <f t="shared" si="36"/>
        <v>0</v>
      </c>
      <c r="GF10" s="1628">
        <f t="shared" si="37"/>
        <v>234282.59999999998</v>
      </c>
      <c r="GG10" s="1628">
        <f t="shared" si="38"/>
        <v>234282.59999999998</v>
      </c>
      <c r="GJ10" s="1622" t="s">
        <v>445</v>
      </c>
      <c r="GK10" s="1622" t="s">
        <v>446</v>
      </c>
      <c r="GL10" s="1622" t="s">
        <v>431</v>
      </c>
      <c r="GM10" s="1622" t="s">
        <v>431</v>
      </c>
      <c r="GN10" s="1624">
        <v>27119209</v>
      </c>
      <c r="GO10" s="1628">
        <f t="shared" si="39"/>
        <v>28068.381314999995</v>
      </c>
      <c r="GR10" s="1181" t="s">
        <v>415</v>
      </c>
      <c r="GS10" s="1181" t="s">
        <v>438</v>
      </c>
      <c r="GT10" s="1181" t="s">
        <v>441</v>
      </c>
      <c r="GU10" s="1181" t="s">
        <v>267</v>
      </c>
      <c r="GV10" s="1628">
        <v>0</v>
      </c>
      <c r="GW10" s="1628">
        <v>748257000</v>
      </c>
      <c r="GX10" s="1628">
        <v>411362000</v>
      </c>
      <c r="GY10" s="1628">
        <f t="shared" si="40"/>
        <v>0</v>
      </c>
      <c r="GZ10" s="1628">
        <f t="shared" si="41"/>
        <v>774445.995</v>
      </c>
      <c r="HA10" s="1628">
        <f t="shared" si="42"/>
        <v>425759.67</v>
      </c>
      <c r="HD10" s="1622" t="s">
        <v>423</v>
      </c>
      <c r="HE10" s="1622" t="s">
        <v>326</v>
      </c>
      <c r="HF10" s="1622" t="s">
        <v>470</v>
      </c>
      <c r="HG10" s="1622" t="s">
        <v>597</v>
      </c>
      <c r="HH10" s="1624">
        <v>436000000</v>
      </c>
      <c r="HI10" s="1628">
        <f t="shared" si="43"/>
        <v>451259.99999999994</v>
      </c>
      <c r="HK10" s="1622" t="s">
        <v>415</v>
      </c>
      <c r="HL10" s="1622" t="s">
        <v>438</v>
      </c>
      <c r="HM10" s="1622" t="s">
        <v>645</v>
      </c>
      <c r="HN10" s="1622" t="s">
        <v>646</v>
      </c>
      <c r="HO10" s="1624">
        <v>0</v>
      </c>
      <c r="HP10" s="1624">
        <v>18254593</v>
      </c>
      <c r="HQ10" s="1624">
        <v>18254593</v>
      </c>
      <c r="HR10" s="1628">
        <f t="shared" si="44"/>
        <v>0</v>
      </c>
      <c r="HS10" s="1628">
        <f t="shared" si="45"/>
        <v>18893.503754999998</v>
      </c>
      <c r="HT10" s="1628">
        <f t="shared" si="46"/>
        <v>18893.503754999998</v>
      </c>
    </row>
    <row r="11" spans="1:945" x14ac:dyDescent="0.25">
      <c r="A11" s="1622" t="s">
        <v>419</v>
      </c>
      <c r="B11" s="1623" t="s">
        <v>299</v>
      </c>
      <c r="C11" s="1622" t="s">
        <v>421</v>
      </c>
      <c r="D11" s="1623" t="s">
        <v>330</v>
      </c>
      <c r="E11" s="1623" t="s">
        <v>418</v>
      </c>
      <c r="F11" s="1624">
        <v>485936000</v>
      </c>
      <c r="G11" s="1624">
        <v>0</v>
      </c>
      <c r="H11" s="1624">
        <v>0</v>
      </c>
      <c r="I11" s="1624">
        <f t="shared" si="8"/>
        <v>502943.75999999995</v>
      </c>
      <c r="J11" s="1624">
        <f t="shared" si="9"/>
        <v>0</v>
      </c>
      <c r="K11" s="1624">
        <f t="shared" si="10"/>
        <v>0</v>
      </c>
      <c r="M11" s="1622" t="s">
        <v>419</v>
      </c>
      <c r="N11" s="1623" t="s">
        <v>299</v>
      </c>
      <c r="O11" s="1622" t="s">
        <v>422</v>
      </c>
      <c r="P11" s="1623" t="s">
        <v>320</v>
      </c>
      <c r="Q11" s="1624">
        <v>1920000</v>
      </c>
      <c r="R11" s="1625">
        <f t="shared" si="11"/>
        <v>1987.1999999999998</v>
      </c>
      <c r="U11" s="1622" t="s">
        <v>415</v>
      </c>
      <c r="V11" s="1622" t="s">
        <v>438</v>
      </c>
      <c r="W11" s="1622" t="s">
        <v>431</v>
      </c>
      <c r="X11" s="1623" t="s">
        <v>431</v>
      </c>
      <c r="Y11" s="1624">
        <v>0</v>
      </c>
      <c r="Z11" s="1624">
        <v>0</v>
      </c>
      <c r="AA11" s="1624">
        <v>0</v>
      </c>
      <c r="AB11" s="1624">
        <f t="shared" si="12"/>
        <v>0</v>
      </c>
      <c r="AC11" s="1624">
        <f t="shared" si="13"/>
        <v>0</v>
      </c>
      <c r="AD11" s="1624">
        <f t="shared" si="14"/>
        <v>0</v>
      </c>
      <c r="AG11" s="1622" t="s">
        <v>486</v>
      </c>
      <c r="AH11" s="1622" t="s">
        <v>501</v>
      </c>
      <c r="AI11" s="1622" t="s">
        <v>431</v>
      </c>
      <c r="AJ11" s="1622" t="s">
        <v>431</v>
      </c>
      <c r="AK11" s="1624">
        <v>1393000</v>
      </c>
      <c r="AL11" s="1624">
        <f t="shared" si="15"/>
        <v>1441.7549999999999</v>
      </c>
      <c r="AO11" s="1622" t="s">
        <v>415</v>
      </c>
      <c r="AP11" s="1623" t="s">
        <v>438</v>
      </c>
      <c r="AQ11" s="1622" t="s">
        <v>431</v>
      </c>
      <c r="AR11" s="1623" t="s">
        <v>431</v>
      </c>
      <c r="AS11" s="1624">
        <v>0</v>
      </c>
      <c r="AT11" s="1624">
        <v>0</v>
      </c>
      <c r="AU11" s="1624">
        <v>0</v>
      </c>
      <c r="AV11" s="1624">
        <f t="shared" si="16"/>
        <v>0</v>
      </c>
      <c r="AW11" s="1624">
        <f t="shared" si="17"/>
        <v>0</v>
      </c>
      <c r="AX11" s="1624">
        <f t="shared" si="18"/>
        <v>0</v>
      </c>
      <c r="BI11" s="1622" t="s">
        <v>415</v>
      </c>
      <c r="BJ11" s="1623" t="s">
        <v>438</v>
      </c>
      <c r="BK11" s="1622" t="s">
        <v>441</v>
      </c>
      <c r="BL11" s="1623" t="s">
        <v>267</v>
      </c>
      <c r="BM11" s="1624">
        <v>0</v>
      </c>
      <c r="BN11" s="1624">
        <v>45972000</v>
      </c>
      <c r="BO11" s="1624">
        <v>7800000</v>
      </c>
      <c r="BP11" s="1628">
        <f t="shared" si="20"/>
        <v>0</v>
      </c>
      <c r="BQ11" s="1628">
        <f t="shared" si="21"/>
        <v>47581.02</v>
      </c>
      <c r="BR11" s="1628">
        <f t="shared" si="22"/>
        <v>8072.9999999999991</v>
      </c>
      <c r="BU11" s="1623" t="s">
        <v>419</v>
      </c>
      <c r="BV11" s="1623" t="s">
        <v>299</v>
      </c>
      <c r="BW11" s="1623" t="s">
        <v>431</v>
      </c>
      <c r="BX11" s="1623" t="s">
        <v>431</v>
      </c>
      <c r="BY11" s="1624">
        <v>0</v>
      </c>
      <c r="BZ11" s="1628">
        <f t="shared" si="23"/>
        <v>0</v>
      </c>
      <c r="CB11" s="1623" t="s">
        <v>415</v>
      </c>
      <c r="CC11" s="1623" t="s">
        <v>438</v>
      </c>
      <c r="CD11" s="1623" t="s">
        <v>416</v>
      </c>
      <c r="CE11" s="1623" t="s">
        <v>417</v>
      </c>
      <c r="CF11" s="1624">
        <v>0</v>
      </c>
      <c r="CG11" s="1624">
        <v>250360000</v>
      </c>
      <c r="CH11" s="1624">
        <v>154360000</v>
      </c>
      <c r="CI11" s="1628">
        <f t="shared" si="24"/>
        <v>0</v>
      </c>
      <c r="CJ11" s="1628">
        <f t="shared" si="25"/>
        <v>259122.59999999998</v>
      </c>
      <c r="CK11" s="1628">
        <f t="shared" si="26"/>
        <v>159762.59999999998</v>
      </c>
      <c r="CN11" s="1181" t="s">
        <v>447</v>
      </c>
      <c r="CO11" s="1181" t="s">
        <v>448</v>
      </c>
      <c r="CP11" s="1181" t="s">
        <v>431</v>
      </c>
      <c r="CQ11" s="1181" t="s">
        <v>431</v>
      </c>
      <c r="CR11" s="1628">
        <v>4428639</v>
      </c>
      <c r="CS11" s="1629">
        <f t="shared" si="27"/>
        <v>4583.6413649999995</v>
      </c>
      <c r="CV11" s="1181" t="s">
        <v>415</v>
      </c>
      <c r="CW11" s="1181" t="s">
        <v>438</v>
      </c>
      <c r="CX11" s="1181" t="s">
        <v>441</v>
      </c>
      <c r="CY11" s="1181" t="s">
        <v>267</v>
      </c>
      <c r="CZ11" s="1628">
        <v>0</v>
      </c>
      <c r="DA11" s="1628">
        <v>45972000</v>
      </c>
      <c r="DB11" s="1628">
        <v>45972000</v>
      </c>
      <c r="DC11" s="1628">
        <f t="shared" si="28"/>
        <v>0</v>
      </c>
      <c r="DD11" s="1628">
        <f t="shared" si="29"/>
        <v>47581.02</v>
      </c>
      <c r="DE11" s="1628">
        <f t="shared" si="30"/>
        <v>47581.02</v>
      </c>
      <c r="DL11" s="1628"/>
      <c r="DM11" s="1628"/>
      <c r="DO11" s="1622" t="s">
        <v>415</v>
      </c>
      <c r="DP11" s="1623" t="s">
        <v>438</v>
      </c>
      <c r="DQ11" s="1623" t="s">
        <v>441</v>
      </c>
      <c r="DR11" s="1623" t="s">
        <v>267</v>
      </c>
      <c r="DS11" s="1624">
        <v>0</v>
      </c>
      <c r="DT11" s="1624">
        <v>483572000</v>
      </c>
      <c r="DU11" s="1624">
        <v>45972000</v>
      </c>
      <c r="DV11" s="1628">
        <f t="shared" si="1"/>
        <v>0</v>
      </c>
      <c r="DW11" s="1628">
        <f t="shared" si="2"/>
        <v>500497.01999999996</v>
      </c>
      <c r="DX11" s="1628">
        <f t="shared" si="3"/>
        <v>47581.02</v>
      </c>
      <c r="EA11" s="1623" t="s">
        <v>447</v>
      </c>
      <c r="EB11" s="1623" t="s">
        <v>448</v>
      </c>
      <c r="EC11" s="1623" t="s">
        <v>431</v>
      </c>
      <c r="ED11" s="1623" t="s">
        <v>431</v>
      </c>
      <c r="EE11" s="1623" t="s">
        <v>418</v>
      </c>
      <c r="EF11" s="1626">
        <v>4428639</v>
      </c>
      <c r="EG11" s="1628">
        <f t="shared" si="4"/>
        <v>4583.6413649999995</v>
      </c>
      <c r="EI11" s="1623" t="s">
        <v>415</v>
      </c>
      <c r="EJ11" s="1623" t="s">
        <v>438</v>
      </c>
      <c r="EK11" s="1622" t="s">
        <v>431</v>
      </c>
      <c r="EL11" s="1623" t="s">
        <v>431</v>
      </c>
      <c r="EM11" s="1624">
        <v>0</v>
      </c>
      <c r="EN11" s="1624">
        <v>0</v>
      </c>
      <c r="EO11" s="1624">
        <v>0</v>
      </c>
      <c r="EP11" s="1628">
        <f t="shared" si="5"/>
        <v>0</v>
      </c>
      <c r="EQ11" s="1628">
        <f t="shared" si="6"/>
        <v>0</v>
      </c>
      <c r="ER11" s="1628">
        <f t="shared" si="7"/>
        <v>0</v>
      </c>
      <c r="FD11" s="1622" t="s">
        <v>415</v>
      </c>
      <c r="FE11" s="1622" t="s">
        <v>438</v>
      </c>
      <c r="FF11" s="1622" t="s">
        <v>439</v>
      </c>
      <c r="FG11" s="1622" t="s">
        <v>440</v>
      </c>
      <c r="FH11" s="1623" t="s">
        <v>418</v>
      </c>
      <c r="FI11" s="1624">
        <v>0</v>
      </c>
      <c r="FJ11" s="1624">
        <v>50000000</v>
      </c>
      <c r="FK11" s="1624">
        <v>50000000</v>
      </c>
      <c r="FL11" s="1628">
        <f t="shared" si="32"/>
        <v>0</v>
      </c>
      <c r="FM11" s="1628">
        <f t="shared" si="33"/>
        <v>51749.999999999993</v>
      </c>
      <c r="FN11" s="1628">
        <f t="shared" si="34"/>
        <v>51749.999999999993</v>
      </c>
      <c r="FX11" s="1622" t="s">
        <v>415</v>
      </c>
      <c r="FY11" s="1623" t="s">
        <v>438</v>
      </c>
      <c r="FZ11" s="1622" t="s">
        <v>431</v>
      </c>
      <c r="GA11" s="1623" t="s">
        <v>431</v>
      </c>
      <c r="GB11" s="1624">
        <v>0</v>
      </c>
      <c r="GC11" s="1624">
        <v>0</v>
      </c>
      <c r="GD11" s="1624">
        <v>0</v>
      </c>
      <c r="GE11" s="1628">
        <f t="shared" si="36"/>
        <v>0</v>
      </c>
      <c r="GF11" s="1628">
        <f t="shared" si="37"/>
        <v>0</v>
      </c>
      <c r="GG11" s="1628">
        <f t="shared" si="38"/>
        <v>0</v>
      </c>
      <c r="GJ11" s="1622" t="s">
        <v>447</v>
      </c>
      <c r="GK11" s="1622" t="s">
        <v>448</v>
      </c>
      <c r="GL11" s="1622" t="s">
        <v>431</v>
      </c>
      <c r="GM11" s="1622" t="s">
        <v>431</v>
      </c>
      <c r="GN11" s="1624">
        <v>8966431</v>
      </c>
      <c r="GO11" s="1628">
        <f t="shared" si="39"/>
        <v>9280.2560849999991</v>
      </c>
      <c r="GR11" s="1181" t="s">
        <v>415</v>
      </c>
      <c r="GS11" s="1181" t="s">
        <v>438</v>
      </c>
      <c r="GT11" s="1181" t="s">
        <v>645</v>
      </c>
      <c r="GU11" s="1181" t="s">
        <v>646</v>
      </c>
      <c r="GV11" s="1628">
        <v>0</v>
      </c>
      <c r="GW11" s="1628">
        <v>18254593</v>
      </c>
      <c r="GX11" s="1628">
        <v>14924593</v>
      </c>
      <c r="GY11" s="1628">
        <f t="shared" si="40"/>
        <v>0</v>
      </c>
      <c r="GZ11" s="1628">
        <f t="shared" si="41"/>
        <v>18893.503754999998</v>
      </c>
      <c r="HA11" s="1628">
        <f t="shared" si="42"/>
        <v>15446.953755</v>
      </c>
      <c r="HD11" s="1622" t="s">
        <v>423</v>
      </c>
      <c r="HE11" s="1622" t="s">
        <v>326</v>
      </c>
      <c r="HF11" s="1622" t="s">
        <v>480</v>
      </c>
      <c r="HG11" s="1622" t="s">
        <v>471</v>
      </c>
      <c r="HH11" s="1624">
        <v>380000000</v>
      </c>
      <c r="HI11" s="1628">
        <f t="shared" si="43"/>
        <v>393299.99999999994</v>
      </c>
      <c r="HK11" s="1622" t="s">
        <v>415</v>
      </c>
      <c r="HL11" s="1622" t="s">
        <v>438</v>
      </c>
      <c r="HM11" s="1622" t="s">
        <v>439</v>
      </c>
      <c r="HN11" s="1622" t="s">
        <v>440</v>
      </c>
      <c r="HO11" s="1624">
        <v>0</v>
      </c>
      <c r="HP11" s="1624">
        <v>102122500</v>
      </c>
      <c r="HQ11" s="1624">
        <v>102122500</v>
      </c>
      <c r="HR11" s="1628">
        <f t="shared" si="44"/>
        <v>0</v>
      </c>
      <c r="HS11" s="1628">
        <f t="shared" si="45"/>
        <v>105696.78749999999</v>
      </c>
      <c r="HT11" s="1628">
        <f t="shared" si="46"/>
        <v>105696.78749999999</v>
      </c>
    </row>
    <row r="12" spans="1:945" x14ac:dyDescent="0.25">
      <c r="A12" s="1622" t="s">
        <v>419</v>
      </c>
      <c r="B12" s="1623" t="s">
        <v>299</v>
      </c>
      <c r="C12" s="1622" t="s">
        <v>422</v>
      </c>
      <c r="D12" s="1623" t="s">
        <v>320</v>
      </c>
      <c r="E12" s="1623" t="s">
        <v>418</v>
      </c>
      <c r="F12" s="1624">
        <v>62726000</v>
      </c>
      <c r="G12" s="1624">
        <v>0</v>
      </c>
      <c r="H12" s="1624">
        <v>0</v>
      </c>
      <c r="I12" s="1624">
        <f t="shared" si="8"/>
        <v>64921.409999999996</v>
      </c>
      <c r="J12" s="1624">
        <f t="shared" si="9"/>
        <v>0</v>
      </c>
      <c r="K12" s="1624">
        <f t="shared" si="10"/>
        <v>0</v>
      </c>
      <c r="M12" s="1622" t="s">
        <v>419</v>
      </c>
      <c r="N12" s="1623" t="s">
        <v>299</v>
      </c>
      <c r="O12" s="1622" t="s">
        <v>431</v>
      </c>
      <c r="P12" s="1623" t="s">
        <v>431</v>
      </c>
      <c r="Q12" s="1624">
        <v>0</v>
      </c>
      <c r="R12" s="1625">
        <f t="shared" si="11"/>
        <v>0</v>
      </c>
      <c r="U12" s="1622" t="s">
        <v>419</v>
      </c>
      <c r="V12" s="1622" t="s">
        <v>299</v>
      </c>
      <c r="W12" s="1622" t="s">
        <v>420</v>
      </c>
      <c r="X12" s="1623" t="s">
        <v>319</v>
      </c>
      <c r="Y12" s="1624">
        <v>2086968000</v>
      </c>
      <c r="Z12" s="1624">
        <v>0</v>
      </c>
      <c r="AA12" s="1624">
        <v>0</v>
      </c>
      <c r="AB12" s="1624">
        <f t="shared" si="12"/>
        <v>2160011.88</v>
      </c>
      <c r="AC12" s="1624">
        <f t="shared" si="13"/>
        <v>0</v>
      </c>
      <c r="AD12" s="1624">
        <f t="shared" si="14"/>
        <v>0</v>
      </c>
      <c r="AG12" s="1622" t="s">
        <v>423</v>
      </c>
      <c r="AH12" s="1622" t="s">
        <v>326</v>
      </c>
      <c r="AI12" s="1622" t="s">
        <v>431</v>
      </c>
      <c r="AJ12" s="1622" t="s">
        <v>431</v>
      </c>
      <c r="AK12" s="1624">
        <v>0</v>
      </c>
      <c r="AL12" s="1624">
        <f t="shared" si="15"/>
        <v>0</v>
      </c>
      <c r="AO12" s="1622" t="s">
        <v>419</v>
      </c>
      <c r="AP12" s="1623" t="s">
        <v>299</v>
      </c>
      <c r="AQ12" s="1622" t="s">
        <v>420</v>
      </c>
      <c r="AR12" s="1623" t="s">
        <v>319</v>
      </c>
      <c r="AS12" s="1624">
        <v>2086968000</v>
      </c>
      <c r="AT12" s="1624">
        <v>0</v>
      </c>
      <c r="AU12" s="1624">
        <v>0</v>
      </c>
      <c r="AV12" s="1624">
        <f t="shared" si="16"/>
        <v>2160011.88</v>
      </c>
      <c r="AW12" s="1624">
        <f t="shared" si="17"/>
        <v>0</v>
      </c>
      <c r="AX12" s="1624">
        <f t="shared" si="18"/>
        <v>0</v>
      </c>
      <c r="BI12" s="1622" t="s">
        <v>415</v>
      </c>
      <c r="BJ12" s="1623" t="s">
        <v>438</v>
      </c>
      <c r="BK12" s="1622" t="s">
        <v>645</v>
      </c>
      <c r="BL12" s="1623" t="s">
        <v>646</v>
      </c>
      <c r="BM12" s="1624">
        <v>0</v>
      </c>
      <c r="BN12" s="1624">
        <v>7069030</v>
      </c>
      <c r="BO12" s="1624">
        <v>4218000</v>
      </c>
      <c r="BP12" s="1628">
        <f t="shared" si="20"/>
        <v>0</v>
      </c>
      <c r="BQ12" s="1628">
        <f t="shared" si="21"/>
        <v>7316.4460499999996</v>
      </c>
      <c r="BR12" s="1628">
        <f t="shared" si="22"/>
        <v>4365.63</v>
      </c>
      <c r="BU12" s="1623" t="s">
        <v>486</v>
      </c>
      <c r="BV12" s="1623" t="s">
        <v>501</v>
      </c>
      <c r="BW12" s="1623" t="s">
        <v>431</v>
      </c>
      <c r="BX12" s="1623" t="s">
        <v>431</v>
      </c>
      <c r="BY12" s="1624">
        <v>0</v>
      </c>
      <c r="BZ12" s="1628">
        <f t="shared" si="23"/>
        <v>0</v>
      </c>
      <c r="CB12" s="1623" t="s">
        <v>415</v>
      </c>
      <c r="CC12" s="1623" t="s">
        <v>438</v>
      </c>
      <c r="CD12" s="1623" t="s">
        <v>441</v>
      </c>
      <c r="CE12" s="1623" t="s">
        <v>267</v>
      </c>
      <c r="CF12" s="1624">
        <v>0</v>
      </c>
      <c r="CG12" s="1624">
        <v>45972000</v>
      </c>
      <c r="CH12" s="1624">
        <v>45972000</v>
      </c>
      <c r="CI12" s="1628">
        <f t="shared" si="24"/>
        <v>0</v>
      </c>
      <c r="CJ12" s="1628">
        <f t="shared" si="25"/>
        <v>47581.02</v>
      </c>
      <c r="CK12" s="1628">
        <f t="shared" si="26"/>
        <v>47581.02</v>
      </c>
      <c r="CR12" s="1628"/>
      <c r="CV12" s="1181" t="s">
        <v>415</v>
      </c>
      <c r="CW12" s="1181" t="s">
        <v>438</v>
      </c>
      <c r="CX12" s="1181" t="s">
        <v>431</v>
      </c>
      <c r="CY12" s="1181" t="s">
        <v>431</v>
      </c>
      <c r="CZ12" s="1628">
        <v>0</v>
      </c>
      <c r="DA12" s="1628">
        <v>0</v>
      </c>
      <c r="DB12" s="1628">
        <v>0</v>
      </c>
      <c r="DC12" s="1628">
        <f t="shared" si="28"/>
        <v>0</v>
      </c>
      <c r="DD12" s="1628">
        <f t="shared" si="29"/>
        <v>0</v>
      </c>
      <c r="DE12" s="1628">
        <f t="shared" si="30"/>
        <v>0</v>
      </c>
      <c r="DO12" s="1622" t="s">
        <v>415</v>
      </c>
      <c r="DP12" s="1623" t="s">
        <v>438</v>
      </c>
      <c r="DQ12" s="1623" t="s">
        <v>431</v>
      </c>
      <c r="DR12" s="1623" t="s">
        <v>431</v>
      </c>
      <c r="DS12" s="1624">
        <v>0</v>
      </c>
      <c r="DT12" s="1624">
        <v>0</v>
      </c>
      <c r="DU12" s="1624">
        <v>0</v>
      </c>
      <c r="DV12" s="1628">
        <f t="shared" si="1"/>
        <v>0</v>
      </c>
      <c r="DW12" s="1628">
        <f t="shared" si="2"/>
        <v>0</v>
      </c>
      <c r="DX12" s="1628">
        <f t="shared" si="3"/>
        <v>0</v>
      </c>
      <c r="EG12" s="1629">
        <f>SUM(EG3:EG11)</f>
        <v>414471.43215000001</v>
      </c>
      <c r="EI12" s="1623" t="s">
        <v>415</v>
      </c>
      <c r="EJ12" s="1623" t="s">
        <v>438</v>
      </c>
      <c r="EK12" s="1622" t="s">
        <v>441</v>
      </c>
      <c r="EL12" s="1623" t="s">
        <v>267</v>
      </c>
      <c r="EM12" s="1624">
        <v>0</v>
      </c>
      <c r="EN12" s="1624">
        <v>748257000</v>
      </c>
      <c r="EO12" s="1624">
        <v>97472000</v>
      </c>
      <c r="EP12" s="1628">
        <f t="shared" si="5"/>
        <v>0</v>
      </c>
      <c r="EQ12" s="1628">
        <f t="shared" si="6"/>
        <v>774445.995</v>
      </c>
      <c r="ER12" s="1628">
        <f t="shared" si="7"/>
        <v>100883.51999999999</v>
      </c>
      <c r="FA12" s="1633"/>
      <c r="FD12" s="1622" t="s">
        <v>415</v>
      </c>
      <c r="FE12" s="1622" t="s">
        <v>438</v>
      </c>
      <c r="FF12" s="1622" t="s">
        <v>594</v>
      </c>
      <c r="FG12" s="1622" t="s">
        <v>322</v>
      </c>
      <c r="FH12" s="1623" t="s">
        <v>418</v>
      </c>
      <c r="FI12" s="1624">
        <v>0</v>
      </c>
      <c r="FJ12" s="1624">
        <v>0</v>
      </c>
      <c r="FK12" s="1624">
        <v>0</v>
      </c>
      <c r="FL12" s="1628">
        <f t="shared" si="32"/>
        <v>0</v>
      </c>
      <c r="FM12" s="1628">
        <f t="shared" si="33"/>
        <v>0</v>
      </c>
      <c r="FN12" s="1628">
        <f t="shared" si="34"/>
        <v>0</v>
      </c>
      <c r="FX12" s="1622" t="s">
        <v>415</v>
      </c>
      <c r="FY12" s="1623" t="s">
        <v>438</v>
      </c>
      <c r="FZ12" s="1622" t="s">
        <v>441</v>
      </c>
      <c r="GA12" s="1623" t="s">
        <v>267</v>
      </c>
      <c r="GB12" s="1624">
        <v>0</v>
      </c>
      <c r="GC12" s="1624">
        <v>330412000</v>
      </c>
      <c r="GD12" s="1624">
        <v>754257000</v>
      </c>
      <c r="GE12" s="1628">
        <f t="shared" si="36"/>
        <v>0</v>
      </c>
      <c r="GF12" s="1628">
        <f t="shared" si="37"/>
        <v>341976.42</v>
      </c>
      <c r="GG12" s="1628">
        <f t="shared" si="38"/>
        <v>780655.995</v>
      </c>
      <c r="GJ12" s="1622" t="s">
        <v>508</v>
      </c>
      <c r="GK12" s="1622" t="s">
        <v>511</v>
      </c>
      <c r="GL12" s="1622" t="s">
        <v>431</v>
      </c>
      <c r="GM12" s="1622" t="s">
        <v>431</v>
      </c>
      <c r="GN12" s="1624">
        <v>132839460</v>
      </c>
      <c r="GO12" s="1628">
        <f t="shared" si="39"/>
        <v>137488.84109999999</v>
      </c>
      <c r="GR12" s="1181" t="s">
        <v>415</v>
      </c>
      <c r="GS12" s="1181" t="s">
        <v>438</v>
      </c>
      <c r="GT12" s="1181" t="s">
        <v>439</v>
      </c>
      <c r="GU12" s="1181" t="s">
        <v>440</v>
      </c>
      <c r="GV12" s="1628">
        <v>0</v>
      </c>
      <c r="GW12" s="1628">
        <v>50000000</v>
      </c>
      <c r="GX12" s="1628">
        <v>50000000</v>
      </c>
      <c r="GY12" s="1628">
        <f t="shared" si="40"/>
        <v>0</v>
      </c>
      <c r="GZ12" s="1628">
        <f t="shared" si="41"/>
        <v>51749.999999999993</v>
      </c>
      <c r="HA12" s="1628">
        <f t="shared" si="42"/>
        <v>51749.999999999993</v>
      </c>
      <c r="HD12" s="1622" t="s">
        <v>423</v>
      </c>
      <c r="HE12" s="1622" t="s">
        <v>326</v>
      </c>
      <c r="HF12" s="1622" t="s">
        <v>479</v>
      </c>
      <c r="HG12" s="1622" t="s">
        <v>598</v>
      </c>
      <c r="HH12" s="1624">
        <v>105916624</v>
      </c>
      <c r="HI12" s="1628">
        <f t="shared" si="43"/>
        <v>109623.70583999998</v>
      </c>
      <c r="HK12" s="1622" t="s">
        <v>415</v>
      </c>
      <c r="HL12" s="1622" t="s">
        <v>438</v>
      </c>
      <c r="HM12" s="1622" t="s">
        <v>594</v>
      </c>
      <c r="HN12" s="1622" t="s">
        <v>322</v>
      </c>
      <c r="HO12" s="1624">
        <v>0</v>
      </c>
      <c r="HP12" s="1624">
        <v>0</v>
      </c>
      <c r="HQ12" s="1624">
        <v>0</v>
      </c>
      <c r="HR12" s="1628">
        <f t="shared" si="44"/>
        <v>0</v>
      </c>
      <c r="HS12" s="1628">
        <f t="shared" si="45"/>
        <v>0</v>
      </c>
      <c r="HT12" s="1628">
        <f t="shared" si="46"/>
        <v>0</v>
      </c>
    </row>
    <row r="13" spans="1:945" x14ac:dyDescent="0.25">
      <c r="A13" s="1622" t="s">
        <v>419</v>
      </c>
      <c r="B13" s="1623" t="s">
        <v>299</v>
      </c>
      <c r="C13" s="1622" t="s">
        <v>443</v>
      </c>
      <c r="D13" s="1623" t="s">
        <v>322</v>
      </c>
      <c r="E13" s="1623" t="s">
        <v>418</v>
      </c>
      <c r="F13" s="1624">
        <v>60788000</v>
      </c>
      <c r="G13" s="1624">
        <v>0</v>
      </c>
      <c r="H13" s="1624">
        <v>0</v>
      </c>
      <c r="I13" s="1624">
        <f t="shared" si="8"/>
        <v>62915.579999999994</v>
      </c>
      <c r="J13" s="1624">
        <f t="shared" si="9"/>
        <v>0</v>
      </c>
      <c r="K13" s="1624">
        <f t="shared" si="10"/>
        <v>0</v>
      </c>
      <c r="M13" s="1622" t="s">
        <v>486</v>
      </c>
      <c r="N13" s="1623" t="s">
        <v>501</v>
      </c>
      <c r="O13" s="1622" t="s">
        <v>431</v>
      </c>
      <c r="P13" s="1623" t="s">
        <v>431</v>
      </c>
      <c r="Q13" s="1624">
        <v>5688000</v>
      </c>
      <c r="R13" s="1625">
        <f t="shared" si="11"/>
        <v>5887.08</v>
      </c>
      <c r="U13" s="1622" t="s">
        <v>419</v>
      </c>
      <c r="V13" s="1622" t="s">
        <v>299</v>
      </c>
      <c r="W13" s="1622" t="s">
        <v>421</v>
      </c>
      <c r="X13" s="1623" t="s">
        <v>330</v>
      </c>
      <c r="Y13" s="1624">
        <v>485936000</v>
      </c>
      <c r="Z13" s="1624">
        <v>0</v>
      </c>
      <c r="AA13" s="1624">
        <v>0</v>
      </c>
      <c r="AB13" s="1624">
        <f t="shared" si="12"/>
        <v>502943.75999999995</v>
      </c>
      <c r="AC13" s="1624">
        <f t="shared" si="13"/>
        <v>0</v>
      </c>
      <c r="AD13" s="1624">
        <f t="shared" si="14"/>
        <v>0</v>
      </c>
      <c r="AG13" s="1622" t="s">
        <v>423</v>
      </c>
      <c r="AH13" s="1622" t="s">
        <v>326</v>
      </c>
      <c r="AI13" s="1622" t="s">
        <v>431</v>
      </c>
      <c r="AJ13" s="1622" t="s">
        <v>431</v>
      </c>
      <c r="AK13" s="1624">
        <v>0</v>
      </c>
      <c r="AL13" s="1624">
        <f t="shared" si="15"/>
        <v>0</v>
      </c>
      <c r="AO13" s="1622" t="s">
        <v>419</v>
      </c>
      <c r="AP13" s="1623" t="s">
        <v>299</v>
      </c>
      <c r="AQ13" s="1622" t="s">
        <v>421</v>
      </c>
      <c r="AR13" s="1623" t="s">
        <v>330</v>
      </c>
      <c r="AS13" s="1624">
        <v>485936000</v>
      </c>
      <c r="AT13" s="1624">
        <v>0</v>
      </c>
      <c r="AU13" s="1624">
        <v>0</v>
      </c>
      <c r="AV13" s="1624">
        <f t="shared" si="16"/>
        <v>502943.75999999995</v>
      </c>
      <c r="AW13" s="1624">
        <f t="shared" si="17"/>
        <v>0</v>
      </c>
      <c r="AX13" s="1624">
        <f t="shared" si="18"/>
        <v>0</v>
      </c>
      <c r="BI13" s="1622" t="s">
        <v>419</v>
      </c>
      <c r="BJ13" s="1623" t="s">
        <v>299</v>
      </c>
      <c r="BK13" s="1622" t="s">
        <v>420</v>
      </c>
      <c r="BL13" s="1623" t="s">
        <v>319</v>
      </c>
      <c r="BM13" s="1624">
        <v>2086968000</v>
      </c>
      <c r="BN13" s="1624">
        <v>0</v>
      </c>
      <c r="BO13" s="1624">
        <v>0</v>
      </c>
      <c r="BP13" s="1628">
        <f t="shared" si="20"/>
        <v>2160011.88</v>
      </c>
      <c r="BQ13" s="1628">
        <f t="shared" si="21"/>
        <v>0</v>
      </c>
      <c r="BR13" s="1628">
        <f t="shared" si="22"/>
        <v>0</v>
      </c>
      <c r="BU13" s="1623" t="s">
        <v>423</v>
      </c>
      <c r="BV13" s="1623" t="s">
        <v>326</v>
      </c>
      <c r="BW13" s="1623" t="s">
        <v>431</v>
      </c>
      <c r="BX13" s="1623" t="s">
        <v>431</v>
      </c>
      <c r="BY13" s="1624">
        <v>0</v>
      </c>
      <c r="BZ13" s="1628">
        <f t="shared" si="23"/>
        <v>0</v>
      </c>
      <c r="CB13" s="1623" t="s">
        <v>415</v>
      </c>
      <c r="CC13" s="1623" t="s">
        <v>438</v>
      </c>
      <c r="CD13" s="1623" t="s">
        <v>431</v>
      </c>
      <c r="CE13" s="1623" t="s">
        <v>431</v>
      </c>
      <c r="CF13" s="1624">
        <v>0</v>
      </c>
      <c r="CG13" s="1624">
        <v>0</v>
      </c>
      <c r="CH13" s="1624">
        <v>0</v>
      </c>
      <c r="CI13" s="1628">
        <f t="shared" si="24"/>
        <v>0</v>
      </c>
      <c r="CJ13" s="1628">
        <f t="shared" si="25"/>
        <v>0</v>
      </c>
      <c r="CK13" s="1628">
        <f t="shared" si="26"/>
        <v>0</v>
      </c>
      <c r="CR13" s="1628"/>
      <c r="CV13" s="1181" t="s">
        <v>415</v>
      </c>
      <c r="CW13" s="1181" t="s">
        <v>438</v>
      </c>
      <c r="CX13" s="1181" t="s">
        <v>416</v>
      </c>
      <c r="CY13" s="1181" t="s">
        <v>417</v>
      </c>
      <c r="CZ13" s="1628">
        <v>0</v>
      </c>
      <c r="DA13" s="1628">
        <v>226360000</v>
      </c>
      <c r="DB13" s="1628">
        <v>226360000</v>
      </c>
      <c r="DC13" s="1628">
        <f t="shared" si="28"/>
        <v>0</v>
      </c>
      <c r="DD13" s="1628">
        <f t="shared" si="29"/>
        <v>234282.59999999998</v>
      </c>
      <c r="DE13" s="1628">
        <f t="shared" si="30"/>
        <v>234282.59999999998</v>
      </c>
      <c r="DO13" s="1622" t="s">
        <v>415</v>
      </c>
      <c r="DP13" s="1623" t="s">
        <v>438</v>
      </c>
      <c r="DQ13" s="1623" t="s">
        <v>645</v>
      </c>
      <c r="DR13" s="1623" t="s">
        <v>646</v>
      </c>
      <c r="DS13" s="1624">
        <v>0</v>
      </c>
      <c r="DT13" s="1624">
        <v>8264593</v>
      </c>
      <c r="DU13" s="1624">
        <v>8264593</v>
      </c>
      <c r="DV13" s="1628">
        <f t="shared" si="1"/>
        <v>0</v>
      </c>
      <c r="DW13" s="1628">
        <f t="shared" si="2"/>
        <v>8553.8537550000001</v>
      </c>
      <c r="DX13" s="1628">
        <f t="shared" si="3"/>
        <v>8553.8537550000001</v>
      </c>
      <c r="EI13" s="1623" t="s">
        <v>415</v>
      </c>
      <c r="EJ13" s="1623" t="s">
        <v>438</v>
      </c>
      <c r="EK13" s="1622" t="s">
        <v>645</v>
      </c>
      <c r="EL13" s="1623" t="s">
        <v>646</v>
      </c>
      <c r="EM13" s="1624">
        <v>0</v>
      </c>
      <c r="EN13" s="1624">
        <v>41564593</v>
      </c>
      <c r="EO13" s="1624">
        <v>8264593</v>
      </c>
      <c r="EP13" s="1628">
        <f t="shared" si="5"/>
        <v>0</v>
      </c>
      <c r="EQ13" s="1628">
        <f t="shared" si="6"/>
        <v>43019.353754999996</v>
      </c>
      <c r="ER13" s="1628">
        <f t="shared" si="7"/>
        <v>8553.8537550000001</v>
      </c>
      <c r="FD13" s="1622" t="s">
        <v>415</v>
      </c>
      <c r="FE13" s="1622" t="s">
        <v>438</v>
      </c>
      <c r="FF13" s="1622" t="s">
        <v>431</v>
      </c>
      <c r="FG13" s="1622" t="s">
        <v>431</v>
      </c>
      <c r="FH13" s="1623" t="s">
        <v>418</v>
      </c>
      <c r="FI13" s="1624">
        <v>0</v>
      </c>
      <c r="FJ13" s="1624">
        <v>0</v>
      </c>
      <c r="FK13" s="1624">
        <v>0</v>
      </c>
      <c r="FL13" s="1628">
        <f t="shared" si="32"/>
        <v>0</v>
      </c>
      <c r="FM13" s="1628">
        <f t="shared" si="33"/>
        <v>0</v>
      </c>
      <c r="FN13" s="1628">
        <f t="shared" si="34"/>
        <v>0</v>
      </c>
      <c r="FV13" s="1633"/>
      <c r="FX13" s="1622" t="s">
        <v>415</v>
      </c>
      <c r="FY13" s="1623" t="s">
        <v>438</v>
      </c>
      <c r="FZ13" s="1622" t="s">
        <v>439</v>
      </c>
      <c r="GA13" s="1623" t="s">
        <v>440</v>
      </c>
      <c r="GB13" s="1624">
        <v>0</v>
      </c>
      <c r="GC13" s="1624">
        <v>50000000</v>
      </c>
      <c r="GD13" s="1624">
        <v>50000000</v>
      </c>
      <c r="GE13" s="1628">
        <f t="shared" si="36"/>
        <v>0</v>
      </c>
      <c r="GF13" s="1628">
        <f t="shared" si="37"/>
        <v>51749.999999999993</v>
      </c>
      <c r="GG13" s="1628">
        <f>+GD13/$GE$1*$GF$1</f>
        <v>51749.999999999993</v>
      </c>
      <c r="GO13" s="1629">
        <f>SUM(GO3:GO12)</f>
        <v>520819.45406999998</v>
      </c>
      <c r="GR13" s="1181" t="s">
        <v>415</v>
      </c>
      <c r="GS13" s="1181" t="s">
        <v>438</v>
      </c>
      <c r="GT13" s="1181" t="s">
        <v>594</v>
      </c>
      <c r="GU13" s="1181" t="s">
        <v>322</v>
      </c>
      <c r="GV13" s="1628">
        <v>0</v>
      </c>
      <c r="GW13" s="1628">
        <v>0</v>
      </c>
      <c r="GX13" s="1628">
        <v>0</v>
      </c>
      <c r="GY13" s="1628">
        <f>+GV13/$GZ$1*$HA$1</f>
        <v>0</v>
      </c>
      <c r="GZ13" s="1628">
        <f>+GW13/$GZ$1*$HA$1</f>
        <v>0</v>
      </c>
      <c r="HA13" s="1628">
        <f>+GX13/$GZ$1*$HA$1</f>
        <v>0</v>
      </c>
      <c r="HD13" s="1622" t="s">
        <v>445</v>
      </c>
      <c r="HE13" s="1622" t="s">
        <v>446</v>
      </c>
      <c r="HF13" s="1622" t="s">
        <v>431</v>
      </c>
      <c r="HG13" s="1622" t="s">
        <v>431</v>
      </c>
      <c r="HH13" s="1624">
        <v>240422709</v>
      </c>
      <c r="HI13" s="1628">
        <f>+HH13/$HH$1*$HI$1</f>
        <v>248837.50381499997</v>
      </c>
      <c r="HK13" s="1622" t="s">
        <v>415</v>
      </c>
      <c r="HL13" s="1622" t="s">
        <v>438</v>
      </c>
      <c r="HM13" s="1622" t="s">
        <v>416</v>
      </c>
      <c r="HN13" s="1622" t="s">
        <v>417</v>
      </c>
      <c r="HO13" s="1624">
        <v>0</v>
      </c>
      <c r="HP13" s="1624">
        <v>226360000</v>
      </c>
      <c r="HQ13" s="1624">
        <v>226360000</v>
      </c>
      <c r="HR13" s="1628">
        <f>+HO13/$HS$1*$HT$1</f>
        <v>0</v>
      </c>
      <c r="HS13" s="1628">
        <f>+HP13/$HS$1*$HT$1</f>
        <v>234282.59999999998</v>
      </c>
      <c r="HT13" s="1628">
        <f>+HQ13/$HS$1*$HT$1</f>
        <v>234282.59999999998</v>
      </c>
      <c r="HU13" s="1628"/>
    </row>
    <row r="14" spans="1:945" x14ac:dyDescent="0.25">
      <c r="A14" s="1622" t="s">
        <v>419</v>
      </c>
      <c r="B14" s="1623" t="s">
        <v>299</v>
      </c>
      <c r="C14" s="1622" t="s">
        <v>422</v>
      </c>
      <c r="D14" s="1623" t="s">
        <v>320</v>
      </c>
      <c r="E14" s="1623" t="s">
        <v>418</v>
      </c>
      <c r="F14" s="1624">
        <v>0</v>
      </c>
      <c r="G14" s="1624">
        <v>47880000</v>
      </c>
      <c r="H14" s="1624">
        <v>1920000</v>
      </c>
      <c r="I14" s="1624">
        <f t="shared" si="8"/>
        <v>0</v>
      </c>
      <c r="J14" s="1624">
        <f t="shared" si="9"/>
        <v>49555.799999999996</v>
      </c>
      <c r="K14" s="1624">
        <f t="shared" si="10"/>
        <v>1987.1999999999998</v>
      </c>
      <c r="M14" s="1622" t="s">
        <v>423</v>
      </c>
      <c r="N14" s="1623" t="s">
        <v>326</v>
      </c>
      <c r="O14" s="1622" t="s">
        <v>479</v>
      </c>
      <c r="P14" s="1623" t="s">
        <v>598</v>
      </c>
      <c r="Q14" s="1624">
        <v>79200000</v>
      </c>
      <c r="R14" s="1625">
        <f t="shared" si="11"/>
        <v>81972</v>
      </c>
      <c r="U14" s="1622" t="s">
        <v>419</v>
      </c>
      <c r="V14" s="1622" t="s">
        <v>299</v>
      </c>
      <c r="W14" s="1622" t="s">
        <v>422</v>
      </c>
      <c r="X14" s="1623" t="s">
        <v>320</v>
      </c>
      <c r="Y14" s="1624">
        <v>62726000</v>
      </c>
      <c r="Z14" s="1624">
        <v>0</v>
      </c>
      <c r="AA14" s="1624">
        <v>0</v>
      </c>
      <c r="AB14" s="1624">
        <f t="shared" si="12"/>
        <v>64921.409999999996</v>
      </c>
      <c r="AC14" s="1624">
        <f t="shared" si="13"/>
        <v>0</v>
      </c>
      <c r="AD14" s="1624">
        <f t="shared" si="14"/>
        <v>0</v>
      </c>
      <c r="AG14" s="1622" t="s">
        <v>423</v>
      </c>
      <c r="AH14" s="1622" t="s">
        <v>326</v>
      </c>
      <c r="AI14" s="1622" t="s">
        <v>479</v>
      </c>
      <c r="AJ14" s="1622" t="s">
        <v>598</v>
      </c>
      <c r="AK14" s="1624">
        <v>70000000</v>
      </c>
      <c r="AL14" s="1624">
        <f t="shared" si="15"/>
        <v>72450</v>
      </c>
      <c r="AO14" s="1622" t="s">
        <v>419</v>
      </c>
      <c r="AP14" s="1623" t="s">
        <v>299</v>
      </c>
      <c r="AQ14" s="1622" t="s">
        <v>422</v>
      </c>
      <c r="AR14" s="1623" t="s">
        <v>320</v>
      </c>
      <c r="AS14" s="1624">
        <v>62726000</v>
      </c>
      <c r="AT14" s="1624">
        <v>0</v>
      </c>
      <c r="AU14" s="1624">
        <v>0</v>
      </c>
      <c r="AV14" s="1624">
        <f t="shared" si="16"/>
        <v>64921.409999999996</v>
      </c>
      <c r="AW14" s="1624">
        <f t="shared" si="17"/>
        <v>0</v>
      </c>
      <c r="AX14" s="1624">
        <f t="shared" si="18"/>
        <v>0</v>
      </c>
      <c r="BI14" s="1622" t="s">
        <v>419</v>
      </c>
      <c r="BJ14" s="1623" t="s">
        <v>299</v>
      </c>
      <c r="BK14" s="1622" t="s">
        <v>421</v>
      </c>
      <c r="BL14" s="1623" t="s">
        <v>330</v>
      </c>
      <c r="BM14" s="1624">
        <v>485936000</v>
      </c>
      <c r="BN14" s="1624">
        <v>0</v>
      </c>
      <c r="BO14" s="1624">
        <v>0</v>
      </c>
      <c r="BP14" s="1628">
        <f t="shared" si="20"/>
        <v>502943.75999999995</v>
      </c>
      <c r="BQ14" s="1628">
        <f t="shared" si="21"/>
        <v>0</v>
      </c>
      <c r="BR14" s="1628">
        <f t="shared" si="22"/>
        <v>0</v>
      </c>
      <c r="BU14" s="1623" t="s">
        <v>423</v>
      </c>
      <c r="BV14" s="1623" t="s">
        <v>326</v>
      </c>
      <c r="BW14" s="1623" t="s">
        <v>431</v>
      </c>
      <c r="BX14" s="1623" t="s">
        <v>431</v>
      </c>
      <c r="BY14" s="1624">
        <v>0</v>
      </c>
      <c r="BZ14" s="1628">
        <f t="shared" si="23"/>
        <v>0</v>
      </c>
      <c r="CB14" s="1623" t="s">
        <v>419</v>
      </c>
      <c r="CC14" s="1623" t="s">
        <v>299</v>
      </c>
      <c r="CD14" s="1623" t="s">
        <v>420</v>
      </c>
      <c r="CE14" s="1623" t="s">
        <v>319</v>
      </c>
      <c r="CF14" s="1624">
        <v>2086968000</v>
      </c>
      <c r="CG14" s="1624">
        <v>0</v>
      </c>
      <c r="CH14" s="1624">
        <v>0</v>
      </c>
      <c r="CI14" s="1628">
        <f t="shared" si="24"/>
        <v>2160011.88</v>
      </c>
      <c r="CJ14" s="1628">
        <f t="shared" si="25"/>
        <v>0</v>
      </c>
      <c r="CK14" s="1628">
        <f t="shared" si="26"/>
        <v>0</v>
      </c>
      <c r="CR14" s="1628"/>
      <c r="CV14" s="1181" t="s">
        <v>419</v>
      </c>
      <c r="CW14" s="1181" t="s">
        <v>299</v>
      </c>
      <c r="CX14" s="1181" t="s">
        <v>420</v>
      </c>
      <c r="CY14" s="1181" t="s">
        <v>319</v>
      </c>
      <c r="CZ14" s="1628">
        <v>2086968000</v>
      </c>
      <c r="DA14" s="1628">
        <v>0</v>
      </c>
      <c r="DB14" s="1628">
        <v>0</v>
      </c>
      <c r="DC14" s="1628">
        <f t="shared" si="28"/>
        <v>2160011.88</v>
      </c>
      <c r="DD14" s="1628">
        <f t="shared" si="29"/>
        <v>0</v>
      </c>
      <c r="DE14" s="1628">
        <f t="shared" si="30"/>
        <v>0</v>
      </c>
      <c r="DO14" s="1622" t="s">
        <v>419</v>
      </c>
      <c r="DP14" s="1623" t="s">
        <v>299</v>
      </c>
      <c r="DQ14" s="1623" t="s">
        <v>420</v>
      </c>
      <c r="DR14" s="1623" t="s">
        <v>319</v>
      </c>
      <c r="DS14" s="1624">
        <v>2086968000</v>
      </c>
      <c r="DT14" s="1624">
        <v>0</v>
      </c>
      <c r="DU14" s="1624">
        <v>0</v>
      </c>
      <c r="DV14" s="1628">
        <f t="shared" si="1"/>
        <v>2160011.88</v>
      </c>
      <c r="DW14" s="1628">
        <f t="shared" si="2"/>
        <v>0</v>
      </c>
      <c r="DX14" s="1628">
        <f t="shared" si="3"/>
        <v>0</v>
      </c>
      <c r="EI14" s="1623" t="s">
        <v>415</v>
      </c>
      <c r="EJ14" s="1623" t="s">
        <v>438</v>
      </c>
      <c r="EK14" s="1622" t="s">
        <v>439</v>
      </c>
      <c r="EL14" s="1623" t="s">
        <v>440</v>
      </c>
      <c r="EM14" s="1624">
        <v>0</v>
      </c>
      <c r="EN14" s="1624">
        <v>50000000</v>
      </c>
      <c r="EO14" s="1624">
        <v>0</v>
      </c>
      <c r="EP14" s="1628">
        <f t="shared" si="5"/>
        <v>0</v>
      </c>
      <c r="EQ14" s="1628">
        <f t="shared" si="6"/>
        <v>51749.999999999993</v>
      </c>
      <c r="ER14" s="1628">
        <f t="shared" si="7"/>
        <v>0</v>
      </c>
      <c r="FD14" s="1622" t="s">
        <v>415</v>
      </c>
      <c r="FE14" s="1622" t="s">
        <v>438</v>
      </c>
      <c r="FF14" s="1622" t="s">
        <v>416</v>
      </c>
      <c r="FG14" s="1622" t="s">
        <v>417</v>
      </c>
      <c r="FH14" s="1623" t="s">
        <v>418</v>
      </c>
      <c r="FI14" s="1624">
        <v>0</v>
      </c>
      <c r="FJ14" s="1624">
        <v>226360000</v>
      </c>
      <c r="FK14" s="1624">
        <v>226360000</v>
      </c>
      <c r="FL14" s="1628">
        <f t="shared" si="32"/>
        <v>0</v>
      </c>
      <c r="FM14" s="1628">
        <f t="shared" si="33"/>
        <v>234282.59999999998</v>
      </c>
      <c r="FN14" s="1628">
        <f t="shared" si="34"/>
        <v>234282.59999999998</v>
      </c>
      <c r="FX14" s="1622" t="s">
        <v>415</v>
      </c>
      <c r="FY14" s="1623" t="s">
        <v>438</v>
      </c>
      <c r="FZ14" s="1622" t="s">
        <v>645</v>
      </c>
      <c r="GA14" s="1623" t="s">
        <v>646</v>
      </c>
      <c r="GB14" s="1624">
        <v>0</v>
      </c>
      <c r="GC14" s="1624">
        <v>8264593</v>
      </c>
      <c r="GD14" s="1624">
        <v>24914593</v>
      </c>
      <c r="GE14" s="1628">
        <f t="shared" si="36"/>
        <v>0</v>
      </c>
      <c r="GF14" s="1628">
        <f t="shared" si="37"/>
        <v>8553.8537550000001</v>
      </c>
      <c r="GG14" s="1628">
        <f t="shared" si="38"/>
        <v>25786.603755</v>
      </c>
      <c r="GR14" s="1181" t="s">
        <v>415</v>
      </c>
      <c r="GS14" s="1181" t="s">
        <v>438</v>
      </c>
      <c r="GT14" s="1181" t="s">
        <v>416</v>
      </c>
      <c r="GU14" s="1181" t="s">
        <v>417</v>
      </c>
      <c r="GV14" s="1628">
        <v>0</v>
      </c>
      <c r="GW14" s="1628">
        <v>226360000</v>
      </c>
      <c r="GX14" s="1628">
        <v>226360000</v>
      </c>
      <c r="GY14" s="1628">
        <f t="shared" si="40"/>
        <v>0</v>
      </c>
      <c r="GZ14" s="1628">
        <f t="shared" si="41"/>
        <v>234282.59999999998</v>
      </c>
      <c r="HA14" s="1628">
        <f t="shared" si="42"/>
        <v>234282.59999999998</v>
      </c>
      <c r="HD14" s="1622" t="s">
        <v>447</v>
      </c>
      <c r="HE14" s="1622" t="s">
        <v>448</v>
      </c>
      <c r="HF14" s="1622" t="s">
        <v>431</v>
      </c>
      <c r="HG14" s="1622" t="s">
        <v>431</v>
      </c>
      <c r="HH14" s="1624">
        <v>48602191</v>
      </c>
      <c r="HI14" s="1628">
        <f t="shared" si="43"/>
        <v>50303.267684999992</v>
      </c>
      <c r="HK14" s="1622" t="s">
        <v>415</v>
      </c>
      <c r="HL14" s="1622" t="s">
        <v>438</v>
      </c>
      <c r="HM14" s="1622" t="s">
        <v>431</v>
      </c>
      <c r="HN14" s="1622" t="s">
        <v>431</v>
      </c>
      <c r="HO14" s="1624">
        <v>0</v>
      </c>
      <c r="HP14" s="1624">
        <v>0</v>
      </c>
      <c r="HQ14" s="1624">
        <v>0</v>
      </c>
      <c r="HR14" s="1628">
        <f t="shared" si="44"/>
        <v>0</v>
      </c>
      <c r="HS14" s="1628">
        <f t="shared" si="45"/>
        <v>0</v>
      </c>
      <c r="HT14" s="1628">
        <f t="shared" si="46"/>
        <v>0</v>
      </c>
    </row>
    <row r="15" spans="1:945" x14ac:dyDescent="0.25">
      <c r="A15" s="1622" t="s">
        <v>419</v>
      </c>
      <c r="B15" s="1623" t="s">
        <v>299</v>
      </c>
      <c r="C15" s="1622" t="s">
        <v>420</v>
      </c>
      <c r="D15" s="1623" t="s">
        <v>319</v>
      </c>
      <c r="E15" s="1623" t="s">
        <v>418</v>
      </c>
      <c r="F15" s="1624">
        <v>0</v>
      </c>
      <c r="G15" s="1624">
        <v>16978585</v>
      </c>
      <c r="H15" s="1624">
        <v>11633585</v>
      </c>
      <c r="I15" s="1624">
        <f t="shared" si="8"/>
        <v>0</v>
      </c>
      <c r="J15" s="1624">
        <f t="shared" si="9"/>
        <v>17572.835474999996</v>
      </c>
      <c r="K15" s="1624">
        <f t="shared" si="10"/>
        <v>12040.760474999997</v>
      </c>
      <c r="M15" s="1622" t="s">
        <v>423</v>
      </c>
      <c r="N15" s="1623" t="s">
        <v>326</v>
      </c>
      <c r="O15" s="1622" t="s">
        <v>595</v>
      </c>
      <c r="P15" s="1623" t="s">
        <v>596</v>
      </c>
      <c r="Q15" s="1624">
        <v>780000</v>
      </c>
      <c r="R15" s="1625">
        <f t="shared" si="11"/>
        <v>807.3</v>
      </c>
      <c r="U15" s="1622" t="s">
        <v>419</v>
      </c>
      <c r="V15" s="1622" t="s">
        <v>299</v>
      </c>
      <c r="W15" s="1622" t="s">
        <v>443</v>
      </c>
      <c r="X15" s="1623" t="s">
        <v>322</v>
      </c>
      <c r="Y15" s="1624">
        <v>60788000</v>
      </c>
      <c r="Z15" s="1624">
        <v>0</v>
      </c>
      <c r="AA15" s="1624">
        <v>0</v>
      </c>
      <c r="AB15" s="1624">
        <f t="shared" si="12"/>
        <v>62915.579999999994</v>
      </c>
      <c r="AC15" s="1624">
        <f t="shared" si="13"/>
        <v>0</v>
      </c>
      <c r="AD15" s="1624">
        <f t="shared" si="14"/>
        <v>0</v>
      </c>
      <c r="AG15" s="1622" t="s">
        <v>447</v>
      </c>
      <c r="AH15" s="1622" t="s">
        <v>448</v>
      </c>
      <c r="AI15" s="1622" t="s">
        <v>431</v>
      </c>
      <c r="AJ15" s="1622" t="s">
        <v>431</v>
      </c>
      <c r="AK15" s="1624">
        <v>48758587</v>
      </c>
      <c r="AL15" s="1624">
        <f t="shared" si="15"/>
        <v>50465.137544999998</v>
      </c>
      <c r="AO15" s="1622" t="s">
        <v>419</v>
      </c>
      <c r="AP15" s="1623" t="s">
        <v>299</v>
      </c>
      <c r="AQ15" s="1622" t="s">
        <v>443</v>
      </c>
      <c r="AR15" s="1623" t="s">
        <v>322</v>
      </c>
      <c r="AS15" s="1624">
        <v>60788000</v>
      </c>
      <c r="AT15" s="1624">
        <v>0</v>
      </c>
      <c r="AU15" s="1624">
        <v>0</v>
      </c>
      <c r="AV15" s="1624">
        <f t="shared" si="16"/>
        <v>62915.579999999994</v>
      </c>
      <c r="AW15" s="1624">
        <f t="shared" si="17"/>
        <v>0</v>
      </c>
      <c r="AX15" s="1624">
        <f t="shared" si="18"/>
        <v>0</v>
      </c>
      <c r="BI15" s="1622" t="s">
        <v>419</v>
      </c>
      <c r="BJ15" s="1623" t="s">
        <v>299</v>
      </c>
      <c r="BK15" s="1622" t="s">
        <v>422</v>
      </c>
      <c r="BL15" s="1623" t="s">
        <v>320</v>
      </c>
      <c r="BM15" s="1624">
        <v>62626000</v>
      </c>
      <c r="BN15" s="1624">
        <v>0</v>
      </c>
      <c r="BO15" s="1624">
        <v>0</v>
      </c>
      <c r="BP15" s="1628">
        <f t="shared" si="20"/>
        <v>64817.909999999996</v>
      </c>
      <c r="BQ15" s="1628">
        <f t="shared" si="21"/>
        <v>0</v>
      </c>
      <c r="BR15" s="1628">
        <f t="shared" si="22"/>
        <v>0</v>
      </c>
      <c r="BU15" s="1623" t="s">
        <v>423</v>
      </c>
      <c r="BV15" s="1623" t="s">
        <v>326</v>
      </c>
      <c r="BW15" s="1623" t="s">
        <v>431</v>
      </c>
      <c r="BX15" s="1623" t="s">
        <v>431</v>
      </c>
      <c r="BY15" s="1624">
        <v>0</v>
      </c>
      <c r="BZ15" s="1628">
        <f t="shared" si="23"/>
        <v>0</v>
      </c>
      <c r="CB15" s="1623" t="s">
        <v>419</v>
      </c>
      <c r="CC15" s="1623" t="s">
        <v>299</v>
      </c>
      <c r="CD15" s="1623" t="s">
        <v>421</v>
      </c>
      <c r="CE15" s="1623" t="s">
        <v>330</v>
      </c>
      <c r="CF15" s="1624">
        <v>485936000</v>
      </c>
      <c r="CG15" s="1624">
        <v>0</v>
      </c>
      <c r="CH15" s="1624">
        <v>0</v>
      </c>
      <c r="CI15" s="1628">
        <f t="shared" si="24"/>
        <v>502943.75999999995</v>
      </c>
      <c r="CJ15" s="1628">
        <f t="shared" si="25"/>
        <v>0</v>
      </c>
      <c r="CK15" s="1628">
        <f t="shared" si="26"/>
        <v>0</v>
      </c>
      <c r="CR15" s="1628"/>
      <c r="CV15" s="1181" t="s">
        <v>419</v>
      </c>
      <c r="CW15" s="1181" t="s">
        <v>299</v>
      </c>
      <c r="CX15" s="1181" t="s">
        <v>421</v>
      </c>
      <c r="CY15" s="1181" t="s">
        <v>330</v>
      </c>
      <c r="CZ15" s="1628">
        <v>485936000</v>
      </c>
      <c r="DA15" s="1628">
        <v>0</v>
      </c>
      <c r="DB15" s="1628">
        <v>0</v>
      </c>
      <c r="DC15" s="1628">
        <f t="shared" si="28"/>
        <v>502943.75999999995</v>
      </c>
      <c r="DD15" s="1628">
        <f t="shared" si="29"/>
        <v>0</v>
      </c>
      <c r="DE15" s="1628">
        <f t="shared" si="30"/>
        <v>0</v>
      </c>
      <c r="DO15" s="1622" t="s">
        <v>419</v>
      </c>
      <c r="DP15" s="1623" t="s">
        <v>299</v>
      </c>
      <c r="DQ15" s="1623" t="s">
        <v>421</v>
      </c>
      <c r="DR15" s="1623" t="s">
        <v>330</v>
      </c>
      <c r="DS15" s="1624">
        <v>485936000</v>
      </c>
      <c r="DT15" s="1624">
        <v>0</v>
      </c>
      <c r="DU15" s="1624">
        <v>0</v>
      </c>
      <c r="DV15" s="1628">
        <f t="shared" si="1"/>
        <v>502943.75999999995</v>
      </c>
      <c r="DW15" s="1628">
        <f t="shared" si="2"/>
        <v>0</v>
      </c>
      <c r="DX15" s="1628">
        <f t="shared" si="3"/>
        <v>0</v>
      </c>
      <c r="EI15" s="1623" t="s">
        <v>419</v>
      </c>
      <c r="EJ15" s="1623" t="s">
        <v>299</v>
      </c>
      <c r="EK15" s="1622" t="s">
        <v>420</v>
      </c>
      <c r="EL15" s="1623" t="s">
        <v>319</v>
      </c>
      <c r="EM15" s="1624">
        <v>2086968000</v>
      </c>
      <c r="EN15" s="1624">
        <v>0</v>
      </c>
      <c r="EO15" s="1624">
        <v>0</v>
      </c>
      <c r="EP15" s="1628">
        <f t="shared" si="5"/>
        <v>2160011.88</v>
      </c>
      <c r="EQ15" s="1628">
        <f t="shared" si="6"/>
        <v>0</v>
      </c>
      <c r="ER15" s="1628">
        <f t="shared" si="7"/>
        <v>0</v>
      </c>
      <c r="FD15" s="1622" t="s">
        <v>419</v>
      </c>
      <c r="FE15" s="1622" t="s">
        <v>299</v>
      </c>
      <c r="FF15" s="1622" t="s">
        <v>420</v>
      </c>
      <c r="FG15" s="1622" t="s">
        <v>319</v>
      </c>
      <c r="FH15" s="1623" t="s">
        <v>418</v>
      </c>
      <c r="FI15" s="1624">
        <v>2086968000</v>
      </c>
      <c r="FJ15" s="1624">
        <v>0</v>
      </c>
      <c r="FK15" s="1624">
        <v>0</v>
      </c>
      <c r="FL15" s="1628">
        <f t="shared" si="32"/>
        <v>2160011.88</v>
      </c>
      <c r="FM15" s="1628">
        <f t="shared" si="33"/>
        <v>0</v>
      </c>
      <c r="FN15" s="1628">
        <f t="shared" si="34"/>
        <v>0</v>
      </c>
      <c r="FX15" s="1622" t="s">
        <v>419</v>
      </c>
      <c r="FY15" s="1623" t="s">
        <v>299</v>
      </c>
      <c r="FZ15" s="1622" t="s">
        <v>420</v>
      </c>
      <c r="GA15" s="1623" t="s">
        <v>319</v>
      </c>
      <c r="GB15" s="1624">
        <v>2436968000</v>
      </c>
      <c r="GC15" s="1624">
        <v>0</v>
      </c>
      <c r="GD15" s="1624">
        <v>0</v>
      </c>
      <c r="GE15" s="1628">
        <f t="shared" si="36"/>
        <v>2522261.88</v>
      </c>
      <c r="GF15" s="1628">
        <f t="shared" si="37"/>
        <v>0</v>
      </c>
      <c r="GG15" s="1628">
        <f t="shared" si="38"/>
        <v>0</v>
      </c>
      <c r="GR15" s="1181" t="s">
        <v>419</v>
      </c>
      <c r="GS15" s="1181" t="s">
        <v>299</v>
      </c>
      <c r="GT15" s="1181" t="s">
        <v>420</v>
      </c>
      <c r="GU15" s="1181" t="s">
        <v>319</v>
      </c>
      <c r="GV15" s="1628">
        <v>2436968000</v>
      </c>
      <c r="GW15" s="1628">
        <v>0</v>
      </c>
      <c r="GX15" s="1628">
        <v>0</v>
      </c>
      <c r="GY15" s="1628">
        <f t="shared" si="40"/>
        <v>2522261.88</v>
      </c>
      <c r="GZ15" s="1628">
        <f t="shared" si="41"/>
        <v>0</v>
      </c>
      <c r="HA15" s="1628">
        <f t="shared" si="42"/>
        <v>0</v>
      </c>
      <c r="HD15" s="1622" t="s">
        <v>508</v>
      </c>
      <c r="HE15" s="1622" t="s">
        <v>511</v>
      </c>
      <c r="HF15" s="1622" t="s">
        <v>431</v>
      </c>
      <c r="HG15" s="1622" t="s">
        <v>431</v>
      </c>
      <c r="HH15" s="1624">
        <v>79258804</v>
      </c>
      <c r="HI15" s="1628">
        <f t="shared" si="43"/>
        <v>82032.862139999997</v>
      </c>
      <c r="HK15" s="1622" t="s">
        <v>419</v>
      </c>
      <c r="HL15" s="1622" t="s">
        <v>299</v>
      </c>
      <c r="HM15" s="1622" t="s">
        <v>420</v>
      </c>
      <c r="HN15" s="1622" t="s">
        <v>319</v>
      </c>
      <c r="HO15" s="1624">
        <v>1835291000</v>
      </c>
      <c r="HP15" s="1624">
        <v>0</v>
      </c>
      <c r="HQ15" s="1624">
        <v>0</v>
      </c>
      <c r="HR15" s="1628">
        <f t="shared" si="44"/>
        <v>1899526.1849999998</v>
      </c>
      <c r="HS15" s="1628">
        <f t="shared" si="45"/>
        <v>0</v>
      </c>
      <c r="HT15" s="1628">
        <f t="shared" si="46"/>
        <v>0</v>
      </c>
    </row>
    <row r="16" spans="1:945" x14ac:dyDescent="0.25">
      <c r="A16" s="1622" t="s">
        <v>419</v>
      </c>
      <c r="B16" s="1623" t="s">
        <v>299</v>
      </c>
      <c r="C16" s="1622" t="s">
        <v>431</v>
      </c>
      <c r="D16" s="1623" t="s">
        <v>431</v>
      </c>
      <c r="E16" s="1623" t="s">
        <v>418</v>
      </c>
      <c r="F16" s="1624">
        <v>0</v>
      </c>
      <c r="G16" s="1624">
        <v>0</v>
      </c>
      <c r="H16" s="1624">
        <v>0</v>
      </c>
      <c r="I16" s="1624">
        <f t="shared" si="8"/>
        <v>0</v>
      </c>
      <c r="J16" s="1624">
        <f t="shared" si="9"/>
        <v>0</v>
      </c>
      <c r="K16" s="1624">
        <f t="shared" si="10"/>
        <v>0</v>
      </c>
      <c r="M16" s="1622" t="s">
        <v>423</v>
      </c>
      <c r="N16" s="1623" t="s">
        <v>326</v>
      </c>
      <c r="O16" s="1622" t="s">
        <v>444</v>
      </c>
      <c r="P16" s="1623" t="s">
        <v>599</v>
      </c>
      <c r="Q16" s="1624">
        <v>55000000</v>
      </c>
      <c r="R16" s="1625">
        <f t="shared" si="11"/>
        <v>56924.999999999993</v>
      </c>
      <c r="U16" s="1622" t="s">
        <v>419</v>
      </c>
      <c r="V16" s="1622" t="s">
        <v>299</v>
      </c>
      <c r="W16" s="1622" t="s">
        <v>431</v>
      </c>
      <c r="X16" s="1623" t="s">
        <v>431</v>
      </c>
      <c r="Y16" s="1624">
        <v>0</v>
      </c>
      <c r="Z16" s="1624">
        <v>0</v>
      </c>
      <c r="AA16" s="1624">
        <v>0</v>
      </c>
      <c r="AB16" s="1624">
        <f t="shared" si="12"/>
        <v>0</v>
      </c>
      <c r="AC16" s="1624">
        <f t="shared" si="13"/>
        <v>0</v>
      </c>
      <c r="AD16" s="1624">
        <f t="shared" si="14"/>
        <v>0</v>
      </c>
      <c r="AG16" s="1622" t="s">
        <v>436</v>
      </c>
      <c r="AH16" s="1622" t="s">
        <v>127</v>
      </c>
      <c r="AI16" s="1622" t="s">
        <v>431</v>
      </c>
      <c r="AJ16" s="1622" t="s">
        <v>431</v>
      </c>
      <c r="AK16" s="1624">
        <v>0</v>
      </c>
      <c r="AL16" s="1624">
        <f t="shared" si="15"/>
        <v>0</v>
      </c>
      <c r="AO16" s="1622" t="s">
        <v>419</v>
      </c>
      <c r="AP16" s="1623" t="s">
        <v>299</v>
      </c>
      <c r="AQ16" s="1622" t="s">
        <v>420</v>
      </c>
      <c r="AR16" s="1623" t="s">
        <v>319</v>
      </c>
      <c r="AS16" s="1624">
        <v>0</v>
      </c>
      <c r="AT16" s="1624">
        <v>476353088</v>
      </c>
      <c r="AU16" s="1624">
        <v>65304058</v>
      </c>
      <c r="AV16" s="1624">
        <f t="shared" si="16"/>
        <v>0</v>
      </c>
      <c r="AW16" s="1624">
        <f t="shared" si="17"/>
        <v>493025.44607999997</v>
      </c>
      <c r="AX16" s="1624">
        <f t="shared" si="18"/>
        <v>67589.700029999993</v>
      </c>
      <c r="BI16" s="1622" t="s">
        <v>419</v>
      </c>
      <c r="BJ16" s="1623" t="s">
        <v>299</v>
      </c>
      <c r="BK16" s="1622" t="s">
        <v>443</v>
      </c>
      <c r="BL16" s="1623" t="s">
        <v>322</v>
      </c>
      <c r="BM16" s="1624">
        <v>60788000</v>
      </c>
      <c r="BN16" s="1624">
        <v>0</v>
      </c>
      <c r="BO16" s="1624">
        <v>0</v>
      </c>
      <c r="BP16" s="1628">
        <f t="shared" si="20"/>
        <v>62915.579999999994</v>
      </c>
      <c r="BQ16" s="1628">
        <f t="shared" si="21"/>
        <v>0</v>
      </c>
      <c r="BR16" s="1628">
        <f t="shared" si="22"/>
        <v>0</v>
      </c>
      <c r="BU16" s="1623" t="s">
        <v>423</v>
      </c>
      <c r="BV16" s="1623" t="s">
        <v>326</v>
      </c>
      <c r="BW16" s="1623" t="s">
        <v>595</v>
      </c>
      <c r="BX16" s="1623" t="s">
        <v>596</v>
      </c>
      <c r="BY16" s="1624">
        <v>780000</v>
      </c>
      <c r="BZ16" s="1628">
        <f t="shared" si="23"/>
        <v>807.3</v>
      </c>
      <c r="CB16" s="1623" t="s">
        <v>419</v>
      </c>
      <c r="CC16" s="1623" t="s">
        <v>299</v>
      </c>
      <c r="CD16" s="1623" t="s">
        <v>422</v>
      </c>
      <c r="CE16" s="1623" t="s">
        <v>320</v>
      </c>
      <c r="CF16" s="1624">
        <v>62626000</v>
      </c>
      <c r="CG16" s="1624">
        <v>0</v>
      </c>
      <c r="CH16" s="1624">
        <v>0</v>
      </c>
      <c r="CI16" s="1628">
        <f t="shared" si="24"/>
        <v>64817.909999999996</v>
      </c>
      <c r="CJ16" s="1628">
        <f t="shared" si="25"/>
        <v>0</v>
      </c>
      <c r="CK16" s="1628">
        <f t="shared" si="26"/>
        <v>0</v>
      </c>
      <c r="CR16" s="1628"/>
      <c r="CV16" s="1181" t="s">
        <v>419</v>
      </c>
      <c r="CW16" s="1181" t="s">
        <v>299</v>
      </c>
      <c r="CX16" s="1181" t="s">
        <v>422</v>
      </c>
      <c r="CY16" s="1181" t="s">
        <v>320</v>
      </c>
      <c r="CZ16" s="1628">
        <v>62626000</v>
      </c>
      <c r="DA16" s="1628">
        <v>0</v>
      </c>
      <c r="DB16" s="1628">
        <v>0</v>
      </c>
      <c r="DC16" s="1628">
        <f t="shared" si="28"/>
        <v>64817.909999999996</v>
      </c>
      <c r="DD16" s="1628">
        <f t="shared" si="29"/>
        <v>0</v>
      </c>
      <c r="DE16" s="1628">
        <f t="shared" si="30"/>
        <v>0</v>
      </c>
      <c r="DO16" s="1622" t="s">
        <v>419</v>
      </c>
      <c r="DP16" s="1623" t="s">
        <v>299</v>
      </c>
      <c r="DQ16" s="1623" t="s">
        <v>422</v>
      </c>
      <c r="DR16" s="1623" t="s">
        <v>320</v>
      </c>
      <c r="DS16" s="1624">
        <v>62626000</v>
      </c>
      <c r="DT16" s="1624">
        <v>0</v>
      </c>
      <c r="DU16" s="1624">
        <v>0</v>
      </c>
      <c r="DV16" s="1628">
        <f t="shared" si="1"/>
        <v>64817.909999999996</v>
      </c>
      <c r="DW16" s="1628">
        <f t="shared" si="2"/>
        <v>0</v>
      </c>
      <c r="DX16" s="1628">
        <f t="shared" si="3"/>
        <v>0</v>
      </c>
      <c r="EI16" s="1623" t="s">
        <v>419</v>
      </c>
      <c r="EJ16" s="1623" t="s">
        <v>299</v>
      </c>
      <c r="EK16" s="1622" t="s">
        <v>421</v>
      </c>
      <c r="EL16" s="1623" t="s">
        <v>330</v>
      </c>
      <c r="EM16" s="1624">
        <v>485936000</v>
      </c>
      <c r="EN16" s="1624">
        <v>0</v>
      </c>
      <c r="EO16" s="1624">
        <v>0</v>
      </c>
      <c r="EP16" s="1628">
        <f t="shared" si="5"/>
        <v>502943.75999999995</v>
      </c>
      <c r="EQ16" s="1628">
        <f t="shared" si="6"/>
        <v>0</v>
      </c>
      <c r="ER16" s="1628">
        <f t="shared" si="7"/>
        <v>0</v>
      </c>
      <c r="FD16" s="1622" t="s">
        <v>419</v>
      </c>
      <c r="FE16" s="1622" t="s">
        <v>299</v>
      </c>
      <c r="FF16" s="1622" t="s">
        <v>421</v>
      </c>
      <c r="FG16" s="1622" t="s">
        <v>330</v>
      </c>
      <c r="FH16" s="1623" t="s">
        <v>418</v>
      </c>
      <c r="FI16" s="1624">
        <v>485936000</v>
      </c>
      <c r="FJ16" s="1624">
        <v>0</v>
      </c>
      <c r="FK16" s="1624">
        <v>0</v>
      </c>
      <c r="FL16" s="1628">
        <f t="shared" si="32"/>
        <v>502943.75999999995</v>
      </c>
      <c r="FM16" s="1628">
        <f t="shared" si="33"/>
        <v>0</v>
      </c>
      <c r="FN16" s="1628">
        <f t="shared" si="34"/>
        <v>0</v>
      </c>
      <c r="FX16" s="1622" t="s">
        <v>419</v>
      </c>
      <c r="FY16" s="1623" t="s">
        <v>299</v>
      </c>
      <c r="FZ16" s="1622" t="s">
        <v>421</v>
      </c>
      <c r="GA16" s="1623" t="s">
        <v>330</v>
      </c>
      <c r="GB16" s="1624">
        <v>135936000</v>
      </c>
      <c r="GC16" s="1624">
        <v>0</v>
      </c>
      <c r="GD16" s="1624">
        <v>0</v>
      </c>
      <c r="GE16" s="1628">
        <f t="shared" si="36"/>
        <v>140693.75999999998</v>
      </c>
      <c r="GF16" s="1628">
        <f t="shared" si="37"/>
        <v>0</v>
      </c>
      <c r="GG16" s="1628">
        <f t="shared" si="38"/>
        <v>0</v>
      </c>
      <c r="GR16" s="1181" t="s">
        <v>419</v>
      </c>
      <c r="GS16" s="1181" t="s">
        <v>299</v>
      </c>
      <c r="GT16" s="1181" t="s">
        <v>421</v>
      </c>
      <c r="GU16" s="1181" t="s">
        <v>330</v>
      </c>
      <c r="GV16" s="1628">
        <v>135936000</v>
      </c>
      <c r="GW16" s="1628">
        <v>0</v>
      </c>
      <c r="GX16" s="1628">
        <v>0</v>
      </c>
      <c r="GY16" s="1628">
        <f t="shared" si="40"/>
        <v>140693.75999999998</v>
      </c>
      <c r="GZ16" s="1628">
        <f t="shared" si="41"/>
        <v>0</v>
      </c>
      <c r="HA16" s="1628">
        <f t="shared" si="42"/>
        <v>0</v>
      </c>
      <c r="HI16" s="1628"/>
      <c r="HK16" s="1622" t="s">
        <v>419</v>
      </c>
      <c r="HL16" s="1622" t="s">
        <v>299</v>
      </c>
      <c r="HM16" s="1622" t="s">
        <v>421</v>
      </c>
      <c r="HN16" s="1622" t="s">
        <v>330</v>
      </c>
      <c r="HO16" s="1624">
        <v>135936000</v>
      </c>
      <c r="HP16" s="1624">
        <v>0</v>
      </c>
      <c r="HQ16" s="1624">
        <v>0</v>
      </c>
      <c r="HR16" s="1628">
        <f t="shared" si="44"/>
        <v>140693.75999999998</v>
      </c>
      <c r="HS16" s="1628">
        <f t="shared" si="45"/>
        <v>0</v>
      </c>
      <c r="HT16" s="1628">
        <f t="shared" si="46"/>
        <v>0</v>
      </c>
    </row>
    <row r="17" spans="1:228" x14ac:dyDescent="0.25">
      <c r="A17" s="1622" t="s">
        <v>419</v>
      </c>
      <c r="B17" s="1623" t="s">
        <v>299</v>
      </c>
      <c r="C17" s="1622" t="s">
        <v>443</v>
      </c>
      <c r="D17" s="1623" t="s">
        <v>322</v>
      </c>
      <c r="E17" s="1623" t="s">
        <v>418</v>
      </c>
      <c r="F17" s="1624">
        <v>0</v>
      </c>
      <c r="G17" s="1624">
        <v>17613729</v>
      </c>
      <c r="H17" s="1624">
        <v>738729</v>
      </c>
      <c r="I17" s="1624">
        <f t="shared" si="8"/>
        <v>0</v>
      </c>
      <c r="J17" s="1624">
        <f t="shared" si="9"/>
        <v>18230.209514999999</v>
      </c>
      <c r="K17" s="1624">
        <f t="shared" si="10"/>
        <v>764.58451500000001</v>
      </c>
      <c r="M17" s="1622" t="s">
        <v>423</v>
      </c>
      <c r="N17" s="1623" t="s">
        <v>326</v>
      </c>
      <c r="O17" s="1622" t="s">
        <v>431</v>
      </c>
      <c r="P17" s="1623" t="s">
        <v>431</v>
      </c>
      <c r="Q17" s="1624">
        <v>0</v>
      </c>
      <c r="R17" s="1625">
        <f t="shared" si="11"/>
        <v>0</v>
      </c>
      <c r="U17" s="1622" t="s">
        <v>419</v>
      </c>
      <c r="V17" s="1622" t="s">
        <v>299</v>
      </c>
      <c r="W17" s="1622" t="s">
        <v>443</v>
      </c>
      <c r="X17" s="1623" t="s">
        <v>322</v>
      </c>
      <c r="Y17" s="1624">
        <v>0</v>
      </c>
      <c r="Z17" s="1624">
        <v>19101193</v>
      </c>
      <c r="AA17" s="1624">
        <v>5976193</v>
      </c>
      <c r="AB17" s="1624">
        <f t="shared" si="12"/>
        <v>0</v>
      </c>
      <c r="AC17" s="1624">
        <f t="shared" si="13"/>
        <v>19769.734754999998</v>
      </c>
      <c r="AD17" s="1624">
        <f t="shared" si="14"/>
        <v>6185.3597549999995</v>
      </c>
      <c r="AO17" s="1622" t="s">
        <v>419</v>
      </c>
      <c r="AP17" s="1623" t="s">
        <v>299</v>
      </c>
      <c r="AQ17" s="1622" t="s">
        <v>443</v>
      </c>
      <c r="AR17" s="1623" t="s">
        <v>322</v>
      </c>
      <c r="AS17" s="1624">
        <v>0</v>
      </c>
      <c r="AT17" s="1624">
        <v>22552193</v>
      </c>
      <c r="AU17" s="1624">
        <v>5976193</v>
      </c>
      <c r="AV17" s="1624">
        <f t="shared" si="16"/>
        <v>0</v>
      </c>
      <c r="AW17" s="1624">
        <f t="shared" si="17"/>
        <v>23341.519754999998</v>
      </c>
      <c r="AX17" s="1624">
        <f t="shared" si="18"/>
        <v>6185.3597549999995</v>
      </c>
      <c r="BI17" s="1622" t="s">
        <v>419</v>
      </c>
      <c r="BJ17" s="1623" t="s">
        <v>299</v>
      </c>
      <c r="BK17" s="1622" t="s">
        <v>442</v>
      </c>
      <c r="BL17" s="1623" t="s">
        <v>321</v>
      </c>
      <c r="BM17" s="1624">
        <v>100000</v>
      </c>
      <c r="BN17" s="1624">
        <v>0</v>
      </c>
      <c r="BO17" s="1624">
        <v>0</v>
      </c>
      <c r="BP17" s="1628">
        <f t="shared" si="20"/>
        <v>103.49999999999999</v>
      </c>
      <c r="BQ17" s="1628">
        <f t="shared" si="21"/>
        <v>0</v>
      </c>
      <c r="BR17" s="1628">
        <f t="shared" si="22"/>
        <v>0</v>
      </c>
      <c r="BU17" s="1623" t="s">
        <v>423</v>
      </c>
      <c r="BV17" s="1623" t="s">
        <v>326</v>
      </c>
      <c r="BW17" s="1623" t="s">
        <v>479</v>
      </c>
      <c r="BX17" s="1623" t="s">
        <v>598</v>
      </c>
      <c r="BY17" s="1624">
        <v>139400000</v>
      </c>
      <c r="BZ17" s="1628">
        <f t="shared" si="23"/>
        <v>144279</v>
      </c>
      <c r="CB17" s="1623" t="s">
        <v>419</v>
      </c>
      <c r="CC17" s="1623" t="s">
        <v>299</v>
      </c>
      <c r="CD17" s="1623" t="s">
        <v>443</v>
      </c>
      <c r="CE17" s="1623" t="s">
        <v>322</v>
      </c>
      <c r="CF17" s="1624">
        <v>60788000</v>
      </c>
      <c r="CG17" s="1624">
        <v>0</v>
      </c>
      <c r="CH17" s="1624">
        <v>0</v>
      </c>
      <c r="CI17" s="1628">
        <f t="shared" si="24"/>
        <v>62915.579999999994</v>
      </c>
      <c r="CJ17" s="1628">
        <f t="shared" si="25"/>
        <v>0</v>
      </c>
      <c r="CK17" s="1628">
        <f t="shared" si="26"/>
        <v>0</v>
      </c>
      <c r="CR17" s="1628"/>
      <c r="CV17" s="1181" t="s">
        <v>419</v>
      </c>
      <c r="CW17" s="1181" t="s">
        <v>299</v>
      </c>
      <c r="CX17" s="1181" t="s">
        <v>443</v>
      </c>
      <c r="CY17" s="1181" t="s">
        <v>322</v>
      </c>
      <c r="CZ17" s="1628">
        <v>60788000</v>
      </c>
      <c r="DA17" s="1628">
        <v>0</v>
      </c>
      <c r="DB17" s="1628">
        <v>0</v>
      </c>
      <c r="DC17" s="1628">
        <f t="shared" si="28"/>
        <v>62915.579999999994</v>
      </c>
      <c r="DD17" s="1628">
        <f t="shared" si="29"/>
        <v>0</v>
      </c>
      <c r="DE17" s="1628">
        <f t="shared" si="30"/>
        <v>0</v>
      </c>
      <c r="DO17" s="1622" t="s">
        <v>419</v>
      </c>
      <c r="DP17" s="1623" t="s">
        <v>299</v>
      </c>
      <c r="DQ17" s="1623" t="s">
        <v>443</v>
      </c>
      <c r="DR17" s="1623" t="s">
        <v>322</v>
      </c>
      <c r="DS17" s="1624">
        <v>60788000</v>
      </c>
      <c r="DT17" s="1624">
        <v>0</v>
      </c>
      <c r="DU17" s="1624">
        <v>0</v>
      </c>
      <c r="DV17" s="1628">
        <f t="shared" si="1"/>
        <v>62915.579999999994</v>
      </c>
      <c r="DW17" s="1628">
        <f t="shared" si="2"/>
        <v>0</v>
      </c>
      <c r="DX17" s="1628">
        <f t="shared" si="3"/>
        <v>0</v>
      </c>
      <c r="EI17" s="1623" t="s">
        <v>419</v>
      </c>
      <c r="EJ17" s="1623" t="s">
        <v>299</v>
      </c>
      <c r="EK17" s="1622" t="s">
        <v>422</v>
      </c>
      <c r="EL17" s="1623" t="s">
        <v>320</v>
      </c>
      <c r="EM17" s="1624">
        <v>62626000</v>
      </c>
      <c r="EN17" s="1624">
        <v>0</v>
      </c>
      <c r="EO17" s="1624">
        <v>0</v>
      </c>
      <c r="EP17" s="1628">
        <f t="shared" si="5"/>
        <v>64817.909999999996</v>
      </c>
      <c r="EQ17" s="1628">
        <f t="shared" si="6"/>
        <v>0</v>
      </c>
      <c r="ER17" s="1628">
        <f t="shared" si="7"/>
        <v>0</v>
      </c>
      <c r="FD17" s="1622" t="s">
        <v>419</v>
      </c>
      <c r="FE17" s="1622" t="s">
        <v>299</v>
      </c>
      <c r="FF17" s="1622" t="s">
        <v>422</v>
      </c>
      <c r="FG17" s="1622" t="s">
        <v>320</v>
      </c>
      <c r="FH17" s="1623" t="s">
        <v>418</v>
      </c>
      <c r="FI17" s="1624">
        <v>62626000</v>
      </c>
      <c r="FJ17" s="1624">
        <v>0</v>
      </c>
      <c r="FK17" s="1624">
        <v>0</v>
      </c>
      <c r="FL17" s="1628">
        <f t="shared" si="32"/>
        <v>64817.909999999996</v>
      </c>
      <c r="FM17" s="1628">
        <f t="shared" si="33"/>
        <v>0</v>
      </c>
      <c r="FN17" s="1628">
        <f t="shared" si="34"/>
        <v>0</v>
      </c>
      <c r="FX17" s="1622" t="s">
        <v>419</v>
      </c>
      <c r="FY17" s="1623" t="s">
        <v>299</v>
      </c>
      <c r="FZ17" s="1622" t="s">
        <v>422</v>
      </c>
      <c r="GA17" s="1623" t="s">
        <v>320</v>
      </c>
      <c r="GB17" s="1624">
        <v>62524753</v>
      </c>
      <c r="GC17" s="1624">
        <v>0</v>
      </c>
      <c r="GD17" s="1624">
        <v>0</v>
      </c>
      <c r="GE17" s="1628">
        <f t="shared" si="36"/>
        <v>64713.119354999995</v>
      </c>
      <c r="GF17" s="1628">
        <f t="shared" si="37"/>
        <v>0</v>
      </c>
      <c r="GG17" s="1628">
        <f t="shared" si="38"/>
        <v>0</v>
      </c>
      <c r="GR17" s="1181" t="s">
        <v>419</v>
      </c>
      <c r="GS17" s="1181" t="s">
        <v>299</v>
      </c>
      <c r="GT17" s="1181" t="s">
        <v>422</v>
      </c>
      <c r="GU17" s="1181" t="s">
        <v>320</v>
      </c>
      <c r="GV17" s="1628">
        <v>62524753</v>
      </c>
      <c r="GW17" s="1628">
        <v>0</v>
      </c>
      <c r="GX17" s="1628">
        <v>0</v>
      </c>
      <c r="GY17" s="1628">
        <f t="shared" si="40"/>
        <v>64713.119354999995</v>
      </c>
      <c r="GZ17" s="1628">
        <f t="shared" si="41"/>
        <v>0</v>
      </c>
      <c r="HA17" s="1628">
        <f t="shared" si="42"/>
        <v>0</v>
      </c>
      <c r="HI17" s="1628"/>
      <c r="HK17" s="1622" t="s">
        <v>419</v>
      </c>
      <c r="HL17" s="1622" t="s">
        <v>299</v>
      </c>
      <c r="HM17" s="1622" t="s">
        <v>443</v>
      </c>
      <c r="HN17" s="1622" t="s">
        <v>322</v>
      </c>
      <c r="HO17" s="1624">
        <v>60788000</v>
      </c>
      <c r="HP17" s="1624">
        <v>0</v>
      </c>
      <c r="HQ17" s="1624">
        <v>0</v>
      </c>
      <c r="HR17" s="1628">
        <f t="shared" si="44"/>
        <v>62915.579999999994</v>
      </c>
      <c r="HS17" s="1628">
        <f t="shared" si="45"/>
        <v>0</v>
      </c>
      <c r="HT17" s="1628">
        <f t="shared" si="46"/>
        <v>0</v>
      </c>
    </row>
    <row r="18" spans="1:228" x14ac:dyDescent="0.25">
      <c r="A18" s="1622" t="s">
        <v>486</v>
      </c>
      <c r="B18" s="1623" t="s">
        <v>501</v>
      </c>
      <c r="C18" s="1622" t="s">
        <v>431</v>
      </c>
      <c r="D18" s="1623" t="s">
        <v>431</v>
      </c>
      <c r="E18" s="1623" t="s">
        <v>418</v>
      </c>
      <c r="F18" s="1624">
        <v>58398000</v>
      </c>
      <c r="G18" s="1624">
        <v>0</v>
      </c>
      <c r="H18" s="1624">
        <v>0</v>
      </c>
      <c r="I18" s="1624">
        <f t="shared" si="8"/>
        <v>60441.929999999993</v>
      </c>
      <c r="J18" s="1624">
        <f t="shared" si="9"/>
        <v>0</v>
      </c>
      <c r="K18" s="1624">
        <f t="shared" si="10"/>
        <v>0</v>
      </c>
      <c r="M18" s="1622" t="s">
        <v>423</v>
      </c>
      <c r="N18" s="1623" t="s">
        <v>326</v>
      </c>
      <c r="O18" s="1622" t="s">
        <v>431</v>
      </c>
      <c r="P18" s="1623" t="s">
        <v>431</v>
      </c>
      <c r="Q18" s="1624">
        <v>0</v>
      </c>
      <c r="R18" s="1625">
        <f t="shared" si="11"/>
        <v>0</v>
      </c>
      <c r="U18" s="1622" t="s">
        <v>419</v>
      </c>
      <c r="V18" s="1622" t="s">
        <v>299</v>
      </c>
      <c r="W18" s="1622" t="s">
        <v>420</v>
      </c>
      <c r="X18" s="1623" t="s">
        <v>319</v>
      </c>
      <c r="Y18" s="1624">
        <v>0</v>
      </c>
      <c r="Z18" s="1624">
        <v>103000985</v>
      </c>
      <c r="AA18" s="1624">
        <v>11633585</v>
      </c>
      <c r="AB18" s="1624">
        <f t="shared" si="12"/>
        <v>0</v>
      </c>
      <c r="AC18" s="1624">
        <f t="shared" si="13"/>
        <v>106606.01947499999</v>
      </c>
      <c r="AD18" s="1624">
        <f t="shared" si="14"/>
        <v>12040.760474999997</v>
      </c>
      <c r="AO18" s="1622" t="s">
        <v>419</v>
      </c>
      <c r="AP18" s="1623" t="s">
        <v>299</v>
      </c>
      <c r="AQ18" s="1622" t="s">
        <v>421</v>
      </c>
      <c r="AR18" s="1623" t="s">
        <v>330</v>
      </c>
      <c r="AS18" s="1624">
        <v>0</v>
      </c>
      <c r="AT18" s="1624">
        <v>7858165</v>
      </c>
      <c r="AU18" s="1624">
        <v>4830280</v>
      </c>
      <c r="AV18" s="1624">
        <f t="shared" si="16"/>
        <v>0</v>
      </c>
      <c r="AW18" s="1624">
        <f t="shared" si="17"/>
        <v>8133.2007749999993</v>
      </c>
      <c r="AX18" s="1624">
        <f t="shared" si="18"/>
        <v>4999.3397999999997</v>
      </c>
      <c r="BI18" s="1622" t="s">
        <v>419</v>
      </c>
      <c r="BJ18" s="1623" t="s">
        <v>299</v>
      </c>
      <c r="BK18" s="1622" t="s">
        <v>422</v>
      </c>
      <c r="BL18" s="1623" t="s">
        <v>320</v>
      </c>
      <c r="BM18" s="1624">
        <v>0</v>
      </c>
      <c r="BN18" s="1624">
        <v>47880000</v>
      </c>
      <c r="BO18" s="1624">
        <v>15960000</v>
      </c>
      <c r="BP18" s="1628">
        <f t="shared" si="20"/>
        <v>0</v>
      </c>
      <c r="BQ18" s="1628">
        <f t="shared" si="21"/>
        <v>49555.799999999996</v>
      </c>
      <c r="BR18" s="1628">
        <f t="shared" si="22"/>
        <v>16518.599999999999</v>
      </c>
      <c r="BU18" s="1623" t="s">
        <v>423</v>
      </c>
      <c r="BV18" s="1623" t="s">
        <v>326</v>
      </c>
      <c r="BW18" s="1623" t="s">
        <v>444</v>
      </c>
      <c r="BX18" s="1623" t="s">
        <v>599</v>
      </c>
      <c r="BY18" s="1624">
        <v>200000000</v>
      </c>
      <c r="BZ18" s="1628">
        <f t="shared" si="23"/>
        <v>206999.99999999997</v>
      </c>
      <c r="CB18" s="1623" t="s">
        <v>419</v>
      </c>
      <c r="CC18" s="1623" t="s">
        <v>299</v>
      </c>
      <c r="CD18" s="1623" t="s">
        <v>442</v>
      </c>
      <c r="CE18" s="1623" t="s">
        <v>321</v>
      </c>
      <c r="CF18" s="1624">
        <v>100000</v>
      </c>
      <c r="CG18" s="1624">
        <v>0</v>
      </c>
      <c r="CH18" s="1624">
        <v>0</v>
      </c>
      <c r="CI18" s="1628">
        <f t="shared" si="24"/>
        <v>103.49999999999999</v>
      </c>
      <c r="CJ18" s="1628">
        <f t="shared" si="25"/>
        <v>0</v>
      </c>
      <c r="CK18" s="1628">
        <f t="shared" si="26"/>
        <v>0</v>
      </c>
      <c r="CR18" s="1628"/>
      <c r="CV18" s="1181" t="s">
        <v>419</v>
      </c>
      <c r="CW18" s="1181" t="s">
        <v>299</v>
      </c>
      <c r="CX18" s="1181" t="s">
        <v>442</v>
      </c>
      <c r="CY18" s="1181" t="s">
        <v>321</v>
      </c>
      <c r="CZ18" s="1628">
        <v>100000</v>
      </c>
      <c r="DA18" s="1628">
        <v>0</v>
      </c>
      <c r="DB18" s="1628">
        <v>0</v>
      </c>
      <c r="DC18" s="1628">
        <f t="shared" si="28"/>
        <v>103.49999999999999</v>
      </c>
      <c r="DD18" s="1628">
        <f t="shared" si="29"/>
        <v>0</v>
      </c>
      <c r="DE18" s="1628">
        <f t="shared" si="30"/>
        <v>0</v>
      </c>
      <c r="DO18" s="1622" t="s">
        <v>419</v>
      </c>
      <c r="DP18" s="1623" t="s">
        <v>299</v>
      </c>
      <c r="DQ18" s="1623" t="s">
        <v>442</v>
      </c>
      <c r="DR18" s="1623" t="s">
        <v>321</v>
      </c>
      <c r="DS18" s="1624">
        <v>100000</v>
      </c>
      <c r="DT18" s="1624">
        <v>0</v>
      </c>
      <c r="DU18" s="1624">
        <v>0</v>
      </c>
      <c r="DV18" s="1628">
        <f t="shared" si="1"/>
        <v>103.49999999999999</v>
      </c>
      <c r="DW18" s="1628">
        <f t="shared" si="2"/>
        <v>0</v>
      </c>
      <c r="DX18" s="1628">
        <f t="shared" si="3"/>
        <v>0</v>
      </c>
      <c r="EI18" s="1623" t="s">
        <v>419</v>
      </c>
      <c r="EJ18" s="1623" t="s">
        <v>299</v>
      </c>
      <c r="EK18" s="1622" t="s">
        <v>443</v>
      </c>
      <c r="EL18" s="1623" t="s">
        <v>322</v>
      </c>
      <c r="EM18" s="1624">
        <v>60788000</v>
      </c>
      <c r="EN18" s="1624">
        <v>0</v>
      </c>
      <c r="EO18" s="1624">
        <v>0</v>
      </c>
      <c r="EP18" s="1628">
        <f t="shared" si="5"/>
        <v>62915.579999999994</v>
      </c>
      <c r="EQ18" s="1628">
        <f t="shared" si="6"/>
        <v>0</v>
      </c>
      <c r="ER18" s="1628">
        <f t="shared" si="7"/>
        <v>0</v>
      </c>
      <c r="FD18" s="1622" t="s">
        <v>419</v>
      </c>
      <c r="FE18" s="1622" t="s">
        <v>299</v>
      </c>
      <c r="FF18" s="1622" t="s">
        <v>443</v>
      </c>
      <c r="FG18" s="1622" t="s">
        <v>322</v>
      </c>
      <c r="FH18" s="1623" t="s">
        <v>418</v>
      </c>
      <c r="FI18" s="1624">
        <v>60788000</v>
      </c>
      <c r="FJ18" s="1624">
        <v>0</v>
      </c>
      <c r="FK18" s="1624">
        <v>0</v>
      </c>
      <c r="FL18" s="1628">
        <f t="shared" si="32"/>
        <v>62915.579999999994</v>
      </c>
      <c r="FM18" s="1628">
        <f t="shared" si="33"/>
        <v>0</v>
      </c>
      <c r="FN18" s="1628">
        <f t="shared" si="34"/>
        <v>0</v>
      </c>
      <c r="FX18" s="1622" t="s">
        <v>419</v>
      </c>
      <c r="FY18" s="1623" t="s">
        <v>299</v>
      </c>
      <c r="FZ18" s="1622" t="s">
        <v>443</v>
      </c>
      <c r="GA18" s="1623" t="s">
        <v>322</v>
      </c>
      <c r="GB18" s="1624">
        <v>60788000</v>
      </c>
      <c r="GC18" s="1624">
        <v>0</v>
      </c>
      <c r="GD18" s="1624">
        <v>0</v>
      </c>
      <c r="GE18" s="1628">
        <f t="shared" si="36"/>
        <v>62915.579999999994</v>
      </c>
      <c r="GF18" s="1628">
        <f t="shared" si="37"/>
        <v>0</v>
      </c>
      <c r="GG18" s="1628">
        <f t="shared" si="38"/>
        <v>0</v>
      </c>
      <c r="GR18" s="1181" t="s">
        <v>419</v>
      </c>
      <c r="GS18" s="1181" t="s">
        <v>299</v>
      </c>
      <c r="GT18" s="1181" t="s">
        <v>443</v>
      </c>
      <c r="GU18" s="1181" t="s">
        <v>322</v>
      </c>
      <c r="GV18" s="1628">
        <v>60788000</v>
      </c>
      <c r="GW18" s="1628">
        <v>0</v>
      </c>
      <c r="GX18" s="1628">
        <v>0</v>
      </c>
      <c r="GY18" s="1628">
        <f t="shared" si="40"/>
        <v>62915.579999999994</v>
      </c>
      <c r="GZ18" s="1628">
        <f t="shared" si="41"/>
        <v>0</v>
      </c>
      <c r="HA18" s="1628">
        <f t="shared" si="42"/>
        <v>0</v>
      </c>
      <c r="HI18" s="1628"/>
      <c r="HK18" s="1622" t="s">
        <v>419</v>
      </c>
      <c r="HL18" s="1622" t="s">
        <v>299</v>
      </c>
      <c r="HM18" s="1622" t="s">
        <v>422</v>
      </c>
      <c r="HN18" s="1622" t="s">
        <v>320</v>
      </c>
      <c r="HO18" s="1624">
        <v>48524753</v>
      </c>
      <c r="HP18" s="1624">
        <v>0</v>
      </c>
      <c r="HQ18" s="1624">
        <v>0</v>
      </c>
      <c r="HR18" s="1628">
        <f t="shared" si="44"/>
        <v>50223.119354999995</v>
      </c>
      <c r="HS18" s="1628">
        <f t="shared" si="45"/>
        <v>0</v>
      </c>
      <c r="HT18" s="1628">
        <f t="shared" si="46"/>
        <v>0</v>
      </c>
    </row>
    <row r="19" spans="1:228" x14ac:dyDescent="0.25">
      <c r="A19" s="1622" t="s">
        <v>486</v>
      </c>
      <c r="B19" s="1623" t="s">
        <v>501</v>
      </c>
      <c r="C19" s="1622" t="s">
        <v>431</v>
      </c>
      <c r="D19" s="1623" t="s">
        <v>431</v>
      </c>
      <c r="E19" s="1623" t="s">
        <v>418</v>
      </c>
      <c r="F19" s="1624">
        <v>0</v>
      </c>
      <c r="G19" s="1624">
        <v>25302000</v>
      </c>
      <c r="H19" s="1624">
        <v>0</v>
      </c>
      <c r="I19" s="1624">
        <f t="shared" si="8"/>
        <v>0</v>
      </c>
      <c r="J19" s="1624">
        <f t="shared" si="9"/>
        <v>26187.57</v>
      </c>
      <c r="K19" s="1624">
        <f t="shared" si="10"/>
        <v>0</v>
      </c>
      <c r="M19" s="1622" t="s">
        <v>447</v>
      </c>
      <c r="N19" s="1623" t="s">
        <v>448</v>
      </c>
      <c r="O19" s="1622" t="s">
        <v>431</v>
      </c>
      <c r="P19" s="1623" t="s">
        <v>431</v>
      </c>
      <c r="Q19" s="1624">
        <v>19511238</v>
      </c>
      <c r="R19" s="1625">
        <f t="shared" si="11"/>
        <v>20194.13133</v>
      </c>
      <c r="U19" s="1622" t="s">
        <v>419</v>
      </c>
      <c r="V19" s="1622" t="s">
        <v>299</v>
      </c>
      <c r="W19" s="1622" t="s">
        <v>422</v>
      </c>
      <c r="X19" s="1623" t="s">
        <v>320</v>
      </c>
      <c r="Y19" s="1624">
        <v>0</v>
      </c>
      <c r="Z19" s="1624">
        <v>47880000</v>
      </c>
      <c r="AA19" s="1624">
        <v>3840000</v>
      </c>
      <c r="AB19" s="1624">
        <f t="shared" si="12"/>
        <v>0</v>
      </c>
      <c r="AC19" s="1624">
        <f t="shared" si="13"/>
        <v>49555.799999999996</v>
      </c>
      <c r="AD19" s="1624">
        <f t="shared" si="14"/>
        <v>3974.3999999999996</v>
      </c>
      <c r="AO19" s="1622" t="s">
        <v>419</v>
      </c>
      <c r="AP19" s="1623" t="s">
        <v>299</v>
      </c>
      <c r="AQ19" s="1622" t="s">
        <v>422</v>
      </c>
      <c r="AR19" s="1623" t="s">
        <v>320</v>
      </c>
      <c r="AS19" s="1624">
        <v>0</v>
      </c>
      <c r="AT19" s="1624">
        <v>47880000</v>
      </c>
      <c r="AU19" s="1624">
        <v>5760000</v>
      </c>
      <c r="AV19" s="1624">
        <f t="shared" si="16"/>
        <v>0</v>
      </c>
      <c r="AW19" s="1624">
        <f t="shared" si="17"/>
        <v>49555.799999999996</v>
      </c>
      <c r="AX19" s="1624">
        <f t="shared" si="18"/>
        <v>5961.5999999999995</v>
      </c>
      <c r="BI19" s="1622" t="s">
        <v>419</v>
      </c>
      <c r="BJ19" s="1623" t="s">
        <v>299</v>
      </c>
      <c r="BK19" s="1622" t="s">
        <v>420</v>
      </c>
      <c r="BL19" s="1623" t="s">
        <v>319</v>
      </c>
      <c r="BM19" s="1624">
        <v>0</v>
      </c>
      <c r="BN19" s="1624">
        <v>541153088</v>
      </c>
      <c r="BO19" s="1624">
        <v>118789629</v>
      </c>
      <c r="BP19" s="1628">
        <f t="shared" si="20"/>
        <v>0</v>
      </c>
      <c r="BQ19" s="1628">
        <f t="shared" si="21"/>
        <v>560093.44607999991</v>
      </c>
      <c r="BR19" s="1628">
        <f t="shared" si="22"/>
        <v>122947.26601499999</v>
      </c>
      <c r="BU19" s="1623" t="s">
        <v>518</v>
      </c>
      <c r="BV19" s="1623" t="s">
        <v>519</v>
      </c>
      <c r="BW19" s="1623" t="s">
        <v>431</v>
      </c>
      <c r="BX19" s="1623" t="s">
        <v>431</v>
      </c>
      <c r="BY19" s="1624">
        <v>47802257</v>
      </c>
      <c r="BZ19" s="1628">
        <f t="shared" si="23"/>
        <v>49475.335994999994</v>
      </c>
      <c r="CB19" s="1623" t="s">
        <v>419</v>
      </c>
      <c r="CC19" s="1623" t="s">
        <v>299</v>
      </c>
      <c r="CD19" s="1623" t="s">
        <v>421</v>
      </c>
      <c r="CE19" s="1623" t="s">
        <v>330</v>
      </c>
      <c r="CF19" s="1624">
        <v>0</v>
      </c>
      <c r="CG19" s="1624">
        <v>22600161</v>
      </c>
      <c r="CH19" s="1624">
        <v>12303582</v>
      </c>
      <c r="CI19" s="1628">
        <f t="shared" si="24"/>
        <v>0</v>
      </c>
      <c r="CJ19" s="1628">
        <f t="shared" si="25"/>
        <v>23391.166634999998</v>
      </c>
      <c r="CK19" s="1628">
        <f t="shared" si="26"/>
        <v>12734.20737</v>
      </c>
      <c r="CR19" s="1628"/>
      <c r="CV19" s="1181" t="s">
        <v>419</v>
      </c>
      <c r="CW19" s="1181" t="s">
        <v>299</v>
      </c>
      <c r="CX19" s="1181" t="s">
        <v>442</v>
      </c>
      <c r="CY19" s="1181" t="s">
        <v>321</v>
      </c>
      <c r="CZ19" s="1628">
        <v>0</v>
      </c>
      <c r="DA19" s="1628">
        <v>28928</v>
      </c>
      <c r="DB19" s="1628">
        <v>28928</v>
      </c>
      <c r="DC19" s="1628">
        <f t="shared" si="28"/>
        <v>0</v>
      </c>
      <c r="DD19" s="1628">
        <f t="shared" si="29"/>
        <v>29.940479999999997</v>
      </c>
      <c r="DE19" s="1628">
        <f t="shared" si="30"/>
        <v>29.940479999999997</v>
      </c>
      <c r="DO19" s="1622" t="s">
        <v>419</v>
      </c>
      <c r="DP19" s="1623" t="s">
        <v>299</v>
      </c>
      <c r="DQ19" s="1623" t="s">
        <v>421</v>
      </c>
      <c r="DR19" s="1623" t="s">
        <v>330</v>
      </c>
      <c r="DS19" s="1624">
        <v>0</v>
      </c>
      <c r="DT19" s="1624">
        <v>34018803</v>
      </c>
      <c r="DU19" s="1624">
        <v>23296504</v>
      </c>
      <c r="DV19" s="1628">
        <f t="shared" si="1"/>
        <v>0</v>
      </c>
      <c r="DW19" s="1628">
        <f t="shared" si="2"/>
        <v>35209.461104999995</v>
      </c>
      <c r="DX19" s="1628">
        <f t="shared" si="3"/>
        <v>24111.88164</v>
      </c>
      <c r="EI19" s="1623" t="s">
        <v>419</v>
      </c>
      <c r="EJ19" s="1623" t="s">
        <v>299</v>
      </c>
      <c r="EK19" s="1622" t="s">
        <v>442</v>
      </c>
      <c r="EL19" s="1623" t="s">
        <v>321</v>
      </c>
      <c r="EM19" s="1624">
        <v>100000</v>
      </c>
      <c r="EN19" s="1624">
        <v>0</v>
      </c>
      <c r="EO19" s="1624">
        <v>0</v>
      </c>
      <c r="EP19" s="1628">
        <f t="shared" si="5"/>
        <v>103.49999999999999</v>
      </c>
      <c r="EQ19" s="1628">
        <f t="shared" si="6"/>
        <v>0</v>
      </c>
      <c r="ER19" s="1628">
        <f t="shared" si="7"/>
        <v>0</v>
      </c>
      <c r="FD19" s="1622" t="s">
        <v>419</v>
      </c>
      <c r="FE19" s="1622" t="s">
        <v>299</v>
      </c>
      <c r="FF19" s="1622" t="s">
        <v>442</v>
      </c>
      <c r="FG19" s="1622" t="s">
        <v>321</v>
      </c>
      <c r="FH19" s="1623" t="s">
        <v>418</v>
      </c>
      <c r="FI19" s="1624">
        <v>100000</v>
      </c>
      <c r="FJ19" s="1624">
        <v>0</v>
      </c>
      <c r="FK19" s="1624">
        <v>0</v>
      </c>
      <c r="FL19" s="1628">
        <f t="shared" si="32"/>
        <v>103.49999999999999</v>
      </c>
      <c r="FM19" s="1628">
        <f t="shared" si="33"/>
        <v>0</v>
      </c>
      <c r="FN19" s="1628">
        <f t="shared" si="34"/>
        <v>0</v>
      </c>
      <c r="FX19" s="1622" t="s">
        <v>419</v>
      </c>
      <c r="FY19" s="1623" t="s">
        <v>299</v>
      </c>
      <c r="FZ19" s="1622" t="s">
        <v>442</v>
      </c>
      <c r="GA19" s="1623" t="s">
        <v>321</v>
      </c>
      <c r="GB19" s="1624">
        <v>201247</v>
      </c>
      <c r="GC19" s="1624">
        <v>0</v>
      </c>
      <c r="GD19" s="1624">
        <v>0</v>
      </c>
      <c r="GE19" s="1628">
        <f t="shared" si="36"/>
        <v>208.29064500000001</v>
      </c>
      <c r="GF19" s="1628">
        <f t="shared" si="37"/>
        <v>0</v>
      </c>
      <c r="GG19" s="1628">
        <f t="shared" si="38"/>
        <v>0</v>
      </c>
      <c r="GR19" s="1181" t="s">
        <v>419</v>
      </c>
      <c r="GS19" s="1181" t="s">
        <v>299</v>
      </c>
      <c r="GT19" s="1181" t="s">
        <v>442</v>
      </c>
      <c r="GU19" s="1181" t="s">
        <v>321</v>
      </c>
      <c r="GV19" s="1628">
        <v>201247</v>
      </c>
      <c r="GW19" s="1628">
        <v>0</v>
      </c>
      <c r="GX19" s="1628">
        <v>0</v>
      </c>
      <c r="GY19" s="1628">
        <f t="shared" si="40"/>
        <v>208.29064500000001</v>
      </c>
      <c r="GZ19" s="1628">
        <f t="shared" si="41"/>
        <v>0</v>
      </c>
      <c r="HA19" s="1628">
        <f t="shared" si="42"/>
        <v>0</v>
      </c>
      <c r="HI19" s="1628"/>
      <c r="HK19" s="1622" t="s">
        <v>419</v>
      </c>
      <c r="HL19" s="1622" t="s">
        <v>299</v>
      </c>
      <c r="HM19" s="1622" t="s">
        <v>442</v>
      </c>
      <c r="HN19" s="1622" t="s">
        <v>321</v>
      </c>
      <c r="HO19" s="1624">
        <v>201247</v>
      </c>
      <c r="HP19" s="1624">
        <v>0</v>
      </c>
      <c r="HQ19" s="1624">
        <v>0</v>
      </c>
      <c r="HR19" s="1628">
        <f t="shared" si="44"/>
        <v>208.29064500000001</v>
      </c>
      <c r="HS19" s="1628">
        <f t="shared" si="45"/>
        <v>0</v>
      </c>
      <c r="HT19" s="1628">
        <f t="shared" si="46"/>
        <v>0</v>
      </c>
    </row>
    <row r="20" spans="1:228" x14ac:dyDescent="0.25">
      <c r="A20" s="1622" t="s">
        <v>423</v>
      </c>
      <c r="B20" s="1623" t="s">
        <v>326</v>
      </c>
      <c r="C20" s="1622" t="s">
        <v>479</v>
      </c>
      <c r="D20" s="1623" t="s">
        <v>598</v>
      </c>
      <c r="E20" s="1623" t="s">
        <v>418</v>
      </c>
      <c r="F20" s="1624">
        <v>837394000</v>
      </c>
      <c r="G20" s="1624">
        <v>0</v>
      </c>
      <c r="H20" s="1624">
        <v>0</v>
      </c>
      <c r="I20" s="1624">
        <f t="shared" si="8"/>
        <v>866702.78999999992</v>
      </c>
      <c r="J20" s="1624">
        <f t="shared" si="9"/>
        <v>0</v>
      </c>
      <c r="K20" s="1624">
        <f t="shared" si="10"/>
        <v>0</v>
      </c>
      <c r="M20" s="1622" t="s">
        <v>508</v>
      </c>
      <c r="N20" s="1623" t="s">
        <v>511</v>
      </c>
      <c r="O20" s="1622" t="s">
        <v>431</v>
      </c>
      <c r="P20" s="1622" t="s">
        <v>431</v>
      </c>
      <c r="Q20" s="1624">
        <v>0</v>
      </c>
      <c r="R20" s="1625">
        <f t="shared" si="11"/>
        <v>0</v>
      </c>
      <c r="U20" s="1622" t="s">
        <v>486</v>
      </c>
      <c r="V20" s="1622" t="s">
        <v>501</v>
      </c>
      <c r="W20" s="1622" t="s">
        <v>431</v>
      </c>
      <c r="X20" s="1623" t="s">
        <v>431</v>
      </c>
      <c r="Y20" s="1624">
        <v>58398000</v>
      </c>
      <c r="Z20" s="1624">
        <v>0</v>
      </c>
      <c r="AA20" s="1624">
        <v>0</v>
      </c>
      <c r="AB20" s="1624">
        <f t="shared" si="12"/>
        <v>60441.929999999993</v>
      </c>
      <c r="AC20" s="1624">
        <f t="shared" si="13"/>
        <v>0</v>
      </c>
      <c r="AD20" s="1624">
        <f t="shared" si="14"/>
        <v>0</v>
      </c>
      <c r="AO20" s="1622" t="s">
        <v>419</v>
      </c>
      <c r="AP20" s="1623" t="s">
        <v>299</v>
      </c>
      <c r="AQ20" s="1622" t="s">
        <v>431</v>
      </c>
      <c r="AR20" s="1623" t="s">
        <v>431</v>
      </c>
      <c r="AS20" s="1624">
        <v>0</v>
      </c>
      <c r="AT20" s="1624">
        <v>0</v>
      </c>
      <c r="AU20" s="1624">
        <v>0</v>
      </c>
      <c r="AV20" s="1624">
        <f t="shared" si="16"/>
        <v>0</v>
      </c>
      <c r="AW20" s="1624">
        <f t="shared" si="17"/>
        <v>0</v>
      </c>
      <c r="AX20" s="1624">
        <f t="shared" si="18"/>
        <v>0</v>
      </c>
      <c r="BI20" s="1622" t="s">
        <v>419</v>
      </c>
      <c r="BJ20" s="1623" t="s">
        <v>299</v>
      </c>
      <c r="BK20" s="1622" t="s">
        <v>442</v>
      </c>
      <c r="BL20" s="1623" t="s">
        <v>321</v>
      </c>
      <c r="BM20" s="1624">
        <v>0</v>
      </c>
      <c r="BN20" s="1624">
        <v>28928</v>
      </c>
      <c r="BO20" s="1624">
        <v>28928</v>
      </c>
      <c r="BP20" s="1628">
        <f t="shared" si="20"/>
        <v>0</v>
      </c>
      <c r="BQ20" s="1628">
        <f t="shared" si="21"/>
        <v>29.940479999999997</v>
      </c>
      <c r="BR20" s="1628">
        <f t="shared" si="22"/>
        <v>29.940479999999997</v>
      </c>
      <c r="BU20" s="1623" t="s">
        <v>518</v>
      </c>
      <c r="BV20" s="1623" t="s">
        <v>519</v>
      </c>
      <c r="BW20" s="1623" t="s">
        <v>431</v>
      </c>
      <c r="BX20" s="1623" t="s">
        <v>431</v>
      </c>
      <c r="BY20" s="1624">
        <v>0</v>
      </c>
      <c r="BZ20" s="1628">
        <f t="shared" si="23"/>
        <v>0</v>
      </c>
      <c r="CB20" s="1623" t="s">
        <v>419</v>
      </c>
      <c r="CC20" s="1623" t="s">
        <v>299</v>
      </c>
      <c r="CD20" s="1623" t="s">
        <v>431</v>
      </c>
      <c r="CE20" s="1623" t="s">
        <v>431</v>
      </c>
      <c r="CF20" s="1624">
        <v>0</v>
      </c>
      <c r="CG20" s="1624">
        <v>0</v>
      </c>
      <c r="CH20" s="1624">
        <v>0</v>
      </c>
      <c r="CI20" s="1628">
        <f t="shared" si="24"/>
        <v>0</v>
      </c>
      <c r="CJ20" s="1628">
        <f t="shared" si="25"/>
        <v>0</v>
      </c>
      <c r="CK20" s="1628">
        <f t="shared" si="26"/>
        <v>0</v>
      </c>
      <c r="CR20" s="1628"/>
      <c r="CV20" s="1181" t="s">
        <v>419</v>
      </c>
      <c r="CW20" s="1181" t="s">
        <v>299</v>
      </c>
      <c r="CX20" s="1181" t="s">
        <v>443</v>
      </c>
      <c r="CY20" s="1181" t="s">
        <v>322</v>
      </c>
      <c r="CZ20" s="1628">
        <v>0</v>
      </c>
      <c r="DA20" s="1628">
        <v>25158267</v>
      </c>
      <c r="DB20" s="1628">
        <v>15783266</v>
      </c>
      <c r="DC20" s="1628">
        <f t="shared" si="28"/>
        <v>0</v>
      </c>
      <c r="DD20" s="1628">
        <f t="shared" si="29"/>
        <v>26038.806344999997</v>
      </c>
      <c r="DE20" s="1628">
        <f t="shared" si="30"/>
        <v>16335.680309999998</v>
      </c>
      <c r="DO20" s="1622" t="s">
        <v>419</v>
      </c>
      <c r="DP20" s="1623" t="s">
        <v>299</v>
      </c>
      <c r="DQ20" s="1623" t="s">
        <v>431</v>
      </c>
      <c r="DR20" s="1623" t="s">
        <v>431</v>
      </c>
      <c r="DS20" s="1624">
        <v>0</v>
      </c>
      <c r="DT20" s="1624">
        <v>0</v>
      </c>
      <c r="DU20" s="1624">
        <v>0</v>
      </c>
      <c r="DV20" s="1628">
        <f t="shared" si="1"/>
        <v>0</v>
      </c>
      <c r="DW20" s="1628">
        <f t="shared" si="2"/>
        <v>0</v>
      </c>
      <c r="DX20" s="1628">
        <f t="shared" si="3"/>
        <v>0</v>
      </c>
      <c r="EI20" s="1623" t="s">
        <v>419</v>
      </c>
      <c r="EJ20" s="1623" t="s">
        <v>299</v>
      </c>
      <c r="EK20" s="1622" t="s">
        <v>421</v>
      </c>
      <c r="EL20" s="1623" t="s">
        <v>330</v>
      </c>
      <c r="EM20" s="1624">
        <v>0</v>
      </c>
      <c r="EN20" s="1624">
        <v>34271747</v>
      </c>
      <c r="EO20" s="1624">
        <v>27126590</v>
      </c>
      <c r="EP20" s="1628">
        <f t="shared" si="5"/>
        <v>0</v>
      </c>
      <c r="EQ20" s="1628">
        <f t="shared" si="6"/>
        <v>35471.258145</v>
      </c>
      <c r="ER20" s="1628">
        <f t="shared" si="7"/>
        <v>28076.020649999999</v>
      </c>
      <c r="FD20" s="1622" t="s">
        <v>419</v>
      </c>
      <c r="FE20" s="1622" t="s">
        <v>299</v>
      </c>
      <c r="FF20" s="1622" t="s">
        <v>420</v>
      </c>
      <c r="FG20" s="1622" t="s">
        <v>319</v>
      </c>
      <c r="FH20" s="1623" t="s">
        <v>418</v>
      </c>
      <c r="FI20" s="1624">
        <v>0</v>
      </c>
      <c r="FJ20" s="1624">
        <v>1787804317</v>
      </c>
      <c r="FK20" s="1624">
        <v>920245014</v>
      </c>
      <c r="FL20" s="1628">
        <f t="shared" si="32"/>
        <v>0</v>
      </c>
      <c r="FM20" s="1628">
        <f t="shared" si="33"/>
        <v>1850377.4680949999</v>
      </c>
      <c r="FN20" s="1628">
        <f t="shared" si="34"/>
        <v>952453.58948999993</v>
      </c>
      <c r="FX20" s="1622" t="s">
        <v>419</v>
      </c>
      <c r="FY20" s="1623" t="s">
        <v>299</v>
      </c>
      <c r="FZ20" s="1622" t="s">
        <v>443</v>
      </c>
      <c r="GA20" s="1623" t="s">
        <v>322</v>
      </c>
      <c r="GB20" s="1624">
        <v>0</v>
      </c>
      <c r="GC20" s="1624">
        <v>25158266</v>
      </c>
      <c r="GD20" s="1624">
        <v>27491001</v>
      </c>
      <c r="GE20" s="1628">
        <f t="shared" si="36"/>
        <v>0</v>
      </c>
      <c r="GF20" s="1628">
        <f t="shared" si="37"/>
        <v>26038.805309999996</v>
      </c>
      <c r="GG20" s="1628">
        <f t="shared" si="38"/>
        <v>28453.186034999999</v>
      </c>
      <c r="GR20" s="1181" t="s">
        <v>419</v>
      </c>
      <c r="GS20" s="1181" t="s">
        <v>299</v>
      </c>
      <c r="GT20" s="1181" t="s">
        <v>442</v>
      </c>
      <c r="GU20" s="1181" t="s">
        <v>321</v>
      </c>
      <c r="GV20" s="1628">
        <v>0</v>
      </c>
      <c r="GW20" s="1628">
        <v>28928</v>
      </c>
      <c r="GX20" s="1628">
        <v>28928</v>
      </c>
      <c r="GY20" s="1628">
        <f t="shared" si="40"/>
        <v>0</v>
      </c>
      <c r="GZ20" s="1628">
        <f t="shared" si="41"/>
        <v>29.940479999999997</v>
      </c>
      <c r="HA20" s="1628">
        <f t="shared" si="42"/>
        <v>29.940479999999997</v>
      </c>
      <c r="HI20" s="1628"/>
      <c r="HK20" s="1622" t="s">
        <v>419</v>
      </c>
      <c r="HL20" s="1622" t="s">
        <v>299</v>
      </c>
      <c r="HM20" s="1622" t="s">
        <v>422</v>
      </c>
      <c r="HN20" s="1622" t="s">
        <v>320</v>
      </c>
      <c r="HO20" s="1624">
        <v>0</v>
      </c>
      <c r="HP20" s="1624">
        <v>48053884</v>
      </c>
      <c r="HQ20" s="1624">
        <v>48053884</v>
      </c>
      <c r="HR20" s="1628">
        <f t="shared" si="44"/>
        <v>0</v>
      </c>
      <c r="HS20" s="1628">
        <f t="shared" si="45"/>
        <v>49735.769939999991</v>
      </c>
      <c r="HT20" s="1628">
        <f t="shared" si="46"/>
        <v>49735.769939999991</v>
      </c>
    </row>
    <row r="21" spans="1:228" x14ac:dyDescent="0.25">
      <c r="A21" s="1622" t="s">
        <v>423</v>
      </c>
      <c r="B21" s="1623" t="s">
        <v>326</v>
      </c>
      <c r="C21" s="1622" t="s">
        <v>470</v>
      </c>
      <c r="D21" s="1623" t="s">
        <v>597</v>
      </c>
      <c r="E21" s="1623" t="s">
        <v>418</v>
      </c>
      <c r="F21" s="1624">
        <v>310000000</v>
      </c>
      <c r="G21" s="1624">
        <v>0</v>
      </c>
      <c r="H21" s="1624">
        <v>0</v>
      </c>
      <c r="I21" s="1624">
        <f t="shared" si="8"/>
        <v>320850</v>
      </c>
      <c r="J21" s="1624">
        <f t="shared" si="9"/>
        <v>0</v>
      </c>
      <c r="K21" s="1624">
        <f t="shared" si="10"/>
        <v>0</v>
      </c>
      <c r="U21" s="1622" t="s">
        <v>486</v>
      </c>
      <c r="V21" s="1622" t="s">
        <v>501</v>
      </c>
      <c r="W21" s="1622" t="s">
        <v>431</v>
      </c>
      <c r="X21" s="1623" t="s">
        <v>431</v>
      </c>
      <c r="Y21" s="1624">
        <v>0</v>
      </c>
      <c r="Z21" s="1624">
        <v>25302000</v>
      </c>
      <c r="AA21" s="1624">
        <v>5688000</v>
      </c>
      <c r="AB21" s="1624">
        <f t="shared" si="12"/>
        <v>0</v>
      </c>
      <c r="AC21" s="1624">
        <f t="shared" si="13"/>
        <v>26187.57</v>
      </c>
      <c r="AD21" s="1624">
        <f t="shared" si="14"/>
        <v>5887.08</v>
      </c>
      <c r="AO21" s="1622" t="s">
        <v>486</v>
      </c>
      <c r="AP21" s="1623" t="s">
        <v>501</v>
      </c>
      <c r="AQ21" s="1622" t="s">
        <v>431</v>
      </c>
      <c r="AR21" s="1623" t="s">
        <v>431</v>
      </c>
      <c r="AS21" s="1624">
        <v>58398000</v>
      </c>
      <c r="AT21" s="1624">
        <v>0</v>
      </c>
      <c r="AU21" s="1624">
        <v>0</v>
      </c>
      <c r="AV21" s="1624">
        <f t="shared" si="16"/>
        <v>60441.929999999993</v>
      </c>
      <c r="AW21" s="1624">
        <f t="shared" si="17"/>
        <v>0</v>
      </c>
      <c r="AX21" s="1624">
        <f t="shared" si="18"/>
        <v>0</v>
      </c>
      <c r="BI21" s="1622" t="s">
        <v>419</v>
      </c>
      <c r="BJ21" s="1623" t="s">
        <v>299</v>
      </c>
      <c r="BK21" s="1622" t="s">
        <v>443</v>
      </c>
      <c r="BL21" s="1623" t="s">
        <v>322</v>
      </c>
      <c r="BM21" s="1624">
        <v>0</v>
      </c>
      <c r="BN21" s="1624">
        <v>23101182</v>
      </c>
      <c r="BO21" s="1624">
        <v>5976193</v>
      </c>
      <c r="BP21" s="1628">
        <f t="shared" si="20"/>
        <v>0</v>
      </c>
      <c r="BQ21" s="1628">
        <f t="shared" si="21"/>
        <v>23909.72337</v>
      </c>
      <c r="BR21" s="1628">
        <f t="shared" si="22"/>
        <v>6185.3597549999995</v>
      </c>
      <c r="BU21" s="1623" t="s">
        <v>447</v>
      </c>
      <c r="BV21" s="1623" t="s">
        <v>448</v>
      </c>
      <c r="BW21" s="1623" t="s">
        <v>431</v>
      </c>
      <c r="BX21" s="1623" t="s">
        <v>431</v>
      </c>
      <c r="BY21" s="1624">
        <v>26549509</v>
      </c>
      <c r="BZ21" s="1628">
        <f t="shared" si="23"/>
        <v>27478.741814999998</v>
      </c>
      <c r="CB21" s="1623" t="s">
        <v>419</v>
      </c>
      <c r="CC21" s="1623" t="s">
        <v>299</v>
      </c>
      <c r="CD21" s="1623" t="s">
        <v>442</v>
      </c>
      <c r="CE21" s="1623" t="s">
        <v>321</v>
      </c>
      <c r="CF21" s="1624">
        <v>0</v>
      </c>
      <c r="CG21" s="1624">
        <v>28928</v>
      </c>
      <c r="CH21" s="1624">
        <v>28928</v>
      </c>
      <c r="CI21" s="1628">
        <f t="shared" si="24"/>
        <v>0</v>
      </c>
      <c r="CJ21" s="1628">
        <f t="shared" si="25"/>
        <v>29.940479999999997</v>
      </c>
      <c r="CK21" s="1628">
        <f t="shared" si="26"/>
        <v>29.940479999999997</v>
      </c>
      <c r="CR21" s="1628"/>
      <c r="CV21" s="1181" t="s">
        <v>419</v>
      </c>
      <c r="CW21" s="1181" t="s">
        <v>299</v>
      </c>
      <c r="CX21" s="1181" t="s">
        <v>420</v>
      </c>
      <c r="CY21" s="1181" t="s">
        <v>319</v>
      </c>
      <c r="CZ21" s="1628">
        <v>0</v>
      </c>
      <c r="DA21" s="1628">
        <v>867696690</v>
      </c>
      <c r="DB21" s="1628">
        <v>620357150</v>
      </c>
      <c r="DC21" s="1628">
        <f t="shared" si="28"/>
        <v>0</v>
      </c>
      <c r="DD21" s="1628">
        <f t="shared" si="29"/>
        <v>898066.07414999988</v>
      </c>
      <c r="DE21" s="1628">
        <f t="shared" si="30"/>
        <v>642069.65024999995</v>
      </c>
      <c r="DO21" s="1622" t="s">
        <v>419</v>
      </c>
      <c r="DP21" s="1623" t="s">
        <v>299</v>
      </c>
      <c r="DQ21" s="1623" t="s">
        <v>422</v>
      </c>
      <c r="DR21" s="1623" t="s">
        <v>320</v>
      </c>
      <c r="DS21" s="1624">
        <v>0</v>
      </c>
      <c r="DT21" s="1624">
        <v>47880000</v>
      </c>
      <c r="DU21" s="1624">
        <v>27930000</v>
      </c>
      <c r="DV21" s="1628">
        <f t="shared" si="1"/>
        <v>0</v>
      </c>
      <c r="DW21" s="1628">
        <f t="shared" si="2"/>
        <v>49555.799999999996</v>
      </c>
      <c r="DX21" s="1628">
        <f t="shared" si="3"/>
        <v>28907.55</v>
      </c>
      <c r="EI21" s="1623" t="s">
        <v>419</v>
      </c>
      <c r="EJ21" s="1623" t="s">
        <v>299</v>
      </c>
      <c r="EK21" s="1622" t="s">
        <v>431</v>
      </c>
      <c r="EL21" s="1623" t="s">
        <v>431</v>
      </c>
      <c r="EM21" s="1624">
        <v>0</v>
      </c>
      <c r="EN21" s="1624">
        <v>0</v>
      </c>
      <c r="EO21" s="1624">
        <v>0</v>
      </c>
      <c r="EP21" s="1628">
        <f t="shared" si="5"/>
        <v>0</v>
      </c>
      <c r="EQ21" s="1628">
        <f t="shared" si="6"/>
        <v>0</v>
      </c>
      <c r="ER21" s="1628">
        <f t="shared" si="7"/>
        <v>0</v>
      </c>
      <c r="FD21" s="1622" t="s">
        <v>419</v>
      </c>
      <c r="FE21" s="1622" t="s">
        <v>299</v>
      </c>
      <c r="FF21" s="1622" t="s">
        <v>443</v>
      </c>
      <c r="FG21" s="1622" t="s">
        <v>322</v>
      </c>
      <c r="FH21" s="1623" t="s">
        <v>418</v>
      </c>
      <c r="FI21" s="1624">
        <v>0</v>
      </c>
      <c r="FJ21" s="1624">
        <v>25896996</v>
      </c>
      <c r="FK21" s="1624">
        <v>25158266</v>
      </c>
      <c r="FL21" s="1628">
        <f t="shared" si="32"/>
        <v>0</v>
      </c>
      <c r="FM21" s="1628">
        <f t="shared" si="33"/>
        <v>26803.390859999996</v>
      </c>
      <c r="FN21" s="1628">
        <f t="shared" si="34"/>
        <v>26038.805309999996</v>
      </c>
      <c r="FX21" s="1622" t="s">
        <v>419</v>
      </c>
      <c r="FY21" s="1623" t="s">
        <v>299</v>
      </c>
      <c r="FZ21" s="1622" t="s">
        <v>431</v>
      </c>
      <c r="GA21" s="1623" t="s">
        <v>431</v>
      </c>
      <c r="GB21" s="1624">
        <v>0</v>
      </c>
      <c r="GC21" s="1624">
        <v>0</v>
      </c>
      <c r="GD21" s="1624">
        <v>0</v>
      </c>
      <c r="GE21" s="1628">
        <f t="shared" si="36"/>
        <v>0</v>
      </c>
      <c r="GF21" s="1628">
        <f t="shared" si="37"/>
        <v>0</v>
      </c>
      <c r="GG21" s="1628">
        <f t="shared" si="38"/>
        <v>0</v>
      </c>
      <c r="GR21" s="1181" t="s">
        <v>419</v>
      </c>
      <c r="GS21" s="1181" t="s">
        <v>299</v>
      </c>
      <c r="GT21" s="1181" t="s">
        <v>422</v>
      </c>
      <c r="GU21" s="1181" t="s">
        <v>320</v>
      </c>
      <c r="GV21" s="1628">
        <v>0</v>
      </c>
      <c r="GW21" s="1628">
        <v>47880000</v>
      </c>
      <c r="GX21" s="1628">
        <v>43946365</v>
      </c>
      <c r="GY21" s="1628">
        <f t="shared" si="40"/>
        <v>0</v>
      </c>
      <c r="GZ21" s="1628">
        <f t="shared" si="41"/>
        <v>49555.799999999996</v>
      </c>
      <c r="HA21" s="1628">
        <f t="shared" si="42"/>
        <v>45484.487774999994</v>
      </c>
      <c r="HI21" s="1628"/>
      <c r="HK21" s="1622" t="s">
        <v>419</v>
      </c>
      <c r="HL21" s="1622" t="s">
        <v>299</v>
      </c>
      <c r="HM21" s="1622" t="s">
        <v>420</v>
      </c>
      <c r="HN21" s="1622" t="s">
        <v>319</v>
      </c>
      <c r="HO21" s="1624">
        <v>0</v>
      </c>
      <c r="HP21" s="1624">
        <v>1653851697</v>
      </c>
      <c r="HQ21" s="1624">
        <v>1550464811</v>
      </c>
      <c r="HR21" s="1628">
        <f t="shared" si="44"/>
        <v>0</v>
      </c>
      <c r="HS21" s="1628">
        <f t="shared" si="45"/>
        <v>1711736.5063949998</v>
      </c>
      <c r="HT21" s="1628">
        <f t="shared" si="46"/>
        <v>1604731.0793849998</v>
      </c>
    </row>
    <row r="22" spans="1:228" x14ac:dyDescent="0.25">
      <c r="A22" s="1622" t="s">
        <v>423</v>
      </c>
      <c r="B22" s="1623" t="s">
        <v>326</v>
      </c>
      <c r="C22" s="1622" t="s">
        <v>480</v>
      </c>
      <c r="D22" s="1623" t="s">
        <v>471</v>
      </c>
      <c r="E22" s="1623" t="s">
        <v>418</v>
      </c>
      <c r="F22" s="1624">
        <v>300000000</v>
      </c>
      <c r="G22" s="1624">
        <v>0</v>
      </c>
      <c r="H22" s="1624">
        <v>0</v>
      </c>
      <c r="I22" s="1624">
        <f t="shared" si="8"/>
        <v>310500</v>
      </c>
      <c r="J22" s="1624">
        <f t="shared" si="9"/>
        <v>0</v>
      </c>
      <c r="K22" s="1624">
        <f t="shared" si="10"/>
        <v>0</v>
      </c>
      <c r="U22" s="1622" t="s">
        <v>423</v>
      </c>
      <c r="V22" s="1622" t="s">
        <v>326</v>
      </c>
      <c r="W22" s="1622" t="s">
        <v>479</v>
      </c>
      <c r="X22" s="1623" t="s">
        <v>598</v>
      </c>
      <c r="Y22" s="1624">
        <v>837394000</v>
      </c>
      <c r="Z22" s="1624">
        <v>0</v>
      </c>
      <c r="AA22" s="1624">
        <v>0</v>
      </c>
      <c r="AB22" s="1624">
        <f t="shared" si="12"/>
        <v>866702.78999999992</v>
      </c>
      <c r="AC22" s="1624">
        <f t="shared" si="13"/>
        <v>0</v>
      </c>
      <c r="AD22" s="1624">
        <f t="shared" si="14"/>
        <v>0</v>
      </c>
      <c r="AO22" s="1622" t="s">
        <v>486</v>
      </c>
      <c r="AP22" s="1623" t="s">
        <v>501</v>
      </c>
      <c r="AQ22" s="1622" t="s">
        <v>431</v>
      </c>
      <c r="AR22" s="1623" t="s">
        <v>431</v>
      </c>
      <c r="AS22" s="1624">
        <v>0</v>
      </c>
      <c r="AT22" s="1624">
        <v>25302000</v>
      </c>
      <c r="AU22" s="1624">
        <v>7081000</v>
      </c>
      <c r="AV22" s="1624">
        <f t="shared" si="16"/>
        <v>0</v>
      </c>
      <c r="AW22" s="1624">
        <f t="shared" si="17"/>
        <v>26187.57</v>
      </c>
      <c r="AX22" s="1624">
        <f t="shared" si="18"/>
        <v>7328.8349999999991</v>
      </c>
      <c r="BI22" s="1622" t="s">
        <v>419</v>
      </c>
      <c r="BJ22" s="1623" t="s">
        <v>299</v>
      </c>
      <c r="BK22" s="1622" t="s">
        <v>421</v>
      </c>
      <c r="BL22" s="1623" t="s">
        <v>330</v>
      </c>
      <c r="BM22" s="1624">
        <v>0</v>
      </c>
      <c r="BN22" s="1624">
        <v>22602770</v>
      </c>
      <c r="BO22" s="1624">
        <v>12303582</v>
      </c>
      <c r="BP22" s="1628">
        <f t="shared" si="20"/>
        <v>0</v>
      </c>
      <c r="BQ22" s="1628">
        <f t="shared" si="21"/>
        <v>23393.86695</v>
      </c>
      <c r="BR22" s="1628">
        <f t="shared" si="22"/>
        <v>12734.20737</v>
      </c>
      <c r="BU22" s="1623" t="s">
        <v>436</v>
      </c>
      <c r="BV22" s="1623" t="s">
        <v>127</v>
      </c>
      <c r="BW22" s="1623" t="s">
        <v>431</v>
      </c>
      <c r="BX22" s="1623" t="s">
        <v>431</v>
      </c>
      <c r="BY22" s="1624">
        <v>0</v>
      </c>
      <c r="BZ22" s="1628">
        <f t="shared" si="23"/>
        <v>0</v>
      </c>
      <c r="CB22" s="1623" t="s">
        <v>419</v>
      </c>
      <c r="CC22" s="1623" t="s">
        <v>299</v>
      </c>
      <c r="CD22" s="1623" t="s">
        <v>443</v>
      </c>
      <c r="CE22" s="1623" t="s">
        <v>322</v>
      </c>
      <c r="CF22" s="1624">
        <v>0</v>
      </c>
      <c r="CG22" s="1624">
        <v>25158266</v>
      </c>
      <c r="CH22" s="1624">
        <v>14626106</v>
      </c>
      <c r="CI22" s="1628">
        <f t="shared" si="24"/>
        <v>0</v>
      </c>
      <c r="CJ22" s="1628">
        <f t="shared" si="25"/>
        <v>26038.805309999996</v>
      </c>
      <c r="CK22" s="1628">
        <f t="shared" si="26"/>
        <v>15138.019709999999</v>
      </c>
      <c r="CR22" s="1628"/>
      <c r="CV22" s="1181" t="s">
        <v>419</v>
      </c>
      <c r="CW22" s="1181" t="s">
        <v>299</v>
      </c>
      <c r="CX22" s="1181" t="s">
        <v>422</v>
      </c>
      <c r="CY22" s="1181" t="s">
        <v>320</v>
      </c>
      <c r="CZ22" s="1628">
        <v>0</v>
      </c>
      <c r="DA22" s="1628">
        <v>47880000</v>
      </c>
      <c r="DB22" s="1628">
        <v>23940000</v>
      </c>
      <c r="DC22" s="1628">
        <f t="shared" si="28"/>
        <v>0</v>
      </c>
      <c r="DD22" s="1628">
        <f t="shared" si="29"/>
        <v>49555.799999999996</v>
      </c>
      <c r="DE22" s="1628">
        <f t="shared" si="30"/>
        <v>24777.899999999998</v>
      </c>
      <c r="DO22" s="1622" t="s">
        <v>419</v>
      </c>
      <c r="DP22" s="1623" t="s">
        <v>299</v>
      </c>
      <c r="DQ22" s="1623" t="s">
        <v>443</v>
      </c>
      <c r="DR22" s="1623" t="s">
        <v>322</v>
      </c>
      <c r="DS22" s="1624">
        <v>0</v>
      </c>
      <c r="DT22" s="1624">
        <v>25158267</v>
      </c>
      <c r="DU22" s="1624">
        <v>19533266</v>
      </c>
      <c r="DV22" s="1628">
        <f t="shared" si="1"/>
        <v>0</v>
      </c>
      <c r="DW22" s="1628">
        <f t="shared" si="2"/>
        <v>26038.806344999997</v>
      </c>
      <c r="DX22" s="1628">
        <f t="shared" si="3"/>
        <v>20216.93031</v>
      </c>
      <c r="EI22" s="1623" t="s">
        <v>419</v>
      </c>
      <c r="EJ22" s="1623" t="s">
        <v>299</v>
      </c>
      <c r="EK22" s="1622" t="s">
        <v>422</v>
      </c>
      <c r="EL22" s="1623" t="s">
        <v>320</v>
      </c>
      <c r="EM22" s="1624">
        <v>0</v>
      </c>
      <c r="EN22" s="1624">
        <v>47880000</v>
      </c>
      <c r="EO22" s="1624">
        <v>31920000</v>
      </c>
      <c r="EP22" s="1628">
        <f t="shared" si="5"/>
        <v>0</v>
      </c>
      <c r="EQ22" s="1628">
        <f t="shared" si="6"/>
        <v>49555.799999999996</v>
      </c>
      <c r="ER22" s="1628">
        <f t="shared" si="7"/>
        <v>33037.199999999997</v>
      </c>
      <c r="FD22" s="1622" t="s">
        <v>419</v>
      </c>
      <c r="FE22" s="1622" t="s">
        <v>299</v>
      </c>
      <c r="FF22" s="1622" t="s">
        <v>421</v>
      </c>
      <c r="FG22" s="1622" t="s">
        <v>330</v>
      </c>
      <c r="FH22" s="1623" t="s">
        <v>418</v>
      </c>
      <c r="FI22" s="1624">
        <v>0</v>
      </c>
      <c r="FJ22" s="1624">
        <v>67497566</v>
      </c>
      <c r="FK22" s="1624">
        <v>27126590</v>
      </c>
      <c r="FL22" s="1628">
        <f t="shared" si="32"/>
        <v>0</v>
      </c>
      <c r="FM22" s="1628">
        <f t="shared" si="33"/>
        <v>69859.980810000008</v>
      </c>
      <c r="FN22" s="1628">
        <f t="shared" si="34"/>
        <v>28076.020649999999</v>
      </c>
      <c r="FX22" s="1622" t="s">
        <v>419</v>
      </c>
      <c r="FY22" s="1623" t="s">
        <v>299</v>
      </c>
      <c r="FZ22" s="1622" t="s">
        <v>442</v>
      </c>
      <c r="GA22" s="1623" t="s">
        <v>321</v>
      </c>
      <c r="GB22" s="1624">
        <v>0</v>
      </c>
      <c r="GC22" s="1624">
        <v>28928</v>
      </c>
      <c r="GD22" s="1624">
        <v>28928</v>
      </c>
      <c r="GE22" s="1628">
        <f t="shared" si="36"/>
        <v>0</v>
      </c>
      <c r="GF22" s="1628">
        <f t="shared" si="37"/>
        <v>29.940479999999997</v>
      </c>
      <c r="GG22" s="1628">
        <f t="shared" si="38"/>
        <v>29.940479999999997</v>
      </c>
      <c r="GR22" s="1181" t="s">
        <v>419</v>
      </c>
      <c r="GS22" s="1181" t="s">
        <v>299</v>
      </c>
      <c r="GT22" s="1181" t="s">
        <v>431</v>
      </c>
      <c r="GU22" s="1181" t="s">
        <v>431</v>
      </c>
      <c r="GV22" s="1628">
        <v>0</v>
      </c>
      <c r="GW22" s="1628">
        <v>0</v>
      </c>
      <c r="GX22" s="1628">
        <v>0</v>
      </c>
      <c r="GY22" s="1628">
        <f t="shared" si="40"/>
        <v>0</v>
      </c>
      <c r="GZ22" s="1628">
        <f t="shared" si="41"/>
        <v>0</v>
      </c>
      <c r="HA22" s="1628">
        <f t="shared" si="42"/>
        <v>0</v>
      </c>
      <c r="HI22" s="1628"/>
      <c r="HK22" s="1622" t="s">
        <v>419</v>
      </c>
      <c r="HL22" s="1622" t="s">
        <v>299</v>
      </c>
      <c r="HM22" s="1622" t="s">
        <v>421</v>
      </c>
      <c r="HN22" s="1622" t="s">
        <v>330</v>
      </c>
      <c r="HO22" s="1624">
        <v>0</v>
      </c>
      <c r="HP22" s="1624">
        <v>97240382</v>
      </c>
      <c r="HQ22" s="1624">
        <v>93814585</v>
      </c>
      <c r="HR22" s="1628">
        <f t="shared" si="44"/>
        <v>0</v>
      </c>
      <c r="HS22" s="1628">
        <f t="shared" si="45"/>
        <v>100643.79536999999</v>
      </c>
      <c r="HT22" s="1628">
        <f t="shared" si="46"/>
        <v>97098.095474999995</v>
      </c>
    </row>
    <row r="23" spans="1:228" x14ac:dyDescent="0.25">
      <c r="A23" s="1622" t="s">
        <v>423</v>
      </c>
      <c r="B23" s="1623" t="s">
        <v>326</v>
      </c>
      <c r="C23" s="1622" t="s">
        <v>444</v>
      </c>
      <c r="D23" s="1623" t="s">
        <v>599</v>
      </c>
      <c r="E23" s="1623" t="s">
        <v>418</v>
      </c>
      <c r="F23" s="1624">
        <v>285000000</v>
      </c>
      <c r="G23" s="1624">
        <v>0</v>
      </c>
      <c r="H23" s="1624">
        <v>0</v>
      </c>
      <c r="I23" s="1624">
        <f t="shared" si="8"/>
        <v>294975</v>
      </c>
      <c r="J23" s="1624">
        <f t="shared" si="9"/>
        <v>0</v>
      </c>
      <c r="K23" s="1624">
        <f t="shared" si="10"/>
        <v>0</v>
      </c>
      <c r="U23" s="1622" t="s">
        <v>423</v>
      </c>
      <c r="V23" s="1622" t="s">
        <v>326</v>
      </c>
      <c r="W23" s="1622" t="s">
        <v>470</v>
      </c>
      <c r="X23" s="1623" t="s">
        <v>597</v>
      </c>
      <c r="Y23" s="1624">
        <v>310000000</v>
      </c>
      <c r="Z23" s="1624">
        <v>0</v>
      </c>
      <c r="AA23" s="1624">
        <v>0</v>
      </c>
      <c r="AB23" s="1624">
        <f t="shared" si="12"/>
        <v>320850</v>
      </c>
      <c r="AC23" s="1624">
        <f t="shared" si="13"/>
        <v>0</v>
      </c>
      <c r="AD23" s="1624">
        <f t="shared" si="14"/>
        <v>0</v>
      </c>
      <c r="AO23" s="1622" t="s">
        <v>423</v>
      </c>
      <c r="AP23" s="1623" t="s">
        <v>326</v>
      </c>
      <c r="AQ23" s="1622" t="s">
        <v>479</v>
      </c>
      <c r="AR23" s="1623" t="s">
        <v>598</v>
      </c>
      <c r="AS23" s="1624">
        <v>837394000</v>
      </c>
      <c r="AT23" s="1624">
        <v>0</v>
      </c>
      <c r="AU23" s="1624">
        <v>0</v>
      </c>
      <c r="AV23" s="1624">
        <f t="shared" si="16"/>
        <v>866702.78999999992</v>
      </c>
      <c r="AW23" s="1624">
        <f t="shared" si="17"/>
        <v>0</v>
      </c>
      <c r="AX23" s="1624">
        <f t="shared" si="18"/>
        <v>0</v>
      </c>
      <c r="BI23" s="1622" t="s">
        <v>419</v>
      </c>
      <c r="BJ23" s="1623" t="s">
        <v>299</v>
      </c>
      <c r="BK23" s="1622" t="s">
        <v>431</v>
      </c>
      <c r="BL23" s="1623" t="s">
        <v>431</v>
      </c>
      <c r="BM23" s="1624">
        <v>0</v>
      </c>
      <c r="BN23" s="1624">
        <v>0</v>
      </c>
      <c r="BO23" s="1624">
        <v>0</v>
      </c>
      <c r="BP23" s="1628">
        <f t="shared" si="20"/>
        <v>0</v>
      </c>
      <c r="BQ23" s="1628">
        <f t="shared" si="21"/>
        <v>0</v>
      </c>
      <c r="BR23" s="1628">
        <f t="shared" si="22"/>
        <v>0</v>
      </c>
      <c r="BU23" s="1623"/>
      <c r="BV23" s="1623"/>
      <c r="BW23" s="1623"/>
      <c r="BX23" s="1623"/>
      <c r="BZ23" s="1628">
        <f t="shared" si="23"/>
        <v>0</v>
      </c>
      <c r="CB23" s="1623" t="s">
        <v>419</v>
      </c>
      <c r="CC23" s="1623" t="s">
        <v>299</v>
      </c>
      <c r="CD23" s="1623" t="s">
        <v>420</v>
      </c>
      <c r="CE23" s="1623" t="s">
        <v>319</v>
      </c>
      <c r="CF23" s="1624">
        <v>0</v>
      </c>
      <c r="CG23" s="1624">
        <v>867696690</v>
      </c>
      <c r="CH23" s="1624">
        <v>308422566</v>
      </c>
      <c r="CI23" s="1628">
        <f t="shared" si="24"/>
        <v>0</v>
      </c>
      <c r="CJ23" s="1628">
        <f t="shared" si="25"/>
        <v>898066.07414999988</v>
      </c>
      <c r="CK23" s="1628">
        <f t="shared" si="26"/>
        <v>319217.35580999998</v>
      </c>
      <c r="CR23" s="1628"/>
      <c r="CV23" s="1181" t="s">
        <v>419</v>
      </c>
      <c r="CW23" s="1181" t="s">
        <v>299</v>
      </c>
      <c r="CX23" s="1181" t="s">
        <v>431</v>
      </c>
      <c r="CY23" s="1181" t="s">
        <v>431</v>
      </c>
      <c r="CZ23" s="1628">
        <v>0</v>
      </c>
      <c r="DA23" s="1628">
        <v>0</v>
      </c>
      <c r="DB23" s="1628">
        <v>0</v>
      </c>
      <c r="DC23" s="1628">
        <f t="shared" si="28"/>
        <v>0</v>
      </c>
      <c r="DD23" s="1628">
        <f t="shared" si="29"/>
        <v>0</v>
      </c>
      <c r="DE23" s="1628">
        <f t="shared" si="30"/>
        <v>0</v>
      </c>
      <c r="DO23" s="1622" t="s">
        <v>419</v>
      </c>
      <c r="DP23" s="1623" t="s">
        <v>299</v>
      </c>
      <c r="DQ23" s="1623" t="s">
        <v>442</v>
      </c>
      <c r="DR23" s="1623" t="s">
        <v>321</v>
      </c>
      <c r="DS23" s="1624">
        <v>0</v>
      </c>
      <c r="DT23" s="1624">
        <v>28928</v>
      </c>
      <c r="DU23" s="1624">
        <v>28928</v>
      </c>
      <c r="DV23" s="1628">
        <f t="shared" si="1"/>
        <v>0</v>
      </c>
      <c r="DW23" s="1628">
        <f t="shared" si="2"/>
        <v>29.940479999999997</v>
      </c>
      <c r="DX23" s="1628">
        <f t="shared" si="3"/>
        <v>29.940479999999997</v>
      </c>
      <c r="EI23" s="1623" t="s">
        <v>419</v>
      </c>
      <c r="EJ23" s="1623" t="s">
        <v>299</v>
      </c>
      <c r="EK23" s="1622" t="s">
        <v>443</v>
      </c>
      <c r="EL23" s="1623" t="s">
        <v>322</v>
      </c>
      <c r="EM23" s="1624">
        <v>0</v>
      </c>
      <c r="EN23" s="1624">
        <v>25158267</v>
      </c>
      <c r="EO23" s="1624">
        <v>19533266</v>
      </c>
      <c r="EP23" s="1628">
        <f t="shared" si="5"/>
        <v>0</v>
      </c>
      <c r="EQ23" s="1628">
        <f t="shared" si="6"/>
        <v>26038.806344999997</v>
      </c>
      <c r="ER23" s="1628">
        <f t="shared" si="7"/>
        <v>20216.93031</v>
      </c>
      <c r="FD23" s="1622" t="s">
        <v>419</v>
      </c>
      <c r="FE23" s="1622" t="s">
        <v>299</v>
      </c>
      <c r="FF23" s="1622" t="s">
        <v>431</v>
      </c>
      <c r="FG23" s="1622" t="s">
        <v>431</v>
      </c>
      <c r="FH23" s="1623" t="s">
        <v>418</v>
      </c>
      <c r="FI23" s="1624">
        <v>0</v>
      </c>
      <c r="FJ23" s="1624">
        <v>0</v>
      </c>
      <c r="FK23" s="1624">
        <v>0</v>
      </c>
      <c r="FL23" s="1628">
        <f t="shared" si="32"/>
        <v>0</v>
      </c>
      <c r="FM23" s="1628">
        <f t="shared" si="33"/>
        <v>0</v>
      </c>
      <c r="FN23" s="1628">
        <f t="shared" si="34"/>
        <v>0</v>
      </c>
      <c r="FX23" s="1622" t="s">
        <v>419</v>
      </c>
      <c r="FY23" s="1623" t="s">
        <v>299</v>
      </c>
      <c r="FZ23" s="1622" t="s">
        <v>420</v>
      </c>
      <c r="GA23" s="1623" t="s">
        <v>319</v>
      </c>
      <c r="GB23" s="1624">
        <v>0</v>
      </c>
      <c r="GC23" s="1624">
        <v>1179435478</v>
      </c>
      <c r="GD23" s="1624">
        <v>1919117857</v>
      </c>
      <c r="GE23" s="1628">
        <f t="shared" si="36"/>
        <v>0</v>
      </c>
      <c r="GF23" s="1628">
        <f t="shared" si="37"/>
        <v>1220715.7197299998</v>
      </c>
      <c r="GG23" s="1628">
        <f t="shared" si="38"/>
        <v>1986286.981995</v>
      </c>
      <c r="GR23" s="1181" t="s">
        <v>419</v>
      </c>
      <c r="GS23" s="1181" t="s">
        <v>299</v>
      </c>
      <c r="GT23" s="1181" t="s">
        <v>443</v>
      </c>
      <c r="GU23" s="1181" t="s">
        <v>322</v>
      </c>
      <c r="GV23" s="1628">
        <v>0</v>
      </c>
      <c r="GW23" s="1628">
        <v>27748040</v>
      </c>
      <c r="GX23" s="1628">
        <v>27491000</v>
      </c>
      <c r="GY23" s="1628">
        <f t="shared" si="40"/>
        <v>0</v>
      </c>
      <c r="GZ23" s="1628">
        <f t="shared" si="41"/>
        <v>28719.221399999999</v>
      </c>
      <c r="HA23" s="1628">
        <f t="shared" si="42"/>
        <v>28453.184999999998</v>
      </c>
      <c r="HI23" s="1628"/>
      <c r="HK23" s="1622" t="s">
        <v>419</v>
      </c>
      <c r="HL23" s="1622" t="s">
        <v>299</v>
      </c>
      <c r="HM23" s="1622" t="s">
        <v>431</v>
      </c>
      <c r="HN23" s="1622" t="s">
        <v>431</v>
      </c>
      <c r="HO23" s="1624">
        <v>0</v>
      </c>
      <c r="HP23" s="1624">
        <v>0</v>
      </c>
      <c r="HQ23" s="1624">
        <v>0</v>
      </c>
      <c r="HR23" s="1628">
        <f t="shared" si="44"/>
        <v>0</v>
      </c>
      <c r="HS23" s="1628">
        <f t="shared" si="45"/>
        <v>0</v>
      </c>
      <c r="HT23" s="1628">
        <f t="shared" si="46"/>
        <v>0</v>
      </c>
    </row>
    <row r="24" spans="1:228" x14ac:dyDescent="0.25">
      <c r="A24" s="1622" t="s">
        <v>423</v>
      </c>
      <c r="B24" s="1623" t="s">
        <v>326</v>
      </c>
      <c r="C24" s="1622" t="s">
        <v>595</v>
      </c>
      <c r="D24" s="1623" t="s">
        <v>596</v>
      </c>
      <c r="E24" s="1623" t="s">
        <v>418</v>
      </c>
      <c r="F24" s="1624">
        <v>250000000</v>
      </c>
      <c r="G24" s="1624">
        <v>0</v>
      </c>
      <c r="H24" s="1624">
        <v>0</v>
      </c>
      <c r="I24" s="1624">
        <f t="shared" si="8"/>
        <v>258749.99999999997</v>
      </c>
      <c r="J24" s="1624">
        <f t="shared" si="9"/>
        <v>0</v>
      </c>
      <c r="K24" s="1624">
        <f t="shared" si="10"/>
        <v>0</v>
      </c>
      <c r="U24" s="1622" t="s">
        <v>423</v>
      </c>
      <c r="V24" s="1622" t="s">
        <v>326</v>
      </c>
      <c r="W24" s="1622" t="s">
        <v>480</v>
      </c>
      <c r="X24" s="1623" t="s">
        <v>471</v>
      </c>
      <c r="Y24" s="1624">
        <v>300000000</v>
      </c>
      <c r="Z24" s="1624">
        <v>0</v>
      </c>
      <c r="AA24" s="1624">
        <v>0</v>
      </c>
      <c r="AB24" s="1624">
        <f t="shared" si="12"/>
        <v>310500</v>
      </c>
      <c r="AC24" s="1624">
        <f t="shared" si="13"/>
        <v>0</v>
      </c>
      <c r="AD24" s="1624">
        <f t="shared" si="14"/>
        <v>0</v>
      </c>
      <c r="AO24" s="1622" t="s">
        <v>423</v>
      </c>
      <c r="AP24" s="1623" t="s">
        <v>326</v>
      </c>
      <c r="AQ24" s="1622" t="s">
        <v>470</v>
      </c>
      <c r="AR24" s="1623" t="s">
        <v>597</v>
      </c>
      <c r="AS24" s="1624">
        <v>310000000</v>
      </c>
      <c r="AT24" s="1624">
        <v>0</v>
      </c>
      <c r="AU24" s="1624">
        <v>0</v>
      </c>
      <c r="AV24" s="1624">
        <f t="shared" si="16"/>
        <v>320850</v>
      </c>
      <c r="AW24" s="1624">
        <f t="shared" si="17"/>
        <v>0</v>
      </c>
      <c r="AX24" s="1624">
        <f t="shared" si="18"/>
        <v>0</v>
      </c>
      <c r="BI24" s="1622" t="s">
        <v>486</v>
      </c>
      <c r="BJ24" s="1623" t="s">
        <v>501</v>
      </c>
      <c r="BK24" s="1622" t="s">
        <v>431</v>
      </c>
      <c r="BL24" s="1623" t="s">
        <v>431</v>
      </c>
      <c r="BM24" s="1624">
        <v>58398000</v>
      </c>
      <c r="BN24" s="1624">
        <v>0</v>
      </c>
      <c r="BO24" s="1624">
        <v>0</v>
      </c>
      <c r="BP24" s="1628">
        <f t="shared" si="20"/>
        <v>60441.929999999993</v>
      </c>
      <c r="BQ24" s="1628">
        <f t="shared" si="21"/>
        <v>0</v>
      </c>
      <c r="BR24" s="1628">
        <f t="shared" si="22"/>
        <v>0</v>
      </c>
      <c r="BZ24" s="1629"/>
      <c r="CB24" s="1623" t="s">
        <v>419</v>
      </c>
      <c r="CC24" s="1623" t="s">
        <v>299</v>
      </c>
      <c r="CD24" s="1623" t="s">
        <v>422</v>
      </c>
      <c r="CE24" s="1623" t="s">
        <v>320</v>
      </c>
      <c r="CF24" s="1624">
        <v>0</v>
      </c>
      <c r="CG24" s="1624">
        <v>47880000</v>
      </c>
      <c r="CH24" s="1624">
        <v>19950000</v>
      </c>
      <c r="CI24" s="1628">
        <f t="shared" si="24"/>
        <v>0</v>
      </c>
      <c r="CJ24" s="1628">
        <f t="shared" si="25"/>
        <v>49555.799999999996</v>
      </c>
      <c r="CK24" s="1628">
        <f t="shared" si="26"/>
        <v>20648.25</v>
      </c>
      <c r="CR24" s="1628"/>
      <c r="CV24" s="1181" t="s">
        <v>419</v>
      </c>
      <c r="CW24" s="1181" t="s">
        <v>299</v>
      </c>
      <c r="CX24" s="1181" t="s">
        <v>421</v>
      </c>
      <c r="CY24" s="1181" t="s">
        <v>330</v>
      </c>
      <c r="CZ24" s="1628">
        <v>0</v>
      </c>
      <c r="DA24" s="1628">
        <v>34018803</v>
      </c>
      <c r="DB24" s="1628">
        <v>12303582</v>
      </c>
      <c r="DC24" s="1628">
        <f t="shared" si="28"/>
        <v>0</v>
      </c>
      <c r="DD24" s="1628">
        <f t="shared" si="29"/>
        <v>35209.461104999995</v>
      </c>
      <c r="DE24" s="1628">
        <f t="shared" si="30"/>
        <v>12734.20737</v>
      </c>
      <c r="DO24" s="1622" t="s">
        <v>419</v>
      </c>
      <c r="DP24" s="1623" t="s">
        <v>299</v>
      </c>
      <c r="DQ24" s="1623" t="s">
        <v>420</v>
      </c>
      <c r="DR24" s="1623" t="s">
        <v>319</v>
      </c>
      <c r="DS24" s="1624">
        <v>0</v>
      </c>
      <c r="DT24" s="1624">
        <v>914897555</v>
      </c>
      <c r="DU24" s="1624">
        <v>672363430</v>
      </c>
      <c r="DV24" s="1628">
        <f t="shared" si="1"/>
        <v>0</v>
      </c>
      <c r="DW24" s="1628">
        <f t="shared" si="2"/>
        <v>946918.96942500002</v>
      </c>
      <c r="DX24" s="1628">
        <f t="shared" si="3"/>
        <v>695896.15005000005</v>
      </c>
      <c r="EI24" s="1623" t="s">
        <v>419</v>
      </c>
      <c r="EJ24" s="1623" t="s">
        <v>299</v>
      </c>
      <c r="EK24" s="1622" t="s">
        <v>442</v>
      </c>
      <c r="EL24" s="1623" t="s">
        <v>321</v>
      </c>
      <c r="EM24" s="1624">
        <v>0</v>
      </c>
      <c r="EN24" s="1624">
        <v>28928</v>
      </c>
      <c r="EO24" s="1624">
        <v>28928</v>
      </c>
      <c r="EP24" s="1628">
        <f t="shared" si="5"/>
        <v>0</v>
      </c>
      <c r="EQ24" s="1628">
        <f t="shared" si="6"/>
        <v>29.940479999999997</v>
      </c>
      <c r="ER24" s="1628">
        <f t="shared" si="7"/>
        <v>29.940479999999997</v>
      </c>
      <c r="FD24" s="1622" t="s">
        <v>419</v>
      </c>
      <c r="FE24" s="1622" t="s">
        <v>299</v>
      </c>
      <c r="FF24" s="1622" t="s">
        <v>422</v>
      </c>
      <c r="FG24" s="1622" t="s">
        <v>320</v>
      </c>
      <c r="FH24" s="1623" t="s">
        <v>418</v>
      </c>
      <c r="FI24" s="1624">
        <v>0</v>
      </c>
      <c r="FJ24" s="1624">
        <v>47880000</v>
      </c>
      <c r="FK24" s="1624">
        <v>35966365</v>
      </c>
      <c r="FL24" s="1628">
        <f t="shared" si="32"/>
        <v>0</v>
      </c>
      <c r="FM24" s="1628">
        <f t="shared" si="33"/>
        <v>49555.799999999996</v>
      </c>
      <c r="FN24" s="1628">
        <f t="shared" si="34"/>
        <v>37225.187774999999</v>
      </c>
      <c r="FX24" s="1622" t="s">
        <v>419</v>
      </c>
      <c r="FY24" s="1623" t="s">
        <v>299</v>
      </c>
      <c r="FZ24" s="1622" t="s">
        <v>422</v>
      </c>
      <c r="GA24" s="1623" t="s">
        <v>320</v>
      </c>
      <c r="GB24" s="1624">
        <v>0</v>
      </c>
      <c r="GC24" s="1624">
        <v>39956365</v>
      </c>
      <c r="GD24" s="1624">
        <v>47880000</v>
      </c>
      <c r="GE24" s="1628">
        <f t="shared" si="36"/>
        <v>0</v>
      </c>
      <c r="GF24" s="1628">
        <f t="shared" si="37"/>
        <v>41354.837774999993</v>
      </c>
      <c r="GG24" s="1628">
        <f t="shared" si="38"/>
        <v>49555.799999999996</v>
      </c>
      <c r="GR24" s="1181" t="s">
        <v>419</v>
      </c>
      <c r="GS24" s="1181" t="s">
        <v>299</v>
      </c>
      <c r="GT24" s="1181" t="s">
        <v>421</v>
      </c>
      <c r="GU24" s="1181" t="s">
        <v>330</v>
      </c>
      <c r="GV24" s="1628">
        <v>0</v>
      </c>
      <c r="GW24" s="1628">
        <v>67487453</v>
      </c>
      <c r="GX24" s="1628">
        <v>64023285</v>
      </c>
      <c r="GY24" s="1628">
        <f t="shared" si="40"/>
        <v>0</v>
      </c>
      <c r="GZ24" s="1628">
        <f t="shared" si="41"/>
        <v>69849.513854999983</v>
      </c>
      <c r="HA24" s="1628">
        <f t="shared" si="42"/>
        <v>66264.099975000005</v>
      </c>
      <c r="HI24" s="1628"/>
      <c r="HK24" s="1622" t="s">
        <v>419</v>
      </c>
      <c r="HL24" s="1622" t="s">
        <v>299</v>
      </c>
      <c r="HM24" s="1622" t="s">
        <v>442</v>
      </c>
      <c r="HN24" s="1622" t="s">
        <v>321</v>
      </c>
      <c r="HO24" s="1624">
        <v>0</v>
      </c>
      <c r="HP24" s="1624">
        <v>28928</v>
      </c>
      <c r="HQ24" s="1624">
        <v>28928</v>
      </c>
      <c r="HR24" s="1628">
        <f t="shared" si="44"/>
        <v>0</v>
      </c>
      <c r="HS24" s="1628">
        <f t="shared" si="45"/>
        <v>29.940479999999997</v>
      </c>
      <c r="HT24" s="1628">
        <f t="shared" si="46"/>
        <v>29.940479999999997</v>
      </c>
    </row>
    <row r="25" spans="1:228" x14ac:dyDescent="0.25">
      <c r="A25" s="1622" t="s">
        <v>423</v>
      </c>
      <c r="B25" s="1623" t="s">
        <v>326</v>
      </c>
      <c r="C25" s="1622" t="s">
        <v>424</v>
      </c>
      <c r="D25" s="1623" t="s">
        <v>473</v>
      </c>
      <c r="E25" s="1623" t="s">
        <v>418</v>
      </c>
      <c r="F25" s="1624">
        <v>150000000</v>
      </c>
      <c r="G25" s="1624">
        <v>0</v>
      </c>
      <c r="H25" s="1624">
        <v>0</v>
      </c>
      <c r="I25" s="1624">
        <f t="shared" si="8"/>
        <v>155250</v>
      </c>
      <c r="J25" s="1624">
        <f t="shared" si="9"/>
        <v>0</v>
      </c>
      <c r="K25" s="1624">
        <f t="shared" si="10"/>
        <v>0</v>
      </c>
      <c r="U25" s="1622" t="s">
        <v>423</v>
      </c>
      <c r="V25" s="1622" t="s">
        <v>326</v>
      </c>
      <c r="W25" s="1622" t="s">
        <v>444</v>
      </c>
      <c r="X25" s="1623" t="s">
        <v>599</v>
      </c>
      <c r="Y25" s="1624">
        <v>285000000</v>
      </c>
      <c r="Z25" s="1624">
        <v>0</v>
      </c>
      <c r="AA25" s="1624">
        <v>0</v>
      </c>
      <c r="AB25" s="1624">
        <f t="shared" si="12"/>
        <v>294975</v>
      </c>
      <c r="AC25" s="1624">
        <f t="shared" si="13"/>
        <v>0</v>
      </c>
      <c r="AD25" s="1624">
        <f t="shared" si="14"/>
        <v>0</v>
      </c>
      <c r="AO25" s="1622" t="s">
        <v>423</v>
      </c>
      <c r="AP25" s="1623" t="s">
        <v>326</v>
      </c>
      <c r="AQ25" s="1622" t="s">
        <v>480</v>
      </c>
      <c r="AR25" s="1623" t="s">
        <v>471</v>
      </c>
      <c r="AS25" s="1624">
        <v>300000000</v>
      </c>
      <c r="AT25" s="1624">
        <v>0</v>
      </c>
      <c r="AU25" s="1624">
        <v>0</v>
      </c>
      <c r="AV25" s="1624">
        <f t="shared" si="16"/>
        <v>310500</v>
      </c>
      <c r="AW25" s="1624">
        <f t="shared" si="17"/>
        <v>0</v>
      </c>
      <c r="AX25" s="1624">
        <f t="shared" si="18"/>
        <v>0</v>
      </c>
      <c r="BI25" s="1622" t="s">
        <v>486</v>
      </c>
      <c r="BJ25" s="1623" t="s">
        <v>501</v>
      </c>
      <c r="BK25" s="1622" t="s">
        <v>431</v>
      </c>
      <c r="BL25" s="1623" t="s">
        <v>431</v>
      </c>
      <c r="BM25" s="1624">
        <v>0</v>
      </c>
      <c r="BN25" s="1624">
        <v>42867500</v>
      </c>
      <c r="BO25" s="1624">
        <v>25302000</v>
      </c>
      <c r="BP25" s="1628">
        <f t="shared" si="20"/>
        <v>0</v>
      </c>
      <c r="BQ25" s="1628">
        <f t="shared" si="21"/>
        <v>44367.862499999996</v>
      </c>
      <c r="BR25" s="1628">
        <f t="shared" si="22"/>
        <v>26187.57</v>
      </c>
      <c r="CB25" s="1623" t="s">
        <v>486</v>
      </c>
      <c r="CC25" s="1623" t="s">
        <v>501</v>
      </c>
      <c r="CD25" s="1623" t="s">
        <v>431</v>
      </c>
      <c r="CE25" s="1623" t="s">
        <v>431</v>
      </c>
      <c r="CF25" s="1624">
        <v>58398000</v>
      </c>
      <c r="CG25" s="1624">
        <v>0</v>
      </c>
      <c r="CH25" s="1624">
        <v>0</v>
      </c>
      <c r="CI25" s="1628">
        <f t="shared" si="24"/>
        <v>60441.929999999993</v>
      </c>
      <c r="CJ25" s="1628">
        <f t="shared" si="25"/>
        <v>0</v>
      </c>
      <c r="CK25" s="1628">
        <f t="shared" si="26"/>
        <v>0</v>
      </c>
      <c r="CR25" s="1628"/>
      <c r="CV25" s="1181" t="s">
        <v>486</v>
      </c>
      <c r="CW25" s="1181" t="s">
        <v>501</v>
      </c>
      <c r="CX25" s="1181" t="s">
        <v>431</v>
      </c>
      <c r="CY25" s="1181" t="s">
        <v>431</v>
      </c>
      <c r="CZ25" s="1628">
        <v>58398000</v>
      </c>
      <c r="DA25" s="1628">
        <v>0</v>
      </c>
      <c r="DB25" s="1628">
        <v>0</v>
      </c>
      <c r="DC25" s="1628">
        <f t="shared" si="28"/>
        <v>60441.929999999993</v>
      </c>
      <c r="DD25" s="1628">
        <f t="shared" si="29"/>
        <v>0</v>
      </c>
      <c r="DE25" s="1628">
        <f t="shared" si="30"/>
        <v>0</v>
      </c>
      <c r="DO25" s="1622" t="s">
        <v>486</v>
      </c>
      <c r="DP25" s="1623" t="s">
        <v>501</v>
      </c>
      <c r="DQ25" s="1623" t="s">
        <v>431</v>
      </c>
      <c r="DR25" s="1623" t="s">
        <v>431</v>
      </c>
      <c r="DS25" s="1624">
        <v>58398000</v>
      </c>
      <c r="DT25" s="1624">
        <v>0</v>
      </c>
      <c r="DU25" s="1624">
        <v>0</v>
      </c>
      <c r="DV25" s="1628">
        <f t="shared" si="1"/>
        <v>60441.929999999993</v>
      </c>
      <c r="DW25" s="1628">
        <f t="shared" si="2"/>
        <v>0</v>
      </c>
      <c r="DX25" s="1628">
        <f t="shared" si="3"/>
        <v>0</v>
      </c>
      <c r="EI25" s="1623" t="s">
        <v>419</v>
      </c>
      <c r="EJ25" s="1623" t="s">
        <v>299</v>
      </c>
      <c r="EK25" s="1622" t="s">
        <v>420</v>
      </c>
      <c r="EL25" s="1623" t="s">
        <v>319</v>
      </c>
      <c r="EM25" s="1624">
        <v>0</v>
      </c>
      <c r="EN25" s="1624">
        <v>1394562666</v>
      </c>
      <c r="EO25" s="1624">
        <v>820991350</v>
      </c>
      <c r="EP25" s="1628">
        <f t="shared" si="5"/>
        <v>0</v>
      </c>
      <c r="EQ25" s="1628">
        <f t="shared" si="6"/>
        <v>1443372.35931</v>
      </c>
      <c r="ER25" s="1628">
        <f t="shared" si="7"/>
        <v>849726.04724999995</v>
      </c>
      <c r="FD25" s="1622" t="s">
        <v>419</v>
      </c>
      <c r="FE25" s="1622" t="s">
        <v>299</v>
      </c>
      <c r="FF25" s="1622" t="s">
        <v>442</v>
      </c>
      <c r="FG25" s="1622" t="s">
        <v>321</v>
      </c>
      <c r="FH25" s="1623" t="s">
        <v>418</v>
      </c>
      <c r="FI25" s="1624">
        <v>0</v>
      </c>
      <c r="FJ25" s="1624">
        <v>28928</v>
      </c>
      <c r="FK25" s="1624">
        <v>28928</v>
      </c>
      <c r="FL25" s="1628">
        <f t="shared" si="32"/>
        <v>0</v>
      </c>
      <c r="FM25" s="1628">
        <f t="shared" si="33"/>
        <v>29.940479999999997</v>
      </c>
      <c r="FN25" s="1628">
        <f t="shared" si="34"/>
        <v>29.940479999999997</v>
      </c>
      <c r="FX25" s="1622" t="s">
        <v>419</v>
      </c>
      <c r="FY25" s="1623" t="s">
        <v>299</v>
      </c>
      <c r="FZ25" s="1622" t="s">
        <v>421</v>
      </c>
      <c r="GA25" s="1623" t="s">
        <v>330</v>
      </c>
      <c r="GB25" s="1624">
        <v>0</v>
      </c>
      <c r="GC25" s="1624">
        <v>58250725</v>
      </c>
      <c r="GD25" s="1624">
        <v>67497566</v>
      </c>
      <c r="GE25" s="1628">
        <f t="shared" si="36"/>
        <v>0</v>
      </c>
      <c r="GF25" s="1628">
        <f t="shared" si="37"/>
        <v>60289.500374999996</v>
      </c>
      <c r="GG25" s="1628">
        <f t="shared" si="38"/>
        <v>69859.980810000008</v>
      </c>
      <c r="GR25" s="1181" t="s">
        <v>419</v>
      </c>
      <c r="GS25" s="1181" t="s">
        <v>299</v>
      </c>
      <c r="GT25" s="1181" t="s">
        <v>420</v>
      </c>
      <c r="GU25" s="1181" t="s">
        <v>319</v>
      </c>
      <c r="GV25" s="1628">
        <v>0</v>
      </c>
      <c r="GW25" s="1628">
        <v>1571901197</v>
      </c>
      <c r="GX25" s="1628">
        <v>1413232286</v>
      </c>
      <c r="GY25" s="1628">
        <f t="shared" si="40"/>
        <v>0</v>
      </c>
      <c r="GZ25" s="1628">
        <f t="shared" si="41"/>
        <v>1626917.7388949997</v>
      </c>
      <c r="HA25" s="1628">
        <f t="shared" si="42"/>
        <v>1462695.41601</v>
      </c>
      <c r="HI25" s="1628"/>
      <c r="HK25" s="1622" t="s">
        <v>419</v>
      </c>
      <c r="HL25" s="1622" t="s">
        <v>299</v>
      </c>
      <c r="HM25" s="1622" t="s">
        <v>443</v>
      </c>
      <c r="HN25" s="1622" t="s">
        <v>322</v>
      </c>
      <c r="HO25" s="1624">
        <v>0</v>
      </c>
      <c r="HP25" s="1624">
        <v>27748040</v>
      </c>
      <c r="HQ25" s="1624">
        <v>27491000</v>
      </c>
      <c r="HR25" s="1628">
        <f t="shared" si="44"/>
        <v>0</v>
      </c>
      <c r="HS25" s="1628">
        <f t="shared" si="45"/>
        <v>28719.221399999999</v>
      </c>
      <c r="HT25" s="1628">
        <f t="shared" si="46"/>
        <v>28453.184999999998</v>
      </c>
    </row>
    <row r="26" spans="1:228" x14ac:dyDescent="0.25">
      <c r="A26" s="1622" t="s">
        <v>423</v>
      </c>
      <c r="B26" s="1623" t="s">
        <v>326</v>
      </c>
      <c r="C26" s="1622" t="s">
        <v>595</v>
      </c>
      <c r="D26" s="1623" t="s">
        <v>596</v>
      </c>
      <c r="E26" s="1623" t="s">
        <v>418</v>
      </c>
      <c r="F26" s="1624">
        <v>0</v>
      </c>
      <c r="G26" s="1624">
        <v>3120000</v>
      </c>
      <c r="H26" s="1624">
        <v>0</v>
      </c>
      <c r="I26" s="1624">
        <f t="shared" si="8"/>
        <v>0</v>
      </c>
      <c r="J26" s="1624">
        <f t="shared" si="9"/>
        <v>3229.2</v>
      </c>
      <c r="K26" s="1624">
        <f t="shared" si="10"/>
        <v>0</v>
      </c>
      <c r="U26" s="1622" t="s">
        <v>423</v>
      </c>
      <c r="V26" s="1622" t="s">
        <v>326</v>
      </c>
      <c r="W26" s="1622" t="s">
        <v>595</v>
      </c>
      <c r="X26" s="1623" t="s">
        <v>596</v>
      </c>
      <c r="Y26" s="1624">
        <v>250000000</v>
      </c>
      <c r="Z26" s="1624">
        <v>0</v>
      </c>
      <c r="AA26" s="1624">
        <v>0</v>
      </c>
      <c r="AB26" s="1624">
        <f t="shared" si="12"/>
        <v>258749.99999999997</v>
      </c>
      <c r="AC26" s="1624">
        <f t="shared" si="13"/>
        <v>0</v>
      </c>
      <c r="AD26" s="1624">
        <f t="shared" si="14"/>
        <v>0</v>
      </c>
      <c r="AO26" s="1622" t="s">
        <v>423</v>
      </c>
      <c r="AP26" s="1623" t="s">
        <v>326</v>
      </c>
      <c r="AQ26" s="1622" t="s">
        <v>444</v>
      </c>
      <c r="AR26" s="1623" t="s">
        <v>599</v>
      </c>
      <c r="AS26" s="1624">
        <v>285000000</v>
      </c>
      <c r="AT26" s="1624">
        <v>0</v>
      </c>
      <c r="AU26" s="1624">
        <v>0</v>
      </c>
      <c r="AV26" s="1624">
        <f t="shared" si="16"/>
        <v>294975</v>
      </c>
      <c r="AW26" s="1624">
        <f t="shared" si="17"/>
        <v>0</v>
      </c>
      <c r="AX26" s="1624">
        <f t="shared" si="18"/>
        <v>0</v>
      </c>
      <c r="BI26" s="1622" t="s">
        <v>423</v>
      </c>
      <c r="BJ26" s="1623" t="s">
        <v>326</v>
      </c>
      <c r="BK26" s="1622" t="s">
        <v>479</v>
      </c>
      <c r="BL26" s="1623" t="s">
        <v>598</v>
      </c>
      <c r="BM26" s="1624">
        <v>837394000</v>
      </c>
      <c r="BN26" s="1624">
        <v>0</v>
      </c>
      <c r="BO26" s="1624">
        <v>0</v>
      </c>
      <c r="BP26" s="1628">
        <f t="shared" si="20"/>
        <v>866702.78999999992</v>
      </c>
      <c r="BQ26" s="1628">
        <f t="shared" si="21"/>
        <v>0</v>
      </c>
      <c r="BR26" s="1628">
        <f t="shared" si="22"/>
        <v>0</v>
      </c>
      <c r="CB26" s="1623" t="s">
        <v>486</v>
      </c>
      <c r="CC26" s="1623" t="s">
        <v>501</v>
      </c>
      <c r="CD26" s="1623" t="s">
        <v>431</v>
      </c>
      <c r="CE26" s="1623" t="s">
        <v>431</v>
      </c>
      <c r="CF26" s="1624">
        <v>0</v>
      </c>
      <c r="CG26" s="1624">
        <v>52242966</v>
      </c>
      <c r="CH26" s="1624">
        <v>25302000</v>
      </c>
      <c r="CI26" s="1628">
        <f t="shared" si="24"/>
        <v>0</v>
      </c>
      <c r="CJ26" s="1628">
        <f t="shared" si="25"/>
        <v>54071.469809999995</v>
      </c>
      <c r="CK26" s="1628">
        <f t="shared" si="26"/>
        <v>26187.57</v>
      </c>
      <c r="CR26" s="1628"/>
      <c r="CV26" s="1181" t="s">
        <v>486</v>
      </c>
      <c r="CW26" s="1181" t="s">
        <v>501</v>
      </c>
      <c r="CX26" s="1181" t="s">
        <v>431</v>
      </c>
      <c r="CY26" s="1181" t="s">
        <v>431</v>
      </c>
      <c r="CZ26" s="1628">
        <v>0</v>
      </c>
      <c r="DA26" s="1628">
        <v>52242966</v>
      </c>
      <c r="DB26" s="1628">
        <v>34677466</v>
      </c>
      <c r="DC26" s="1628">
        <f t="shared" si="28"/>
        <v>0</v>
      </c>
      <c r="DD26" s="1628">
        <f t="shared" si="29"/>
        <v>54071.469809999995</v>
      </c>
      <c r="DE26" s="1628">
        <f t="shared" si="30"/>
        <v>35891.177309999999</v>
      </c>
      <c r="DO26" s="1622" t="s">
        <v>486</v>
      </c>
      <c r="DP26" s="1623" t="s">
        <v>501</v>
      </c>
      <c r="DQ26" s="1623" t="s">
        <v>431</v>
      </c>
      <c r="DR26" s="1623" t="s">
        <v>431</v>
      </c>
      <c r="DS26" s="1624">
        <v>0</v>
      </c>
      <c r="DT26" s="1624">
        <v>52242966</v>
      </c>
      <c r="DU26" s="1624">
        <v>34677466</v>
      </c>
      <c r="DV26" s="1628">
        <f t="shared" si="1"/>
        <v>0</v>
      </c>
      <c r="DW26" s="1628">
        <f t="shared" si="2"/>
        <v>54071.469809999995</v>
      </c>
      <c r="DX26" s="1628">
        <f t="shared" si="3"/>
        <v>35891.177309999999</v>
      </c>
      <c r="EI26" s="1623" t="s">
        <v>486</v>
      </c>
      <c r="EJ26" s="1623" t="s">
        <v>501</v>
      </c>
      <c r="EK26" s="1622" t="s">
        <v>431</v>
      </c>
      <c r="EL26" s="1623" t="s">
        <v>431</v>
      </c>
      <c r="EM26" s="1624">
        <v>58398000</v>
      </c>
      <c r="EN26" s="1624">
        <v>0</v>
      </c>
      <c r="EO26" s="1624">
        <v>0</v>
      </c>
      <c r="EP26" s="1628">
        <f t="shared" si="5"/>
        <v>60441.929999999993</v>
      </c>
      <c r="EQ26" s="1628">
        <f t="shared" si="6"/>
        <v>0</v>
      </c>
      <c r="ER26" s="1628">
        <f t="shared" si="7"/>
        <v>0</v>
      </c>
      <c r="FD26" s="1622" t="s">
        <v>486</v>
      </c>
      <c r="FE26" s="1622" t="s">
        <v>501</v>
      </c>
      <c r="FF26" s="1622" t="s">
        <v>431</v>
      </c>
      <c r="FG26" s="1622" t="s">
        <v>431</v>
      </c>
      <c r="FH26" s="1623" t="s">
        <v>418</v>
      </c>
      <c r="FI26" s="1624">
        <v>58398000</v>
      </c>
      <c r="FJ26" s="1624">
        <v>0</v>
      </c>
      <c r="FK26" s="1624">
        <v>0</v>
      </c>
      <c r="FL26" s="1628">
        <f t="shared" si="32"/>
        <v>60441.929999999993</v>
      </c>
      <c r="FM26" s="1628">
        <f t="shared" si="33"/>
        <v>0</v>
      </c>
      <c r="FN26" s="1628">
        <f t="shared" si="34"/>
        <v>0</v>
      </c>
      <c r="FX26" s="1622" t="s">
        <v>486</v>
      </c>
      <c r="FY26" s="1623" t="s">
        <v>501</v>
      </c>
      <c r="FZ26" s="1622" t="s">
        <v>431</v>
      </c>
      <c r="GA26" s="1623" t="s">
        <v>431</v>
      </c>
      <c r="GB26" s="1624">
        <v>58398000</v>
      </c>
      <c r="GC26" s="1624">
        <v>0</v>
      </c>
      <c r="GD26" s="1624">
        <v>0</v>
      </c>
      <c r="GE26" s="1628">
        <f t="shared" si="36"/>
        <v>60441.929999999993</v>
      </c>
      <c r="GF26" s="1628">
        <f t="shared" si="37"/>
        <v>0</v>
      </c>
      <c r="GG26" s="1628">
        <f t="shared" si="38"/>
        <v>0</v>
      </c>
      <c r="GR26" s="1181" t="s">
        <v>486</v>
      </c>
      <c r="GS26" s="1181" t="s">
        <v>501</v>
      </c>
      <c r="GT26" s="1181" t="s">
        <v>431</v>
      </c>
      <c r="GU26" s="1181" t="s">
        <v>431</v>
      </c>
      <c r="GV26" s="1628">
        <v>58398000</v>
      </c>
      <c r="GW26" s="1628">
        <v>0</v>
      </c>
      <c r="GX26" s="1628">
        <v>0</v>
      </c>
      <c r="GY26" s="1628">
        <f t="shared" si="40"/>
        <v>60441.929999999993</v>
      </c>
      <c r="GZ26" s="1628">
        <f t="shared" si="41"/>
        <v>0</v>
      </c>
      <c r="HA26" s="1628">
        <f t="shared" si="42"/>
        <v>0</v>
      </c>
      <c r="HI26" s="1628"/>
      <c r="HK26" s="1622" t="s">
        <v>486</v>
      </c>
      <c r="HL26" s="1622" t="s">
        <v>501</v>
      </c>
      <c r="HM26" s="1622" t="s">
        <v>431</v>
      </c>
      <c r="HN26" s="1622" t="s">
        <v>431</v>
      </c>
      <c r="HO26" s="1624">
        <v>58398000</v>
      </c>
      <c r="HP26" s="1624">
        <v>0</v>
      </c>
      <c r="HQ26" s="1624">
        <v>0</v>
      </c>
      <c r="HR26" s="1628">
        <f t="shared" si="44"/>
        <v>60441.929999999993</v>
      </c>
      <c r="HS26" s="1628">
        <f t="shared" si="45"/>
        <v>0</v>
      </c>
      <c r="HT26" s="1628">
        <f t="shared" si="46"/>
        <v>0</v>
      </c>
    </row>
    <row r="27" spans="1:228" x14ac:dyDescent="0.25">
      <c r="A27" s="1622" t="s">
        <v>423</v>
      </c>
      <c r="B27" s="1623" t="s">
        <v>326</v>
      </c>
      <c r="C27" s="1622" t="s">
        <v>431</v>
      </c>
      <c r="D27" s="1623" t="s">
        <v>431</v>
      </c>
      <c r="E27" s="1623" t="s">
        <v>418</v>
      </c>
      <c r="F27" s="1624">
        <v>0</v>
      </c>
      <c r="G27" s="1624">
        <v>0</v>
      </c>
      <c r="H27" s="1624">
        <v>0</v>
      </c>
      <c r="I27" s="1624">
        <f t="shared" si="8"/>
        <v>0</v>
      </c>
      <c r="J27" s="1624">
        <f t="shared" si="9"/>
        <v>0</v>
      </c>
      <c r="K27" s="1624">
        <f t="shared" si="10"/>
        <v>0</v>
      </c>
      <c r="U27" s="1622" t="s">
        <v>423</v>
      </c>
      <c r="V27" s="1622" t="s">
        <v>326</v>
      </c>
      <c r="W27" s="1622" t="s">
        <v>424</v>
      </c>
      <c r="X27" s="1623" t="s">
        <v>473</v>
      </c>
      <c r="Y27" s="1624">
        <v>150000000</v>
      </c>
      <c r="Z27" s="1624">
        <v>0</v>
      </c>
      <c r="AA27" s="1624">
        <v>0</v>
      </c>
      <c r="AB27" s="1624">
        <f t="shared" si="12"/>
        <v>155250</v>
      </c>
      <c r="AC27" s="1624">
        <f t="shared" si="13"/>
        <v>0</v>
      </c>
      <c r="AD27" s="1624">
        <f t="shared" si="14"/>
        <v>0</v>
      </c>
      <c r="AO27" s="1622" t="s">
        <v>423</v>
      </c>
      <c r="AP27" s="1623" t="s">
        <v>326</v>
      </c>
      <c r="AQ27" s="1622" t="s">
        <v>595</v>
      </c>
      <c r="AR27" s="1623" t="s">
        <v>596</v>
      </c>
      <c r="AS27" s="1624">
        <v>250000000</v>
      </c>
      <c r="AT27" s="1624">
        <v>0</v>
      </c>
      <c r="AU27" s="1624">
        <v>0</v>
      </c>
      <c r="AV27" s="1624">
        <f t="shared" si="16"/>
        <v>258749.99999999997</v>
      </c>
      <c r="AW27" s="1624">
        <f t="shared" si="17"/>
        <v>0</v>
      </c>
      <c r="AX27" s="1624">
        <f t="shared" si="18"/>
        <v>0</v>
      </c>
      <c r="BI27" s="1622" t="s">
        <v>423</v>
      </c>
      <c r="BJ27" s="1623" t="s">
        <v>326</v>
      </c>
      <c r="BK27" s="1622" t="s">
        <v>480</v>
      </c>
      <c r="BL27" s="1623" t="s">
        <v>471</v>
      </c>
      <c r="BM27" s="1624">
        <v>525000000</v>
      </c>
      <c r="BN27" s="1624">
        <v>0</v>
      </c>
      <c r="BO27" s="1624">
        <v>0</v>
      </c>
      <c r="BP27" s="1628">
        <f t="shared" si="20"/>
        <v>543375</v>
      </c>
      <c r="BQ27" s="1628">
        <f t="shared" si="21"/>
        <v>0</v>
      </c>
      <c r="BR27" s="1628">
        <f t="shared" si="22"/>
        <v>0</v>
      </c>
      <c r="CB27" s="1623" t="s">
        <v>423</v>
      </c>
      <c r="CC27" s="1623" t="s">
        <v>326</v>
      </c>
      <c r="CD27" s="1623" t="s">
        <v>479</v>
      </c>
      <c r="CE27" s="1623" t="s">
        <v>598</v>
      </c>
      <c r="CF27" s="1624">
        <v>837394000</v>
      </c>
      <c r="CG27" s="1624">
        <v>0</v>
      </c>
      <c r="CH27" s="1624">
        <v>0</v>
      </c>
      <c r="CI27" s="1628">
        <f t="shared" si="24"/>
        <v>866702.78999999992</v>
      </c>
      <c r="CJ27" s="1628">
        <f t="shared" si="25"/>
        <v>0</v>
      </c>
      <c r="CK27" s="1628">
        <f t="shared" si="26"/>
        <v>0</v>
      </c>
      <c r="CR27" s="1628"/>
      <c r="CV27" s="1181" t="s">
        <v>423</v>
      </c>
      <c r="CW27" s="1181" t="s">
        <v>326</v>
      </c>
      <c r="CX27" s="1181" t="s">
        <v>479</v>
      </c>
      <c r="CY27" s="1181" t="s">
        <v>598</v>
      </c>
      <c r="CZ27" s="1628">
        <v>806411000</v>
      </c>
      <c r="DA27" s="1628">
        <v>0</v>
      </c>
      <c r="DB27" s="1628">
        <v>0</v>
      </c>
      <c r="DC27" s="1628">
        <f t="shared" si="28"/>
        <v>834635.38499999989</v>
      </c>
      <c r="DD27" s="1628">
        <f t="shared" si="29"/>
        <v>0</v>
      </c>
      <c r="DE27" s="1628">
        <f t="shared" si="30"/>
        <v>0</v>
      </c>
      <c r="DO27" s="1622" t="s">
        <v>423</v>
      </c>
      <c r="DP27" s="1623" t="s">
        <v>326</v>
      </c>
      <c r="DQ27" s="1623" t="s">
        <v>479</v>
      </c>
      <c r="DR27" s="1623" t="s">
        <v>598</v>
      </c>
      <c r="DS27" s="1624">
        <v>806411000</v>
      </c>
      <c r="DT27" s="1624">
        <v>0</v>
      </c>
      <c r="DU27" s="1624">
        <v>0</v>
      </c>
      <c r="DV27" s="1628">
        <f t="shared" si="1"/>
        <v>834635.38499999989</v>
      </c>
      <c r="DW27" s="1628">
        <f t="shared" si="2"/>
        <v>0</v>
      </c>
      <c r="DX27" s="1628">
        <f t="shared" si="3"/>
        <v>0</v>
      </c>
      <c r="EI27" s="1623" t="s">
        <v>486</v>
      </c>
      <c r="EJ27" s="1623" t="s">
        <v>501</v>
      </c>
      <c r="EK27" s="1622" t="s">
        <v>431</v>
      </c>
      <c r="EL27" s="1623" t="s">
        <v>431</v>
      </c>
      <c r="EM27" s="1624">
        <v>0</v>
      </c>
      <c r="EN27" s="1624">
        <v>52242966</v>
      </c>
      <c r="EO27" s="1624">
        <v>34677466</v>
      </c>
      <c r="EP27" s="1628">
        <f t="shared" si="5"/>
        <v>0</v>
      </c>
      <c r="EQ27" s="1628">
        <f t="shared" si="6"/>
        <v>54071.469809999995</v>
      </c>
      <c r="ER27" s="1628">
        <f t="shared" si="7"/>
        <v>35891.177309999999</v>
      </c>
      <c r="FD27" s="1622" t="s">
        <v>486</v>
      </c>
      <c r="FE27" s="1622" t="s">
        <v>501</v>
      </c>
      <c r="FF27" s="1622" t="s">
        <v>431</v>
      </c>
      <c r="FG27" s="1622" t="s">
        <v>431</v>
      </c>
      <c r="FH27" s="1623" t="s">
        <v>418</v>
      </c>
      <c r="FI27" s="1624">
        <v>0</v>
      </c>
      <c r="FJ27" s="1624">
        <v>52242966</v>
      </c>
      <c r="FK27" s="1624">
        <v>34677466</v>
      </c>
      <c r="FL27" s="1628">
        <f t="shared" si="32"/>
        <v>0</v>
      </c>
      <c r="FM27" s="1628">
        <f t="shared" si="33"/>
        <v>54071.469809999995</v>
      </c>
      <c r="FN27" s="1628">
        <f t="shared" si="34"/>
        <v>35891.177309999999</v>
      </c>
      <c r="FX27" s="1622" t="s">
        <v>486</v>
      </c>
      <c r="FY27" s="1623" t="s">
        <v>501</v>
      </c>
      <c r="FZ27" s="1622" t="s">
        <v>431</v>
      </c>
      <c r="GA27" s="1623" t="s">
        <v>431</v>
      </c>
      <c r="GB27" s="1624">
        <v>0</v>
      </c>
      <c r="GC27" s="1624">
        <v>52242966</v>
      </c>
      <c r="GD27" s="1624">
        <v>52242966</v>
      </c>
      <c r="GE27" s="1628">
        <f t="shared" si="36"/>
        <v>0</v>
      </c>
      <c r="GF27" s="1628">
        <f t="shared" si="37"/>
        <v>54071.469809999995</v>
      </c>
      <c r="GG27" s="1628">
        <f t="shared" si="38"/>
        <v>54071.469809999995</v>
      </c>
      <c r="GR27" s="1181" t="s">
        <v>486</v>
      </c>
      <c r="GS27" s="1181" t="s">
        <v>501</v>
      </c>
      <c r="GT27" s="1181" t="s">
        <v>431</v>
      </c>
      <c r="GU27" s="1181" t="s">
        <v>431</v>
      </c>
      <c r="GV27" s="1628">
        <v>0</v>
      </c>
      <c r="GW27" s="1628">
        <v>58238965</v>
      </c>
      <c r="GX27" s="1628">
        <v>52242966</v>
      </c>
      <c r="GY27" s="1628">
        <f t="shared" si="40"/>
        <v>0</v>
      </c>
      <c r="GZ27" s="1628">
        <f t="shared" si="41"/>
        <v>60277.328774999994</v>
      </c>
      <c r="HA27" s="1628">
        <f t="shared" si="42"/>
        <v>54071.469809999995</v>
      </c>
      <c r="HI27" s="1628"/>
      <c r="HK27" s="1622" t="s">
        <v>486</v>
      </c>
      <c r="HL27" s="1622" t="s">
        <v>501</v>
      </c>
      <c r="HM27" s="1622" t="s">
        <v>431</v>
      </c>
      <c r="HN27" s="1622" t="s">
        <v>431</v>
      </c>
      <c r="HO27" s="1624">
        <v>0</v>
      </c>
      <c r="HP27" s="1624">
        <v>58238846</v>
      </c>
      <c r="HQ27" s="1624">
        <v>58238846</v>
      </c>
      <c r="HR27" s="1628">
        <f t="shared" si="44"/>
        <v>0</v>
      </c>
      <c r="HS27" s="1628">
        <f t="shared" si="45"/>
        <v>60277.20560999999</v>
      </c>
      <c r="HT27" s="1628">
        <f t="shared" si="46"/>
        <v>60277.20560999999</v>
      </c>
    </row>
    <row r="28" spans="1:228" x14ac:dyDescent="0.25">
      <c r="A28" s="1622" t="s">
        <v>423</v>
      </c>
      <c r="B28" s="1623" t="s">
        <v>326</v>
      </c>
      <c r="C28" s="1622" t="s">
        <v>444</v>
      </c>
      <c r="D28" s="1623" t="s">
        <v>599</v>
      </c>
      <c r="E28" s="1623" t="s">
        <v>418</v>
      </c>
      <c r="F28" s="1624">
        <v>0</v>
      </c>
      <c r="G28" s="1624">
        <v>85000000</v>
      </c>
      <c r="H28" s="1624">
        <v>30000000</v>
      </c>
      <c r="I28" s="1624">
        <f t="shared" si="8"/>
        <v>0</v>
      </c>
      <c r="J28" s="1624">
        <f t="shared" si="9"/>
        <v>87975</v>
      </c>
      <c r="K28" s="1624">
        <f t="shared" si="10"/>
        <v>31049.999999999996</v>
      </c>
      <c r="U28" s="1622" t="s">
        <v>423</v>
      </c>
      <c r="V28" s="1622" t="s">
        <v>326</v>
      </c>
      <c r="W28" s="1622" t="s">
        <v>431</v>
      </c>
      <c r="X28" s="1623" t="s">
        <v>431</v>
      </c>
      <c r="Y28" s="1624">
        <v>0</v>
      </c>
      <c r="Z28" s="1624">
        <v>0</v>
      </c>
      <c r="AA28" s="1624">
        <v>0</v>
      </c>
      <c r="AB28" s="1624">
        <f t="shared" si="12"/>
        <v>0</v>
      </c>
      <c r="AC28" s="1624">
        <f t="shared" si="13"/>
        <v>0</v>
      </c>
      <c r="AD28" s="1624">
        <f t="shared" si="14"/>
        <v>0</v>
      </c>
      <c r="AO28" s="1622" t="s">
        <v>423</v>
      </c>
      <c r="AP28" s="1623" t="s">
        <v>326</v>
      </c>
      <c r="AQ28" s="1622" t="s">
        <v>424</v>
      </c>
      <c r="AR28" s="1623" t="s">
        <v>473</v>
      </c>
      <c r="AS28" s="1624">
        <v>150000000</v>
      </c>
      <c r="AT28" s="1624">
        <v>0</v>
      </c>
      <c r="AU28" s="1624">
        <v>0</v>
      </c>
      <c r="AV28" s="1624">
        <f t="shared" si="16"/>
        <v>155250</v>
      </c>
      <c r="AW28" s="1624">
        <f t="shared" si="17"/>
        <v>0</v>
      </c>
      <c r="AX28" s="1624">
        <f t="shared" si="18"/>
        <v>0</v>
      </c>
      <c r="BI28" s="1622" t="s">
        <v>423</v>
      </c>
      <c r="BJ28" s="1623" t="s">
        <v>326</v>
      </c>
      <c r="BK28" s="1622" t="s">
        <v>470</v>
      </c>
      <c r="BL28" s="1623" t="s">
        <v>597</v>
      </c>
      <c r="BM28" s="1624">
        <v>310000000</v>
      </c>
      <c r="BN28" s="1624">
        <v>0</v>
      </c>
      <c r="BO28" s="1624">
        <v>0</v>
      </c>
      <c r="BP28" s="1628">
        <f t="shared" si="20"/>
        <v>320850</v>
      </c>
      <c r="BQ28" s="1628">
        <f t="shared" si="21"/>
        <v>0</v>
      </c>
      <c r="BR28" s="1628">
        <f t="shared" si="22"/>
        <v>0</v>
      </c>
      <c r="CB28" s="1623" t="s">
        <v>423</v>
      </c>
      <c r="CC28" s="1623" t="s">
        <v>326</v>
      </c>
      <c r="CD28" s="1623" t="s">
        <v>480</v>
      </c>
      <c r="CE28" s="1623" t="s">
        <v>471</v>
      </c>
      <c r="CF28" s="1624">
        <v>525000000</v>
      </c>
      <c r="CG28" s="1624">
        <v>0</v>
      </c>
      <c r="CH28" s="1624">
        <v>0</v>
      </c>
      <c r="CI28" s="1628">
        <f t="shared" si="24"/>
        <v>543375</v>
      </c>
      <c r="CJ28" s="1628">
        <f t="shared" si="25"/>
        <v>0</v>
      </c>
      <c r="CK28" s="1628">
        <f t="shared" si="26"/>
        <v>0</v>
      </c>
      <c r="CR28" s="1628"/>
      <c r="CV28" s="1181" t="s">
        <v>423</v>
      </c>
      <c r="CW28" s="1181" t="s">
        <v>326</v>
      </c>
      <c r="CX28" s="1181" t="s">
        <v>480</v>
      </c>
      <c r="CY28" s="1181" t="s">
        <v>471</v>
      </c>
      <c r="CZ28" s="1628">
        <v>525000000</v>
      </c>
      <c r="DA28" s="1628">
        <v>0</v>
      </c>
      <c r="DB28" s="1628">
        <v>0</v>
      </c>
      <c r="DC28" s="1628">
        <f t="shared" si="28"/>
        <v>543375</v>
      </c>
      <c r="DD28" s="1628">
        <f t="shared" si="29"/>
        <v>0</v>
      </c>
      <c r="DE28" s="1628">
        <f t="shared" si="30"/>
        <v>0</v>
      </c>
      <c r="DO28" s="1622" t="s">
        <v>423</v>
      </c>
      <c r="DP28" s="1623" t="s">
        <v>326</v>
      </c>
      <c r="DQ28" s="1623" t="s">
        <v>480</v>
      </c>
      <c r="DR28" s="1623" t="s">
        <v>471</v>
      </c>
      <c r="DS28" s="1624">
        <v>525000000</v>
      </c>
      <c r="DT28" s="1624">
        <v>0</v>
      </c>
      <c r="DU28" s="1624">
        <v>0</v>
      </c>
      <c r="DV28" s="1628">
        <f t="shared" si="1"/>
        <v>543375</v>
      </c>
      <c r="DW28" s="1628">
        <f t="shared" si="2"/>
        <v>0</v>
      </c>
      <c r="DX28" s="1628">
        <f t="shared" si="3"/>
        <v>0</v>
      </c>
      <c r="EI28" s="1623" t="s">
        <v>423</v>
      </c>
      <c r="EJ28" s="1623" t="s">
        <v>326</v>
      </c>
      <c r="EK28" s="1622" t="s">
        <v>479</v>
      </c>
      <c r="EL28" s="1623" t="s">
        <v>598</v>
      </c>
      <c r="EM28" s="1624">
        <v>806411000</v>
      </c>
      <c r="EN28" s="1624">
        <v>0</v>
      </c>
      <c r="EO28" s="1624">
        <v>0</v>
      </c>
      <c r="EP28" s="1628">
        <f t="shared" si="5"/>
        <v>834635.38499999989</v>
      </c>
      <c r="EQ28" s="1628">
        <f t="shared" si="6"/>
        <v>0</v>
      </c>
      <c r="ER28" s="1628">
        <f t="shared" si="7"/>
        <v>0</v>
      </c>
      <c r="FD28" s="1622" t="s">
        <v>423</v>
      </c>
      <c r="FE28" s="1622" t="s">
        <v>326</v>
      </c>
      <c r="FF28" s="1622" t="s">
        <v>479</v>
      </c>
      <c r="FG28" s="1622" t="s">
        <v>598</v>
      </c>
      <c r="FH28" s="1623" t="s">
        <v>418</v>
      </c>
      <c r="FI28" s="1624">
        <v>806411000</v>
      </c>
      <c r="FJ28" s="1624">
        <v>0</v>
      </c>
      <c r="FK28" s="1624">
        <v>0</v>
      </c>
      <c r="FL28" s="1628">
        <f t="shared" si="32"/>
        <v>834635.38499999989</v>
      </c>
      <c r="FM28" s="1628">
        <f t="shared" si="33"/>
        <v>0</v>
      </c>
      <c r="FN28" s="1628">
        <f t="shared" si="34"/>
        <v>0</v>
      </c>
      <c r="FX28" s="1622" t="s">
        <v>423</v>
      </c>
      <c r="FY28" s="1623" t="s">
        <v>326</v>
      </c>
      <c r="FZ28" s="1622" t="s">
        <v>479</v>
      </c>
      <c r="GA28" s="1623" t="s">
        <v>598</v>
      </c>
      <c r="GB28" s="1624">
        <v>806411000</v>
      </c>
      <c r="GC28" s="1624">
        <v>0</v>
      </c>
      <c r="GD28" s="1624">
        <v>0</v>
      </c>
      <c r="GE28" s="1628">
        <f t="shared" si="36"/>
        <v>834635.38499999989</v>
      </c>
      <c r="GF28" s="1628">
        <f t="shared" si="37"/>
        <v>0</v>
      </c>
      <c r="GG28" s="1628">
        <f t="shared" si="38"/>
        <v>0</v>
      </c>
      <c r="GR28" s="1181" t="s">
        <v>423</v>
      </c>
      <c r="GS28" s="1181" t="s">
        <v>326</v>
      </c>
      <c r="GT28" s="1181" t="s">
        <v>479</v>
      </c>
      <c r="GU28" s="1181" t="s">
        <v>598</v>
      </c>
      <c r="GV28" s="1628">
        <v>750411000</v>
      </c>
      <c r="GW28" s="1628">
        <v>0</v>
      </c>
      <c r="GX28" s="1628">
        <v>0</v>
      </c>
      <c r="GY28" s="1628">
        <f t="shared" si="40"/>
        <v>776675.38499999989</v>
      </c>
      <c r="GZ28" s="1628">
        <f t="shared" si="41"/>
        <v>0</v>
      </c>
      <c r="HA28" s="1628">
        <f t="shared" si="42"/>
        <v>0</v>
      </c>
      <c r="HI28" s="1628"/>
      <c r="HK28" s="1622" t="s">
        <v>423</v>
      </c>
      <c r="HL28" s="1622" t="s">
        <v>326</v>
      </c>
      <c r="HM28" s="1622" t="s">
        <v>470</v>
      </c>
      <c r="HN28" s="1622" t="s">
        <v>597</v>
      </c>
      <c r="HO28" s="1624">
        <v>586000000</v>
      </c>
      <c r="HP28" s="1624">
        <v>0</v>
      </c>
      <c r="HQ28" s="1624">
        <v>0</v>
      </c>
      <c r="HR28" s="1628">
        <f t="shared" si="44"/>
        <v>606510</v>
      </c>
      <c r="HS28" s="1628">
        <f t="shared" si="45"/>
        <v>0</v>
      </c>
      <c r="HT28" s="1628">
        <f t="shared" si="46"/>
        <v>0</v>
      </c>
    </row>
    <row r="29" spans="1:228" x14ac:dyDescent="0.25">
      <c r="A29" s="1622" t="s">
        <v>445</v>
      </c>
      <c r="B29" s="1623" t="s">
        <v>446</v>
      </c>
      <c r="C29" s="1622" t="s">
        <v>431</v>
      </c>
      <c r="D29" s="1623" t="s">
        <v>431</v>
      </c>
      <c r="E29" s="1623" t="s">
        <v>418</v>
      </c>
      <c r="F29" s="1624">
        <v>520000000</v>
      </c>
      <c r="G29" s="1624">
        <v>0</v>
      </c>
      <c r="H29" s="1624">
        <v>0</v>
      </c>
      <c r="I29" s="1624">
        <f t="shared" si="8"/>
        <v>538200</v>
      </c>
      <c r="J29" s="1624">
        <f t="shared" si="9"/>
        <v>0</v>
      </c>
      <c r="K29" s="1624">
        <f t="shared" si="10"/>
        <v>0</v>
      </c>
      <c r="U29" s="1622" t="s">
        <v>423</v>
      </c>
      <c r="V29" s="1622" t="s">
        <v>326</v>
      </c>
      <c r="W29" s="1622" t="s">
        <v>431</v>
      </c>
      <c r="X29" s="1623" t="s">
        <v>431</v>
      </c>
      <c r="Y29" s="1624">
        <v>0</v>
      </c>
      <c r="Z29" s="1624">
        <v>0</v>
      </c>
      <c r="AA29" s="1624">
        <v>0</v>
      </c>
      <c r="AB29" s="1624">
        <f t="shared" si="12"/>
        <v>0</v>
      </c>
      <c r="AC29" s="1624">
        <f t="shared" si="13"/>
        <v>0</v>
      </c>
      <c r="AD29" s="1624">
        <f t="shared" si="14"/>
        <v>0</v>
      </c>
      <c r="AO29" s="1622" t="s">
        <v>423</v>
      </c>
      <c r="AP29" s="1623" t="s">
        <v>326</v>
      </c>
      <c r="AQ29" s="1622" t="s">
        <v>595</v>
      </c>
      <c r="AR29" s="1623" t="s">
        <v>596</v>
      </c>
      <c r="AS29" s="1624">
        <v>0</v>
      </c>
      <c r="AT29" s="1624">
        <v>3120000</v>
      </c>
      <c r="AU29" s="1624">
        <v>780000</v>
      </c>
      <c r="AV29" s="1624">
        <f t="shared" si="16"/>
        <v>0</v>
      </c>
      <c r="AW29" s="1624">
        <f t="shared" si="17"/>
        <v>3229.2</v>
      </c>
      <c r="AX29" s="1624">
        <f t="shared" si="18"/>
        <v>807.3</v>
      </c>
      <c r="BI29" s="1622" t="s">
        <v>423</v>
      </c>
      <c r="BJ29" s="1623" t="s">
        <v>326</v>
      </c>
      <c r="BK29" s="1622" t="s">
        <v>444</v>
      </c>
      <c r="BL29" s="1623" t="s">
        <v>599</v>
      </c>
      <c r="BM29" s="1624">
        <v>285000000</v>
      </c>
      <c r="BN29" s="1624">
        <v>0</v>
      </c>
      <c r="BO29" s="1624">
        <v>0</v>
      </c>
      <c r="BP29" s="1628">
        <f t="shared" si="20"/>
        <v>294975</v>
      </c>
      <c r="BQ29" s="1628">
        <f t="shared" si="21"/>
        <v>0</v>
      </c>
      <c r="BR29" s="1628">
        <f t="shared" si="22"/>
        <v>0</v>
      </c>
      <c r="CB29" s="1623" t="s">
        <v>423</v>
      </c>
      <c r="CC29" s="1623" t="s">
        <v>326</v>
      </c>
      <c r="CD29" s="1623" t="s">
        <v>470</v>
      </c>
      <c r="CE29" s="1623" t="s">
        <v>597</v>
      </c>
      <c r="CF29" s="1624">
        <v>310000000</v>
      </c>
      <c r="CG29" s="1624">
        <v>0</v>
      </c>
      <c r="CH29" s="1624">
        <v>0</v>
      </c>
      <c r="CI29" s="1628">
        <f t="shared" si="24"/>
        <v>320850</v>
      </c>
      <c r="CJ29" s="1628">
        <f t="shared" si="25"/>
        <v>0</v>
      </c>
      <c r="CK29" s="1628">
        <f t="shared" si="26"/>
        <v>0</v>
      </c>
      <c r="CR29" s="1628"/>
      <c r="CV29" s="1181" t="s">
        <v>423</v>
      </c>
      <c r="CW29" s="1181" t="s">
        <v>326</v>
      </c>
      <c r="CX29" s="1181" t="s">
        <v>470</v>
      </c>
      <c r="CY29" s="1181" t="s">
        <v>597</v>
      </c>
      <c r="CZ29" s="1628">
        <v>310000000</v>
      </c>
      <c r="DA29" s="1628">
        <v>0</v>
      </c>
      <c r="DB29" s="1628">
        <v>0</v>
      </c>
      <c r="DC29" s="1628">
        <f t="shared" si="28"/>
        <v>320850</v>
      </c>
      <c r="DD29" s="1628">
        <f t="shared" si="29"/>
        <v>0</v>
      </c>
      <c r="DE29" s="1628">
        <f t="shared" si="30"/>
        <v>0</v>
      </c>
      <c r="DO29" s="1622" t="s">
        <v>423</v>
      </c>
      <c r="DP29" s="1623" t="s">
        <v>326</v>
      </c>
      <c r="DQ29" s="1623" t="s">
        <v>470</v>
      </c>
      <c r="DR29" s="1623" t="s">
        <v>597</v>
      </c>
      <c r="DS29" s="1624">
        <v>310000000</v>
      </c>
      <c r="DT29" s="1624">
        <v>0</v>
      </c>
      <c r="DU29" s="1624">
        <v>0</v>
      </c>
      <c r="DV29" s="1628">
        <f t="shared" si="1"/>
        <v>320850</v>
      </c>
      <c r="DW29" s="1628">
        <f t="shared" si="2"/>
        <v>0</v>
      </c>
      <c r="DX29" s="1628">
        <f t="shared" si="3"/>
        <v>0</v>
      </c>
      <c r="EI29" s="1623" t="s">
        <v>423</v>
      </c>
      <c r="EJ29" s="1623" t="s">
        <v>326</v>
      </c>
      <c r="EK29" s="1622" t="s">
        <v>480</v>
      </c>
      <c r="EL29" s="1623" t="s">
        <v>471</v>
      </c>
      <c r="EM29" s="1624">
        <v>525000000</v>
      </c>
      <c r="EN29" s="1624">
        <v>0</v>
      </c>
      <c r="EO29" s="1624">
        <v>0</v>
      </c>
      <c r="EP29" s="1628">
        <f t="shared" si="5"/>
        <v>543375</v>
      </c>
      <c r="EQ29" s="1628">
        <f t="shared" si="6"/>
        <v>0</v>
      </c>
      <c r="ER29" s="1628">
        <f t="shared" si="7"/>
        <v>0</v>
      </c>
      <c r="FD29" s="1622" t="s">
        <v>423</v>
      </c>
      <c r="FE29" s="1622" t="s">
        <v>326</v>
      </c>
      <c r="FF29" s="1622" t="s">
        <v>480</v>
      </c>
      <c r="FG29" s="1622" t="s">
        <v>471</v>
      </c>
      <c r="FH29" s="1623" t="s">
        <v>418</v>
      </c>
      <c r="FI29" s="1624">
        <v>525000000</v>
      </c>
      <c r="FJ29" s="1624">
        <v>0</v>
      </c>
      <c r="FK29" s="1624">
        <v>0</v>
      </c>
      <c r="FL29" s="1628">
        <f t="shared" si="32"/>
        <v>543375</v>
      </c>
      <c r="FM29" s="1628">
        <f t="shared" si="33"/>
        <v>0</v>
      </c>
      <c r="FN29" s="1628">
        <f t="shared" si="34"/>
        <v>0</v>
      </c>
      <c r="FX29" s="1622" t="s">
        <v>423</v>
      </c>
      <c r="FY29" s="1623" t="s">
        <v>326</v>
      </c>
      <c r="FZ29" s="1622" t="s">
        <v>480</v>
      </c>
      <c r="GA29" s="1623" t="s">
        <v>471</v>
      </c>
      <c r="GB29" s="1624">
        <v>525000000</v>
      </c>
      <c r="GC29" s="1624">
        <v>0</v>
      </c>
      <c r="GD29" s="1624">
        <v>0</v>
      </c>
      <c r="GE29" s="1628">
        <f t="shared" si="36"/>
        <v>543375</v>
      </c>
      <c r="GF29" s="1628">
        <f t="shared" si="37"/>
        <v>0</v>
      </c>
      <c r="GG29" s="1628">
        <f t="shared" si="38"/>
        <v>0</v>
      </c>
      <c r="GR29" s="1181" t="s">
        <v>423</v>
      </c>
      <c r="GS29" s="1181" t="s">
        <v>326</v>
      </c>
      <c r="GT29" s="1181" t="s">
        <v>480</v>
      </c>
      <c r="GU29" s="1181" t="s">
        <v>471</v>
      </c>
      <c r="GV29" s="1628">
        <v>525000000</v>
      </c>
      <c r="GW29" s="1628">
        <v>0</v>
      </c>
      <c r="GX29" s="1628">
        <v>0</v>
      </c>
      <c r="GY29" s="1628">
        <f t="shared" si="40"/>
        <v>543375</v>
      </c>
      <c r="GZ29" s="1628">
        <f t="shared" si="41"/>
        <v>0</v>
      </c>
      <c r="HA29" s="1628">
        <f t="shared" si="42"/>
        <v>0</v>
      </c>
      <c r="HI29" s="1628"/>
      <c r="HK29" s="1622" t="s">
        <v>423</v>
      </c>
      <c r="HL29" s="1622" t="s">
        <v>326</v>
      </c>
      <c r="HM29" s="1622" t="s">
        <v>480</v>
      </c>
      <c r="HN29" s="1622" t="s">
        <v>471</v>
      </c>
      <c r="HO29" s="1624">
        <v>400774376</v>
      </c>
      <c r="HP29" s="1624">
        <v>0</v>
      </c>
      <c r="HQ29" s="1624">
        <v>0</v>
      </c>
      <c r="HR29" s="1628">
        <f t="shared" si="44"/>
        <v>414801.47915999993</v>
      </c>
      <c r="HS29" s="1628">
        <f t="shared" si="45"/>
        <v>0</v>
      </c>
      <c r="HT29" s="1628">
        <f t="shared" si="46"/>
        <v>0</v>
      </c>
    </row>
    <row r="30" spans="1:228" x14ac:dyDescent="0.25">
      <c r="A30" s="1622" t="s">
        <v>447</v>
      </c>
      <c r="B30" s="1623" t="s">
        <v>448</v>
      </c>
      <c r="C30" s="1622" t="s">
        <v>431</v>
      </c>
      <c r="D30" s="1623" t="s">
        <v>431</v>
      </c>
      <c r="E30" s="1623" t="s">
        <v>418</v>
      </c>
      <c r="F30" s="1624">
        <v>300292000</v>
      </c>
      <c r="G30" s="1624">
        <v>0</v>
      </c>
      <c r="H30" s="1624">
        <v>0</v>
      </c>
      <c r="I30" s="1624">
        <f t="shared" si="8"/>
        <v>310802.21999999997</v>
      </c>
      <c r="J30" s="1624">
        <f t="shared" si="9"/>
        <v>0</v>
      </c>
      <c r="K30" s="1624">
        <f t="shared" si="10"/>
        <v>0</v>
      </c>
      <c r="U30" s="1622" t="s">
        <v>423</v>
      </c>
      <c r="V30" s="1622" t="s">
        <v>326</v>
      </c>
      <c r="W30" s="1622" t="s">
        <v>595</v>
      </c>
      <c r="X30" s="1623" t="s">
        <v>596</v>
      </c>
      <c r="Y30" s="1624">
        <v>0</v>
      </c>
      <c r="Z30" s="1624">
        <v>3120000</v>
      </c>
      <c r="AA30" s="1624">
        <v>780000</v>
      </c>
      <c r="AB30" s="1624">
        <f t="shared" si="12"/>
        <v>0</v>
      </c>
      <c r="AC30" s="1624">
        <f t="shared" si="13"/>
        <v>3229.2</v>
      </c>
      <c r="AD30" s="1624">
        <f t="shared" si="14"/>
        <v>807.3</v>
      </c>
      <c r="AO30" s="1622" t="s">
        <v>423</v>
      </c>
      <c r="AP30" s="1623" t="s">
        <v>326</v>
      </c>
      <c r="AQ30" s="1622" t="s">
        <v>431</v>
      </c>
      <c r="AR30" s="1623" t="s">
        <v>431</v>
      </c>
      <c r="AS30" s="1624">
        <v>0</v>
      </c>
      <c r="AT30" s="1624">
        <v>0</v>
      </c>
      <c r="AU30" s="1624">
        <v>0</v>
      </c>
      <c r="AV30" s="1624">
        <f t="shared" si="16"/>
        <v>0</v>
      </c>
      <c r="AW30" s="1624">
        <f t="shared" si="17"/>
        <v>0</v>
      </c>
      <c r="AX30" s="1624">
        <f t="shared" si="18"/>
        <v>0</v>
      </c>
      <c r="BI30" s="1622" t="s">
        <v>423</v>
      </c>
      <c r="BJ30" s="1623" t="s">
        <v>326</v>
      </c>
      <c r="BK30" s="1622" t="s">
        <v>424</v>
      </c>
      <c r="BL30" s="1623" t="s">
        <v>473</v>
      </c>
      <c r="BM30" s="1624">
        <v>150000000</v>
      </c>
      <c r="BN30" s="1624">
        <v>0</v>
      </c>
      <c r="BO30" s="1624">
        <v>0</v>
      </c>
      <c r="BP30" s="1628">
        <f t="shared" si="20"/>
        <v>155250</v>
      </c>
      <c r="BQ30" s="1628">
        <f t="shared" si="21"/>
        <v>0</v>
      </c>
      <c r="BR30" s="1628">
        <f t="shared" si="22"/>
        <v>0</v>
      </c>
      <c r="CB30" s="1623" t="s">
        <v>423</v>
      </c>
      <c r="CC30" s="1623" t="s">
        <v>326</v>
      </c>
      <c r="CD30" s="1623" t="s">
        <v>444</v>
      </c>
      <c r="CE30" s="1623" t="s">
        <v>599</v>
      </c>
      <c r="CF30" s="1624">
        <v>285000000</v>
      </c>
      <c r="CG30" s="1624">
        <v>0</v>
      </c>
      <c r="CH30" s="1624">
        <v>0</v>
      </c>
      <c r="CI30" s="1628">
        <f t="shared" si="24"/>
        <v>294975</v>
      </c>
      <c r="CJ30" s="1628">
        <f t="shared" si="25"/>
        <v>0</v>
      </c>
      <c r="CK30" s="1628">
        <f t="shared" si="26"/>
        <v>0</v>
      </c>
      <c r="CR30" s="1628"/>
      <c r="CV30" s="1181" t="s">
        <v>423</v>
      </c>
      <c r="CW30" s="1181" t="s">
        <v>326</v>
      </c>
      <c r="CX30" s="1181" t="s">
        <v>444</v>
      </c>
      <c r="CY30" s="1181" t="s">
        <v>599</v>
      </c>
      <c r="CZ30" s="1628">
        <v>285000000</v>
      </c>
      <c r="DA30" s="1628">
        <v>0</v>
      </c>
      <c r="DB30" s="1628">
        <v>0</v>
      </c>
      <c r="DC30" s="1628">
        <f t="shared" si="28"/>
        <v>294975</v>
      </c>
      <c r="DD30" s="1628">
        <f t="shared" si="29"/>
        <v>0</v>
      </c>
      <c r="DE30" s="1628">
        <f t="shared" si="30"/>
        <v>0</v>
      </c>
      <c r="DO30" s="1622" t="s">
        <v>423</v>
      </c>
      <c r="DP30" s="1623" t="s">
        <v>326</v>
      </c>
      <c r="DQ30" s="1623" t="s">
        <v>444</v>
      </c>
      <c r="DR30" s="1623" t="s">
        <v>599</v>
      </c>
      <c r="DS30" s="1624">
        <v>285000000</v>
      </c>
      <c r="DT30" s="1624">
        <v>0</v>
      </c>
      <c r="DU30" s="1624">
        <v>0</v>
      </c>
      <c r="DV30" s="1628">
        <f t="shared" si="1"/>
        <v>294975</v>
      </c>
      <c r="DW30" s="1628">
        <f t="shared" si="2"/>
        <v>0</v>
      </c>
      <c r="DX30" s="1628">
        <f t="shared" si="3"/>
        <v>0</v>
      </c>
      <c r="EI30" s="1623" t="s">
        <v>423</v>
      </c>
      <c r="EJ30" s="1623" t="s">
        <v>326</v>
      </c>
      <c r="EK30" s="1622" t="s">
        <v>470</v>
      </c>
      <c r="EL30" s="1623" t="s">
        <v>597</v>
      </c>
      <c r="EM30" s="1624">
        <v>310000000</v>
      </c>
      <c r="EN30" s="1624">
        <v>0</v>
      </c>
      <c r="EO30" s="1624">
        <v>0</v>
      </c>
      <c r="EP30" s="1628">
        <f t="shared" si="5"/>
        <v>320850</v>
      </c>
      <c r="EQ30" s="1628">
        <f t="shared" si="6"/>
        <v>0</v>
      </c>
      <c r="ER30" s="1628">
        <f t="shared" si="7"/>
        <v>0</v>
      </c>
      <c r="FD30" s="1622" t="s">
        <v>423</v>
      </c>
      <c r="FE30" s="1622" t="s">
        <v>326</v>
      </c>
      <c r="FF30" s="1622" t="s">
        <v>470</v>
      </c>
      <c r="FG30" s="1622" t="s">
        <v>597</v>
      </c>
      <c r="FH30" s="1623" t="s">
        <v>418</v>
      </c>
      <c r="FI30" s="1624">
        <v>340000000</v>
      </c>
      <c r="FJ30" s="1624">
        <v>0</v>
      </c>
      <c r="FK30" s="1624">
        <v>0</v>
      </c>
      <c r="FL30" s="1628">
        <f t="shared" si="32"/>
        <v>351900</v>
      </c>
      <c r="FM30" s="1628">
        <f t="shared" si="33"/>
        <v>0</v>
      </c>
      <c r="FN30" s="1628">
        <f t="shared" si="34"/>
        <v>0</v>
      </c>
      <c r="FX30" s="1622" t="s">
        <v>423</v>
      </c>
      <c r="FY30" s="1623" t="s">
        <v>326</v>
      </c>
      <c r="FZ30" s="1622" t="s">
        <v>470</v>
      </c>
      <c r="GA30" s="1623" t="s">
        <v>597</v>
      </c>
      <c r="GB30" s="1624">
        <v>340000000</v>
      </c>
      <c r="GC30" s="1624">
        <v>0</v>
      </c>
      <c r="GD30" s="1624">
        <v>0</v>
      </c>
      <c r="GE30" s="1628">
        <f t="shared" si="36"/>
        <v>351900</v>
      </c>
      <c r="GF30" s="1628">
        <f t="shared" si="37"/>
        <v>0</v>
      </c>
      <c r="GG30" s="1628">
        <f t="shared" si="38"/>
        <v>0</v>
      </c>
      <c r="GR30" s="1181" t="s">
        <v>423</v>
      </c>
      <c r="GS30" s="1181" t="s">
        <v>326</v>
      </c>
      <c r="GT30" s="1181" t="s">
        <v>470</v>
      </c>
      <c r="GU30" s="1181" t="s">
        <v>597</v>
      </c>
      <c r="GV30" s="1628">
        <v>396000000</v>
      </c>
      <c r="GW30" s="1628">
        <v>0</v>
      </c>
      <c r="GX30" s="1628">
        <v>0</v>
      </c>
      <c r="GY30" s="1628">
        <f t="shared" si="40"/>
        <v>409859.99999999994</v>
      </c>
      <c r="GZ30" s="1628">
        <f t="shared" si="41"/>
        <v>0</v>
      </c>
      <c r="HA30" s="1628">
        <f t="shared" si="42"/>
        <v>0</v>
      </c>
      <c r="HI30" s="1628"/>
      <c r="HK30" s="1622" t="s">
        <v>423</v>
      </c>
      <c r="HL30" s="1622" t="s">
        <v>326</v>
      </c>
      <c r="HM30" s="1622" t="s">
        <v>479</v>
      </c>
      <c r="HN30" s="1622" t="s">
        <v>598</v>
      </c>
      <c r="HO30" s="1624">
        <v>356516624</v>
      </c>
      <c r="HP30" s="1624">
        <v>0</v>
      </c>
      <c r="HQ30" s="1624">
        <v>0</v>
      </c>
      <c r="HR30" s="1628">
        <f t="shared" si="44"/>
        <v>368994.70584000001</v>
      </c>
      <c r="HS30" s="1628">
        <f t="shared" si="45"/>
        <v>0</v>
      </c>
      <c r="HT30" s="1628">
        <f t="shared" si="46"/>
        <v>0</v>
      </c>
    </row>
    <row r="31" spans="1:228" x14ac:dyDescent="0.25">
      <c r="A31" s="1622" t="s">
        <v>447</v>
      </c>
      <c r="B31" s="1623" t="s">
        <v>448</v>
      </c>
      <c r="C31" s="1622" t="s">
        <v>431</v>
      </c>
      <c r="D31" s="1623" t="s">
        <v>431</v>
      </c>
      <c r="E31" s="1623" t="s">
        <v>418</v>
      </c>
      <c r="F31" s="1624">
        <v>0</v>
      </c>
      <c r="G31" s="1624">
        <v>80476599</v>
      </c>
      <c r="H31" s="1624">
        <v>0</v>
      </c>
      <c r="I31" s="1624">
        <f t="shared" si="8"/>
        <v>0</v>
      </c>
      <c r="J31" s="1624">
        <f t="shared" si="9"/>
        <v>83293.279964999994</v>
      </c>
      <c r="K31" s="1624">
        <f t="shared" si="10"/>
        <v>0</v>
      </c>
      <c r="U31" s="1622" t="s">
        <v>423</v>
      </c>
      <c r="V31" s="1622" t="s">
        <v>326</v>
      </c>
      <c r="W31" s="1622" t="s">
        <v>479</v>
      </c>
      <c r="X31" s="1623" t="s">
        <v>598</v>
      </c>
      <c r="Y31" s="1624">
        <v>0</v>
      </c>
      <c r="Z31" s="1624">
        <v>177263100</v>
      </c>
      <c r="AA31" s="1624">
        <v>79200000</v>
      </c>
      <c r="AB31" s="1624">
        <f t="shared" si="12"/>
        <v>0</v>
      </c>
      <c r="AC31" s="1624">
        <f t="shared" si="13"/>
        <v>183467.30849999998</v>
      </c>
      <c r="AD31" s="1624">
        <f t="shared" si="14"/>
        <v>81972</v>
      </c>
      <c r="AO31" s="1622" t="s">
        <v>423</v>
      </c>
      <c r="AP31" s="1623" t="s">
        <v>326</v>
      </c>
      <c r="AQ31" s="1622" t="s">
        <v>431</v>
      </c>
      <c r="AR31" s="1623" t="s">
        <v>431</v>
      </c>
      <c r="AS31" s="1624">
        <v>0</v>
      </c>
      <c r="AT31" s="1624">
        <v>0</v>
      </c>
      <c r="AU31" s="1624">
        <v>0</v>
      </c>
      <c r="AV31" s="1624">
        <f t="shared" si="16"/>
        <v>0</v>
      </c>
      <c r="AW31" s="1624">
        <f t="shared" si="17"/>
        <v>0</v>
      </c>
      <c r="AX31" s="1624">
        <f t="shared" si="18"/>
        <v>0</v>
      </c>
      <c r="BI31" s="1622" t="s">
        <v>423</v>
      </c>
      <c r="BJ31" s="1623" t="s">
        <v>326</v>
      </c>
      <c r="BK31" s="1622" t="s">
        <v>595</v>
      </c>
      <c r="BL31" s="1623" t="s">
        <v>596</v>
      </c>
      <c r="BM31" s="1624">
        <v>25000000</v>
      </c>
      <c r="BN31" s="1624">
        <v>0</v>
      </c>
      <c r="BO31" s="1624">
        <v>0</v>
      </c>
      <c r="BP31" s="1628">
        <f t="shared" si="20"/>
        <v>25874.999999999996</v>
      </c>
      <c r="BQ31" s="1628">
        <f t="shared" si="21"/>
        <v>0</v>
      </c>
      <c r="BR31" s="1628">
        <f t="shared" si="22"/>
        <v>0</v>
      </c>
      <c r="CB31" s="1623" t="s">
        <v>423</v>
      </c>
      <c r="CC31" s="1623" t="s">
        <v>326</v>
      </c>
      <c r="CD31" s="1623" t="s">
        <v>424</v>
      </c>
      <c r="CE31" s="1623" t="s">
        <v>473</v>
      </c>
      <c r="CF31" s="1624">
        <v>150000000</v>
      </c>
      <c r="CG31" s="1624">
        <v>0</v>
      </c>
      <c r="CH31" s="1624">
        <v>0</v>
      </c>
      <c r="CI31" s="1628">
        <f t="shared" si="24"/>
        <v>155250</v>
      </c>
      <c r="CJ31" s="1628">
        <f t="shared" si="25"/>
        <v>0</v>
      </c>
      <c r="CK31" s="1628">
        <f t="shared" si="26"/>
        <v>0</v>
      </c>
      <c r="CR31" s="1628"/>
      <c r="CV31" s="1181" t="s">
        <v>423</v>
      </c>
      <c r="CW31" s="1181" t="s">
        <v>326</v>
      </c>
      <c r="CX31" s="1181" t="s">
        <v>424</v>
      </c>
      <c r="CY31" s="1181" t="s">
        <v>473</v>
      </c>
      <c r="CZ31" s="1628">
        <v>150000000</v>
      </c>
      <c r="DA31" s="1628">
        <v>0</v>
      </c>
      <c r="DB31" s="1628">
        <v>0</v>
      </c>
      <c r="DC31" s="1628">
        <f t="shared" si="28"/>
        <v>155250</v>
      </c>
      <c r="DD31" s="1628">
        <f t="shared" si="29"/>
        <v>0</v>
      </c>
      <c r="DE31" s="1628">
        <f t="shared" si="30"/>
        <v>0</v>
      </c>
      <c r="DO31" s="1622" t="s">
        <v>423</v>
      </c>
      <c r="DP31" s="1623" t="s">
        <v>326</v>
      </c>
      <c r="DQ31" s="1623" t="s">
        <v>424</v>
      </c>
      <c r="DR31" s="1623" t="s">
        <v>473</v>
      </c>
      <c r="DS31" s="1624">
        <v>150000000</v>
      </c>
      <c r="DT31" s="1624">
        <v>0</v>
      </c>
      <c r="DU31" s="1624">
        <v>0</v>
      </c>
      <c r="DV31" s="1628">
        <f t="shared" si="1"/>
        <v>155250</v>
      </c>
      <c r="DW31" s="1628">
        <f t="shared" si="2"/>
        <v>0</v>
      </c>
      <c r="DX31" s="1628">
        <f t="shared" si="3"/>
        <v>0</v>
      </c>
      <c r="EI31" s="1623" t="s">
        <v>423</v>
      </c>
      <c r="EJ31" s="1623" t="s">
        <v>326</v>
      </c>
      <c r="EK31" s="1622" t="s">
        <v>444</v>
      </c>
      <c r="EL31" s="1623" t="s">
        <v>599</v>
      </c>
      <c r="EM31" s="1624">
        <v>285000000</v>
      </c>
      <c r="EN31" s="1624">
        <v>0</v>
      </c>
      <c r="EO31" s="1624">
        <v>0</v>
      </c>
      <c r="EP31" s="1628">
        <f t="shared" si="5"/>
        <v>294975</v>
      </c>
      <c r="EQ31" s="1628">
        <f t="shared" si="6"/>
        <v>0</v>
      </c>
      <c r="ER31" s="1628">
        <f t="shared" si="7"/>
        <v>0</v>
      </c>
      <c r="FD31" s="1622" t="s">
        <v>423</v>
      </c>
      <c r="FE31" s="1622" t="s">
        <v>326</v>
      </c>
      <c r="FF31" s="1622" t="s">
        <v>444</v>
      </c>
      <c r="FG31" s="1622" t="s">
        <v>599</v>
      </c>
      <c r="FH31" s="1623" t="s">
        <v>418</v>
      </c>
      <c r="FI31" s="1624">
        <v>285000000</v>
      </c>
      <c r="FJ31" s="1624">
        <v>0</v>
      </c>
      <c r="FK31" s="1624">
        <v>0</v>
      </c>
      <c r="FL31" s="1628">
        <f t="shared" si="32"/>
        <v>294975</v>
      </c>
      <c r="FM31" s="1628">
        <f t="shared" si="33"/>
        <v>0</v>
      </c>
      <c r="FN31" s="1628">
        <f t="shared" si="34"/>
        <v>0</v>
      </c>
      <c r="FX31" s="1622" t="s">
        <v>423</v>
      </c>
      <c r="FY31" s="1623" t="s">
        <v>326</v>
      </c>
      <c r="FZ31" s="1622" t="s">
        <v>444</v>
      </c>
      <c r="GA31" s="1623" t="s">
        <v>599</v>
      </c>
      <c r="GB31" s="1624">
        <v>285000000</v>
      </c>
      <c r="GC31" s="1624">
        <v>0</v>
      </c>
      <c r="GD31" s="1624">
        <v>0</v>
      </c>
      <c r="GE31" s="1628">
        <f t="shared" si="36"/>
        <v>294975</v>
      </c>
      <c r="GF31" s="1628">
        <f t="shared" si="37"/>
        <v>0</v>
      </c>
      <c r="GG31" s="1628">
        <f t="shared" si="38"/>
        <v>0</v>
      </c>
      <c r="GR31" s="1181" t="s">
        <v>423</v>
      </c>
      <c r="GS31" s="1181" t="s">
        <v>326</v>
      </c>
      <c r="GT31" s="1181" t="s">
        <v>444</v>
      </c>
      <c r="GU31" s="1181" t="s">
        <v>599</v>
      </c>
      <c r="GV31" s="1628">
        <v>285000000</v>
      </c>
      <c r="GW31" s="1628">
        <v>0</v>
      </c>
      <c r="GX31" s="1628">
        <v>0</v>
      </c>
      <c r="GY31" s="1628">
        <f t="shared" si="40"/>
        <v>294975</v>
      </c>
      <c r="GZ31" s="1628">
        <f t="shared" si="41"/>
        <v>0</v>
      </c>
      <c r="HA31" s="1628">
        <f t="shared" si="42"/>
        <v>0</v>
      </c>
      <c r="HI31" s="1628"/>
      <c r="HK31" s="1622" t="s">
        <v>423</v>
      </c>
      <c r="HL31" s="1622" t="s">
        <v>326</v>
      </c>
      <c r="HM31" s="1622" t="s">
        <v>444</v>
      </c>
      <c r="HN31" s="1622" t="s">
        <v>599</v>
      </c>
      <c r="HO31" s="1624">
        <v>285000000</v>
      </c>
      <c r="HP31" s="1624">
        <v>0</v>
      </c>
      <c r="HQ31" s="1624">
        <v>0</v>
      </c>
      <c r="HR31" s="1628">
        <f t="shared" si="44"/>
        <v>294975</v>
      </c>
      <c r="HS31" s="1628">
        <f t="shared" si="45"/>
        <v>0</v>
      </c>
      <c r="HT31" s="1628">
        <f t="shared" si="46"/>
        <v>0</v>
      </c>
    </row>
    <row r="32" spans="1:228" x14ac:dyDescent="0.25">
      <c r="A32" s="1622" t="s">
        <v>508</v>
      </c>
      <c r="B32" s="1623" t="s">
        <v>511</v>
      </c>
      <c r="C32" s="1622" t="s">
        <v>431</v>
      </c>
      <c r="D32" s="1623" t="s">
        <v>431</v>
      </c>
      <c r="E32" s="1623" t="s">
        <v>418</v>
      </c>
      <c r="F32" s="1624">
        <v>278933000</v>
      </c>
      <c r="G32" s="1624">
        <v>0</v>
      </c>
      <c r="H32" s="1624">
        <v>0</v>
      </c>
      <c r="I32" s="1624">
        <f t="shared" si="8"/>
        <v>288695.65499999997</v>
      </c>
      <c r="J32" s="1624">
        <f t="shared" si="9"/>
        <v>0</v>
      </c>
      <c r="K32" s="1624">
        <f t="shared" si="10"/>
        <v>0</v>
      </c>
      <c r="U32" s="1622" t="s">
        <v>423</v>
      </c>
      <c r="V32" s="1622" t="s">
        <v>326</v>
      </c>
      <c r="W32" s="1622" t="s">
        <v>444</v>
      </c>
      <c r="X32" s="1623" t="s">
        <v>599</v>
      </c>
      <c r="Y32" s="1624">
        <v>0</v>
      </c>
      <c r="Z32" s="1624">
        <v>85000000</v>
      </c>
      <c r="AA32" s="1624">
        <v>85000000</v>
      </c>
      <c r="AB32" s="1624">
        <f t="shared" si="12"/>
        <v>0</v>
      </c>
      <c r="AC32" s="1624">
        <f t="shared" si="13"/>
        <v>87975</v>
      </c>
      <c r="AD32" s="1624">
        <f t="shared" si="14"/>
        <v>87975</v>
      </c>
      <c r="AO32" s="1622" t="s">
        <v>423</v>
      </c>
      <c r="AP32" s="1623" t="s">
        <v>326</v>
      </c>
      <c r="AQ32" s="1622" t="s">
        <v>444</v>
      </c>
      <c r="AR32" s="1623" t="s">
        <v>599</v>
      </c>
      <c r="AS32" s="1624">
        <v>0</v>
      </c>
      <c r="AT32" s="1624">
        <v>85000000</v>
      </c>
      <c r="AU32" s="1624">
        <v>85000000</v>
      </c>
      <c r="AV32" s="1624">
        <f t="shared" si="16"/>
        <v>0</v>
      </c>
      <c r="AW32" s="1624">
        <f t="shared" si="17"/>
        <v>87975</v>
      </c>
      <c r="AX32" s="1624">
        <f t="shared" si="18"/>
        <v>87975</v>
      </c>
      <c r="BI32" s="1622" t="s">
        <v>423</v>
      </c>
      <c r="BJ32" s="1623" t="s">
        <v>326</v>
      </c>
      <c r="BK32" s="1622" t="s">
        <v>595</v>
      </c>
      <c r="BL32" s="1623" t="s">
        <v>596</v>
      </c>
      <c r="BM32" s="1624">
        <v>0</v>
      </c>
      <c r="BN32" s="1624">
        <v>3120000</v>
      </c>
      <c r="BO32" s="1624">
        <v>780000</v>
      </c>
      <c r="BP32" s="1628">
        <f t="shared" si="20"/>
        <v>0</v>
      </c>
      <c r="BQ32" s="1628">
        <f t="shared" si="21"/>
        <v>3229.2</v>
      </c>
      <c r="BR32" s="1628">
        <f t="shared" si="22"/>
        <v>807.3</v>
      </c>
      <c r="CB32" s="1623" t="s">
        <v>423</v>
      </c>
      <c r="CC32" s="1623" t="s">
        <v>326</v>
      </c>
      <c r="CD32" s="1623" t="s">
        <v>595</v>
      </c>
      <c r="CE32" s="1623" t="s">
        <v>596</v>
      </c>
      <c r="CF32" s="1624">
        <v>25000000</v>
      </c>
      <c r="CG32" s="1624">
        <v>0</v>
      </c>
      <c r="CH32" s="1624">
        <v>0</v>
      </c>
      <c r="CI32" s="1628">
        <f t="shared" si="24"/>
        <v>25874.999999999996</v>
      </c>
      <c r="CJ32" s="1628">
        <f t="shared" si="25"/>
        <v>0</v>
      </c>
      <c r="CK32" s="1628">
        <f t="shared" si="26"/>
        <v>0</v>
      </c>
      <c r="CR32" s="1628"/>
      <c r="CV32" s="1181" t="s">
        <v>423</v>
      </c>
      <c r="CW32" s="1181" t="s">
        <v>326</v>
      </c>
      <c r="CX32" s="1181" t="s">
        <v>595</v>
      </c>
      <c r="CY32" s="1181" t="s">
        <v>596</v>
      </c>
      <c r="CZ32" s="1628">
        <v>25000000</v>
      </c>
      <c r="DA32" s="1628">
        <v>0</v>
      </c>
      <c r="DB32" s="1628">
        <v>0</v>
      </c>
      <c r="DC32" s="1628">
        <f t="shared" si="28"/>
        <v>25874.999999999996</v>
      </c>
      <c r="DD32" s="1628">
        <f t="shared" si="29"/>
        <v>0</v>
      </c>
      <c r="DE32" s="1628">
        <f t="shared" si="30"/>
        <v>0</v>
      </c>
      <c r="DO32" s="1622" t="s">
        <v>423</v>
      </c>
      <c r="DP32" s="1623" t="s">
        <v>326</v>
      </c>
      <c r="DQ32" s="1623" t="s">
        <v>595</v>
      </c>
      <c r="DR32" s="1623" t="s">
        <v>596</v>
      </c>
      <c r="DS32" s="1624">
        <v>25000000</v>
      </c>
      <c r="DT32" s="1624">
        <v>0</v>
      </c>
      <c r="DU32" s="1624">
        <v>0</v>
      </c>
      <c r="DV32" s="1628">
        <f t="shared" si="1"/>
        <v>25874.999999999996</v>
      </c>
      <c r="DW32" s="1628">
        <f t="shared" si="2"/>
        <v>0</v>
      </c>
      <c r="DX32" s="1628">
        <f t="shared" si="3"/>
        <v>0</v>
      </c>
      <c r="EI32" s="1623" t="s">
        <v>423</v>
      </c>
      <c r="EJ32" s="1623" t="s">
        <v>326</v>
      </c>
      <c r="EK32" s="1622" t="s">
        <v>424</v>
      </c>
      <c r="EL32" s="1623" t="s">
        <v>473</v>
      </c>
      <c r="EM32" s="1624">
        <v>150000000</v>
      </c>
      <c r="EN32" s="1624">
        <v>0</v>
      </c>
      <c r="EO32" s="1624">
        <v>0</v>
      </c>
      <c r="EP32" s="1628">
        <f t="shared" si="5"/>
        <v>155250</v>
      </c>
      <c r="EQ32" s="1628">
        <f t="shared" si="6"/>
        <v>0</v>
      </c>
      <c r="ER32" s="1628">
        <f t="shared" si="7"/>
        <v>0</v>
      </c>
      <c r="FD32" s="1622" t="s">
        <v>423</v>
      </c>
      <c r="FE32" s="1622" t="s">
        <v>326</v>
      </c>
      <c r="FF32" s="1622" t="s">
        <v>424</v>
      </c>
      <c r="FG32" s="1622" t="s">
        <v>473</v>
      </c>
      <c r="FH32" s="1623" t="s">
        <v>418</v>
      </c>
      <c r="FI32" s="1624">
        <v>120000000</v>
      </c>
      <c r="FJ32" s="1624">
        <v>0</v>
      </c>
      <c r="FK32" s="1624">
        <v>0</v>
      </c>
      <c r="FL32" s="1628">
        <f t="shared" si="32"/>
        <v>124199.99999999999</v>
      </c>
      <c r="FM32" s="1628">
        <f t="shared" si="33"/>
        <v>0</v>
      </c>
      <c r="FN32" s="1628">
        <f t="shared" si="34"/>
        <v>0</v>
      </c>
      <c r="FX32" s="1622" t="s">
        <v>423</v>
      </c>
      <c r="FY32" s="1623" t="s">
        <v>326</v>
      </c>
      <c r="FZ32" s="1622" t="s">
        <v>424</v>
      </c>
      <c r="GA32" s="1623" t="s">
        <v>473</v>
      </c>
      <c r="GB32" s="1624">
        <v>120000000</v>
      </c>
      <c r="GC32" s="1624">
        <v>0</v>
      </c>
      <c r="GD32" s="1624">
        <v>0</v>
      </c>
      <c r="GE32" s="1628">
        <f t="shared" si="36"/>
        <v>124199.99999999999</v>
      </c>
      <c r="GF32" s="1628">
        <f t="shared" si="37"/>
        <v>0</v>
      </c>
      <c r="GG32" s="1628">
        <f t="shared" si="38"/>
        <v>0</v>
      </c>
      <c r="GR32" s="1181" t="s">
        <v>423</v>
      </c>
      <c r="GS32" s="1181" t="s">
        <v>326</v>
      </c>
      <c r="GT32" s="1181" t="s">
        <v>424</v>
      </c>
      <c r="GU32" s="1181" t="s">
        <v>473</v>
      </c>
      <c r="GV32" s="1628">
        <v>120000000</v>
      </c>
      <c r="GW32" s="1628">
        <v>0</v>
      </c>
      <c r="GX32" s="1628">
        <v>0</v>
      </c>
      <c r="GY32" s="1628">
        <f t="shared" si="40"/>
        <v>124199.99999999999</v>
      </c>
      <c r="GZ32" s="1628">
        <f t="shared" si="41"/>
        <v>0</v>
      </c>
      <c r="HA32" s="1628">
        <f t="shared" si="42"/>
        <v>0</v>
      </c>
      <c r="HI32" s="1628"/>
      <c r="HK32" s="1622" t="s">
        <v>423</v>
      </c>
      <c r="HL32" s="1622" t="s">
        <v>326</v>
      </c>
      <c r="HM32" s="1622" t="s">
        <v>424</v>
      </c>
      <c r="HN32" s="1622" t="s">
        <v>473</v>
      </c>
      <c r="HO32" s="1624">
        <v>120000000</v>
      </c>
      <c r="HP32" s="1624">
        <v>0</v>
      </c>
      <c r="HQ32" s="1624">
        <v>0</v>
      </c>
      <c r="HR32" s="1628">
        <f t="shared" si="44"/>
        <v>124199.99999999999</v>
      </c>
      <c r="HS32" s="1628">
        <f t="shared" si="45"/>
        <v>0</v>
      </c>
      <c r="HT32" s="1628">
        <f t="shared" si="46"/>
        <v>0</v>
      </c>
    </row>
    <row r="33" spans="1:228" x14ac:dyDescent="0.25">
      <c r="A33" s="1622" t="s">
        <v>620</v>
      </c>
      <c r="B33" s="1623" t="s">
        <v>621</v>
      </c>
      <c r="C33" s="1622" t="s">
        <v>431</v>
      </c>
      <c r="D33" s="1623" t="s">
        <v>431</v>
      </c>
      <c r="E33" s="1623" t="s">
        <v>418</v>
      </c>
      <c r="F33" s="1624">
        <v>35000000</v>
      </c>
      <c r="G33" s="1624">
        <v>0</v>
      </c>
      <c r="H33" s="1624">
        <v>0</v>
      </c>
      <c r="I33" s="1624">
        <f t="shared" si="8"/>
        <v>36225</v>
      </c>
      <c r="J33" s="1624">
        <f t="shared" si="9"/>
        <v>0</v>
      </c>
      <c r="K33" s="1624">
        <f t="shared" si="10"/>
        <v>0</v>
      </c>
      <c r="U33" s="1622" t="s">
        <v>445</v>
      </c>
      <c r="V33" s="1622" t="s">
        <v>446</v>
      </c>
      <c r="W33" s="1622" t="s">
        <v>431</v>
      </c>
      <c r="X33" s="1623" t="s">
        <v>431</v>
      </c>
      <c r="Y33" s="1624">
        <v>520000000</v>
      </c>
      <c r="Z33" s="1624">
        <v>0</v>
      </c>
      <c r="AA33" s="1624">
        <v>0</v>
      </c>
      <c r="AB33" s="1624">
        <f t="shared" si="12"/>
        <v>538200</v>
      </c>
      <c r="AC33" s="1624">
        <f t="shared" si="13"/>
        <v>0</v>
      </c>
      <c r="AD33" s="1624">
        <f t="shared" si="14"/>
        <v>0</v>
      </c>
      <c r="AO33" s="1622" t="s">
        <v>423</v>
      </c>
      <c r="AP33" s="1623" t="s">
        <v>326</v>
      </c>
      <c r="AQ33" s="1622" t="s">
        <v>431</v>
      </c>
      <c r="AR33" s="1623" t="s">
        <v>431</v>
      </c>
      <c r="AS33" s="1624">
        <v>0</v>
      </c>
      <c r="AT33" s="1624">
        <v>0</v>
      </c>
      <c r="AU33" s="1624">
        <v>0</v>
      </c>
      <c r="AV33" s="1624">
        <f t="shared" si="16"/>
        <v>0</v>
      </c>
      <c r="AW33" s="1624">
        <f t="shared" si="17"/>
        <v>0</v>
      </c>
      <c r="AX33" s="1624">
        <f t="shared" si="18"/>
        <v>0</v>
      </c>
      <c r="BI33" s="1622" t="s">
        <v>423</v>
      </c>
      <c r="BJ33" s="1623" t="s">
        <v>326</v>
      </c>
      <c r="BK33" s="1622" t="s">
        <v>431</v>
      </c>
      <c r="BL33" s="1623" t="s">
        <v>431</v>
      </c>
      <c r="BM33" s="1624">
        <v>0</v>
      </c>
      <c r="BN33" s="1624">
        <v>0</v>
      </c>
      <c r="BO33" s="1624">
        <v>0</v>
      </c>
      <c r="BP33" s="1628">
        <f t="shared" si="20"/>
        <v>0</v>
      </c>
      <c r="BQ33" s="1628">
        <f t="shared" si="21"/>
        <v>0</v>
      </c>
      <c r="BR33" s="1628">
        <f t="shared" si="22"/>
        <v>0</v>
      </c>
      <c r="CB33" s="1623" t="s">
        <v>423</v>
      </c>
      <c r="CC33" s="1623" t="s">
        <v>326</v>
      </c>
      <c r="CD33" s="1623" t="s">
        <v>595</v>
      </c>
      <c r="CE33" s="1623" t="s">
        <v>596</v>
      </c>
      <c r="CF33" s="1624">
        <v>0</v>
      </c>
      <c r="CG33" s="1624">
        <v>3120000</v>
      </c>
      <c r="CH33" s="1624">
        <v>1560000</v>
      </c>
      <c r="CI33" s="1628">
        <f t="shared" si="24"/>
        <v>0</v>
      </c>
      <c r="CJ33" s="1628">
        <f t="shared" si="25"/>
        <v>3229.2</v>
      </c>
      <c r="CK33" s="1628">
        <f t="shared" si="26"/>
        <v>1614.6</v>
      </c>
      <c r="CR33" s="1628"/>
      <c r="CV33" s="1181" t="s">
        <v>423</v>
      </c>
      <c r="CW33" s="1181" t="s">
        <v>326</v>
      </c>
      <c r="CX33" s="1181" t="s">
        <v>424</v>
      </c>
      <c r="CY33" s="1181" t="s">
        <v>473</v>
      </c>
      <c r="CZ33" s="1628">
        <v>0</v>
      </c>
      <c r="DA33" s="1628">
        <v>120000000</v>
      </c>
      <c r="DB33" s="1628">
        <v>120000000</v>
      </c>
      <c r="DC33" s="1628">
        <f t="shared" si="28"/>
        <v>0</v>
      </c>
      <c r="DD33" s="1628">
        <f t="shared" si="29"/>
        <v>124199.99999999999</v>
      </c>
      <c r="DE33" s="1628">
        <f t="shared" si="30"/>
        <v>124199.99999999999</v>
      </c>
      <c r="DO33" s="1622" t="s">
        <v>423</v>
      </c>
      <c r="DP33" s="1623" t="s">
        <v>326</v>
      </c>
      <c r="DQ33" s="1623" t="s">
        <v>479</v>
      </c>
      <c r="DR33" s="1623" t="s">
        <v>598</v>
      </c>
      <c r="DS33" s="1624">
        <v>0</v>
      </c>
      <c r="DT33" s="1624">
        <v>428663100</v>
      </c>
      <c r="DU33" s="1624">
        <v>220600000</v>
      </c>
      <c r="DV33" s="1628">
        <f t="shared" si="1"/>
        <v>0</v>
      </c>
      <c r="DW33" s="1628">
        <f t="shared" si="2"/>
        <v>443666.30849999993</v>
      </c>
      <c r="DX33" s="1628">
        <f t="shared" si="3"/>
        <v>228320.99999999997</v>
      </c>
      <c r="EI33" s="1623" t="s">
        <v>423</v>
      </c>
      <c r="EJ33" s="1623" t="s">
        <v>326</v>
      </c>
      <c r="EK33" s="1622" t="s">
        <v>595</v>
      </c>
      <c r="EL33" s="1623" t="s">
        <v>596</v>
      </c>
      <c r="EM33" s="1624">
        <v>25000000</v>
      </c>
      <c r="EN33" s="1624">
        <v>0</v>
      </c>
      <c r="EO33" s="1624">
        <v>0</v>
      </c>
      <c r="EP33" s="1628">
        <f t="shared" si="5"/>
        <v>25874.999999999996</v>
      </c>
      <c r="EQ33" s="1628">
        <f t="shared" si="6"/>
        <v>0</v>
      </c>
      <c r="ER33" s="1628">
        <f t="shared" si="7"/>
        <v>0</v>
      </c>
      <c r="FD33" s="1622" t="s">
        <v>423</v>
      </c>
      <c r="FE33" s="1622" t="s">
        <v>326</v>
      </c>
      <c r="FF33" s="1622" t="s">
        <v>595</v>
      </c>
      <c r="FG33" s="1622" t="s">
        <v>596</v>
      </c>
      <c r="FH33" s="1623" t="s">
        <v>418</v>
      </c>
      <c r="FI33" s="1624">
        <v>25000000</v>
      </c>
      <c r="FJ33" s="1624">
        <v>0</v>
      </c>
      <c r="FK33" s="1624">
        <v>0</v>
      </c>
      <c r="FL33" s="1628">
        <f t="shared" si="32"/>
        <v>25874.999999999996</v>
      </c>
      <c r="FM33" s="1628">
        <f t="shared" si="33"/>
        <v>0</v>
      </c>
      <c r="FN33" s="1628">
        <f t="shared" si="34"/>
        <v>0</v>
      </c>
      <c r="FX33" s="1622" t="s">
        <v>423</v>
      </c>
      <c r="FY33" s="1623" t="s">
        <v>326</v>
      </c>
      <c r="FZ33" s="1622" t="s">
        <v>595</v>
      </c>
      <c r="GA33" s="1623" t="s">
        <v>596</v>
      </c>
      <c r="GB33" s="1624">
        <v>25000000</v>
      </c>
      <c r="GC33" s="1624">
        <v>0</v>
      </c>
      <c r="GD33" s="1624">
        <v>0</v>
      </c>
      <c r="GE33" s="1628">
        <f t="shared" si="36"/>
        <v>25874.999999999996</v>
      </c>
      <c r="GF33" s="1628">
        <f t="shared" si="37"/>
        <v>0</v>
      </c>
      <c r="GG33" s="1628">
        <f t="shared" si="38"/>
        <v>0</v>
      </c>
      <c r="GR33" s="1181" t="s">
        <v>423</v>
      </c>
      <c r="GS33" s="1181" t="s">
        <v>326</v>
      </c>
      <c r="GT33" s="1181" t="s">
        <v>595</v>
      </c>
      <c r="GU33" s="1181" t="s">
        <v>596</v>
      </c>
      <c r="GV33" s="1628">
        <v>25000000</v>
      </c>
      <c r="GW33" s="1628">
        <v>0</v>
      </c>
      <c r="GX33" s="1628">
        <v>0</v>
      </c>
      <c r="GY33" s="1628">
        <f t="shared" si="40"/>
        <v>25874.999999999996</v>
      </c>
      <c r="GZ33" s="1628">
        <f t="shared" si="41"/>
        <v>0</v>
      </c>
      <c r="HA33" s="1628">
        <f t="shared" si="42"/>
        <v>0</v>
      </c>
      <c r="HI33" s="1628"/>
      <c r="HK33" s="1622" t="s">
        <v>423</v>
      </c>
      <c r="HL33" s="1622" t="s">
        <v>326</v>
      </c>
      <c r="HM33" s="1622" t="s">
        <v>595</v>
      </c>
      <c r="HN33" s="1622" t="s">
        <v>596</v>
      </c>
      <c r="HO33" s="1624">
        <v>3120000</v>
      </c>
      <c r="HP33" s="1624">
        <v>0</v>
      </c>
      <c r="HQ33" s="1624">
        <v>0</v>
      </c>
      <c r="HR33" s="1628">
        <f t="shared" si="44"/>
        <v>3229.2</v>
      </c>
      <c r="HS33" s="1628">
        <f t="shared" si="45"/>
        <v>0</v>
      </c>
      <c r="HT33" s="1628">
        <f t="shared" si="46"/>
        <v>0</v>
      </c>
    </row>
    <row r="34" spans="1:228" x14ac:dyDescent="0.25">
      <c r="A34" s="1622" t="s">
        <v>622</v>
      </c>
      <c r="B34" s="1623" t="s">
        <v>623</v>
      </c>
      <c r="C34" s="1622" t="s">
        <v>431</v>
      </c>
      <c r="D34" s="1623" t="s">
        <v>431</v>
      </c>
      <c r="E34" s="1623" t="s">
        <v>418</v>
      </c>
      <c r="F34" s="1624">
        <v>50000000</v>
      </c>
      <c r="G34" s="1624">
        <v>0</v>
      </c>
      <c r="H34" s="1624">
        <v>0</v>
      </c>
      <c r="I34" s="1624">
        <f t="shared" si="8"/>
        <v>51749.999999999993</v>
      </c>
      <c r="J34" s="1624">
        <f t="shared" si="9"/>
        <v>0</v>
      </c>
      <c r="K34" s="1624">
        <f t="shared" si="10"/>
        <v>0</v>
      </c>
      <c r="U34" s="1622" t="s">
        <v>447</v>
      </c>
      <c r="V34" s="1622" t="s">
        <v>448</v>
      </c>
      <c r="W34" s="1622" t="s">
        <v>431</v>
      </c>
      <c r="X34" s="1623" t="s">
        <v>431</v>
      </c>
      <c r="Y34" s="1624">
        <v>300292000</v>
      </c>
      <c r="Z34" s="1624">
        <v>0</v>
      </c>
      <c r="AA34" s="1624">
        <v>0</v>
      </c>
      <c r="AB34" s="1624">
        <f t="shared" si="12"/>
        <v>310802.21999999997</v>
      </c>
      <c r="AC34" s="1624">
        <f t="shared" si="13"/>
        <v>0</v>
      </c>
      <c r="AD34" s="1624">
        <f t="shared" si="14"/>
        <v>0</v>
      </c>
      <c r="AO34" s="1622" t="s">
        <v>423</v>
      </c>
      <c r="AP34" s="1623" t="s">
        <v>326</v>
      </c>
      <c r="AQ34" s="1622" t="s">
        <v>479</v>
      </c>
      <c r="AR34" s="1623" t="s">
        <v>598</v>
      </c>
      <c r="AS34" s="1624">
        <v>0</v>
      </c>
      <c r="AT34" s="1624">
        <v>247263100</v>
      </c>
      <c r="AU34" s="1624">
        <v>149200000</v>
      </c>
      <c r="AV34" s="1624">
        <f t="shared" si="16"/>
        <v>0</v>
      </c>
      <c r="AW34" s="1624">
        <f t="shared" si="17"/>
        <v>255917.30849999998</v>
      </c>
      <c r="AX34" s="1624">
        <f t="shared" si="18"/>
        <v>154422</v>
      </c>
      <c r="BI34" s="1622" t="s">
        <v>423</v>
      </c>
      <c r="BJ34" s="1623" t="s">
        <v>326</v>
      </c>
      <c r="BK34" s="1622" t="s">
        <v>444</v>
      </c>
      <c r="BL34" s="1623" t="s">
        <v>599</v>
      </c>
      <c r="BM34" s="1624">
        <v>0</v>
      </c>
      <c r="BN34" s="1624">
        <v>85000000</v>
      </c>
      <c r="BO34" s="1624">
        <v>85000000</v>
      </c>
      <c r="BP34" s="1628">
        <f t="shared" si="20"/>
        <v>0</v>
      </c>
      <c r="BQ34" s="1628">
        <f t="shared" si="21"/>
        <v>87975</v>
      </c>
      <c r="BR34" s="1628">
        <f t="shared" si="22"/>
        <v>87975</v>
      </c>
      <c r="CB34" s="1623" t="s">
        <v>423</v>
      </c>
      <c r="CC34" s="1623" t="s">
        <v>326</v>
      </c>
      <c r="CD34" s="1623" t="s">
        <v>431</v>
      </c>
      <c r="CE34" s="1623" t="s">
        <v>431</v>
      </c>
      <c r="CF34" s="1624">
        <v>0</v>
      </c>
      <c r="CG34" s="1624">
        <v>0</v>
      </c>
      <c r="CH34" s="1624">
        <v>0</v>
      </c>
      <c r="CI34" s="1628">
        <f t="shared" si="24"/>
        <v>0</v>
      </c>
      <c r="CJ34" s="1628">
        <f t="shared" si="25"/>
        <v>0</v>
      </c>
      <c r="CK34" s="1628">
        <f t="shared" si="26"/>
        <v>0</v>
      </c>
      <c r="CR34" s="1628"/>
      <c r="CV34" s="1181" t="s">
        <v>423</v>
      </c>
      <c r="CW34" s="1181" t="s">
        <v>326</v>
      </c>
      <c r="CX34" s="1181" t="s">
        <v>431</v>
      </c>
      <c r="CY34" s="1181" t="s">
        <v>431</v>
      </c>
      <c r="CZ34" s="1628">
        <v>0</v>
      </c>
      <c r="DA34" s="1628">
        <v>0</v>
      </c>
      <c r="DB34" s="1628">
        <v>0</v>
      </c>
      <c r="DC34" s="1628">
        <f t="shared" si="28"/>
        <v>0</v>
      </c>
      <c r="DD34" s="1628">
        <f t="shared" si="29"/>
        <v>0</v>
      </c>
      <c r="DE34" s="1628">
        <f t="shared" si="30"/>
        <v>0</v>
      </c>
      <c r="DO34" s="1622" t="s">
        <v>423</v>
      </c>
      <c r="DP34" s="1623" t="s">
        <v>326</v>
      </c>
      <c r="DQ34" s="1623" t="s">
        <v>431</v>
      </c>
      <c r="DR34" s="1623" t="s">
        <v>431</v>
      </c>
      <c r="DS34" s="1624">
        <v>0</v>
      </c>
      <c r="DT34" s="1624">
        <v>0</v>
      </c>
      <c r="DU34" s="1624">
        <v>0</v>
      </c>
      <c r="DV34" s="1628">
        <f t="shared" si="1"/>
        <v>0</v>
      </c>
      <c r="DW34" s="1628">
        <f t="shared" si="2"/>
        <v>0</v>
      </c>
      <c r="DX34" s="1628">
        <f t="shared" si="3"/>
        <v>0</v>
      </c>
      <c r="EI34" s="1623" t="s">
        <v>423</v>
      </c>
      <c r="EJ34" s="1623" t="s">
        <v>326</v>
      </c>
      <c r="EK34" s="1622" t="s">
        <v>479</v>
      </c>
      <c r="EL34" s="1623" t="s">
        <v>598</v>
      </c>
      <c r="EM34" s="1624">
        <v>0</v>
      </c>
      <c r="EN34" s="1624">
        <v>458663100</v>
      </c>
      <c r="EO34" s="1624">
        <v>250600000</v>
      </c>
      <c r="EP34" s="1628">
        <f t="shared" si="5"/>
        <v>0</v>
      </c>
      <c r="EQ34" s="1628">
        <f t="shared" si="6"/>
        <v>474716.30849999993</v>
      </c>
      <c r="ER34" s="1628">
        <f t="shared" si="7"/>
        <v>259370.99999999997</v>
      </c>
      <c r="FD34" s="1622" t="s">
        <v>423</v>
      </c>
      <c r="FE34" s="1622" t="s">
        <v>326</v>
      </c>
      <c r="FF34" s="1622" t="s">
        <v>595</v>
      </c>
      <c r="FG34" s="1622" t="s">
        <v>596</v>
      </c>
      <c r="FH34" s="1623" t="s">
        <v>418</v>
      </c>
      <c r="FI34" s="1624">
        <v>0</v>
      </c>
      <c r="FJ34" s="1624">
        <v>3120000</v>
      </c>
      <c r="FK34" s="1624">
        <v>2340000</v>
      </c>
      <c r="FL34" s="1628">
        <f t="shared" si="32"/>
        <v>0</v>
      </c>
      <c r="FM34" s="1628">
        <f t="shared" si="33"/>
        <v>3229.2</v>
      </c>
      <c r="FN34" s="1628">
        <f t="shared" si="34"/>
        <v>2421.8999999999996</v>
      </c>
      <c r="FX34" s="1622" t="s">
        <v>423</v>
      </c>
      <c r="FY34" s="1623" t="s">
        <v>326</v>
      </c>
      <c r="FZ34" s="1622" t="s">
        <v>431</v>
      </c>
      <c r="GA34" s="1623" t="s">
        <v>431</v>
      </c>
      <c r="GB34" s="1624">
        <v>0</v>
      </c>
      <c r="GC34" s="1624">
        <v>0</v>
      </c>
      <c r="GD34" s="1624">
        <v>0</v>
      </c>
      <c r="GE34" s="1628">
        <f t="shared" si="36"/>
        <v>0</v>
      </c>
      <c r="GF34" s="1628">
        <f t="shared" si="37"/>
        <v>0</v>
      </c>
      <c r="GG34" s="1628">
        <f t="shared" si="38"/>
        <v>0</v>
      </c>
      <c r="GR34" s="1181" t="s">
        <v>423</v>
      </c>
      <c r="GS34" s="1181" t="s">
        <v>326</v>
      </c>
      <c r="GT34" s="1181" t="s">
        <v>479</v>
      </c>
      <c r="GU34" s="1181" t="s">
        <v>598</v>
      </c>
      <c r="GV34" s="1628">
        <v>0</v>
      </c>
      <c r="GW34" s="1628">
        <v>514579724</v>
      </c>
      <c r="GX34" s="1628">
        <v>250600000</v>
      </c>
      <c r="GY34" s="1628">
        <f t="shared" si="40"/>
        <v>0</v>
      </c>
      <c r="GZ34" s="1628">
        <f t="shared" si="41"/>
        <v>532590.01433999999</v>
      </c>
      <c r="HA34" s="1628">
        <f t="shared" si="42"/>
        <v>259370.99999999997</v>
      </c>
      <c r="HI34" s="1628"/>
      <c r="HK34" s="1622" t="s">
        <v>423</v>
      </c>
      <c r="HL34" s="1622" t="s">
        <v>326</v>
      </c>
      <c r="HM34" s="1622" t="s">
        <v>595</v>
      </c>
      <c r="HN34" s="1622" t="s">
        <v>596</v>
      </c>
      <c r="HO34" s="1624">
        <v>0</v>
      </c>
      <c r="HP34" s="1624">
        <v>3120000</v>
      </c>
      <c r="HQ34" s="1624">
        <v>3120000</v>
      </c>
      <c r="HR34" s="1628">
        <f t="shared" si="44"/>
        <v>0</v>
      </c>
      <c r="HS34" s="1628">
        <f t="shared" si="45"/>
        <v>3229.2</v>
      </c>
      <c r="HT34" s="1628">
        <f t="shared" si="46"/>
        <v>3229.2</v>
      </c>
    </row>
    <row r="35" spans="1:228" x14ac:dyDescent="0.25">
      <c r="A35" s="1622" t="s">
        <v>436</v>
      </c>
      <c r="B35" s="1623" t="s">
        <v>127</v>
      </c>
      <c r="C35" s="1622" t="s">
        <v>431</v>
      </c>
      <c r="D35" s="1623" t="s">
        <v>431</v>
      </c>
      <c r="E35" s="1623" t="s">
        <v>418</v>
      </c>
      <c r="F35" s="1624">
        <v>10000</v>
      </c>
      <c r="G35" s="1624">
        <v>0</v>
      </c>
      <c r="H35" s="1624">
        <v>0</v>
      </c>
      <c r="I35" s="1624">
        <f t="shared" si="8"/>
        <v>10.35</v>
      </c>
      <c r="J35" s="1624">
        <f t="shared" si="9"/>
        <v>0</v>
      </c>
      <c r="K35" s="1624">
        <f t="shared" si="10"/>
        <v>0</v>
      </c>
      <c r="U35" s="1622" t="s">
        <v>447</v>
      </c>
      <c r="V35" s="1622" t="s">
        <v>448</v>
      </c>
      <c r="W35" s="1622" t="s">
        <v>431</v>
      </c>
      <c r="X35" s="1623" t="s">
        <v>431</v>
      </c>
      <c r="Y35" s="1624">
        <v>0</v>
      </c>
      <c r="Z35" s="1624">
        <v>130476599</v>
      </c>
      <c r="AA35" s="1624">
        <v>19511238</v>
      </c>
      <c r="AB35" s="1624">
        <f t="shared" si="12"/>
        <v>0</v>
      </c>
      <c r="AC35" s="1624">
        <f t="shared" si="13"/>
        <v>135043.27996499999</v>
      </c>
      <c r="AD35" s="1624">
        <f t="shared" si="14"/>
        <v>20194.13133</v>
      </c>
      <c r="AO35" s="1622" t="s">
        <v>445</v>
      </c>
      <c r="AP35" s="1623" t="s">
        <v>446</v>
      </c>
      <c r="AQ35" s="1622" t="s">
        <v>431</v>
      </c>
      <c r="AR35" s="1623" t="s">
        <v>431</v>
      </c>
      <c r="AS35" s="1624">
        <v>520000000</v>
      </c>
      <c r="AT35" s="1624">
        <v>0</v>
      </c>
      <c r="AU35" s="1624">
        <v>0</v>
      </c>
      <c r="AV35" s="1624">
        <f t="shared" si="16"/>
        <v>538200</v>
      </c>
      <c r="AW35" s="1624">
        <f t="shared" si="17"/>
        <v>0</v>
      </c>
      <c r="AX35" s="1624">
        <f t="shared" si="18"/>
        <v>0</v>
      </c>
      <c r="BI35" s="1622" t="s">
        <v>423</v>
      </c>
      <c r="BJ35" s="1623" t="s">
        <v>326</v>
      </c>
      <c r="BK35" s="1622" t="s">
        <v>431</v>
      </c>
      <c r="BL35" s="1623" t="s">
        <v>431</v>
      </c>
      <c r="BM35" s="1624">
        <v>0</v>
      </c>
      <c r="BN35" s="1624">
        <v>0</v>
      </c>
      <c r="BO35" s="1624">
        <v>0</v>
      </c>
      <c r="BP35" s="1628">
        <f t="shared" si="20"/>
        <v>0</v>
      </c>
      <c r="BQ35" s="1628">
        <f t="shared" si="21"/>
        <v>0</v>
      </c>
      <c r="BR35" s="1628">
        <f t="shared" si="22"/>
        <v>0</v>
      </c>
      <c r="CB35" s="1623" t="s">
        <v>423</v>
      </c>
      <c r="CC35" s="1623" t="s">
        <v>326</v>
      </c>
      <c r="CD35" s="1623" t="s">
        <v>444</v>
      </c>
      <c r="CE35" s="1623" t="s">
        <v>599</v>
      </c>
      <c r="CF35" s="1624">
        <v>0</v>
      </c>
      <c r="CG35" s="1624">
        <v>285000000</v>
      </c>
      <c r="CH35" s="1624">
        <v>285000000</v>
      </c>
      <c r="CI35" s="1628">
        <f t="shared" si="24"/>
        <v>0</v>
      </c>
      <c r="CJ35" s="1628">
        <f t="shared" si="25"/>
        <v>294975</v>
      </c>
      <c r="CK35" s="1628">
        <f t="shared" si="26"/>
        <v>294975</v>
      </c>
      <c r="CR35" s="1628"/>
      <c r="CV35" s="1181" t="s">
        <v>423</v>
      </c>
      <c r="CW35" s="1181" t="s">
        <v>326</v>
      </c>
      <c r="CX35" s="1181" t="s">
        <v>431</v>
      </c>
      <c r="CY35" s="1181" t="s">
        <v>431</v>
      </c>
      <c r="CZ35" s="1628">
        <v>0</v>
      </c>
      <c r="DA35" s="1628">
        <v>0</v>
      </c>
      <c r="DB35" s="1628">
        <v>0</v>
      </c>
      <c r="DC35" s="1628">
        <f t="shared" si="28"/>
        <v>0</v>
      </c>
      <c r="DD35" s="1628">
        <f t="shared" si="29"/>
        <v>0</v>
      </c>
      <c r="DE35" s="1628">
        <f t="shared" si="30"/>
        <v>0</v>
      </c>
      <c r="DO35" s="1622" t="s">
        <v>423</v>
      </c>
      <c r="DP35" s="1623" t="s">
        <v>326</v>
      </c>
      <c r="DQ35" s="1623" t="s">
        <v>444</v>
      </c>
      <c r="DR35" s="1623" t="s">
        <v>599</v>
      </c>
      <c r="DS35" s="1624">
        <v>0</v>
      </c>
      <c r="DT35" s="1624">
        <v>285000000</v>
      </c>
      <c r="DU35" s="1624">
        <v>285000000</v>
      </c>
      <c r="DV35" s="1628">
        <f t="shared" ref="DV35:DV51" si="47">+DS35/$DW$1*$DX$1</f>
        <v>0</v>
      </c>
      <c r="DW35" s="1628">
        <f t="shared" ref="DW35:DW51" si="48">+DT35/$DW$1*$DX$1</f>
        <v>294975</v>
      </c>
      <c r="DX35" s="1628">
        <f t="shared" ref="DX35:DX51" si="49">+DU35/$DW$1*$DX$1</f>
        <v>294975</v>
      </c>
      <c r="EI35" s="1623" t="s">
        <v>423</v>
      </c>
      <c r="EJ35" s="1623" t="s">
        <v>326</v>
      </c>
      <c r="EK35" s="1622" t="s">
        <v>431</v>
      </c>
      <c r="EL35" s="1623" t="s">
        <v>431</v>
      </c>
      <c r="EM35" s="1624">
        <v>0</v>
      </c>
      <c r="EN35" s="1624">
        <v>0</v>
      </c>
      <c r="EO35" s="1624">
        <v>0</v>
      </c>
      <c r="EP35" s="1628">
        <f t="shared" ref="EP35:EP54" si="50">+EM35/$EQ$1*$ER$1</f>
        <v>0</v>
      </c>
      <c r="EQ35" s="1628">
        <f t="shared" ref="EQ35:EQ54" si="51">+EN35/$EQ$1*$ER$1</f>
        <v>0</v>
      </c>
      <c r="ER35" s="1628">
        <f t="shared" ref="ER35:ER54" si="52">+EO35/$EQ$1*$ER$1</f>
        <v>0</v>
      </c>
      <c r="FD35" s="1622" t="s">
        <v>423</v>
      </c>
      <c r="FE35" s="1622" t="s">
        <v>326</v>
      </c>
      <c r="FF35" s="1622" t="s">
        <v>431</v>
      </c>
      <c r="FG35" s="1622" t="s">
        <v>431</v>
      </c>
      <c r="FH35" s="1623" t="s">
        <v>418</v>
      </c>
      <c r="FI35" s="1624">
        <v>0</v>
      </c>
      <c r="FJ35" s="1624">
        <v>0</v>
      </c>
      <c r="FK35" s="1624">
        <v>0</v>
      </c>
      <c r="FL35" s="1628">
        <f t="shared" si="32"/>
        <v>0</v>
      </c>
      <c r="FM35" s="1628">
        <f t="shared" si="33"/>
        <v>0</v>
      </c>
      <c r="FN35" s="1628">
        <f t="shared" si="34"/>
        <v>0</v>
      </c>
      <c r="FX35" s="1622" t="s">
        <v>423</v>
      </c>
      <c r="FY35" s="1623" t="s">
        <v>326</v>
      </c>
      <c r="FZ35" s="1622" t="s">
        <v>595</v>
      </c>
      <c r="GA35" s="1623" t="s">
        <v>596</v>
      </c>
      <c r="GB35" s="1624">
        <v>0</v>
      </c>
      <c r="GC35" s="1624">
        <v>2340000</v>
      </c>
      <c r="GD35" s="1624">
        <v>3120000</v>
      </c>
      <c r="GE35" s="1628">
        <f t="shared" si="36"/>
        <v>0</v>
      </c>
      <c r="GF35" s="1628">
        <f t="shared" si="37"/>
        <v>2421.8999999999996</v>
      </c>
      <c r="GG35" s="1628">
        <f t="shared" si="38"/>
        <v>3229.2</v>
      </c>
      <c r="GR35" s="1181" t="s">
        <v>423</v>
      </c>
      <c r="GS35" s="1181" t="s">
        <v>326</v>
      </c>
      <c r="GT35" s="1181" t="s">
        <v>431</v>
      </c>
      <c r="GU35" s="1181" t="s">
        <v>431</v>
      </c>
      <c r="GV35" s="1628">
        <v>0</v>
      </c>
      <c r="GW35" s="1628">
        <v>0</v>
      </c>
      <c r="GX35" s="1628">
        <v>0</v>
      </c>
      <c r="GY35" s="1628">
        <f t="shared" si="40"/>
        <v>0</v>
      </c>
      <c r="GZ35" s="1628">
        <f t="shared" si="41"/>
        <v>0</v>
      </c>
      <c r="HA35" s="1628">
        <f t="shared" si="42"/>
        <v>0</v>
      </c>
      <c r="HI35" s="1628"/>
      <c r="HK35" s="1622" t="s">
        <v>423</v>
      </c>
      <c r="HL35" s="1622" t="s">
        <v>326</v>
      </c>
      <c r="HM35" s="1622" t="s">
        <v>470</v>
      </c>
      <c r="HN35" s="1622" t="s">
        <v>597</v>
      </c>
      <c r="HO35" s="1624">
        <v>0</v>
      </c>
      <c r="HP35" s="1624">
        <v>586000000</v>
      </c>
      <c r="HQ35" s="1624">
        <v>586000000</v>
      </c>
      <c r="HR35" s="1628">
        <f t="shared" si="44"/>
        <v>0</v>
      </c>
      <c r="HS35" s="1628">
        <f t="shared" si="45"/>
        <v>606510</v>
      </c>
      <c r="HT35" s="1628">
        <f t="shared" si="46"/>
        <v>606510</v>
      </c>
    </row>
    <row r="36" spans="1:228" x14ac:dyDescent="0.25">
      <c r="A36" s="1622" t="s">
        <v>436</v>
      </c>
      <c r="B36" s="1623" t="s">
        <v>127</v>
      </c>
      <c r="C36" s="1622" t="s">
        <v>431</v>
      </c>
      <c r="D36" s="1623" t="s">
        <v>431</v>
      </c>
      <c r="E36" s="1623" t="s">
        <v>418</v>
      </c>
      <c r="F36" s="1624">
        <v>0</v>
      </c>
      <c r="G36" s="1624">
        <v>696449256</v>
      </c>
      <c r="H36" s="1624">
        <v>696449256</v>
      </c>
      <c r="I36" s="1624">
        <f t="shared" si="8"/>
        <v>0</v>
      </c>
      <c r="J36" s="1624">
        <f t="shared" si="9"/>
        <v>720824.97996000003</v>
      </c>
      <c r="K36" s="1624">
        <f t="shared" si="10"/>
        <v>720824.97996000003</v>
      </c>
      <c r="U36" s="1622" t="s">
        <v>508</v>
      </c>
      <c r="V36" s="1622" t="s">
        <v>511</v>
      </c>
      <c r="W36" s="1622" t="s">
        <v>431</v>
      </c>
      <c r="X36" s="1623" t="s">
        <v>431</v>
      </c>
      <c r="Y36" s="1624">
        <v>278933000</v>
      </c>
      <c r="Z36" s="1624">
        <v>0</v>
      </c>
      <c r="AA36" s="1624">
        <v>0</v>
      </c>
      <c r="AB36" s="1624">
        <f t="shared" si="12"/>
        <v>288695.65499999997</v>
      </c>
      <c r="AC36" s="1624">
        <f t="shared" si="13"/>
        <v>0</v>
      </c>
      <c r="AD36" s="1624">
        <f t="shared" si="14"/>
        <v>0</v>
      </c>
      <c r="AO36" s="1622" t="s">
        <v>447</v>
      </c>
      <c r="AP36" s="1623" t="s">
        <v>448</v>
      </c>
      <c r="AQ36" s="1622" t="s">
        <v>431</v>
      </c>
      <c r="AR36" s="1623" t="s">
        <v>431</v>
      </c>
      <c r="AS36" s="1624">
        <v>300292000</v>
      </c>
      <c r="AT36" s="1624">
        <v>0</v>
      </c>
      <c r="AU36" s="1624">
        <v>0</v>
      </c>
      <c r="AV36" s="1624">
        <f t="shared" si="16"/>
        <v>310802.21999999997</v>
      </c>
      <c r="AW36" s="1624">
        <f t="shared" si="17"/>
        <v>0</v>
      </c>
      <c r="AX36" s="1624">
        <f t="shared" si="18"/>
        <v>0</v>
      </c>
      <c r="BI36" s="1622" t="s">
        <v>423</v>
      </c>
      <c r="BJ36" s="1623" t="s">
        <v>326</v>
      </c>
      <c r="BK36" s="1622" t="s">
        <v>431</v>
      </c>
      <c r="BL36" s="1623" t="s">
        <v>431</v>
      </c>
      <c r="BM36" s="1624">
        <v>0</v>
      </c>
      <c r="BN36" s="1624">
        <v>0</v>
      </c>
      <c r="BO36" s="1624">
        <v>0</v>
      </c>
      <c r="BP36" s="1628">
        <f t="shared" si="20"/>
        <v>0</v>
      </c>
      <c r="BQ36" s="1628">
        <f t="shared" si="21"/>
        <v>0</v>
      </c>
      <c r="BR36" s="1628">
        <f t="shared" si="22"/>
        <v>0</v>
      </c>
      <c r="CB36" s="1623" t="s">
        <v>423</v>
      </c>
      <c r="CC36" s="1623" t="s">
        <v>326</v>
      </c>
      <c r="CD36" s="1623" t="s">
        <v>431</v>
      </c>
      <c r="CE36" s="1623" t="s">
        <v>431</v>
      </c>
      <c r="CF36" s="1624">
        <v>0</v>
      </c>
      <c r="CG36" s="1624">
        <v>0</v>
      </c>
      <c r="CH36" s="1624">
        <v>0</v>
      </c>
      <c r="CI36" s="1628">
        <f t="shared" si="24"/>
        <v>0</v>
      </c>
      <c r="CJ36" s="1628">
        <f t="shared" si="25"/>
        <v>0</v>
      </c>
      <c r="CK36" s="1628">
        <f t="shared" si="26"/>
        <v>0</v>
      </c>
      <c r="CR36" s="1628"/>
      <c r="CV36" s="1181" t="s">
        <v>423</v>
      </c>
      <c r="CW36" s="1181" t="s">
        <v>326</v>
      </c>
      <c r="CX36" s="1181" t="s">
        <v>444</v>
      </c>
      <c r="CY36" s="1181" t="s">
        <v>599</v>
      </c>
      <c r="CZ36" s="1628">
        <v>0</v>
      </c>
      <c r="DA36" s="1628">
        <v>285000000</v>
      </c>
      <c r="DB36" s="1628">
        <v>285000000</v>
      </c>
      <c r="DC36" s="1628">
        <f t="shared" si="28"/>
        <v>0</v>
      </c>
      <c r="DD36" s="1628">
        <f t="shared" si="29"/>
        <v>294975</v>
      </c>
      <c r="DE36" s="1628">
        <f t="shared" si="30"/>
        <v>294975</v>
      </c>
      <c r="DO36" s="1622" t="s">
        <v>423</v>
      </c>
      <c r="DP36" s="1623" t="s">
        <v>326</v>
      </c>
      <c r="DQ36" s="1623" t="s">
        <v>424</v>
      </c>
      <c r="DR36" s="1623" t="s">
        <v>473</v>
      </c>
      <c r="DS36" s="1624">
        <v>0</v>
      </c>
      <c r="DT36" s="1624">
        <v>120000000</v>
      </c>
      <c r="DU36" s="1624">
        <v>120000000</v>
      </c>
      <c r="DV36" s="1628">
        <f t="shared" si="47"/>
        <v>0</v>
      </c>
      <c r="DW36" s="1628">
        <f t="shared" si="48"/>
        <v>124199.99999999999</v>
      </c>
      <c r="DX36" s="1628">
        <f t="shared" si="49"/>
        <v>124199.99999999999</v>
      </c>
      <c r="EI36" s="1623" t="s">
        <v>423</v>
      </c>
      <c r="EJ36" s="1623" t="s">
        <v>326</v>
      </c>
      <c r="EK36" s="1622" t="s">
        <v>424</v>
      </c>
      <c r="EL36" s="1623" t="s">
        <v>473</v>
      </c>
      <c r="EM36" s="1624">
        <v>0</v>
      </c>
      <c r="EN36" s="1624">
        <v>120000000</v>
      </c>
      <c r="EO36" s="1624">
        <v>120000000</v>
      </c>
      <c r="EP36" s="1628">
        <f t="shared" si="50"/>
        <v>0</v>
      </c>
      <c r="EQ36" s="1628">
        <f t="shared" si="51"/>
        <v>124199.99999999999</v>
      </c>
      <c r="ER36" s="1628">
        <f t="shared" si="52"/>
        <v>124199.99999999999</v>
      </c>
      <c r="FD36" s="1622" t="s">
        <v>423</v>
      </c>
      <c r="FE36" s="1622" t="s">
        <v>326</v>
      </c>
      <c r="FF36" s="1622" t="s">
        <v>424</v>
      </c>
      <c r="FG36" s="1622" t="s">
        <v>473</v>
      </c>
      <c r="FH36" s="1623" t="s">
        <v>418</v>
      </c>
      <c r="FI36" s="1624">
        <v>0</v>
      </c>
      <c r="FJ36" s="1624">
        <v>120000000</v>
      </c>
      <c r="FK36" s="1624">
        <v>120000000</v>
      </c>
      <c r="FL36" s="1628">
        <f t="shared" si="32"/>
        <v>0</v>
      </c>
      <c r="FM36" s="1628">
        <f t="shared" si="33"/>
        <v>124199.99999999999</v>
      </c>
      <c r="FN36" s="1628">
        <f t="shared" si="34"/>
        <v>124199.99999999999</v>
      </c>
      <c r="FX36" s="1622" t="s">
        <v>423</v>
      </c>
      <c r="FY36" s="1623" t="s">
        <v>326</v>
      </c>
      <c r="FZ36" s="1622" t="s">
        <v>431</v>
      </c>
      <c r="GA36" s="1623" t="s">
        <v>431</v>
      </c>
      <c r="GB36" s="1624">
        <v>0</v>
      </c>
      <c r="GC36" s="1624">
        <v>0</v>
      </c>
      <c r="GD36" s="1624">
        <v>0</v>
      </c>
      <c r="GE36" s="1628">
        <f t="shared" si="36"/>
        <v>0</v>
      </c>
      <c r="GF36" s="1628">
        <f t="shared" si="37"/>
        <v>0</v>
      </c>
      <c r="GG36" s="1628">
        <f t="shared" si="38"/>
        <v>0</v>
      </c>
      <c r="GR36" s="1181" t="s">
        <v>423</v>
      </c>
      <c r="GS36" s="1181" t="s">
        <v>326</v>
      </c>
      <c r="GT36" s="1181" t="s">
        <v>444</v>
      </c>
      <c r="GU36" s="1181" t="s">
        <v>599</v>
      </c>
      <c r="GV36" s="1628">
        <v>0</v>
      </c>
      <c r="GW36" s="1628">
        <v>285000000</v>
      </c>
      <c r="GX36" s="1628">
        <v>285000000</v>
      </c>
      <c r="GY36" s="1628">
        <f t="shared" si="40"/>
        <v>0</v>
      </c>
      <c r="GZ36" s="1628">
        <f t="shared" si="41"/>
        <v>294975</v>
      </c>
      <c r="HA36" s="1628">
        <f t="shared" si="42"/>
        <v>294975</v>
      </c>
      <c r="HI36" s="1628"/>
      <c r="HK36" s="1622" t="s">
        <v>423</v>
      </c>
      <c r="HL36" s="1622" t="s">
        <v>326</v>
      </c>
      <c r="HM36" s="1622" t="s">
        <v>431</v>
      </c>
      <c r="HN36" s="1622" t="s">
        <v>431</v>
      </c>
      <c r="HO36" s="1624">
        <v>0</v>
      </c>
      <c r="HP36" s="1624">
        <v>0</v>
      </c>
      <c r="HQ36" s="1624">
        <v>0</v>
      </c>
      <c r="HR36" s="1628">
        <f t="shared" si="44"/>
        <v>0</v>
      </c>
      <c r="HS36" s="1628">
        <f t="shared" si="45"/>
        <v>0</v>
      </c>
      <c r="HT36" s="1628">
        <f t="shared" si="46"/>
        <v>0</v>
      </c>
    </row>
    <row r="37" spans="1:228" x14ac:dyDescent="0.25">
      <c r="U37" s="1622" t="s">
        <v>508</v>
      </c>
      <c r="V37" s="1622" t="s">
        <v>511</v>
      </c>
      <c r="W37" s="1622" t="s">
        <v>431</v>
      </c>
      <c r="X37" s="1623" t="s">
        <v>431</v>
      </c>
      <c r="Y37" s="1624">
        <v>0</v>
      </c>
      <c r="Z37" s="1624">
        <v>6750000</v>
      </c>
      <c r="AA37" s="1624">
        <v>0</v>
      </c>
      <c r="AB37" s="1624">
        <f t="shared" si="12"/>
        <v>0</v>
      </c>
      <c r="AC37" s="1624">
        <f t="shared" si="13"/>
        <v>6986.2499999999991</v>
      </c>
      <c r="AD37" s="1624">
        <f t="shared" si="14"/>
        <v>0</v>
      </c>
      <c r="AO37" s="1622" t="s">
        <v>447</v>
      </c>
      <c r="AP37" s="1623" t="s">
        <v>448</v>
      </c>
      <c r="AQ37" s="1622" t="s">
        <v>431</v>
      </c>
      <c r="AR37" s="1623" t="s">
        <v>431</v>
      </c>
      <c r="AS37" s="1624">
        <v>0</v>
      </c>
      <c r="AT37" s="1624">
        <v>130476599</v>
      </c>
      <c r="AU37" s="1624">
        <v>68269825</v>
      </c>
      <c r="AV37" s="1624">
        <f t="shared" si="16"/>
        <v>0</v>
      </c>
      <c r="AW37" s="1624">
        <f t="shared" si="17"/>
        <v>135043.27996499999</v>
      </c>
      <c r="AX37" s="1624">
        <f t="shared" si="18"/>
        <v>70659.268874999994</v>
      </c>
      <c r="BI37" s="1622" t="s">
        <v>423</v>
      </c>
      <c r="BJ37" s="1623" t="s">
        <v>326</v>
      </c>
      <c r="BK37" s="1622" t="s">
        <v>479</v>
      </c>
      <c r="BL37" s="1623" t="s">
        <v>598</v>
      </c>
      <c r="BM37" s="1624">
        <v>0</v>
      </c>
      <c r="BN37" s="1624">
        <v>258663100</v>
      </c>
      <c r="BO37" s="1624">
        <v>149200000</v>
      </c>
      <c r="BP37" s="1628">
        <f t="shared" si="20"/>
        <v>0</v>
      </c>
      <c r="BQ37" s="1628">
        <f t="shared" si="21"/>
        <v>267716.30849999998</v>
      </c>
      <c r="BR37" s="1628">
        <f t="shared" si="22"/>
        <v>154422</v>
      </c>
      <c r="CB37" s="1623" t="s">
        <v>423</v>
      </c>
      <c r="CC37" s="1623" t="s">
        <v>326</v>
      </c>
      <c r="CD37" s="1623" t="s">
        <v>431</v>
      </c>
      <c r="CE37" s="1623" t="s">
        <v>431</v>
      </c>
      <c r="CF37" s="1624">
        <v>0</v>
      </c>
      <c r="CG37" s="1624">
        <v>0</v>
      </c>
      <c r="CH37" s="1624">
        <v>0</v>
      </c>
      <c r="CI37" s="1628">
        <f t="shared" si="24"/>
        <v>0</v>
      </c>
      <c r="CJ37" s="1628">
        <f t="shared" si="25"/>
        <v>0</v>
      </c>
      <c r="CK37" s="1628">
        <f t="shared" si="26"/>
        <v>0</v>
      </c>
      <c r="CR37" s="1628"/>
      <c r="CV37" s="1181" t="s">
        <v>423</v>
      </c>
      <c r="CW37" s="1181" t="s">
        <v>326</v>
      </c>
      <c r="CX37" s="1181" t="s">
        <v>595</v>
      </c>
      <c r="CY37" s="1181" t="s">
        <v>596</v>
      </c>
      <c r="CZ37" s="1628">
        <v>0</v>
      </c>
      <c r="DA37" s="1628">
        <v>3120000</v>
      </c>
      <c r="DB37" s="1628">
        <v>1560000</v>
      </c>
      <c r="DC37" s="1628">
        <f t="shared" si="28"/>
        <v>0</v>
      </c>
      <c r="DD37" s="1628">
        <f t="shared" si="29"/>
        <v>3229.2</v>
      </c>
      <c r="DE37" s="1628">
        <f t="shared" si="30"/>
        <v>1614.6</v>
      </c>
      <c r="DO37" s="1622" t="s">
        <v>423</v>
      </c>
      <c r="DP37" s="1623" t="s">
        <v>326</v>
      </c>
      <c r="DQ37" s="1623" t="s">
        <v>595</v>
      </c>
      <c r="DR37" s="1623" t="s">
        <v>596</v>
      </c>
      <c r="DS37" s="1624">
        <v>0</v>
      </c>
      <c r="DT37" s="1624">
        <v>3120000</v>
      </c>
      <c r="DU37" s="1624">
        <v>1560000</v>
      </c>
      <c r="DV37" s="1628">
        <f t="shared" si="47"/>
        <v>0</v>
      </c>
      <c r="DW37" s="1628">
        <f t="shared" si="48"/>
        <v>3229.2</v>
      </c>
      <c r="DX37" s="1628">
        <f t="shared" si="49"/>
        <v>1614.6</v>
      </c>
      <c r="EI37" s="1623" t="s">
        <v>423</v>
      </c>
      <c r="EJ37" s="1623" t="s">
        <v>326</v>
      </c>
      <c r="EK37" s="1622" t="s">
        <v>595</v>
      </c>
      <c r="EL37" s="1623" t="s">
        <v>596</v>
      </c>
      <c r="EM37" s="1624">
        <v>0</v>
      </c>
      <c r="EN37" s="1624">
        <v>3120000</v>
      </c>
      <c r="EO37" s="1624">
        <v>2340000</v>
      </c>
      <c r="EP37" s="1628">
        <f t="shared" si="50"/>
        <v>0</v>
      </c>
      <c r="EQ37" s="1628">
        <f t="shared" si="51"/>
        <v>3229.2</v>
      </c>
      <c r="ER37" s="1628">
        <f t="shared" si="52"/>
        <v>2421.8999999999996</v>
      </c>
      <c r="FD37" s="1622" t="s">
        <v>423</v>
      </c>
      <c r="FE37" s="1622" t="s">
        <v>326</v>
      </c>
      <c r="FF37" s="1622" t="s">
        <v>444</v>
      </c>
      <c r="FG37" s="1622" t="s">
        <v>599</v>
      </c>
      <c r="FH37" s="1623" t="s">
        <v>418</v>
      </c>
      <c r="FI37" s="1624">
        <v>0</v>
      </c>
      <c r="FJ37" s="1624">
        <v>285000000</v>
      </c>
      <c r="FK37" s="1624">
        <v>285000000</v>
      </c>
      <c r="FL37" s="1628">
        <f t="shared" si="32"/>
        <v>0</v>
      </c>
      <c r="FM37" s="1628">
        <f t="shared" si="33"/>
        <v>294975</v>
      </c>
      <c r="FN37" s="1628">
        <f t="shared" si="34"/>
        <v>294975</v>
      </c>
      <c r="FX37" s="1622" t="s">
        <v>423</v>
      </c>
      <c r="FY37" s="1623" t="s">
        <v>326</v>
      </c>
      <c r="FZ37" s="1622" t="s">
        <v>444</v>
      </c>
      <c r="GA37" s="1623" t="s">
        <v>599</v>
      </c>
      <c r="GB37" s="1624">
        <v>0</v>
      </c>
      <c r="GC37" s="1624">
        <v>285000000</v>
      </c>
      <c r="GD37" s="1624">
        <v>285000000</v>
      </c>
      <c r="GE37" s="1628">
        <f t="shared" si="36"/>
        <v>0</v>
      </c>
      <c r="GF37" s="1628">
        <f t="shared" si="37"/>
        <v>294975</v>
      </c>
      <c r="GG37" s="1628">
        <f t="shared" si="38"/>
        <v>294975</v>
      </c>
      <c r="GR37" s="1181" t="s">
        <v>423</v>
      </c>
      <c r="GS37" s="1181" t="s">
        <v>326</v>
      </c>
      <c r="GT37" s="1181" t="s">
        <v>595</v>
      </c>
      <c r="GU37" s="1181" t="s">
        <v>596</v>
      </c>
      <c r="GV37" s="1628">
        <v>0</v>
      </c>
      <c r="GW37" s="1628">
        <v>3120000</v>
      </c>
      <c r="GX37" s="1628">
        <v>3120000</v>
      </c>
      <c r="GY37" s="1628">
        <f t="shared" si="40"/>
        <v>0</v>
      </c>
      <c r="GZ37" s="1628">
        <f t="shared" si="41"/>
        <v>3229.2</v>
      </c>
      <c r="HA37" s="1628">
        <f t="shared" si="42"/>
        <v>3229.2</v>
      </c>
      <c r="HI37" s="1628"/>
      <c r="HK37" s="1622" t="s">
        <v>423</v>
      </c>
      <c r="HL37" s="1622" t="s">
        <v>326</v>
      </c>
      <c r="HM37" s="1622" t="s">
        <v>431</v>
      </c>
      <c r="HN37" s="1622" t="s">
        <v>431</v>
      </c>
      <c r="HO37" s="1624">
        <v>0</v>
      </c>
      <c r="HP37" s="1624">
        <v>0</v>
      </c>
      <c r="HQ37" s="1624">
        <v>0</v>
      </c>
      <c r="HR37" s="1628">
        <f t="shared" si="44"/>
        <v>0</v>
      </c>
      <c r="HS37" s="1628">
        <f t="shared" si="45"/>
        <v>0</v>
      </c>
      <c r="HT37" s="1628">
        <f t="shared" si="46"/>
        <v>0</v>
      </c>
    </row>
    <row r="38" spans="1:228" x14ac:dyDescent="0.25">
      <c r="U38" s="1622" t="s">
        <v>620</v>
      </c>
      <c r="V38" s="1622" t="s">
        <v>621</v>
      </c>
      <c r="W38" s="1622" t="s">
        <v>431</v>
      </c>
      <c r="X38" s="1623" t="s">
        <v>431</v>
      </c>
      <c r="Y38" s="1624">
        <v>35000000</v>
      </c>
      <c r="Z38" s="1624">
        <v>0</v>
      </c>
      <c r="AA38" s="1624">
        <v>0</v>
      </c>
      <c r="AB38" s="1624">
        <f t="shared" si="12"/>
        <v>36225</v>
      </c>
      <c r="AC38" s="1624">
        <f t="shared" si="13"/>
        <v>0</v>
      </c>
      <c r="AD38" s="1624">
        <f t="shared" si="14"/>
        <v>0</v>
      </c>
      <c r="AO38" s="1622" t="s">
        <v>508</v>
      </c>
      <c r="AP38" s="1623" t="s">
        <v>511</v>
      </c>
      <c r="AQ38" s="1622" t="s">
        <v>431</v>
      </c>
      <c r="AR38" s="1623" t="s">
        <v>431</v>
      </c>
      <c r="AS38" s="1624">
        <v>278933000</v>
      </c>
      <c r="AT38" s="1624">
        <v>0</v>
      </c>
      <c r="AU38" s="1624">
        <v>0</v>
      </c>
      <c r="AV38" s="1624">
        <f t="shared" si="16"/>
        <v>288695.65499999997</v>
      </c>
      <c r="AW38" s="1624">
        <f t="shared" si="17"/>
        <v>0</v>
      </c>
      <c r="AX38" s="1624">
        <f t="shared" si="18"/>
        <v>0</v>
      </c>
      <c r="BI38" s="1622" t="s">
        <v>445</v>
      </c>
      <c r="BJ38" s="1623" t="s">
        <v>446</v>
      </c>
      <c r="BK38" s="1622" t="s">
        <v>431</v>
      </c>
      <c r="BL38" s="1623" t="s">
        <v>431</v>
      </c>
      <c r="BM38" s="1624">
        <v>520000000</v>
      </c>
      <c r="BN38" s="1624">
        <v>0</v>
      </c>
      <c r="BO38" s="1624">
        <v>0</v>
      </c>
      <c r="BP38" s="1628">
        <f t="shared" si="20"/>
        <v>538200</v>
      </c>
      <c r="BQ38" s="1628">
        <f t="shared" si="21"/>
        <v>0</v>
      </c>
      <c r="BR38" s="1628">
        <f t="shared" si="22"/>
        <v>0</v>
      </c>
      <c r="CB38" s="1623" t="s">
        <v>423</v>
      </c>
      <c r="CC38" s="1623" t="s">
        <v>326</v>
      </c>
      <c r="CD38" s="1623" t="s">
        <v>479</v>
      </c>
      <c r="CE38" s="1623" t="s">
        <v>598</v>
      </c>
      <c r="CF38" s="1624">
        <v>0</v>
      </c>
      <c r="CG38" s="1624">
        <v>398663100</v>
      </c>
      <c r="CH38" s="1624">
        <v>288600000</v>
      </c>
      <c r="CI38" s="1628">
        <f t="shared" si="24"/>
        <v>0</v>
      </c>
      <c r="CJ38" s="1628">
        <f t="shared" si="25"/>
        <v>412616.30849999993</v>
      </c>
      <c r="CK38" s="1628">
        <f t="shared" si="26"/>
        <v>298701</v>
      </c>
      <c r="CR38" s="1628"/>
      <c r="CV38" s="1181" t="s">
        <v>423</v>
      </c>
      <c r="CW38" s="1181" t="s">
        <v>326</v>
      </c>
      <c r="CX38" s="1181" t="s">
        <v>431</v>
      </c>
      <c r="CY38" s="1181" t="s">
        <v>431</v>
      </c>
      <c r="CZ38" s="1628">
        <v>0</v>
      </c>
      <c r="DA38" s="1628">
        <v>0</v>
      </c>
      <c r="DB38" s="1628">
        <v>0</v>
      </c>
      <c r="DC38" s="1628">
        <f t="shared" si="28"/>
        <v>0</v>
      </c>
      <c r="DD38" s="1628">
        <f t="shared" si="29"/>
        <v>0</v>
      </c>
      <c r="DE38" s="1628">
        <f t="shared" si="30"/>
        <v>0</v>
      </c>
      <c r="DO38" s="1622" t="s">
        <v>423</v>
      </c>
      <c r="DP38" s="1623" t="s">
        <v>326</v>
      </c>
      <c r="DQ38" s="1623" t="s">
        <v>431</v>
      </c>
      <c r="DR38" s="1623" t="s">
        <v>431</v>
      </c>
      <c r="DS38" s="1624">
        <v>0</v>
      </c>
      <c r="DT38" s="1624">
        <v>0</v>
      </c>
      <c r="DU38" s="1624">
        <v>0</v>
      </c>
      <c r="DV38" s="1628">
        <f t="shared" si="47"/>
        <v>0</v>
      </c>
      <c r="DW38" s="1628">
        <f t="shared" si="48"/>
        <v>0</v>
      </c>
      <c r="DX38" s="1628">
        <f t="shared" si="49"/>
        <v>0</v>
      </c>
      <c r="EI38" s="1623" t="s">
        <v>423</v>
      </c>
      <c r="EJ38" s="1623" t="s">
        <v>326</v>
      </c>
      <c r="EK38" s="1622" t="s">
        <v>431</v>
      </c>
      <c r="EL38" s="1623" t="s">
        <v>431</v>
      </c>
      <c r="EM38" s="1624">
        <v>0</v>
      </c>
      <c r="EN38" s="1624">
        <v>0</v>
      </c>
      <c r="EO38" s="1624">
        <v>0</v>
      </c>
      <c r="EP38" s="1628">
        <f t="shared" si="50"/>
        <v>0</v>
      </c>
      <c r="EQ38" s="1628">
        <f t="shared" si="51"/>
        <v>0</v>
      </c>
      <c r="ER38" s="1628">
        <f t="shared" si="52"/>
        <v>0</v>
      </c>
      <c r="FD38" s="1622" t="s">
        <v>423</v>
      </c>
      <c r="FE38" s="1622" t="s">
        <v>326</v>
      </c>
      <c r="FF38" s="1622" t="s">
        <v>479</v>
      </c>
      <c r="FG38" s="1622" t="s">
        <v>598</v>
      </c>
      <c r="FH38" s="1623" t="s">
        <v>418</v>
      </c>
      <c r="FI38" s="1624">
        <v>0</v>
      </c>
      <c r="FJ38" s="1624">
        <v>458663100</v>
      </c>
      <c r="FK38" s="1624">
        <v>250600000</v>
      </c>
      <c r="FL38" s="1628">
        <f t="shared" si="32"/>
        <v>0</v>
      </c>
      <c r="FM38" s="1628">
        <f t="shared" si="33"/>
        <v>474716.30849999993</v>
      </c>
      <c r="FN38" s="1628">
        <f t="shared" si="34"/>
        <v>259370.99999999997</v>
      </c>
      <c r="FX38" s="1622" t="s">
        <v>423</v>
      </c>
      <c r="FY38" s="1623" t="s">
        <v>326</v>
      </c>
      <c r="FZ38" s="1622" t="s">
        <v>424</v>
      </c>
      <c r="GA38" s="1623" t="s">
        <v>473</v>
      </c>
      <c r="GB38" s="1624">
        <v>0</v>
      </c>
      <c r="GC38" s="1624">
        <v>120000000</v>
      </c>
      <c r="GD38" s="1624">
        <v>120000000</v>
      </c>
      <c r="GE38" s="1628">
        <f t="shared" si="36"/>
        <v>0</v>
      </c>
      <c r="GF38" s="1628">
        <f t="shared" si="37"/>
        <v>124199.99999999999</v>
      </c>
      <c r="GG38" s="1628">
        <f t="shared" si="38"/>
        <v>124199.99999999999</v>
      </c>
      <c r="GR38" s="1181" t="s">
        <v>423</v>
      </c>
      <c r="GS38" s="1181" t="s">
        <v>326</v>
      </c>
      <c r="GT38" s="1181" t="s">
        <v>431</v>
      </c>
      <c r="GU38" s="1181" t="s">
        <v>431</v>
      </c>
      <c r="GV38" s="1628">
        <v>0</v>
      </c>
      <c r="GW38" s="1628">
        <v>0</v>
      </c>
      <c r="GX38" s="1628">
        <v>0</v>
      </c>
      <c r="GY38" s="1628">
        <f t="shared" si="40"/>
        <v>0</v>
      </c>
      <c r="GZ38" s="1628">
        <f t="shared" si="41"/>
        <v>0</v>
      </c>
      <c r="HA38" s="1628">
        <f t="shared" si="42"/>
        <v>0</v>
      </c>
      <c r="HI38" s="1628"/>
      <c r="HK38" s="1622" t="s">
        <v>423</v>
      </c>
      <c r="HL38" s="1622" t="s">
        <v>326</v>
      </c>
      <c r="HM38" s="1622" t="s">
        <v>480</v>
      </c>
      <c r="HN38" s="1622" t="s">
        <v>471</v>
      </c>
      <c r="HO38" s="1624">
        <v>0</v>
      </c>
      <c r="HP38" s="1624">
        <v>380000000</v>
      </c>
      <c r="HQ38" s="1624">
        <v>380000000</v>
      </c>
      <c r="HR38" s="1628">
        <f t="shared" si="44"/>
        <v>0</v>
      </c>
      <c r="HS38" s="1628">
        <f t="shared" si="45"/>
        <v>393299.99999999994</v>
      </c>
      <c r="HT38" s="1628">
        <f t="shared" si="46"/>
        <v>393299.99999999994</v>
      </c>
    </row>
    <row r="39" spans="1:228" x14ac:dyDescent="0.25">
      <c r="U39" s="1622" t="s">
        <v>622</v>
      </c>
      <c r="V39" s="1622" t="s">
        <v>623</v>
      </c>
      <c r="W39" s="1622" t="s">
        <v>431</v>
      </c>
      <c r="X39" s="1623" t="s">
        <v>431</v>
      </c>
      <c r="Y39" s="1624">
        <v>50000000</v>
      </c>
      <c r="Z39" s="1624">
        <v>0</v>
      </c>
      <c r="AA39" s="1624">
        <v>0</v>
      </c>
      <c r="AB39" s="1624">
        <f t="shared" si="12"/>
        <v>51749.999999999993</v>
      </c>
      <c r="AC39" s="1624">
        <f t="shared" si="13"/>
        <v>0</v>
      </c>
      <c r="AD39" s="1624">
        <f t="shared" si="14"/>
        <v>0</v>
      </c>
      <c r="AO39" s="1622" t="s">
        <v>508</v>
      </c>
      <c r="AP39" s="1623" t="s">
        <v>511</v>
      </c>
      <c r="AQ39" s="1622" t="s">
        <v>431</v>
      </c>
      <c r="AR39" s="1623" t="s">
        <v>431</v>
      </c>
      <c r="AS39" s="1624">
        <v>0</v>
      </c>
      <c r="AT39" s="1624">
        <v>6750000</v>
      </c>
      <c r="AU39" s="1624">
        <v>0</v>
      </c>
      <c r="AV39" s="1624">
        <f t="shared" si="16"/>
        <v>0</v>
      </c>
      <c r="AW39" s="1624">
        <f t="shared" si="17"/>
        <v>6986.2499999999991</v>
      </c>
      <c r="AX39" s="1624">
        <f t="shared" si="18"/>
        <v>0</v>
      </c>
      <c r="BI39" s="1622" t="s">
        <v>447</v>
      </c>
      <c r="BJ39" s="1623" t="s">
        <v>448</v>
      </c>
      <c r="BK39" s="1622" t="s">
        <v>431</v>
      </c>
      <c r="BL39" s="1623" t="s">
        <v>431</v>
      </c>
      <c r="BM39" s="1624">
        <v>300292000</v>
      </c>
      <c r="BN39" s="1624">
        <v>0</v>
      </c>
      <c r="BO39" s="1624">
        <v>0</v>
      </c>
      <c r="BP39" s="1628">
        <f t="shared" si="20"/>
        <v>310802.21999999997</v>
      </c>
      <c r="BQ39" s="1628">
        <f t="shared" si="21"/>
        <v>0</v>
      </c>
      <c r="BR39" s="1628">
        <f t="shared" si="22"/>
        <v>0</v>
      </c>
      <c r="CB39" s="1623" t="s">
        <v>518</v>
      </c>
      <c r="CC39" s="1623" t="s">
        <v>519</v>
      </c>
      <c r="CD39" s="1623" t="s">
        <v>431</v>
      </c>
      <c r="CE39" s="1623" t="s">
        <v>431</v>
      </c>
      <c r="CF39" s="1624">
        <v>0</v>
      </c>
      <c r="CG39" s="1624">
        <v>47802257</v>
      </c>
      <c r="CH39" s="1624">
        <v>47802257</v>
      </c>
      <c r="CI39" s="1628">
        <f t="shared" si="24"/>
        <v>0</v>
      </c>
      <c r="CJ39" s="1628">
        <f t="shared" si="25"/>
        <v>49475.335994999994</v>
      </c>
      <c r="CK39" s="1628">
        <f t="shared" si="26"/>
        <v>49475.335994999994</v>
      </c>
      <c r="CR39" s="1628"/>
      <c r="CV39" s="1181" t="s">
        <v>423</v>
      </c>
      <c r="CW39" s="1181" t="s">
        <v>326</v>
      </c>
      <c r="CX39" s="1181" t="s">
        <v>479</v>
      </c>
      <c r="CY39" s="1181" t="s">
        <v>598</v>
      </c>
      <c r="CZ39" s="1628">
        <v>0</v>
      </c>
      <c r="DA39" s="1628">
        <v>278663100</v>
      </c>
      <c r="DB39" s="1628">
        <v>180600000</v>
      </c>
      <c r="DC39" s="1628">
        <f t="shared" si="28"/>
        <v>0</v>
      </c>
      <c r="DD39" s="1628">
        <f t="shared" si="29"/>
        <v>288416.30849999993</v>
      </c>
      <c r="DE39" s="1628">
        <f t="shared" si="30"/>
        <v>186921</v>
      </c>
      <c r="DO39" s="1622" t="s">
        <v>423</v>
      </c>
      <c r="DP39" s="1623" t="s">
        <v>326</v>
      </c>
      <c r="DQ39" s="1623" t="s">
        <v>431</v>
      </c>
      <c r="DR39" s="1623" t="s">
        <v>431</v>
      </c>
      <c r="DS39" s="1624">
        <v>0</v>
      </c>
      <c r="DT39" s="1624">
        <v>0</v>
      </c>
      <c r="DU39" s="1624">
        <v>0</v>
      </c>
      <c r="DV39" s="1628">
        <f t="shared" si="47"/>
        <v>0</v>
      </c>
      <c r="DW39" s="1628">
        <f t="shared" si="48"/>
        <v>0</v>
      </c>
      <c r="DX39" s="1628">
        <f t="shared" si="49"/>
        <v>0</v>
      </c>
      <c r="EI39" s="1623" t="s">
        <v>423</v>
      </c>
      <c r="EJ39" s="1623" t="s">
        <v>326</v>
      </c>
      <c r="EK39" s="1622" t="s">
        <v>444</v>
      </c>
      <c r="EL39" s="1623" t="s">
        <v>599</v>
      </c>
      <c r="EM39" s="1624">
        <v>0</v>
      </c>
      <c r="EN39" s="1624">
        <v>285000000</v>
      </c>
      <c r="EO39" s="1624">
        <v>285000000</v>
      </c>
      <c r="EP39" s="1628">
        <f t="shared" si="50"/>
        <v>0</v>
      </c>
      <c r="EQ39" s="1628">
        <f t="shared" si="51"/>
        <v>294975</v>
      </c>
      <c r="ER39" s="1628">
        <f t="shared" si="52"/>
        <v>294975</v>
      </c>
      <c r="FD39" s="1622" t="s">
        <v>423</v>
      </c>
      <c r="FE39" s="1622" t="s">
        <v>326</v>
      </c>
      <c r="FF39" s="1622" t="s">
        <v>431</v>
      </c>
      <c r="FG39" s="1622" t="s">
        <v>431</v>
      </c>
      <c r="FH39" s="1623" t="s">
        <v>418</v>
      </c>
      <c r="FI39" s="1624">
        <v>0</v>
      </c>
      <c r="FJ39" s="1624">
        <v>0</v>
      </c>
      <c r="FK39" s="1624">
        <v>0</v>
      </c>
      <c r="FL39" s="1628">
        <f t="shared" si="32"/>
        <v>0</v>
      </c>
      <c r="FM39" s="1628">
        <f t="shared" si="33"/>
        <v>0</v>
      </c>
      <c r="FN39" s="1628">
        <f t="shared" si="34"/>
        <v>0</v>
      </c>
      <c r="FX39" s="1622" t="s">
        <v>423</v>
      </c>
      <c r="FY39" s="1623" t="s">
        <v>326</v>
      </c>
      <c r="FZ39" s="1622" t="s">
        <v>479</v>
      </c>
      <c r="GA39" s="1623" t="s">
        <v>598</v>
      </c>
      <c r="GB39" s="1624">
        <v>0</v>
      </c>
      <c r="GC39" s="1624">
        <v>250600000</v>
      </c>
      <c r="GD39" s="1624">
        <v>458663100</v>
      </c>
      <c r="GE39" s="1628">
        <f t="shared" si="36"/>
        <v>0</v>
      </c>
      <c r="GF39" s="1628">
        <f t="shared" si="37"/>
        <v>259370.99999999997</v>
      </c>
      <c r="GG39" s="1628">
        <f t="shared" si="38"/>
        <v>474716.30849999993</v>
      </c>
      <c r="GR39" s="1181" t="s">
        <v>423</v>
      </c>
      <c r="GS39" s="1181" t="s">
        <v>326</v>
      </c>
      <c r="GT39" s="1181" t="s">
        <v>470</v>
      </c>
      <c r="GU39" s="1181" t="s">
        <v>597</v>
      </c>
      <c r="GV39" s="1628">
        <v>0</v>
      </c>
      <c r="GW39" s="1628">
        <v>150000000</v>
      </c>
      <c r="GX39" s="1628">
        <v>150000000</v>
      </c>
      <c r="GY39" s="1628">
        <f t="shared" si="40"/>
        <v>0</v>
      </c>
      <c r="GZ39" s="1628">
        <f t="shared" si="41"/>
        <v>155250</v>
      </c>
      <c r="HA39" s="1628">
        <f t="shared" si="42"/>
        <v>155250</v>
      </c>
      <c r="HI39" s="1628"/>
      <c r="HK39" s="1622" t="s">
        <v>423</v>
      </c>
      <c r="HL39" s="1622" t="s">
        <v>326</v>
      </c>
      <c r="HM39" s="1622" t="s">
        <v>444</v>
      </c>
      <c r="HN39" s="1622" t="s">
        <v>599</v>
      </c>
      <c r="HO39" s="1624">
        <v>0</v>
      </c>
      <c r="HP39" s="1624">
        <v>285000000</v>
      </c>
      <c r="HQ39" s="1624">
        <v>285000000</v>
      </c>
      <c r="HR39" s="1628">
        <f t="shared" si="44"/>
        <v>0</v>
      </c>
      <c r="HS39" s="1628">
        <f t="shared" si="45"/>
        <v>294975</v>
      </c>
      <c r="HT39" s="1628">
        <f t="shared" si="46"/>
        <v>294975</v>
      </c>
    </row>
    <row r="40" spans="1:228" x14ac:dyDescent="0.25">
      <c r="U40" s="1622" t="s">
        <v>436</v>
      </c>
      <c r="V40" s="1622" t="s">
        <v>127</v>
      </c>
      <c r="W40" s="1622" t="s">
        <v>431</v>
      </c>
      <c r="X40" s="1623" t="s">
        <v>431</v>
      </c>
      <c r="Y40" s="1624">
        <v>10000</v>
      </c>
      <c r="Z40" s="1624">
        <v>0</v>
      </c>
      <c r="AA40" s="1624">
        <v>0</v>
      </c>
      <c r="AB40" s="1624">
        <f t="shared" si="12"/>
        <v>10.35</v>
      </c>
      <c r="AC40" s="1624">
        <f t="shared" si="13"/>
        <v>0</v>
      </c>
      <c r="AD40" s="1624">
        <f t="shared" si="14"/>
        <v>0</v>
      </c>
      <c r="AO40" s="1622" t="s">
        <v>620</v>
      </c>
      <c r="AP40" s="1623" t="s">
        <v>621</v>
      </c>
      <c r="AQ40" s="1622" t="s">
        <v>431</v>
      </c>
      <c r="AR40" s="1623" t="s">
        <v>431</v>
      </c>
      <c r="AS40" s="1624">
        <v>35000000</v>
      </c>
      <c r="AT40" s="1624">
        <v>0</v>
      </c>
      <c r="AU40" s="1624">
        <v>0</v>
      </c>
      <c r="AV40" s="1624">
        <f t="shared" si="16"/>
        <v>36225</v>
      </c>
      <c r="AW40" s="1624">
        <f t="shared" si="17"/>
        <v>0</v>
      </c>
      <c r="AX40" s="1624">
        <f t="shared" si="18"/>
        <v>0</v>
      </c>
      <c r="BI40" s="1622" t="s">
        <v>447</v>
      </c>
      <c r="BJ40" s="1623" t="s">
        <v>448</v>
      </c>
      <c r="BK40" s="1622" t="s">
        <v>431</v>
      </c>
      <c r="BL40" s="1623" t="s">
        <v>431</v>
      </c>
      <c r="BM40" s="1624">
        <v>0</v>
      </c>
      <c r="BN40" s="1624">
        <v>173893030</v>
      </c>
      <c r="BO40" s="1624">
        <v>68269825</v>
      </c>
      <c r="BP40" s="1628">
        <f t="shared" si="20"/>
        <v>0</v>
      </c>
      <c r="BQ40" s="1628">
        <f t="shared" si="21"/>
        <v>179979.28605</v>
      </c>
      <c r="BR40" s="1628">
        <f t="shared" si="22"/>
        <v>70659.268874999994</v>
      </c>
      <c r="CB40" s="1623" t="s">
        <v>518</v>
      </c>
      <c r="CC40" s="1623" t="s">
        <v>519</v>
      </c>
      <c r="CD40" s="1623" t="s">
        <v>431</v>
      </c>
      <c r="CE40" s="1623" t="s">
        <v>431</v>
      </c>
      <c r="CF40" s="1624">
        <v>0</v>
      </c>
      <c r="CG40" s="1624">
        <v>0</v>
      </c>
      <c r="CH40" s="1624">
        <v>0</v>
      </c>
      <c r="CI40" s="1628">
        <f t="shared" si="24"/>
        <v>0</v>
      </c>
      <c r="CJ40" s="1628">
        <f t="shared" si="25"/>
        <v>0</v>
      </c>
      <c r="CK40" s="1628">
        <f t="shared" si="26"/>
        <v>0</v>
      </c>
      <c r="CR40" s="1628"/>
      <c r="CV40" s="1181" t="s">
        <v>518</v>
      </c>
      <c r="CW40" s="1181" t="s">
        <v>519</v>
      </c>
      <c r="CX40" s="1181" t="s">
        <v>431</v>
      </c>
      <c r="CY40" s="1181" t="s">
        <v>431</v>
      </c>
      <c r="CZ40" s="1628">
        <v>0</v>
      </c>
      <c r="DA40" s="1628">
        <v>47802257</v>
      </c>
      <c r="DB40" s="1628">
        <v>47802257</v>
      </c>
      <c r="DC40" s="1628">
        <f t="shared" si="28"/>
        <v>0</v>
      </c>
      <c r="DD40" s="1628">
        <f t="shared" si="29"/>
        <v>49475.335994999994</v>
      </c>
      <c r="DE40" s="1628">
        <f t="shared" si="30"/>
        <v>49475.335994999994</v>
      </c>
      <c r="DO40" s="1622" t="s">
        <v>899</v>
      </c>
      <c r="DP40" s="1623" t="s">
        <v>51</v>
      </c>
      <c r="DQ40" s="1623" t="s">
        <v>431</v>
      </c>
      <c r="DR40" s="1623" t="s">
        <v>431</v>
      </c>
      <c r="DS40" s="1624">
        <v>0</v>
      </c>
      <c r="DT40" s="1624">
        <v>0</v>
      </c>
      <c r="DU40" s="1624">
        <v>0</v>
      </c>
      <c r="DV40" s="1628">
        <f t="shared" si="47"/>
        <v>0</v>
      </c>
      <c r="DW40" s="1628">
        <f t="shared" si="48"/>
        <v>0</v>
      </c>
      <c r="DX40" s="1628">
        <f t="shared" si="49"/>
        <v>0</v>
      </c>
      <c r="EI40" s="1623" t="s">
        <v>423</v>
      </c>
      <c r="EJ40" s="1623" t="s">
        <v>326</v>
      </c>
      <c r="EK40" s="1622" t="s">
        <v>431</v>
      </c>
      <c r="EL40" s="1623" t="s">
        <v>431</v>
      </c>
      <c r="EM40" s="1624">
        <v>0</v>
      </c>
      <c r="EN40" s="1624">
        <v>0</v>
      </c>
      <c r="EO40" s="1624">
        <v>0</v>
      </c>
      <c r="EP40" s="1628">
        <f t="shared" si="50"/>
        <v>0</v>
      </c>
      <c r="EQ40" s="1628">
        <f t="shared" si="51"/>
        <v>0</v>
      </c>
      <c r="ER40" s="1628">
        <f t="shared" si="52"/>
        <v>0</v>
      </c>
      <c r="FD40" s="1622" t="s">
        <v>423</v>
      </c>
      <c r="FE40" s="1622" t="s">
        <v>326</v>
      </c>
      <c r="FF40" s="1622" t="s">
        <v>431</v>
      </c>
      <c r="FG40" s="1622" t="s">
        <v>431</v>
      </c>
      <c r="FH40" s="1623" t="s">
        <v>418</v>
      </c>
      <c r="FI40" s="1624">
        <v>0</v>
      </c>
      <c r="FJ40" s="1624">
        <v>0</v>
      </c>
      <c r="FK40" s="1624">
        <v>0</v>
      </c>
      <c r="FL40" s="1628">
        <f t="shared" si="32"/>
        <v>0</v>
      </c>
      <c r="FM40" s="1628">
        <f t="shared" si="33"/>
        <v>0</v>
      </c>
      <c r="FN40" s="1628">
        <f t="shared" si="34"/>
        <v>0</v>
      </c>
      <c r="FX40" s="1622" t="s">
        <v>423</v>
      </c>
      <c r="FY40" s="1623" t="s">
        <v>326</v>
      </c>
      <c r="FZ40" s="1622" t="s">
        <v>431</v>
      </c>
      <c r="GA40" s="1623" t="s">
        <v>431</v>
      </c>
      <c r="GB40" s="1624">
        <v>0</v>
      </c>
      <c r="GC40" s="1624">
        <v>0</v>
      </c>
      <c r="GD40" s="1624">
        <v>0</v>
      </c>
      <c r="GE40" s="1628">
        <f t="shared" si="36"/>
        <v>0</v>
      </c>
      <c r="GF40" s="1628">
        <f t="shared" si="37"/>
        <v>0</v>
      </c>
      <c r="GG40" s="1628">
        <f t="shared" si="38"/>
        <v>0</v>
      </c>
      <c r="GR40" s="1181" t="s">
        <v>423</v>
      </c>
      <c r="GS40" s="1181" t="s">
        <v>326</v>
      </c>
      <c r="GT40" s="1181" t="s">
        <v>424</v>
      </c>
      <c r="GU40" s="1181" t="s">
        <v>473</v>
      </c>
      <c r="GV40" s="1628">
        <v>0</v>
      </c>
      <c r="GW40" s="1628">
        <v>120000000</v>
      </c>
      <c r="GX40" s="1628">
        <v>120000000</v>
      </c>
      <c r="GY40" s="1628">
        <f t="shared" si="40"/>
        <v>0</v>
      </c>
      <c r="GZ40" s="1628">
        <f t="shared" si="41"/>
        <v>124199.99999999999</v>
      </c>
      <c r="HA40" s="1628">
        <f t="shared" si="42"/>
        <v>124199.99999999999</v>
      </c>
      <c r="HI40" s="1628"/>
      <c r="HK40" s="1622" t="s">
        <v>423</v>
      </c>
      <c r="HL40" s="1622" t="s">
        <v>326</v>
      </c>
      <c r="HM40" s="1622" t="s">
        <v>479</v>
      </c>
      <c r="HN40" s="1622" t="s">
        <v>598</v>
      </c>
      <c r="HO40" s="1624">
        <v>0</v>
      </c>
      <c r="HP40" s="1624">
        <v>356516624</v>
      </c>
      <c r="HQ40" s="1624">
        <v>356516624</v>
      </c>
      <c r="HR40" s="1628">
        <f t="shared" si="44"/>
        <v>0</v>
      </c>
      <c r="HS40" s="1628">
        <f t="shared" si="45"/>
        <v>368994.70584000001</v>
      </c>
      <c r="HT40" s="1628">
        <f t="shared" si="46"/>
        <v>368994.70584000001</v>
      </c>
    </row>
    <row r="41" spans="1:228" x14ac:dyDescent="0.25">
      <c r="U41" s="1622" t="s">
        <v>436</v>
      </c>
      <c r="V41" s="1622" t="s">
        <v>127</v>
      </c>
      <c r="W41" s="1622" t="s">
        <v>431</v>
      </c>
      <c r="X41" s="1623" t="s">
        <v>431</v>
      </c>
      <c r="Y41" s="1624">
        <v>0</v>
      </c>
      <c r="Z41" s="1624">
        <v>696449256</v>
      </c>
      <c r="AA41" s="1624">
        <v>696449256</v>
      </c>
      <c r="AB41" s="1624">
        <f t="shared" si="12"/>
        <v>0</v>
      </c>
      <c r="AC41" s="1624">
        <f t="shared" si="13"/>
        <v>720824.97996000003</v>
      </c>
      <c r="AD41" s="1624">
        <f t="shared" si="14"/>
        <v>720824.97996000003</v>
      </c>
      <c r="AO41" s="1622" t="s">
        <v>622</v>
      </c>
      <c r="AP41" s="1623" t="s">
        <v>623</v>
      </c>
      <c r="AQ41" s="1622" t="s">
        <v>431</v>
      </c>
      <c r="AR41" s="1623" t="s">
        <v>431</v>
      </c>
      <c r="AS41" s="1624">
        <v>50000000</v>
      </c>
      <c r="AT41" s="1624">
        <v>0</v>
      </c>
      <c r="AU41" s="1624">
        <v>0</v>
      </c>
      <c r="AV41" s="1624">
        <f t="shared" si="16"/>
        <v>51749.999999999993</v>
      </c>
      <c r="AW41" s="1624">
        <f t="shared" si="17"/>
        <v>0</v>
      </c>
      <c r="AX41" s="1624">
        <f t="shared" si="18"/>
        <v>0</v>
      </c>
      <c r="BI41" s="1622" t="s">
        <v>508</v>
      </c>
      <c r="BJ41" s="1623" t="s">
        <v>511</v>
      </c>
      <c r="BK41" s="1622" t="s">
        <v>431</v>
      </c>
      <c r="BL41" s="1623" t="s">
        <v>431</v>
      </c>
      <c r="BM41" s="1624">
        <v>278933000</v>
      </c>
      <c r="BN41" s="1624">
        <v>0</v>
      </c>
      <c r="BO41" s="1624">
        <v>0</v>
      </c>
      <c r="BP41" s="1628">
        <f t="shared" si="20"/>
        <v>288695.65499999997</v>
      </c>
      <c r="BQ41" s="1628">
        <f t="shared" si="21"/>
        <v>0</v>
      </c>
      <c r="BR41" s="1628">
        <f t="shared" si="22"/>
        <v>0</v>
      </c>
      <c r="CB41" s="1623" t="s">
        <v>445</v>
      </c>
      <c r="CC41" s="1623" t="s">
        <v>446</v>
      </c>
      <c r="CD41" s="1623" t="s">
        <v>431</v>
      </c>
      <c r="CE41" s="1623" t="s">
        <v>431</v>
      </c>
      <c r="CF41" s="1624">
        <v>520000000</v>
      </c>
      <c r="CG41" s="1624">
        <v>0</v>
      </c>
      <c r="CH41" s="1624">
        <v>0</v>
      </c>
      <c r="CI41" s="1628">
        <f t="shared" si="24"/>
        <v>538200</v>
      </c>
      <c r="CJ41" s="1628">
        <f t="shared" si="25"/>
        <v>0</v>
      </c>
      <c r="CK41" s="1628">
        <f t="shared" si="26"/>
        <v>0</v>
      </c>
      <c r="CR41" s="1628"/>
      <c r="CV41" s="1181" t="s">
        <v>518</v>
      </c>
      <c r="CW41" s="1181" t="s">
        <v>519</v>
      </c>
      <c r="CX41" s="1181" t="s">
        <v>431</v>
      </c>
      <c r="CY41" s="1181" t="s">
        <v>431</v>
      </c>
      <c r="CZ41" s="1628">
        <v>0</v>
      </c>
      <c r="DA41" s="1628">
        <v>0</v>
      </c>
      <c r="DB41" s="1628">
        <v>0</v>
      </c>
      <c r="DC41" s="1628">
        <f t="shared" si="28"/>
        <v>0</v>
      </c>
      <c r="DD41" s="1628">
        <f t="shared" si="29"/>
        <v>0</v>
      </c>
      <c r="DE41" s="1628">
        <f t="shared" si="30"/>
        <v>0</v>
      </c>
      <c r="DO41" s="1622" t="s">
        <v>899</v>
      </c>
      <c r="DP41" s="1623" t="s">
        <v>51</v>
      </c>
      <c r="DQ41" s="1623" t="s">
        <v>431</v>
      </c>
      <c r="DR41" s="1623" t="s">
        <v>431</v>
      </c>
      <c r="DS41" s="1624">
        <v>0</v>
      </c>
      <c r="DT41" s="1624">
        <v>48266357</v>
      </c>
      <c r="DU41" s="1624">
        <v>48266357</v>
      </c>
      <c r="DV41" s="1628">
        <f t="shared" si="47"/>
        <v>0</v>
      </c>
      <c r="DW41" s="1628">
        <f t="shared" si="48"/>
        <v>49955.679494999997</v>
      </c>
      <c r="DX41" s="1628">
        <f t="shared" si="49"/>
        <v>49955.679494999997</v>
      </c>
      <c r="EI41" s="1623" t="s">
        <v>423</v>
      </c>
      <c r="EJ41" s="1623" t="s">
        <v>326</v>
      </c>
      <c r="EK41" s="1622" t="s">
        <v>470</v>
      </c>
      <c r="EL41" s="1623" t="s">
        <v>597</v>
      </c>
      <c r="EM41" s="1624">
        <v>0</v>
      </c>
      <c r="EN41" s="1624">
        <v>150000000</v>
      </c>
      <c r="EO41" s="1624">
        <v>150000000</v>
      </c>
      <c r="EP41" s="1628">
        <f t="shared" si="50"/>
        <v>0</v>
      </c>
      <c r="EQ41" s="1628">
        <f t="shared" si="51"/>
        <v>155250</v>
      </c>
      <c r="ER41" s="1628">
        <f t="shared" si="52"/>
        <v>155250</v>
      </c>
      <c r="FD41" s="1622" t="s">
        <v>423</v>
      </c>
      <c r="FE41" s="1622" t="s">
        <v>326</v>
      </c>
      <c r="FF41" s="1622" t="s">
        <v>470</v>
      </c>
      <c r="FG41" s="1622" t="s">
        <v>597</v>
      </c>
      <c r="FH41" s="1623" t="s">
        <v>418</v>
      </c>
      <c r="FI41" s="1624">
        <v>0</v>
      </c>
      <c r="FJ41" s="1624">
        <v>150000000</v>
      </c>
      <c r="FK41" s="1624">
        <v>150000000</v>
      </c>
      <c r="FL41" s="1628">
        <f t="shared" si="32"/>
        <v>0</v>
      </c>
      <c r="FM41" s="1628">
        <f t="shared" si="33"/>
        <v>155250</v>
      </c>
      <c r="FN41" s="1628">
        <f t="shared" si="34"/>
        <v>155250</v>
      </c>
      <c r="FX41" s="1622" t="s">
        <v>423</v>
      </c>
      <c r="FY41" s="1623" t="s">
        <v>326</v>
      </c>
      <c r="FZ41" s="1622" t="s">
        <v>470</v>
      </c>
      <c r="GA41" s="1623" t="s">
        <v>597</v>
      </c>
      <c r="GB41" s="1624">
        <v>0</v>
      </c>
      <c r="GC41" s="1624">
        <v>150000000</v>
      </c>
      <c r="GD41" s="1624">
        <v>150000000</v>
      </c>
      <c r="GE41" s="1628">
        <f t="shared" si="36"/>
        <v>0</v>
      </c>
      <c r="GF41" s="1628">
        <f t="shared" si="37"/>
        <v>155250</v>
      </c>
      <c r="GG41" s="1628">
        <f t="shared" si="38"/>
        <v>155250</v>
      </c>
      <c r="GR41" s="1181" t="s">
        <v>423</v>
      </c>
      <c r="GS41" s="1181" t="s">
        <v>326</v>
      </c>
      <c r="GT41" s="1181" t="s">
        <v>431</v>
      </c>
      <c r="GU41" s="1181" t="s">
        <v>431</v>
      </c>
      <c r="GV41" s="1628">
        <v>0</v>
      </c>
      <c r="GW41" s="1628">
        <v>0</v>
      </c>
      <c r="GX41" s="1628">
        <v>0</v>
      </c>
      <c r="GY41" s="1628">
        <f t="shared" si="40"/>
        <v>0</v>
      </c>
      <c r="GZ41" s="1628">
        <f t="shared" si="41"/>
        <v>0</v>
      </c>
      <c r="HA41" s="1628">
        <f t="shared" si="42"/>
        <v>0</v>
      </c>
      <c r="HI41" s="1628"/>
      <c r="HK41" s="1622" t="s">
        <v>423</v>
      </c>
      <c r="HL41" s="1622" t="s">
        <v>326</v>
      </c>
      <c r="HM41" s="1622" t="s">
        <v>431</v>
      </c>
      <c r="HN41" s="1622" t="s">
        <v>431</v>
      </c>
      <c r="HO41" s="1624">
        <v>0</v>
      </c>
      <c r="HP41" s="1624">
        <v>0</v>
      </c>
      <c r="HQ41" s="1624">
        <v>0</v>
      </c>
      <c r="HR41" s="1628">
        <f t="shared" si="44"/>
        <v>0</v>
      </c>
      <c r="HS41" s="1628">
        <f t="shared" si="45"/>
        <v>0</v>
      </c>
      <c r="HT41" s="1628">
        <f t="shared" si="46"/>
        <v>0</v>
      </c>
    </row>
    <row r="42" spans="1:228" x14ac:dyDescent="0.25">
      <c r="AO42" s="1622" t="s">
        <v>436</v>
      </c>
      <c r="AP42" s="1623" t="s">
        <v>127</v>
      </c>
      <c r="AQ42" s="1622" t="s">
        <v>431</v>
      </c>
      <c r="AR42" s="1623" t="s">
        <v>431</v>
      </c>
      <c r="AS42" s="1624">
        <v>696450000</v>
      </c>
      <c r="AT42" s="1624">
        <v>0</v>
      </c>
      <c r="AU42" s="1624">
        <v>0</v>
      </c>
      <c r="AV42" s="1624">
        <f t="shared" si="16"/>
        <v>720825.75</v>
      </c>
      <c r="AW42" s="1624">
        <f t="shared" si="17"/>
        <v>0</v>
      </c>
      <c r="AX42" s="1624">
        <f t="shared" si="18"/>
        <v>0</v>
      </c>
      <c r="BI42" s="1622" t="s">
        <v>508</v>
      </c>
      <c r="BJ42" s="1623" t="s">
        <v>511</v>
      </c>
      <c r="BK42" s="1622" t="s">
        <v>431</v>
      </c>
      <c r="BL42" s="1623" t="s">
        <v>431</v>
      </c>
      <c r="BM42" s="1624">
        <v>0</v>
      </c>
      <c r="BN42" s="1624">
        <v>6750000</v>
      </c>
      <c r="BO42" s="1624">
        <v>0</v>
      </c>
      <c r="BP42" s="1628">
        <f t="shared" si="20"/>
        <v>0</v>
      </c>
      <c r="BQ42" s="1628">
        <f t="shared" si="21"/>
        <v>6986.2499999999991</v>
      </c>
      <c r="BR42" s="1628">
        <f t="shared" si="22"/>
        <v>0</v>
      </c>
      <c r="CB42" s="1623" t="s">
        <v>447</v>
      </c>
      <c r="CC42" s="1623" t="s">
        <v>448</v>
      </c>
      <c r="CD42" s="1623" t="s">
        <v>431</v>
      </c>
      <c r="CE42" s="1623" t="s">
        <v>431</v>
      </c>
      <c r="CF42" s="1624">
        <v>300292000</v>
      </c>
      <c r="CG42" s="1624">
        <v>0</v>
      </c>
      <c r="CH42" s="1624">
        <v>0</v>
      </c>
      <c r="CI42" s="1628">
        <f t="shared" si="24"/>
        <v>310802.21999999997</v>
      </c>
      <c r="CJ42" s="1628">
        <f t="shared" si="25"/>
        <v>0</v>
      </c>
      <c r="CK42" s="1628">
        <f t="shared" si="26"/>
        <v>0</v>
      </c>
      <c r="CR42" s="1628"/>
      <c r="CV42" s="1181" t="s">
        <v>445</v>
      </c>
      <c r="CW42" s="1181" t="s">
        <v>446</v>
      </c>
      <c r="CX42" s="1181" t="s">
        <v>431</v>
      </c>
      <c r="CY42" s="1181" t="s">
        <v>431</v>
      </c>
      <c r="CZ42" s="1628">
        <v>520000000</v>
      </c>
      <c r="DA42" s="1628">
        <v>0</v>
      </c>
      <c r="DB42" s="1628">
        <v>0</v>
      </c>
      <c r="DC42" s="1628">
        <f t="shared" si="28"/>
        <v>538200</v>
      </c>
      <c r="DD42" s="1628">
        <f t="shared" si="29"/>
        <v>0</v>
      </c>
      <c r="DE42" s="1628">
        <f t="shared" si="30"/>
        <v>0</v>
      </c>
      <c r="DO42" s="1622" t="s">
        <v>445</v>
      </c>
      <c r="DP42" s="1623" t="s">
        <v>446</v>
      </c>
      <c r="DQ42" s="1623" t="s">
        <v>431</v>
      </c>
      <c r="DR42" s="1623" t="s">
        <v>431</v>
      </c>
      <c r="DS42" s="1624">
        <v>300000000</v>
      </c>
      <c r="DT42" s="1624">
        <v>0</v>
      </c>
      <c r="DU42" s="1624">
        <v>0</v>
      </c>
      <c r="DV42" s="1628">
        <f t="shared" si="47"/>
        <v>310500</v>
      </c>
      <c r="DW42" s="1628">
        <f t="shared" si="48"/>
        <v>0</v>
      </c>
      <c r="DX42" s="1628">
        <f t="shared" si="49"/>
        <v>0</v>
      </c>
      <c r="EI42" s="1623" t="s">
        <v>899</v>
      </c>
      <c r="EJ42" s="1623" t="s">
        <v>51</v>
      </c>
      <c r="EK42" s="1622" t="s">
        <v>431</v>
      </c>
      <c r="EL42" s="1623" t="s">
        <v>431</v>
      </c>
      <c r="EM42" s="1624">
        <v>0</v>
      </c>
      <c r="EN42" s="1624">
        <v>0</v>
      </c>
      <c r="EO42" s="1624">
        <v>0</v>
      </c>
      <c r="EP42" s="1628">
        <f t="shared" si="50"/>
        <v>0</v>
      </c>
      <c r="EQ42" s="1628">
        <f t="shared" si="51"/>
        <v>0</v>
      </c>
      <c r="ER42" s="1628">
        <f t="shared" si="52"/>
        <v>0</v>
      </c>
      <c r="FD42" s="1622" t="s">
        <v>899</v>
      </c>
      <c r="FE42" s="1622" t="s">
        <v>51</v>
      </c>
      <c r="FF42" s="1622" t="s">
        <v>431</v>
      </c>
      <c r="FG42" s="1622" t="s">
        <v>431</v>
      </c>
      <c r="FH42" s="1623" t="s">
        <v>418</v>
      </c>
      <c r="FI42" s="1624">
        <v>0</v>
      </c>
      <c r="FJ42" s="1624">
        <v>0</v>
      </c>
      <c r="FK42" s="1624">
        <v>0</v>
      </c>
      <c r="FL42" s="1628">
        <f t="shared" si="32"/>
        <v>0</v>
      </c>
      <c r="FM42" s="1628">
        <f t="shared" si="33"/>
        <v>0</v>
      </c>
      <c r="FN42" s="1628">
        <f t="shared" si="34"/>
        <v>0</v>
      </c>
      <c r="FX42" s="1622" t="s">
        <v>899</v>
      </c>
      <c r="FY42" s="1623" t="s">
        <v>51</v>
      </c>
      <c r="FZ42" s="1622" t="s">
        <v>431</v>
      </c>
      <c r="GA42" s="1623" t="s">
        <v>431</v>
      </c>
      <c r="GB42" s="1624">
        <v>0</v>
      </c>
      <c r="GC42" s="1624">
        <v>48266357</v>
      </c>
      <c r="GD42" s="1624">
        <v>48266357</v>
      </c>
      <c r="GE42" s="1628">
        <f t="shared" si="36"/>
        <v>0</v>
      </c>
      <c r="GF42" s="1628">
        <f t="shared" si="37"/>
        <v>49955.679494999997</v>
      </c>
      <c r="GG42" s="1628">
        <f t="shared" si="38"/>
        <v>49955.679494999997</v>
      </c>
      <c r="GR42" s="1181" t="s">
        <v>899</v>
      </c>
      <c r="GS42" s="1181" t="s">
        <v>51</v>
      </c>
      <c r="GT42" s="1181" t="s">
        <v>431</v>
      </c>
      <c r="GU42" s="1181" t="s">
        <v>431</v>
      </c>
      <c r="GV42" s="1628">
        <v>0</v>
      </c>
      <c r="GW42" s="1628">
        <v>0</v>
      </c>
      <c r="GX42" s="1628">
        <v>0</v>
      </c>
      <c r="GY42" s="1628">
        <f t="shared" si="40"/>
        <v>0</v>
      </c>
      <c r="GZ42" s="1628">
        <f t="shared" si="41"/>
        <v>0</v>
      </c>
      <c r="HA42" s="1628">
        <f t="shared" si="42"/>
        <v>0</v>
      </c>
      <c r="HI42" s="1628"/>
      <c r="HK42" s="1622" t="s">
        <v>423</v>
      </c>
      <c r="HL42" s="1622" t="s">
        <v>326</v>
      </c>
      <c r="HM42" s="1622" t="s">
        <v>424</v>
      </c>
      <c r="HN42" s="1622" t="s">
        <v>473</v>
      </c>
      <c r="HO42" s="1624">
        <v>0</v>
      </c>
      <c r="HP42" s="1624">
        <v>120000000</v>
      </c>
      <c r="HQ42" s="1624">
        <v>120000000</v>
      </c>
      <c r="HR42" s="1628">
        <f t="shared" si="44"/>
        <v>0</v>
      </c>
      <c r="HS42" s="1628">
        <f t="shared" si="45"/>
        <v>124199.99999999999</v>
      </c>
      <c r="HT42" s="1628">
        <f t="shared" si="46"/>
        <v>124199.99999999999</v>
      </c>
    </row>
    <row r="43" spans="1:228" x14ac:dyDescent="0.25">
      <c r="AO43" s="1622" t="s">
        <v>436</v>
      </c>
      <c r="AP43" s="1623" t="s">
        <v>127</v>
      </c>
      <c r="AQ43" s="1622" t="s">
        <v>431</v>
      </c>
      <c r="AR43" s="1623" t="s">
        <v>431</v>
      </c>
      <c r="AS43" s="1624">
        <v>0</v>
      </c>
      <c r="AT43" s="1624">
        <v>696449256</v>
      </c>
      <c r="AU43" s="1624">
        <v>696449256</v>
      </c>
      <c r="AV43" s="1624">
        <f t="shared" si="16"/>
        <v>0</v>
      </c>
      <c r="AW43" s="1624">
        <f t="shared" si="17"/>
        <v>720824.97996000003</v>
      </c>
      <c r="AX43" s="1624">
        <f t="shared" si="18"/>
        <v>720824.97996000003</v>
      </c>
      <c r="BI43" s="1622" t="s">
        <v>620</v>
      </c>
      <c r="BJ43" s="1623" t="s">
        <v>621</v>
      </c>
      <c r="BK43" s="1622" t="s">
        <v>431</v>
      </c>
      <c r="BL43" s="1623" t="s">
        <v>431</v>
      </c>
      <c r="BM43" s="1624">
        <v>35000000</v>
      </c>
      <c r="BN43" s="1624">
        <v>0</v>
      </c>
      <c r="BO43" s="1624">
        <v>0</v>
      </c>
      <c r="BP43" s="1628">
        <f t="shared" si="20"/>
        <v>36225</v>
      </c>
      <c r="BQ43" s="1628">
        <f t="shared" si="21"/>
        <v>0</v>
      </c>
      <c r="BR43" s="1628">
        <f t="shared" si="22"/>
        <v>0</v>
      </c>
      <c r="CB43" s="1623" t="s">
        <v>447</v>
      </c>
      <c r="CC43" s="1623" t="s">
        <v>448</v>
      </c>
      <c r="CD43" s="1623" t="s">
        <v>431</v>
      </c>
      <c r="CE43" s="1623" t="s">
        <v>431</v>
      </c>
      <c r="CF43" s="1624">
        <v>0</v>
      </c>
      <c r="CG43" s="1624">
        <v>177309461</v>
      </c>
      <c r="CH43" s="1624">
        <v>94819334</v>
      </c>
      <c r="CI43" s="1628">
        <f t="shared" si="24"/>
        <v>0</v>
      </c>
      <c r="CJ43" s="1628">
        <f t="shared" si="25"/>
        <v>183515.292135</v>
      </c>
      <c r="CK43" s="1628">
        <f t="shared" si="26"/>
        <v>98138.010689999996</v>
      </c>
      <c r="CR43" s="1628"/>
      <c r="CV43" s="1181" t="s">
        <v>447</v>
      </c>
      <c r="CW43" s="1181" t="s">
        <v>448</v>
      </c>
      <c r="CX43" s="1181" t="s">
        <v>431</v>
      </c>
      <c r="CY43" s="1181" t="s">
        <v>431</v>
      </c>
      <c r="CZ43" s="1628">
        <v>300292000</v>
      </c>
      <c r="DA43" s="1628">
        <v>0</v>
      </c>
      <c r="DB43" s="1628">
        <v>0</v>
      </c>
      <c r="DC43" s="1628">
        <f t="shared" si="28"/>
        <v>310802.21999999997</v>
      </c>
      <c r="DD43" s="1628">
        <f t="shared" si="29"/>
        <v>0</v>
      </c>
      <c r="DE43" s="1628">
        <f t="shared" si="30"/>
        <v>0</v>
      </c>
      <c r="DO43" s="1622" t="s">
        <v>447</v>
      </c>
      <c r="DP43" s="1623" t="s">
        <v>448</v>
      </c>
      <c r="DQ43" s="1623" t="s">
        <v>431</v>
      </c>
      <c r="DR43" s="1623" t="s">
        <v>431</v>
      </c>
      <c r="DS43" s="1624">
        <v>300292000</v>
      </c>
      <c r="DT43" s="1624">
        <v>0</v>
      </c>
      <c r="DU43" s="1624">
        <v>0</v>
      </c>
      <c r="DV43" s="1628">
        <f t="shared" si="47"/>
        <v>310802.21999999997</v>
      </c>
      <c r="DW43" s="1628">
        <f t="shared" si="48"/>
        <v>0</v>
      </c>
      <c r="DX43" s="1628">
        <f t="shared" si="49"/>
        <v>0</v>
      </c>
      <c r="EI43" s="1623" t="s">
        <v>899</v>
      </c>
      <c r="EJ43" s="1623" t="s">
        <v>51</v>
      </c>
      <c r="EK43" s="1622" t="s">
        <v>431</v>
      </c>
      <c r="EL43" s="1623" t="s">
        <v>431</v>
      </c>
      <c r="EM43" s="1624">
        <v>0</v>
      </c>
      <c r="EN43" s="1624">
        <v>48266357</v>
      </c>
      <c r="EO43" s="1624">
        <v>48266357</v>
      </c>
      <c r="EP43" s="1628">
        <f t="shared" si="50"/>
        <v>0</v>
      </c>
      <c r="EQ43" s="1628">
        <f t="shared" si="51"/>
        <v>49955.679494999997</v>
      </c>
      <c r="ER43" s="1628">
        <f t="shared" si="52"/>
        <v>49955.679494999997</v>
      </c>
      <c r="FD43" s="1622" t="s">
        <v>899</v>
      </c>
      <c r="FE43" s="1622" t="s">
        <v>51</v>
      </c>
      <c r="FF43" s="1622" t="s">
        <v>431</v>
      </c>
      <c r="FG43" s="1622" t="s">
        <v>431</v>
      </c>
      <c r="FH43" s="1623" t="s">
        <v>418</v>
      </c>
      <c r="FI43" s="1624">
        <v>0</v>
      </c>
      <c r="FJ43" s="1624">
        <v>48266357</v>
      </c>
      <c r="FK43" s="1624">
        <v>48266357</v>
      </c>
      <c r="FL43" s="1628">
        <f t="shared" si="32"/>
        <v>0</v>
      </c>
      <c r="FM43" s="1628">
        <f t="shared" si="33"/>
        <v>49955.679494999997</v>
      </c>
      <c r="FN43" s="1628">
        <f t="shared" si="34"/>
        <v>49955.679494999997</v>
      </c>
      <c r="FX43" s="1622" t="s">
        <v>899</v>
      </c>
      <c r="FY43" s="1623" t="s">
        <v>51</v>
      </c>
      <c r="FZ43" s="1622" t="s">
        <v>431</v>
      </c>
      <c r="GA43" s="1623" t="s">
        <v>431</v>
      </c>
      <c r="GB43" s="1624">
        <v>0</v>
      </c>
      <c r="GC43" s="1624">
        <v>0</v>
      </c>
      <c r="GD43" s="1624">
        <v>0</v>
      </c>
      <c r="GE43" s="1628">
        <f t="shared" si="36"/>
        <v>0</v>
      </c>
      <c r="GF43" s="1628">
        <f t="shared" si="37"/>
        <v>0</v>
      </c>
      <c r="GG43" s="1628">
        <f t="shared" si="38"/>
        <v>0</v>
      </c>
      <c r="GR43" s="1181" t="s">
        <v>899</v>
      </c>
      <c r="GS43" s="1181" t="s">
        <v>51</v>
      </c>
      <c r="GT43" s="1181" t="s">
        <v>431</v>
      </c>
      <c r="GU43" s="1181" t="s">
        <v>431</v>
      </c>
      <c r="GV43" s="1628">
        <v>0</v>
      </c>
      <c r="GW43" s="1628">
        <v>48266357</v>
      </c>
      <c r="GX43" s="1628">
        <v>48266357</v>
      </c>
      <c r="GY43" s="1628">
        <f t="shared" si="40"/>
        <v>0</v>
      </c>
      <c r="GZ43" s="1628">
        <f t="shared" si="41"/>
        <v>49955.679494999997</v>
      </c>
      <c r="HA43" s="1628">
        <f t="shared" si="42"/>
        <v>49955.679494999997</v>
      </c>
      <c r="HI43" s="1628"/>
      <c r="HK43" s="1622" t="s">
        <v>899</v>
      </c>
      <c r="HL43" s="1622" t="s">
        <v>51</v>
      </c>
      <c r="HM43" s="1622" t="s">
        <v>431</v>
      </c>
      <c r="HN43" s="1622" t="s">
        <v>431</v>
      </c>
      <c r="HO43" s="1624">
        <v>47803000</v>
      </c>
      <c r="HP43" s="1624">
        <v>0</v>
      </c>
      <c r="HQ43" s="1624">
        <v>0</v>
      </c>
      <c r="HR43" s="1628">
        <f t="shared" si="44"/>
        <v>49476.104999999996</v>
      </c>
      <c r="HS43" s="1628">
        <f t="shared" si="45"/>
        <v>0</v>
      </c>
      <c r="HT43" s="1628">
        <f t="shared" si="46"/>
        <v>0</v>
      </c>
    </row>
    <row r="44" spans="1:228" x14ac:dyDescent="0.25">
      <c r="BI44" s="1622" t="s">
        <v>622</v>
      </c>
      <c r="BJ44" s="1623" t="s">
        <v>623</v>
      </c>
      <c r="BK44" s="1622" t="s">
        <v>431</v>
      </c>
      <c r="BL44" s="1623" t="s">
        <v>431</v>
      </c>
      <c r="BM44" s="1624">
        <v>50000000</v>
      </c>
      <c r="BN44" s="1624">
        <v>0</v>
      </c>
      <c r="BO44" s="1624">
        <v>0</v>
      </c>
      <c r="BP44" s="1628">
        <f t="shared" si="20"/>
        <v>51749.999999999993</v>
      </c>
      <c r="BQ44" s="1628">
        <f t="shared" si="21"/>
        <v>0</v>
      </c>
      <c r="BR44" s="1628">
        <f t="shared" si="22"/>
        <v>0</v>
      </c>
      <c r="CB44" s="1623" t="s">
        <v>508</v>
      </c>
      <c r="CC44" s="1623" t="s">
        <v>511</v>
      </c>
      <c r="CD44" s="1623" t="s">
        <v>431</v>
      </c>
      <c r="CE44" s="1623" t="s">
        <v>431</v>
      </c>
      <c r="CF44" s="1624">
        <v>278933000</v>
      </c>
      <c r="CG44" s="1624">
        <v>0</v>
      </c>
      <c r="CH44" s="1624">
        <v>0</v>
      </c>
      <c r="CI44" s="1628">
        <f t="shared" si="24"/>
        <v>288695.65499999997</v>
      </c>
      <c r="CJ44" s="1628">
        <f t="shared" si="25"/>
        <v>0</v>
      </c>
      <c r="CK44" s="1628">
        <f t="shared" si="26"/>
        <v>0</v>
      </c>
      <c r="CR44" s="1628"/>
      <c r="CV44" s="1181" t="s">
        <v>447</v>
      </c>
      <c r="CW44" s="1181" t="s">
        <v>448</v>
      </c>
      <c r="CX44" s="1181" t="s">
        <v>431</v>
      </c>
      <c r="CY44" s="1181" t="s">
        <v>431</v>
      </c>
      <c r="CZ44" s="1628">
        <v>0</v>
      </c>
      <c r="DA44" s="1628">
        <v>177309461</v>
      </c>
      <c r="DB44" s="1628">
        <v>99247973</v>
      </c>
      <c r="DC44" s="1628">
        <f t="shared" si="28"/>
        <v>0</v>
      </c>
      <c r="DD44" s="1628">
        <f t="shared" si="29"/>
        <v>183515.292135</v>
      </c>
      <c r="DE44" s="1628">
        <f t="shared" si="30"/>
        <v>102721.65205499998</v>
      </c>
      <c r="DO44" s="1622" t="s">
        <v>447</v>
      </c>
      <c r="DP44" s="1623" t="s">
        <v>448</v>
      </c>
      <c r="DQ44" s="1623" t="s">
        <v>431</v>
      </c>
      <c r="DR44" s="1623" t="s">
        <v>431</v>
      </c>
      <c r="DS44" s="1624">
        <v>0</v>
      </c>
      <c r="DT44" s="1624">
        <v>177309461</v>
      </c>
      <c r="DU44" s="1624">
        <v>108965248</v>
      </c>
      <c r="DV44" s="1628">
        <f t="shared" si="47"/>
        <v>0</v>
      </c>
      <c r="DW44" s="1628">
        <f t="shared" si="48"/>
        <v>183515.292135</v>
      </c>
      <c r="DX44" s="1628">
        <f t="shared" si="49"/>
        <v>112779.03168</v>
      </c>
      <c r="EI44" s="1623" t="s">
        <v>445</v>
      </c>
      <c r="EJ44" s="1623" t="s">
        <v>446</v>
      </c>
      <c r="EK44" s="1622" t="s">
        <v>431</v>
      </c>
      <c r="EL44" s="1623" t="s">
        <v>431</v>
      </c>
      <c r="EM44" s="1624">
        <v>300000000</v>
      </c>
      <c r="EN44" s="1624">
        <v>0</v>
      </c>
      <c r="EO44" s="1624">
        <v>0</v>
      </c>
      <c r="EP44" s="1628">
        <f t="shared" si="50"/>
        <v>310500</v>
      </c>
      <c r="EQ44" s="1628">
        <f t="shared" si="51"/>
        <v>0</v>
      </c>
      <c r="ER44" s="1628">
        <f t="shared" si="52"/>
        <v>0</v>
      </c>
      <c r="FD44" s="1622" t="s">
        <v>445</v>
      </c>
      <c r="FE44" s="1622" t="s">
        <v>446</v>
      </c>
      <c r="FF44" s="1622" t="s">
        <v>431</v>
      </c>
      <c r="FG44" s="1622" t="s">
        <v>431</v>
      </c>
      <c r="FH44" s="1623" t="s">
        <v>418</v>
      </c>
      <c r="FI44" s="1624">
        <v>300000000</v>
      </c>
      <c r="FJ44" s="1624">
        <v>0</v>
      </c>
      <c r="FK44" s="1624">
        <v>0</v>
      </c>
      <c r="FL44" s="1628">
        <f t="shared" si="32"/>
        <v>310500</v>
      </c>
      <c r="FM44" s="1628">
        <f t="shared" si="33"/>
        <v>0</v>
      </c>
      <c r="FN44" s="1628">
        <f t="shared" si="34"/>
        <v>0</v>
      </c>
      <c r="FX44" s="1622" t="s">
        <v>445</v>
      </c>
      <c r="FY44" s="1623" t="s">
        <v>446</v>
      </c>
      <c r="FZ44" s="1622" t="s">
        <v>431</v>
      </c>
      <c r="GA44" s="1623" t="s">
        <v>431</v>
      </c>
      <c r="GB44" s="1624">
        <v>300000000</v>
      </c>
      <c r="GC44" s="1624">
        <v>0</v>
      </c>
      <c r="GD44" s="1624">
        <v>0</v>
      </c>
      <c r="GE44" s="1628">
        <f t="shared" si="36"/>
        <v>310500</v>
      </c>
      <c r="GF44" s="1628">
        <f t="shared" si="37"/>
        <v>0</v>
      </c>
      <c r="GG44" s="1628">
        <f t="shared" si="38"/>
        <v>0</v>
      </c>
      <c r="GR44" s="1181" t="s">
        <v>445</v>
      </c>
      <c r="GS44" s="1181" t="s">
        <v>446</v>
      </c>
      <c r="GT44" s="1181" t="s">
        <v>431</v>
      </c>
      <c r="GU44" s="1181" t="s">
        <v>431</v>
      </c>
      <c r="GV44" s="1628">
        <v>300000000</v>
      </c>
      <c r="GW44" s="1628">
        <v>0</v>
      </c>
      <c r="GX44" s="1628">
        <v>0</v>
      </c>
      <c r="GY44" s="1628">
        <f t="shared" si="40"/>
        <v>310500</v>
      </c>
      <c r="GZ44" s="1628">
        <f t="shared" si="41"/>
        <v>0</v>
      </c>
      <c r="HA44" s="1628">
        <f t="shared" si="42"/>
        <v>0</v>
      </c>
      <c r="HI44" s="1628"/>
      <c r="HK44" s="1622" t="s">
        <v>899</v>
      </c>
      <c r="HL44" s="1622" t="s">
        <v>51</v>
      </c>
      <c r="HM44" s="1622" t="s">
        <v>431</v>
      </c>
      <c r="HN44" s="1622" t="s">
        <v>431</v>
      </c>
      <c r="HO44" s="1624">
        <v>0</v>
      </c>
      <c r="HP44" s="1624">
        <v>48266357</v>
      </c>
      <c r="HQ44" s="1624">
        <v>48266357</v>
      </c>
      <c r="HR44" s="1628">
        <f t="shared" si="44"/>
        <v>0</v>
      </c>
      <c r="HS44" s="1628">
        <f t="shared" si="45"/>
        <v>49955.679494999997</v>
      </c>
      <c r="HT44" s="1628">
        <f t="shared" si="46"/>
        <v>49955.679494999997</v>
      </c>
    </row>
    <row r="45" spans="1:228" x14ac:dyDescent="0.25">
      <c r="BI45" s="1622" t="s">
        <v>436</v>
      </c>
      <c r="BJ45" s="1623" t="s">
        <v>127</v>
      </c>
      <c r="BK45" s="1622" t="s">
        <v>431</v>
      </c>
      <c r="BL45" s="1623" t="s">
        <v>431</v>
      </c>
      <c r="BM45" s="1624">
        <v>696450000</v>
      </c>
      <c r="BN45" s="1624">
        <v>0</v>
      </c>
      <c r="BO45" s="1624">
        <v>0</v>
      </c>
      <c r="BP45" s="1628">
        <f t="shared" si="20"/>
        <v>720825.75</v>
      </c>
      <c r="BQ45" s="1628">
        <f t="shared" si="21"/>
        <v>0</v>
      </c>
      <c r="BR45" s="1628">
        <f t="shared" si="22"/>
        <v>0</v>
      </c>
      <c r="CB45" s="1623" t="s">
        <v>508</v>
      </c>
      <c r="CC45" s="1623" t="s">
        <v>511</v>
      </c>
      <c r="CD45" s="1623" t="s">
        <v>431</v>
      </c>
      <c r="CE45" s="1623" t="s">
        <v>431</v>
      </c>
      <c r="CF45" s="1624">
        <v>0</v>
      </c>
      <c r="CG45" s="1624">
        <v>6750000</v>
      </c>
      <c r="CH45" s="1624">
        <v>0</v>
      </c>
      <c r="CI45" s="1628">
        <f t="shared" si="24"/>
        <v>0</v>
      </c>
      <c r="CJ45" s="1628">
        <f t="shared" si="25"/>
        <v>6986.2499999999991</v>
      </c>
      <c r="CK45" s="1628">
        <f t="shared" si="26"/>
        <v>0</v>
      </c>
      <c r="CR45" s="1628"/>
      <c r="CV45" s="1181" t="s">
        <v>508</v>
      </c>
      <c r="CW45" s="1181" t="s">
        <v>511</v>
      </c>
      <c r="CX45" s="1181" t="s">
        <v>431</v>
      </c>
      <c r="CY45" s="1181" t="s">
        <v>431</v>
      </c>
      <c r="CZ45" s="1628">
        <v>278933000</v>
      </c>
      <c r="DA45" s="1628">
        <v>0</v>
      </c>
      <c r="DB45" s="1628">
        <v>0</v>
      </c>
      <c r="DC45" s="1628">
        <f t="shared" si="28"/>
        <v>288695.65499999997</v>
      </c>
      <c r="DD45" s="1628">
        <f t="shared" si="29"/>
        <v>0</v>
      </c>
      <c r="DE45" s="1628">
        <f t="shared" si="30"/>
        <v>0</v>
      </c>
      <c r="DO45" s="1622" t="s">
        <v>508</v>
      </c>
      <c r="DP45" s="1623" t="s">
        <v>511</v>
      </c>
      <c r="DQ45" s="1623" t="s">
        <v>431</v>
      </c>
      <c r="DR45" s="1623" t="s">
        <v>431</v>
      </c>
      <c r="DS45" s="1624">
        <v>278933000</v>
      </c>
      <c r="DT45" s="1624">
        <v>0</v>
      </c>
      <c r="DU45" s="1624">
        <v>0</v>
      </c>
      <c r="DV45" s="1628">
        <f t="shared" si="47"/>
        <v>288695.65499999997</v>
      </c>
      <c r="DW45" s="1628">
        <f t="shared" si="48"/>
        <v>0</v>
      </c>
      <c r="DX45" s="1628">
        <f t="shared" si="49"/>
        <v>0</v>
      </c>
      <c r="EI45" s="1623" t="s">
        <v>445</v>
      </c>
      <c r="EJ45" s="1623" t="s">
        <v>446</v>
      </c>
      <c r="EK45" s="1622" t="s">
        <v>431</v>
      </c>
      <c r="EL45" s="1623" t="s">
        <v>431</v>
      </c>
      <c r="EM45" s="1624">
        <v>0</v>
      </c>
      <c r="EN45" s="1624">
        <v>33226521</v>
      </c>
      <c r="EO45" s="1624">
        <v>7298845</v>
      </c>
      <c r="EP45" s="1628">
        <f t="shared" si="50"/>
        <v>0</v>
      </c>
      <c r="EQ45" s="1628">
        <f t="shared" si="51"/>
        <v>34389.449235</v>
      </c>
      <c r="ER45" s="1628">
        <f t="shared" si="52"/>
        <v>7554.3045750000001</v>
      </c>
      <c r="FD45" s="1622" t="s">
        <v>445</v>
      </c>
      <c r="FE45" s="1622" t="s">
        <v>446</v>
      </c>
      <c r="FF45" s="1622" t="s">
        <v>431</v>
      </c>
      <c r="FG45" s="1622" t="s">
        <v>431</v>
      </c>
      <c r="FH45" s="1623" t="s">
        <v>418</v>
      </c>
      <c r="FI45" s="1624">
        <v>0</v>
      </c>
      <c r="FJ45" s="1624">
        <v>33226521</v>
      </c>
      <c r="FK45" s="1624">
        <v>7298845</v>
      </c>
      <c r="FL45" s="1628">
        <f t="shared" si="32"/>
        <v>0</v>
      </c>
      <c r="FM45" s="1628">
        <f t="shared" si="33"/>
        <v>34389.449235</v>
      </c>
      <c r="FN45" s="1628">
        <f t="shared" si="34"/>
        <v>7554.3045750000001</v>
      </c>
      <c r="FX45" s="1622" t="s">
        <v>445</v>
      </c>
      <c r="FY45" s="1623" t="s">
        <v>446</v>
      </c>
      <c r="FZ45" s="1622" t="s">
        <v>431</v>
      </c>
      <c r="GA45" s="1623" t="s">
        <v>431</v>
      </c>
      <c r="GB45" s="1624">
        <v>0</v>
      </c>
      <c r="GC45" s="1624">
        <v>7298845</v>
      </c>
      <c r="GD45" s="1624">
        <v>33226521</v>
      </c>
      <c r="GE45" s="1628">
        <f t="shared" si="36"/>
        <v>0</v>
      </c>
      <c r="GF45" s="1628">
        <f t="shared" si="37"/>
        <v>7554.3045750000001</v>
      </c>
      <c r="GG45" s="1628">
        <f t="shared" si="38"/>
        <v>34389.449235</v>
      </c>
      <c r="GR45" s="1181" t="s">
        <v>445</v>
      </c>
      <c r="GS45" s="1181" t="s">
        <v>446</v>
      </c>
      <c r="GT45" s="1181" t="s">
        <v>431</v>
      </c>
      <c r="GU45" s="1181" t="s">
        <v>431</v>
      </c>
      <c r="GV45" s="1628">
        <v>0</v>
      </c>
      <c r="GW45" s="1628">
        <v>92602393</v>
      </c>
      <c r="GX45" s="1628">
        <v>34418054</v>
      </c>
      <c r="GY45" s="1628">
        <f t="shared" si="40"/>
        <v>0</v>
      </c>
      <c r="GZ45" s="1628">
        <f t="shared" si="41"/>
        <v>95843.476754999996</v>
      </c>
      <c r="HA45" s="1628">
        <f t="shared" si="42"/>
        <v>35622.685889999993</v>
      </c>
      <c r="HI45" s="1628"/>
      <c r="HK45" s="1622" t="s">
        <v>445</v>
      </c>
      <c r="HL45" s="1622" t="s">
        <v>446</v>
      </c>
      <c r="HM45" s="1622" t="s">
        <v>431</v>
      </c>
      <c r="HN45" s="1622" t="s">
        <v>431</v>
      </c>
      <c r="HO45" s="1624">
        <v>395587000</v>
      </c>
      <c r="HP45" s="1624">
        <v>0</v>
      </c>
      <c r="HQ45" s="1624">
        <v>0</v>
      </c>
      <c r="HR45" s="1628">
        <f t="shared" si="44"/>
        <v>409432.54499999998</v>
      </c>
      <c r="HS45" s="1628">
        <f t="shared" si="45"/>
        <v>0</v>
      </c>
      <c r="HT45" s="1628">
        <f t="shared" si="46"/>
        <v>0</v>
      </c>
    </row>
    <row r="46" spans="1:228" x14ac:dyDescent="0.25">
      <c r="BI46" s="1622" t="s">
        <v>436</v>
      </c>
      <c r="BJ46" s="1623" t="s">
        <v>127</v>
      </c>
      <c r="BK46" s="1622" t="s">
        <v>431</v>
      </c>
      <c r="BL46" s="1623" t="s">
        <v>431</v>
      </c>
      <c r="BM46" s="1624">
        <v>0</v>
      </c>
      <c r="BN46" s="1624">
        <v>696449256</v>
      </c>
      <c r="BO46" s="1624">
        <v>696449256</v>
      </c>
      <c r="BP46" s="1628">
        <f t="shared" si="20"/>
        <v>0</v>
      </c>
      <c r="BQ46" s="1628">
        <f t="shared" si="21"/>
        <v>720824.97996000003</v>
      </c>
      <c r="BR46" s="1628">
        <f t="shared" si="22"/>
        <v>720824.97996000003</v>
      </c>
      <c r="CB46" s="1623" t="s">
        <v>620</v>
      </c>
      <c r="CC46" s="1623" t="s">
        <v>621</v>
      </c>
      <c r="CD46" s="1623" t="s">
        <v>431</v>
      </c>
      <c r="CE46" s="1623" t="s">
        <v>431</v>
      </c>
      <c r="CF46" s="1624">
        <v>35000000</v>
      </c>
      <c r="CG46" s="1624">
        <v>0</v>
      </c>
      <c r="CH46" s="1624">
        <v>0</v>
      </c>
      <c r="CI46" s="1628">
        <f t="shared" si="24"/>
        <v>36225</v>
      </c>
      <c r="CJ46" s="1628">
        <f t="shared" si="25"/>
        <v>0</v>
      </c>
      <c r="CK46" s="1628">
        <f t="shared" si="26"/>
        <v>0</v>
      </c>
      <c r="CR46" s="1628"/>
      <c r="CV46" s="1181" t="s">
        <v>508</v>
      </c>
      <c r="CW46" s="1181" t="s">
        <v>511</v>
      </c>
      <c r="CX46" s="1181" t="s">
        <v>431</v>
      </c>
      <c r="CY46" s="1181" t="s">
        <v>431</v>
      </c>
      <c r="CZ46" s="1628">
        <v>0</v>
      </c>
      <c r="DA46" s="1628">
        <v>6750000</v>
      </c>
      <c r="DB46" s="1628">
        <v>0</v>
      </c>
      <c r="DC46" s="1628">
        <f t="shared" si="28"/>
        <v>0</v>
      </c>
      <c r="DD46" s="1628">
        <f t="shared" si="29"/>
        <v>6986.2499999999991</v>
      </c>
      <c r="DE46" s="1628">
        <f t="shared" si="30"/>
        <v>0</v>
      </c>
      <c r="DO46" s="1622" t="s">
        <v>508</v>
      </c>
      <c r="DP46" s="1623" t="s">
        <v>511</v>
      </c>
      <c r="DQ46" s="1623" t="s">
        <v>431</v>
      </c>
      <c r="DR46" s="1623" t="s">
        <v>431</v>
      </c>
      <c r="DS46" s="1624">
        <v>0</v>
      </c>
      <c r="DT46" s="1624">
        <v>6750000</v>
      </c>
      <c r="DU46" s="1624">
        <v>0</v>
      </c>
      <c r="DV46" s="1628">
        <f t="shared" si="47"/>
        <v>0</v>
      </c>
      <c r="DW46" s="1628">
        <f t="shared" si="48"/>
        <v>6986.2499999999991</v>
      </c>
      <c r="DX46" s="1628">
        <f t="shared" si="49"/>
        <v>0</v>
      </c>
      <c r="EI46" s="1623" t="s">
        <v>447</v>
      </c>
      <c r="EJ46" s="1623" t="s">
        <v>448</v>
      </c>
      <c r="EK46" s="1622" t="s">
        <v>431</v>
      </c>
      <c r="EL46" s="1623" t="s">
        <v>431</v>
      </c>
      <c r="EM46" s="1624">
        <v>300292000</v>
      </c>
      <c r="EN46" s="1624">
        <v>0</v>
      </c>
      <c r="EO46" s="1624">
        <v>0</v>
      </c>
      <c r="EP46" s="1628">
        <f t="shared" si="50"/>
        <v>310802.21999999997</v>
      </c>
      <c r="EQ46" s="1628">
        <f t="shared" si="51"/>
        <v>0</v>
      </c>
      <c r="ER46" s="1628">
        <f t="shared" si="52"/>
        <v>0</v>
      </c>
      <c r="FD46" s="1622" t="s">
        <v>447</v>
      </c>
      <c r="FE46" s="1622" t="s">
        <v>448</v>
      </c>
      <c r="FF46" s="1622" t="s">
        <v>431</v>
      </c>
      <c r="FG46" s="1622" t="s">
        <v>431</v>
      </c>
      <c r="FH46" s="1623" t="s">
        <v>418</v>
      </c>
      <c r="FI46" s="1624">
        <v>300292000</v>
      </c>
      <c r="FJ46" s="1624">
        <v>0</v>
      </c>
      <c r="FK46" s="1624">
        <v>0</v>
      </c>
      <c r="FL46" s="1628">
        <f t="shared" si="32"/>
        <v>310802.21999999997</v>
      </c>
      <c r="FM46" s="1628">
        <f t="shared" si="33"/>
        <v>0</v>
      </c>
      <c r="FN46" s="1628">
        <f t="shared" si="34"/>
        <v>0</v>
      </c>
      <c r="FX46" s="1622" t="s">
        <v>447</v>
      </c>
      <c r="FY46" s="1623" t="s">
        <v>448</v>
      </c>
      <c r="FZ46" s="1622" t="s">
        <v>431</v>
      </c>
      <c r="GA46" s="1623" t="s">
        <v>431</v>
      </c>
      <c r="GB46" s="1624">
        <v>300292000</v>
      </c>
      <c r="GC46" s="1624">
        <v>0</v>
      </c>
      <c r="GD46" s="1624">
        <v>0</v>
      </c>
      <c r="GE46" s="1628">
        <f t="shared" si="36"/>
        <v>310802.21999999997</v>
      </c>
      <c r="GF46" s="1628">
        <f t="shared" si="37"/>
        <v>0</v>
      </c>
      <c r="GG46" s="1628">
        <f t="shared" si="38"/>
        <v>0</v>
      </c>
      <c r="GR46" s="1181" t="s">
        <v>447</v>
      </c>
      <c r="GS46" s="1181" t="s">
        <v>448</v>
      </c>
      <c r="GT46" s="1181" t="s">
        <v>431</v>
      </c>
      <c r="GU46" s="1181" t="s">
        <v>431</v>
      </c>
      <c r="GV46" s="1628">
        <v>300292000</v>
      </c>
      <c r="GW46" s="1628">
        <v>0</v>
      </c>
      <c r="GX46" s="1628">
        <v>0</v>
      </c>
      <c r="GY46" s="1628">
        <f t="shared" si="40"/>
        <v>310802.21999999997</v>
      </c>
      <c r="GZ46" s="1628">
        <f t="shared" si="41"/>
        <v>0</v>
      </c>
      <c r="HA46" s="1628">
        <f t="shared" si="42"/>
        <v>0</v>
      </c>
      <c r="HI46" s="1628"/>
      <c r="HK46" s="1622" t="s">
        <v>445</v>
      </c>
      <c r="HL46" s="1622" t="s">
        <v>446</v>
      </c>
      <c r="HM46" s="1622" t="s">
        <v>431</v>
      </c>
      <c r="HN46" s="1622" t="s">
        <v>431</v>
      </c>
      <c r="HO46" s="1624">
        <v>0</v>
      </c>
      <c r="HP46" s="1624">
        <v>294235544</v>
      </c>
      <c r="HQ46" s="1624">
        <v>274840763</v>
      </c>
      <c r="HR46" s="1628">
        <f t="shared" si="44"/>
        <v>0</v>
      </c>
      <c r="HS46" s="1628">
        <f t="shared" si="45"/>
        <v>304533.78803999996</v>
      </c>
      <c r="HT46" s="1628">
        <f t="shared" si="46"/>
        <v>284460.18970499997</v>
      </c>
    </row>
    <row r="47" spans="1:228" x14ac:dyDescent="0.25">
      <c r="CB47" s="1623" t="s">
        <v>622</v>
      </c>
      <c r="CC47" s="1623" t="s">
        <v>623</v>
      </c>
      <c r="CD47" s="1623" t="s">
        <v>431</v>
      </c>
      <c r="CE47" s="1623" t="s">
        <v>431</v>
      </c>
      <c r="CF47" s="1624">
        <v>50000000</v>
      </c>
      <c r="CG47" s="1624">
        <v>0</v>
      </c>
      <c r="CH47" s="1624">
        <v>0</v>
      </c>
      <c r="CI47" s="1628">
        <f t="shared" si="24"/>
        <v>51749.999999999993</v>
      </c>
      <c r="CJ47" s="1628">
        <f t="shared" si="25"/>
        <v>0</v>
      </c>
      <c r="CK47" s="1628">
        <f t="shared" si="26"/>
        <v>0</v>
      </c>
      <c r="CR47" s="1628"/>
      <c r="CV47" s="1181" t="s">
        <v>620</v>
      </c>
      <c r="CW47" s="1181" t="s">
        <v>621</v>
      </c>
      <c r="CX47" s="1181" t="s">
        <v>431</v>
      </c>
      <c r="CY47" s="1181" t="s">
        <v>431</v>
      </c>
      <c r="CZ47" s="1628">
        <v>35000000</v>
      </c>
      <c r="DA47" s="1628">
        <v>0</v>
      </c>
      <c r="DB47" s="1628">
        <v>0</v>
      </c>
      <c r="DC47" s="1628">
        <f t="shared" si="28"/>
        <v>36225</v>
      </c>
      <c r="DD47" s="1628">
        <f t="shared" si="29"/>
        <v>0</v>
      </c>
      <c r="DE47" s="1628">
        <f t="shared" si="30"/>
        <v>0</v>
      </c>
      <c r="DO47" s="1622" t="s">
        <v>620</v>
      </c>
      <c r="DP47" s="1623" t="s">
        <v>621</v>
      </c>
      <c r="DQ47" s="1623" t="s">
        <v>431</v>
      </c>
      <c r="DR47" s="1623" t="s">
        <v>431</v>
      </c>
      <c r="DS47" s="1624">
        <v>35000000</v>
      </c>
      <c r="DT47" s="1624">
        <v>0</v>
      </c>
      <c r="DU47" s="1624">
        <v>0</v>
      </c>
      <c r="DV47" s="1628">
        <f t="shared" si="47"/>
        <v>36225</v>
      </c>
      <c r="DW47" s="1628">
        <f t="shared" si="48"/>
        <v>0</v>
      </c>
      <c r="DX47" s="1628">
        <f t="shared" si="49"/>
        <v>0</v>
      </c>
      <c r="EI47" s="1623" t="s">
        <v>447</v>
      </c>
      <c r="EJ47" s="1623" t="s">
        <v>448</v>
      </c>
      <c r="EK47" s="1622" t="s">
        <v>431</v>
      </c>
      <c r="EL47" s="1623" t="s">
        <v>431</v>
      </c>
      <c r="EM47" s="1624">
        <v>0</v>
      </c>
      <c r="EN47" s="1624">
        <v>210609461</v>
      </c>
      <c r="EO47" s="1624">
        <v>113393887</v>
      </c>
      <c r="EP47" s="1628">
        <f t="shared" si="50"/>
        <v>0</v>
      </c>
      <c r="EQ47" s="1628">
        <f t="shared" si="51"/>
        <v>217980.792135</v>
      </c>
      <c r="ER47" s="1628">
        <f t="shared" si="52"/>
        <v>117362.67304499999</v>
      </c>
      <c r="FD47" s="1622" t="s">
        <v>447</v>
      </c>
      <c r="FE47" s="1622" t="s">
        <v>448</v>
      </c>
      <c r="FF47" s="1622" t="s">
        <v>431</v>
      </c>
      <c r="FG47" s="1622" t="s">
        <v>431</v>
      </c>
      <c r="FH47" s="1623" t="s">
        <v>418</v>
      </c>
      <c r="FI47" s="1624">
        <v>0</v>
      </c>
      <c r="FJ47" s="1624">
        <v>210609461</v>
      </c>
      <c r="FK47" s="1624">
        <v>144468738</v>
      </c>
      <c r="FL47" s="1628">
        <f t="shared" si="32"/>
        <v>0</v>
      </c>
      <c r="FM47" s="1628">
        <f t="shared" si="33"/>
        <v>217980.792135</v>
      </c>
      <c r="FN47" s="1628">
        <f t="shared" si="34"/>
        <v>149525.14383000002</v>
      </c>
      <c r="FX47" s="1622" t="s">
        <v>447</v>
      </c>
      <c r="FY47" s="1623" t="s">
        <v>448</v>
      </c>
      <c r="FZ47" s="1622" t="s">
        <v>431</v>
      </c>
      <c r="GA47" s="1623" t="s">
        <v>431</v>
      </c>
      <c r="GB47" s="1624">
        <v>0</v>
      </c>
      <c r="GC47" s="1624">
        <v>160565577</v>
      </c>
      <c r="GD47" s="1624">
        <v>214025892</v>
      </c>
      <c r="GE47" s="1628">
        <f t="shared" si="36"/>
        <v>0</v>
      </c>
      <c r="GF47" s="1628">
        <f t="shared" si="37"/>
        <v>166185.37219499997</v>
      </c>
      <c r="GG47" s="1628">
        <f t="shared" si="38"/>
        <v>221516.79821999997</v>
      </c>
      <c r="GR47" s="1181" t="s">
        <v>447</v>
      </c>
      <c r="GS47" s="1181" t="s">
        <v>448</v>
      </c>
      <c r="GT47" s="1181" t="s">
        <v>431</v>
      </c>
      <c r="GU47" s="1181" t="s">
        <v>431</v>
      </c>
      <c r="GV47" s="1628">
        <v>0</v>
      </c>
      <c r="GW47" s="1628">
        <v>269504404</v>
      </c>
      <c r="GX47" s="1628">
        <v>169532008</v>
      </c>
      <c r="GY47" s="1628">
        <f t="shared" si="40"/>
        <v>0</v>
      </c>
      <c r="GZ47" s="1628">
        <f t="shared" si="41"/>
        <v>278937.05813999998</v>
      </c>
      <c r="HA47" s="1628">
        <f t="shared" si="42"/>
        <v>175465.62827999998</v>
      </c>
      <c r="HI47" s="1628"/>
      <c r="HK47" s="1622" t="s">
        <v>447</v>
      </c>
      <c r="HL47" s="1622" t="s">
        <v>448</v>
      </c>
      <c r="HM47" s="1622" t="s">
        <v>431</v>
      </c>
      <c r="HN47" s="1622" t="s">
        <v>431</v>
      </c>
      <c r="HO47" s="1624">
        <v>282000000</v>
      </c>
      <c r="HP47" s="1624">
        <v>0</v>
      </c>
      <c r="HQ47" s="1624">
        <v>0</v>
      </c>
      <c r="HR47" s="1628">
        <f t="shared" si="44"/>
        <v>291870</v>
      </c>
      <c r="HS47" s="1628">
        <f t="shared" si="45"/>
        <v>0</v>
      </c>
      <c r="HT47" s="1628">
        <f t="shared" si="46"/>
        <v>0</v>
      </c>
    </row>
    <row r="48" spans="1:228" x14ac:dyDescent="0.25">
      <c r="CB48" s="1623" t="s">
        <v>436</v>
      </c>
      <c r="CC48" s="1623" t="s">
        <v>127</v>
      </c>
      <c r="CD48" s="1623" t="s">
        <v>431</v>
      </c>
      <c r="CE48" s="1623" t="s">
        <v>431</v>
      </c>
      <c r="CF48" s="1624">
        <v>696450000</v>
      </c>
      <c r="CG48" s="1624">
        <v>0</v>
      </c>
      <c r="CH48" s="1624">
        <v>0</v>
      </c>
      <c r="CI48" s="1628">
        <f t="shared" si="24"/>
        <v>720825.75</v>
      </c>
      <c r="CJ48" s="1628">
        <f t="shared" si="25"/>
        <v>0</v>
      </c>
      <c r="CK48" s="1628">
        <f t="shared" si="26"/>
        <v>0</v>
      </c>
      <c r="CR48" s="1628"/>
      <c r="CV48" s="1181" t="s">
        <v>622</v>
      </c>
      <c r="CW48" s="1181" t="s">
        <v>623</v>
      </c>
      <c r="CX48" s="1181" t="s">
        <v>431</v>
      </c>
      <c r="CY48" s="1181" t="s">
        <v>431</v>
      </c>
      <c r="CZ48" s="1628">
        <v>50000000</v>
      </c>
      <c r="DA48" s="1628">
        <v>0</v>
      </c>
      <c r="DB48" s="1628">
        <v>0</v>
      </c>
      <c r="DC48" s="1628">
        <f t="shared" si="28"/>
        <v>51749.999999999993</v>
      </c>
      <c r="DD48" s="1628">
        <f t="shared" si="29"/>
        <v>0</v>
      </c>
      <c r="DE48" s="1628">
        <f t="shared" si="30"/>
        <v>0</v>
      </c>
      <c r="DO48" s="1622" t="s">
        <v>620</v>
      </c>
      <c r="DP48" s="1623" t="s">
        <v>621</v>
      </c>
      <c r="DQ48" s="1623" t="s">
        <v>431</v>
      </c>
      <c r="DR48" s="1623" t="s">
        <v>431</v>
      </c>
      <c r="DS48" s="1624">
        <v>0</v>
      </c>
      <c r="DT48" s="1624">
        <v>28350000</v>
      </c>
      <c r="DU48" s="1624">
        <v>0</v>
      </c>
      <c r="DV48" s="1628">
        <f t="shared" si="47"/>
        <v>0</v>
      </c>
      <c r="DW48" s="1628">
        <f t="shared" si="48"/>
        <v>29342.249999999996</v>
      </c>
      <c r="DX48" s="1628">
        <f t="shared" si="49"/>
        <v>0</v>
      </c>
      <c r="EI48" s="1623" t="s">
        <v>508</v>
      </c>
      <c r="EJ48" s="1623" t="s">
        <v>511</v>
      </c>
      <c r="EK48" s="1622" t="s">
        <v>431</v>
      </c>
      <c r="EL48" s="1623" t="s">
        <v>431</v>
      </c>
      <c r="EM48" s="1624">
        <v>278933000</v>
      </c>
      <c r="EN48" s="1624">
        <v>0</v>
      </c>
      <c r="EO48" s="1624">
        <v>0</v>
      </c>
      <c r="EP48" s="1628">
        <f t="shared" si="50"/>
        <v>288695.65499999997</v>
      </c>
      <c r="EQ48" s="1628">
        <f t="shared" si="51"/>
        <v>0</v>
      </c>
      <c r="ER48" s="1628">
        <f t="shared" si="52"/>
        <v>0</v>
      </c>
      <c r="FD48" s="1622" t="s">
        <v>508</v>
      </c>
      <c r="FE48" s="1622" t="s">
        <v>511</v>
      </c>
      <c r="FF48" s="1622" t="s">
        <v>431</v>
      </c>
      <c r="FG48" s="1622" t="s">
        <v>431</v>
      </c>
      <c r="FH48" s="1623" t="s">
        <v>418</v>
      </c>
      <c r="FI48" s="1624">
        <v>278933000</v>
      </c>
      <c r="FJ48" s="1624">
        <v>0</v>
      </c>
      <c r="FK48" s="1624">
        <v>0</v>
      </c>
      <c r="FL48" s="1628">
        <f t="shared" si="32"/>
        <v>288695.65499999997</v>
      </c>
      <c r="FM48" s="1628">
        <f t="shared" si="33"/>
        <v>0</v>
      </c>
      <c r="FN48" s="1628">
        <f t="shared" si="34"/>
        <v>0</v>
      </c>
      <c r="FX48" s="1622" t="s">
        <v>508</v>
      </c>
      <c r="FY48" s="1623" t="s">
        <v>511</v>
      </c>
      <c r="FZ48" s="1622" t="s">
        <v>431</v>
      </c>
      <c r="GA48" s="1623" t="s">
        <v>431</v>
      </c>
      <c r="GB48" s="1624">
        <v>278933000</v>
      </c>
      <c r="GC48" s="1624">
        <v>0</v>
      </c>
      <c r="GD48" s="1624">
        <v>0</v>
      </c>
      <c r="GE48" s="1628">
        <f t="shared" si="36"/>
        <v>288695.65499999997</v>
      </c>
      <c r="GF48" s="1628">
        <f t="shared" si="37"/>
        <v>0</v>
      </c>
      <c r="GG48" s="1628">
        <f t="shared" si="38"/>
        <v>0</v>
      </c>
      <c r="GR48" s="1181" t="s">
        <v>508</v>
      </c>
      <c r="GS48" s="1181" t="s">
        <v>511</v>
      </c>
      <c r="GT48" s="1181" t="s">
        <v>431</v>
      </c>
      <c r="GU48" s="1181" t="s">
        <v>431</v>
      </c>
      <c r="GV48" s="1628">
        <v>278933000</v>
      </c>
      <c r="GW48" s="1628">
        <v>0</v>
      </c>
      <c r="GX48" s="1628">
        <v>0</v>
      </c>
      <c r="GY48" s="1628">
        <f t="shared" si="40"/>
        <v>288695.65499999997</v>
      </c>
      <c r="GZ48" s="1628">
        <f t="shared" si="41"/>
        <v>0</v>
      </c>
      <c r="HA48" s="1628">
        <f t="shared" si="42"/>
        <v>0</v>
      </c>
      <c r="HI48" s="1628"/>
      <c r="HK48" s="1622" t="s">
        <v>447</v>
      </c>
      <c r="HL48" s="1622" t="s">
        <v>448</v>
      </c>
      <c r="HM48" s="1622" t="s">
        <v>431</v>
      </c>
      <c r="HN48" s="1622" t="s">
        <v>431</v>
      </c>
      <c r="HO48" s="1624">
        <v>0</v>
      </c>
      <c r="HP48" s="1624">
        <v>234725382</v>
      </c>
      <c r="HQ48" s="1624">
        <v>218134199</v>
      </c>
      <c r="HR48" s="1628">
        <f t="shared" si="44"/>
        <v>0</v>
      </c>
      <c r="HS48" s="1628">
        <f t="shared" si="45"/>
        <v>242940.77036999998</v>
      </c>
      <c r="HT48" s="1628">
        <f t="shared" si="46"/>
        <v>225768.89596499997</v>
      </c>
    </row>
    <row r="49" spans="80:228" x14ac:dyDescent="0.25">
      <c r="CB49" s="1623" t="s">
        <v>436</v>
      </c>
      <c r="CC49" s="1623" t="s">
        <v>127</v>
      </c>
      <c r="CD49" s="1623" t="s">
        <v>431</v>
      </c>
      <c r="CE49" s="1623" t="s">
        <v>431</v>
      </c>
      <c r="CF49" s="1624">
        <v>0</v>
      </c>
      <c r="CG49" s="1624">
        <v>696449256</v>
      </c>
      <c r="CH49" s="1624">
        <v>696449256</v>
      </c>
      <c r="CI49" s="1628">
        <f t="shared" si="24"/>
        <v>0</v>
      </c>
      <c r="CJ49" s="1628">
        <f t="shared" si="25"/>
        <v>720824.97996000003</v>
      </c>
      <c r="CK49" s="1628">
        <f t="shared" si="26"/>
        <v>720824.97996000003</v>
      </c>
      <c r="CR49" s="1628"/>
      <c r="CV49" s="1181" t="s">
        <v>436</v>
      </c>
      <c r="CW49" s="1181" t="s">
        <v>127</v>
      </c>
      <c r="CX49" s="1181" t="s">
        <v>431</v>
      </c>
      <c r="CY49" s="1181" t="s">
        <v>431</v>
      </c>
      <c r="CZ49" s="1628">
        <v>696450000</v>
      </c>
      <c r="DA49" s="1628">
        <v>0</v>
      </c>
      <c r="DB49" s="1628">
        <v>0</v>
      </c>
      <c r="DC49" s="1628">
        <f t="shared" si="28"/>
        <v>720825.75</v>
      </c>
      <c r="DD49" s="1628">
        <f t="shared" si="29"/>
        <v>0</v>
      </c>
      <c r="DE49" s="1628">
        <f t="shared" si="30"/>
        <v>0</v>
      </c>
      <c r="DO49" s="1622" t="s">
        <v>622</v>
      </c>
      <c r="DP49" s="1623" t="s">
        <v>623</v>
      </c>
      <c r="DQ49" s="1623" t="s">
        <v>431</v>
      </c>
      <c r="DR49" s="1623" t="s">
        <v>431</v>
      </c>
      <c r="DS49" s="1624">
        <v>50000000</v>
      </c>
      <c r="DT49" s="1624">
        <v>0</v>
      </c>
      <c r="DU49" s="1624">
        <v>0</v>
      </c>
      <c r="DV49" s="1628">
        <f t="shared" si="47"/>
        <v>51749.999999999993</v>
      </c>
      <c r="DW49" s="1628">
        <f t="shared" si="48"/>
        <v>0</v>
      </c>
      <c r="DX49" s="1628">
        <f t="shared" si="49"/>
        <v>0</v>
      </c>
      <c r="EI49" s="1623" t="s">
        <v>508</v>
      </c>
      <c r="EJ49" s="1623" t="s">
        <v>511</v>
      </c>
      <c r="EK49" s="1622" t="s">
        <v>431</v>
      </c>
      <c r="EL49" s="1623" t="s">
        <v>431</v>
      </c>
      <c r="EM49" s="1624">
        <v>0</v>
      </c>
      <c r="EN49" s="1624">
        <v>113400623</v>
      </c>
      <c r="EO49" s="1624">
        <v>0</v>
      </c>
      <c r="EP49" s="1628">
        <f t="shared" si="50"/>
        <v>0</v>
      </c>
      <c r="EQ49" s="1628">
        <f t="shared" si="51"/>
        <v>117369.644805</v>
      </c>
      <c r="ER49" s="1628">
        <f t="shared" si="52"/>
        <v>0</v>
      </c>
      <c r="FD49" s="1622" t="s">
        <v>508</v>
      </c>
      <c r="FE49" s="1622" t="s">
        <v>511</v>
      </c>
      <c r="FF49" s="1622" t="s">
        <v>431</v>
      </c>
      <c r="FG49" s="1622" t="s">
        <v>431</v>
      </c>
      <c r="FH49" s="1623" t="s">
        <v>418</v>
      </c>
      <c r="FI49" s="1624">
        <v>0</v>
      </c>
      <c r="FJ49" s="1624">
        <v>113400623</v>
      </c>
      <c r="FK49" s="1624">
        <v>43011212</v>
      </c>
      <c r="FL49" s="1628">
        <f t="shared" si="32"/>
        <v>0</v>
      </c>
      <c r="FM49" s="1628">
        <f t="shared" si="33"/>
        <v>117369.644805</v>
      </c>
      <c r="FN49" s="1628">
        <f t="shared" si="34"/>
        <v>44516.604419999996</v>
      </c>
      <c r="FX49" s="1622" t="s">
        <v>508</v>
      </c>
      <c r="FY49" s="1623" t="s">
        <v>511</v>
      </c>
      <c r="FZ49" s="1622" t="s">
        <v>431</v>
      </c>
      <c r="GA49" s="1623" t="s">
        <v>431</v>
      </c>
      <c r="GB49" s="1624">
        <v>0</v>
      </c>
      <c r="GC49" s="1624">
        <v>61141818</v>
      </c>
      <c r="GD49" s="1624">
        <v>246240083</v>
      </c>
      <c r="GE49" s="1628">
        <f t="shared" si="36"/>
        <v>0</v>
      </c>
      <c r="GF49" s="1628">
        <f t="shared" si="37"/>
        <v>63281.781629999998</v>
      </c>
      <c r="GG49" s="1628">
        <f t="shared" si="38"/>
        <v>254858.48590499998</v>
      </c>
      <c r="GR49" s="1181" t="s">
        <v>508</v>
      </c>
      <c r="GS49" s="1181" t="s">
        <v>511</v>
      </c>
      <c r="GT49" s="1181" t="s">
        <v>431</v>
      </c>
      <c r="GU49" s="1181" t="s">
        <v>431</v>
      </c>
      <c r="GV49" s="1628">
        <v>0</v>
      </c>
      <c r="GW49" s="1628">
        <v>246240083</v>
      </c>
      <c r="GX49" s="1628">
        <v>193981278</v>
      </c>
      <c r="GY49" s="1628">
        <f t="shared" si="40"/>
        <v>0</v>
      </c>
      <c r="GZ49" s="1628">
        <f t="shared" si="41"/>
        <v>254858.48590499998</v>
      </c>
      <c r="HA49" s="1628">
        <f t="shared" si="42"/>
        <v>200770.62272999997</v>
      </c>
      <c r="HI49" s="1628"/>
      <c r="HK49" s="1622" t="s">
        <v>508</v>
      </c>
      <c r="HL49" s="1622" t="s">
        <v>511</v>
      </c>
      <c r="HM49" s="1622" t="s">
        <v>431</v>
      </c>
      <c r="HN49" s="1622" t="s">
        <v>431</v>
      </c>
      <c r="HO49" s="1624">
        <v>277000000</v>
      </c>
      <c r="HP49" s="1624">
        <v>0</v>
      </c>
      <c r="HQ49" s="1624">
        <v>0</v>
      </c>
      <c r="HR49" s="1628">
        <f t="shared" si="44"/>
        <v>286695</v>
      </c>
      <c r="HS49" s="1628">
        <f t="shared" si="45"/>
        <v>0</v>
      </c>
      <c r="HT49" s="1628">
        <f t="shared" si="46"/>
        <v>0</v>
      </c>
    </row>
    <row r="50" spans="80:228" x14ac:dyDescent="0.25">
      <c r="CR50" s="1628"/>
      <c r="CV50" s="1181" t="s">
        <v>436</v>
      </c>
      <c r="CW50" s="1181" t="s">
        <v>127</v>
      </c>
      <c r="CX50" s="1181" t="s">
        <v>431</v>
      </c>
      <c r="CY50" s="1181" t="s">
        <v>431</v>
      </c>
      <c r="CZ50" s="1628">
        <v>0</v>
      </c>
      <c r="DA50" s="1628">
        <v>696449256</v>
      </c>
      <c r="DB50" s="1628">
        <v>696449256</v>
      </c>
      <c r="DC50" s="1628">
        <f t="shared" si="28"/>
        <v>0</v>
      </c>
      <c r="DD50" s="1628">
        <f t="shared" si="29"/>
        <v>720824.97996000003</v>
      </c>
      <c r="DE50" s="1628">
        <f t="shared" si="30"/>
        <v>720824.97996000003</v>
      </c>
      <c r="DO50" s="1622" t="s">
        <v>436</v>
      </c>
      <c r="DP50" s="1623" t="s">
        <v>127</v>
      </c>
      <c r="DQ50" s="1623" t="s">
        <v>431</v>
      </c>
      <c r="DR50" s="1623" t="s">
        <v>431</v>
      </c>
      <c r="DS50" s="1624">
        <v>696450000</v>
      </c>
      <c r="DT50" s="1624">
        <v>0</v>
      </c>
      <c r="DU50" s="1624">
        <v>0</v>
      </c>
      <c r="DV50" s="1628">
        <f t="shared" si="47"/>
        <v>720825.75</v>
      </c>
      <c r="DW50" s="1628">
        <f t="shared" si="48"/>
        <v>0</v>
      </c>
      <c r="DX50" s="1628">
        <f t="shared" si="49"/>
        <v>0</v>
      </c>
      <c r="EI50" s="1623" t="s">
        <v>620</v>
      </c>
      <c r="EJ50" s="1623" t="s">
        <v>621</v>
      </c>
      <c r="EK50" s="1622" t="s">
        <v>431</v>
      </c>
      <c r="EL50" s="1623" t="s">
        <v>431</v>
      </c>
      <c r="EM50" s="1624">
        <v>35000000</v>
      </c>
      <c r="EN50" s="1624">
        <v>0</v>
      </c>
      <c r="EO50" s="1624">
        <v>0</v>
      </c>
      <c r="EP50" s="1628">
        <f t="shared" si="50"/>
        <v>36225</v>
      </c>
      <c r="EQ50" s="1628">
        <f t="shared" si="51"/>
        <v>0</v>
      </c>
      <c r="ER50" s="1628">
        <f t="shared" si="52"/>
        <v>0</v>
      </c>
      <c r="FD50" s="1622" t="s">
        <v>620</v>
      </c>
      <c r="FE50" s="1622" t="s">
        <v>621</v>
      </c>
      <c r="FF50" s="1622" t="s">
        <v>431</v>
      </c>
      <c r="FG50" s="1622" t="s">
        <v>431</v>
      </c>
      <c r="FH50" s="1623" t="s">
        <v>418</v>
      </c>
      <c r="FI50" s="1624">
        <v>35000000</v>
      </c>
      <c r="FJ50" s="1624">
        <v>0</v>
      </c>
      <c r="FK50" s="1624">
        <v>0</v>
      </c>
      <c r="FL50" s="1628">
        <f t="shared" si="32"/>
        <v>36225</v>
      </c>
      <c r="FM50" s="1628">
        <f t="shared" si="33"/>
        <v>0</v>
      </c>
      <c r="FN50" s="1628">
        <f t="shared" si="34"/>
        <v>0</v>
      </c>
      <c r="FX50" s="1622" t="s">
        <v>620</v>
      </c>
      <c r="FY50" s="1623" t="s">
        <v>621</v>
      </c>
      <c r="FZ50" s="1622" t="s">
        <v>431</v>
      </c>
      <c r="GA50" s="1623" t="s">
        <v>431</v>
      </c>
      <c r="GB50" s="1624">
        <v>35000000</v>
      </c>
      <c r="GC50" s="1624">
        <v>0</v>
      </c>
      <c r="GD50" s="1624">
        <v>0</v>
      </c>
      <c r="GE50" s="1628">
        <f t="shared" si="36"/>
        <v>36225</v>
      </c>
      <c r="GF50" s="1628">
        <f t="shared" si="37"/>
        <v>0</v>
      </c>
      <c r="GG50" s="1628">
        <f t="shared" si="38"/>
        <v>0</v>
      </c>
      <c r="GR50" s="1181" t="s">
        <v>620</v>
      </c>
      <c r="GS50" s="1181" t="s">
        <v>621</v>
      </c>
      <c r="GT50" s="1181" t="s">
        <v>431</v>
      </c>
      <c r="GU50" s="1181" t="s">
        <v>431</v>
      </c>
      <c r="GV50" s="1628">
        <v>35000000</v>
      </c>
      <c r="GW50" s="1628">
        <v>0</v>
      </c>
      <c r="GX50" s="1628">
        <v>0</v>
      </c>
      <c r="GY50" s="1628">
        <f t="shared" si="40"/>
        <v>36225</v>
      </c>
      <c r="GZ50" s="1628">
        <f t="shared" si="41"/>
        <v>0</v>
      </c>
      <c r="HA50" s="1628">
        <f t="shared" si="42"/>
        <v>0</v>
      </c>
      <c r="HI50" s="1628"/>
      <c r="HK50" s="1622" t="s">
        <v>508</v>
      </c>
      <c r="HL50" s="1622" t="s">
        <v>511</v>
      </c>
      <c r="HM50" s="1622" t="s">
        <v>431</v>
      </c>
      <c r="HN50" s="1622" t="s">
        <v>431</v>
      </c>
      <c r="HO50" s="1624">
        <v>0</v>
      </c>
      <c r="HP50" s="1624">
        <v>273240082</v>
      </c>
      <c r="HQ50" s="1624">
        <v>273240082</v>
      </c>
      <c r="HR50" s="1628">
        <f t="shared" si="44"/>
        <v>0</v>
      </c>
      <c r="HS50" s="1628">
        <f t="shared" si="45"/>
        <v>282803.48486999999</v>
      </c>
      <c r="HT50" s="1628">
        <f t="shared" si="46"/>
        <v>282803.48486999999</v>
      </c>
    </row>
    <row r="51" spans="80:228" x14ac:dyDescent="0.25">
      <c r="CR51" s="1628"/>
      <c r="CZ51" s="1628"/>
      <c r="DA51" s="1628"/>
      <c r="DB51" s="1628"/>
      <c r="DO51" s="1622" t="s">
        <v>436</v>
      </c>
      <c r="DP51" s="1623" t="s">
        <v>127</v>
      </c>
      <c r="DQ51" s="1623" t="s">
        <v>431</v>
      </c>
      <c r="DR51" s="1623" t="s">
        <v>431</v>
      </c>
      <c r="DS51" s="1624">
        <v>0</v>
      </c>
      <c r="DT51" s="1624">
        <v>696449256</v>
      </c>
      <c r="DU51" s="1624">
        <v>696449256</v>
      </c>
      <c r="DV51" s="1628">
        <f t="shared" si="47"/>
        <v>0</v>
      </c>
      <c r="DW51" s="1628">
        <f t="shared" si="48"/>
        <v>720824.97996000003</v>
      </c>
      <c r="DX51" s="1628">
        <f t="shared" si="49"/>
        <v>720824.97996000003</v>
      </c>
      <c r="EI51" s="1623" t="s">
        <v>620</v>
      </c>
      <c r="EJ51" s="1623" t="s">
        <v>621</v>
      </c>
      <c r="EK51" s="1622" t="s">
        <v>431</v>
      </c>
      <c r="EL51" s="1623" t="s">
        <v>431</v>
      </c>
      <c r="EM51" s="1624">
        <v>0</v>
      </c>
      <c r="EN51" s="1624">
        <v>0</v>
      </c>
      <c r="EO51" s="1624">
        <v>0</v>
      </c>
      <c r="EP51" s="1628">
        <f t="shared" si="50"/>
        <v>0</v>
      </c>
      <c r="EQ51" s="1628">
        <f t="shared" si="51"/>
        <v>0</v>
      </c>
      <c r="ER51" s="1628">
        <f t="shared" si="52"/>
        <v>0</v>
      </c>
      <c r="FD51" s="1622" t="s">
        <v>620</v>
      </c>
      <c r="FE51" s="1622" t="s">
        <v>621</v>
      </c>
      <c r="FF51" s="1622" t="s">
        <v>431</v>
      </c>
      <c r="FG51" s="1622" t="s">
        <v>431</v>
      </c>
      <c r="FH51" s="1623" t="s">
        <v>418</v>
      </c>
      <c r="FI51" s="1624">
        <v>0</v>
      </c>
      <c r="FJ51" s="1624">
        <v>0</v>
      </c>
      <c r="FK51" s="1624">
        <v>0</v>
      </c>
      <c r="FL51" s="1628">
        <f t="shared" si="32"/>
        <v>0</v>
      </c>
      <c r="FM51" s="1628">
        <f t="shared" si="33"/>
        <v>0</v>
      </c>
      <c r="FN51" s="1628">
        <f t="shared" si="34"/>
        <v>0</v>
      </c>
      <c r="FX51" s="1622" t="s">
        <v>620</v>
      </c>
      <c r="FY51" s="1623" t="s">
        <v>621</v>
      </c>
      <c r="FZ51" s="1622" t="s">
        <v>431</v>
      </c>
      <c r="GA51" s="1623" t="s">
        <v>431</v>
      </c>
      <c r="GB51" s="1624">
        <v>0</v>
      </c>
      <c r="GC51" s="1624">
        <v>0</v>
      </c>
      <c r="GD51" s="1624">
        <v>0</v>
      </c>
      <c r="GE51" s="1628">
        <f t="shared" si="36"/>
        <v>0</v>
      </c>
      <c r="GF51" s="1628">
        <f t="shared" si="37"/>
        <v>0</v>
      </c>
      <c r="GG51" s="1628">
        <f t="shared" si="38"/>
        <v>0</v>
      </c>
      <c r="GR51" s="1181" t="s">
        <v>620</v>
      </c>
      <c r="GS51" s="1181" t="s">
        <v>621</v>
      </c>
      <c r="GT51" s="1181" t="s">
        <v>431</v>
      </c>
      <c r="GU51" s="1181" t="s">
        <v>431</v>
      </c>
      <c r="GV51" s="1628">
        <v>0</v>
      </c>
      <c r="GW51" s="1628">
        <v>0</v>
      </c>
      <c r="GX51" s="1628">
        <v>0</v>
      </c>
      <c r="GY51" s="1628">
        <f t="shared" si="40"/>
        <v>0</v>
      </c>
      <c r="GZ51" s="1628">
        <f t="shared" si="41"/>
        <v>0</v>
      </c>
      <c r="HA51" s="1628">
        <f t="shared" si="42"/>
        <v>0</v>
      </c>
      <c r="HI51" s="1628"/>
      <c r="HK51" s="1622" t="s">
        <v>620</v>
      </c>
      <c r="HL51" s="1622" t="s">
        <v>621</v>
      </c>
      <c r="HM51" s="1622" t="s">
        <v>431</v>
      </c>
      <c r="HN51" s="1622" t="s">
        <v>431</v>
      </c>
      <c r="HO51" s="1624">
        <v>0</v>
      </c>
      <c r="HP51" s="1624">
        <v>0</v>
      </c>
      <c r="HQ51" s="1624">
        <v>0</v>
      </c>
      <c r="HR51" s="1628">
        <f t="shared" si="44"/>
        <v>0</v>
      </c>
      <c r="HS51" s="1628">
        <f t="shared" si="45"/>
        <v>0</v>
      </c>
      <c r="HT51" s="1628">
        <f t="shared" si="46"/>
        <v>0</v>
      </c>
    </row>
    <row r="52" spans="80:228" x14ac:dyDescent="0.25">
      <c r="CR52" s="1628"/>
      <c r="CZ52" s="1628"/>
      <c r="DA52" s="1628"/>
      <c r="DB52" s="1628"/>
      <c r="EI52" s="1623" t="s">
        <v>622</v>
      </c>
      <c r="EJ52" s="1623" t="s">
        <v>623</v>
      </c>
      <c r="EK52" s="1622" t="s">
        <v>431</v>
      </c>
      <c r="EL52" s="1623" t="s">
        <v>431</v>
      </c>
      <c r="EM52" s="1624">
        <v>50000000</v>
      </c>
      <c r="EN52" s="1624">
        <v>0</v>
      </c>
      <c r="EO52" s="1624">
        <v>0</v>
      </c>
      <c r="EP52" s="1628">
        <f t="shared" si="50"/>
        <v>51749.999999999993</v>
      </c>
      <c r="EQ52" s="1628">
        <f t="shared" si="51"/>
        <v>0</v>
      </c>
      <c r="ER52" s="1628">
        <f t="shared" si="52"/>
        <v>0</v>
      </c>
      <c r="FD52" s="1622" t="s">
        <v>622</v>
      </c>
      <c r="FE52" s="1622" t="s">
        <v>623</v>
      </c>
      <c r="FF52" s="1622" t="s">
        <v>431</v>
      </c>
      <c r="FG52" s="1622" t="s">
        <v>431</v>
      </c>
      <c r="FH52" s="1623" t="s">
        <v>418</v>
      </c>
      <c r="FI52" s="1624">
        <v>50000000</v>
      </c>
      <c r="FJ52" s="1624">
        <v>0</v>
      </c>
      <c r="FK52" s="1624">
        <v>0</v>
      </c>
      <c r="FL52" s="1628">
        <f t="shared" si="32"/>
        <v>51749.999999999993</v>
      </c>
      <c r="FM52" s="1628">
        <f t="shared" si="33"/>
        <v>0</v>
      </c>
      <c r="FN52" s="1628">
        <f t="shared" si="34"/>
        <v>0</v>
      </c>
      <c r="FX52" s="1622" t="s">
        <v>622</v>
      </c>
      <c r="FY52" s="1623" t="s">
        <v>623</v>
      </c>
      <c r="FZ52" s="1622" t="s">
        <v>431</v>
      </c>
      <c r="GA52" s="1623" t="s">
        <v>431</v>
      </c>
      <c r="GB52" s="1624">
        <v>50000000</v>
      </c>
      <c r="GC52" s="1624">
        <v>0</v>
      </c>
      <c r="GD52" s="1624">
        <v>0</v>
      </c>
      <c r="GE52" s="1628">
        <f t="shared" si="36"/>
        <v>51749.999999999993</v>
      </c>
      <c r="GF52" s="1628">
        <f t="shared" si="37"/>
        <v>0</v>
      </c>
      <c r="GG52" s="1628">
        <f t="shared" si="38"/>
        <v>0</v>
      </c>
      <c r="GR52" s="1181" t="s">
        <v>622</v>
      </c>
      <c r="GS52" s="1181" t="s">
        <v>623</v>
      </c>
      <c r="GT52" s="1181" t="s">
        <v>431</v>
      </c>
      <c r="GU52" s="1181" t="s">
        <v>431</v>
      </c>
      <c r="GV52" s="1628">
        <v>50000000</v>
      </c>
      <c r="GW52" s="1628">
        <v>0</v>
      </c>
      <c r="GX52" s="1628">
        <v>0</v>
      </c>
      <c r="GY52" s="1628">
        <f t="shared" si="40"/>
        <v>51749.999999999993</v>
      </c>
      <c r="GZ52" s="1628">
        <f t="shared" si="41"/>
        <v>0</v>
      </c>
      <c r="HA52" s="1628">
        <f t="shared" si="42"/>
        <v>0</v>
      </c>
      <c r="HI52" s="1628"/>
      <c r="HK52" s="1622" t="s">
        <v>620</v>
      </c>
      <c r="HL52" s="1622" t="s">
        <v>621</v>
      </c>
      <c r="HM52" s="1622" t="s">
        <v>431</v>
      </c>
      <c r="HN52" s="1622" t="s">
        <v>431</v>
      </c>
      <c r="HO52" s="1624">
        <v>0</v>
      </c>
      <c r="HP52" s="1624">
        <v>0</v>
      </c>
      <c r="HQ52" s="1624">
        <v>0</v>
      </c>
      <c r="HR52" s="1628">
        <f t="shared" si="44"/>
        <v>0</v>
      </c>
      <c r="HS52" s="1628">
        <f t="shared" si="45"/>
        <v>0</v>
      </c>
      <c r="HT52" s="1628">
        <f t="shared" si="46"/>
        <v>0</v>
      </c>
    </row>
    <row r="53" spans="80:228" x14ac:dyDescent="0.25">
      <c r="CR53" s="1628"/>
      <c r="CZ53" s="1628"/>
      <c r="DA53" s="1628"/>
      <c r="DB53" s="1628"/>
      <c r="EI53" s="1623" t="s">
        <v>436</v>
      </c>
      <c r="EJ53" s="1623" t="s">
        <v>127</v>
      </c>
      <c r="EK53" s="1622" t="s">
        <v>431</v>
      </c>
      <c r="EL53" s="1623" t="s">
        <v>431</v>
      </c>
      <c r="EM53" s="1624">
        <v>696450000</v>
      </c>
      <c r="EN53" s="1624">
        <v>0</v>
      </c>
      <c r="EO53" s="1624">
        <v>0</v>
      </c>
      <c r="EP53" s="1628">
        <f t="shared" si="50"/>
        <v>720825.75</v>
      </c>
      <c r="EQ53" s="1628">
        <f t="shared" si="51"/>
        <v>0</v>
      </c>
      <c r="ER53" s="1628">
        <f t="shared" si="52"/>
        <v>0</v>
      </c>
      <c r="FD53" s="1622" t="s">
        <v>436</v>
      </c>
      <c r="FE53" s="1622" t="s">
        <v>127</v>
      </c>
      <c r="FF53" s="1622" t="s">
        <v>431</v>
      </c>
      <c r="FG53" s="1622" t="s">
        <v>431</v>
      </c>
      <c r="FH53" s="1623" t="s">
        <v>418</v>
      </c>
      <c r="FI53" s="1624">
        <v>696450000</v>
      </c>
      <c r="FJ53" s="1624">
        <v>0</v>
      </c>
      <c r="FK53" s="1624">
        <v>0</v>
      </c>
      <c r="FL53" s="1628">
        <f t="shared" si="32"/>
        <v>720825.75</v>
      </c>
      <c r="FM53" s="1628">
        <f t="shared" si="33"/>
        <v>0</v>
      </c>
      <c r="FN53" s="1628">
        <f t="shared" si="34"/>
        <v>0</v>
      </c>
      <c r="FX53" s="1622" t="s">
        <v>436</v>
      </c>
      <c r="FY53" s="1623" t="s">
        <v>127</v>
      </c>
      <c r="FZ53" s="1622" t="s">
        <v>431</v>
      </c>
      <c r="GA53" s="1623" t="s">
        <v>431</v>
      </c>
      <c r="GB53" s="1624">
        <v>696450000</v>
      </c>
      <c r="GC53" s="1624">
        <v>0</v>
      </c>
      <c r="GD53" s="1624">
        <v>0</v>
      </c>
      <c r="GE53" s="1628">
        <f t="shared" si="36"/>
        <v>720825.75</v>
      </c>
      <c r="GF53" s="1628">
        <f t="shared" si="37"/>
        <v>0</v>
      </c>
      <c r="GG53" s="1628">
        <f t="shared" si="38"/>
        <v>0</v>
      </c>
      <c r="GR53" s="1181" t="s">
        <v>436</v>
      </c>
      <c r="GS53" s="1181" t="s">
        <v>127</v>
      </c>
      <c r="GT53" s="1181" t="s">
        <v>431</v>
      </c>
      <c r="GU53" s="1181" t="s">
        <v>431</v>
      </c>
      <c r="GV53" s="1628">
        <v>696450000</v>
      </c>
      <c r="GW53" s="1628">
        <v>0</v>
      </c>
      <c r="GX53" s="1628">
        <v>0</v>
      </c>
      <c r="GY53" s="1628">
        <f t="shared" si="40"/>
        <v>720825.75</v>
      </c>
      <c r="GZ53" s="1628">
        <f t="shared" si="41"/>
        <v>0</v>
      </c>
      <c r="HA53" s="1628">
        <f t="shared" si="42"/>
        <v>0</v>
      </c>
      <c r="HI53" s="1628"/>
      <c r="HK53" s="1622" t="s">
        <v>622</v>
      </c>
      <c r="HL53" s="1622" t="s">
        <v>623</v>
      </c>
      <c r="HM53" s="1622" t="s">
        <v>431</v>
      </c>
      <c r="HN53" s="1622" t="s">
        <v>431</v>
      </c>
      <c r="HO53" s="1624">
        <v>0</v>
      </c>
      <c r="HP53" s="1624">
        <v>0</v>
      </c>
      <c r="HQ53" s="1624">
        <v>0</v>
      </c>
      <c r="HR53" s="1628">
        <f t="shared" si="44"/>
        <v>0</v>
      </c>
      <c r="HS53" s="1628">
        <f t="shared" si="45"/>
        <v>0</v>
      </c>
      <c r="HT53" s="1628">
        <f t="shared" si="46"/>
        <v>0</v>
      </c>
    </row>
    <row r="54" spans="80:228" x14ac:dyDescent="0.25">
      <c r="CR54" s="1628"/>
      <c r="CZ54" s="1628"/>
      <c r="DA54" s="1628"/>
      <c r="DB54" s="1628"/>
      <c r="EI54" s="1623" t="s">
        <v>436</v>
      </c>
      <c r="EJ54" s="1623" t="s">
        <v>127</v>
      </c>
      <c r="EK54" s="1622" t="s">
        <v>431</v>
      </c>
      <c r="EL54" s="1623" t="s">
        <v>431</v>
      </c>
      <c r="EM54" s="1624">
        <v>0</v>
      </c>
      <c r="EN54" s="1624">
        <v>696449256</v>
      </c>
      <c r="EO54" s="1624">
        <v>696449256</v>
      </c>
      <c r="EP54" s="1628">
        <f t="shared" si="50"/>
        <v>0</v>
      </c>
      <c r="EQ54" s="1628">
        <f t="shared" si="51"/>
        <v>720824.97996000003</v>
      </c>
      <c r="ER54" s="1628">
        <f t="shared" si="52"/>
        <v>720824.97996000003</v>
      </c>
      <c r="FD54" s="1622" t="s">
        <v>436</v>
      </c>
      <c r="FE54" s="1622" t="s">
        <v>127</v>
      </c>
      <c r="FF54" s="1622" t="s">
        <v>431</v>
      </c>
      <c r="FG54" s="1622" t="s">
        <v>431</v>
      </c>
      <c r="FH54" s="1623" t="s">
        <v>418</v>
      </c>
      <c r="FI54" s="1624">
        <v>0</v>
      </c>
      <c r="FJ54" s="1624">
        <v>696449256</v>
      </c>
      <c r="FK54" s="1624">
        <v>696449256</v>
      </c>
      <c r="FL54" s="1628">
        <f t="shared" si="32"/>
        <v>0</v>
      </c>
      <c r="FM54" s="1628">
        <f t="shared" si="33"/>
        <v>720824.97996000003</v>
      </c>
      <c r="FN54" s="1628">
        <f t="shared" si="34"/>
        <v>720824.97996000003</v>
      </c>
      <c r="FX54" s="1622" t="s">
        <v>436</v>
      </c>
      <c r="FY54" s="1623" t="s">
        <v>127</v>
      </c>
      <c r="FZ54" s="1622" t="s">
        <v>431</v>
      </c>
      <c r="GA54" s="1623" t="s">
        <v>431</v>
      </c>
      <c r="GB54" s="1624">
        <v>0</v>
      </c>
      <c r="GC54" s="1624">
        <v>696449256</v>
      </c>
      <c r="GD54" s="1624">
        <v>696449256</v>
      </c>
      <c r="GE54" s="1628">
        <f t="shared" si="36"/>
        <v>0</v>
      </c>
      <c r="GF54" s="1628">
        <f t="shared" si="37"/>
        <v>720824.97996000003</v>
      </c>
      <c r="GG54" s="1628">
        <f t="shared" si="38"/>
        <v>720824.97996000003</v>
      </c>
      <c r="GR54" s="1181" t="s">
        <v>436</v>
      </c>
      <c r="GS54" s="1181" t="s">
        <v>127</v>
      </c>
      <c r="GT54" s="1181" t="s">
        <v>431</v>
      </c>
      <c r="GU54" s="1181" t="s">
        <v>431</v>
      </c>
      <c r="GV54" s="1628">
        <v>0</v>
      </c>
      <c r="GW54" s="1628">
        <v>696449256</v>
      </c>
      <c r="GX54" s="1628">
        <v>696449256</v>
      </c>
      <c r="GY54" s="1628">
        <f t="shared" si="40"/>
        <v>0</v>
      </c>
      <c r="GZ54" s="1628">
        <f t="shared" si="41"/>
        <v>720824.97996000003</v>
      </c>
      <c r="HA54" s="1628">
        <f t="shared" si="42"/>
        <v>720824.97996000003</v>
      </c>
      <c r="HI54" s="1628"/>
      <c r="HK54" s="1622" t="s">
        <v>436</v>
      </c>
      <c r="HL54" s="1622" t="s">
        <v>127</v>
      </c>
      <c r="HM54" s="1622" t="s">
        <v>431</v>
      </c>
      <c r="HN54" s="1622" t="s">
        <v>431</v>
      </c>
      <c r="HO54" s="1624">
        <v>696450000</v>
      </c>
      <c r="HP54" s="1624">
        <v>0</v>
      </c>
      <c r="HQ54" s="1624">
        <v>0</v>
      </c>
      <c r="HR54" s="1628">
        <f t="shared" si="44"/>
        <v>720825.75</v>
      </c>
      <c r="HS54" s="1628">
        <f t="shared" si="45"/>
        <v>0</v>
      </c>
      <c r="HT54" s="1628">
        <f t="shared" si="46"/>
        <v>0</v>
      </c>
    </row>
    <row r="55" spans="80:228" x14ac:dyDescent="0.25">
      <c r="CR55" s="1628"/>
      <c r="CZ55" s="1628"/>
      <c r="DA55" s="1628"/>
      <c r="DB55" s="1628"/>
      <c r="EP55" s="1629">
        <f>SUM(EP3:EP54)</f>
        <v>8532343.3499999996</v>
      </c>
      <c r="EQ55" s="1629">
        <f>SUM(EQ3:EQ54)</f>
        <v>5104586.3469750006</v>
      </c>
      <c r="ER55" s="1629">
        <f>SUM(ER3:ER54)</f>
        <v>3242270.5368299996</v>
      </c>
      <c r="FL55" s="1629">
        <f>SUM(FL3:FL54)</f>
        <v>8532343.3499999996</v>
      </c>
      <c r="FM55" s="1629">
        <f>SUM(FM3:FM54)</f>
        <v>5529512.0129400007</v>
      </c>
      <c r="FN55" s="1629">
        <f>SUM(FN3:FN54)</f>
        <v>3517592.0170499999</v>
      </c>
      <c r="GV55" s="1628"/>
      <c r="GW55" s="1628"/>
      <c r="GX55" s="1628"/>
      <c r="HI55" s="1628"/>
      <c r="HK55" s="1622" t="s">
        <v>436</v>
      </c>
      <c r="HL55" s="1622" t="s">
        <v>127</v>
      </c>
      <c r="HM55" s="1622" t="s">
        <v>431</v>
      </c>
      <c r="HN55" s="1622" t="s">
        <v>431</v>
      </c>
      <c r="HO55" s="1624">
        <v>0</v>
      </c>
      <c r="HP55" s="1624">
        <v>696449256</v>
      </c>
      <c r="HQ55" s="1624">
        <v>696449256</v>
      </c>
      <c r="HR55" s="1628">
        <f t="shared" si="44"/>
        <v>0</v>
      </c>
      <c r="HS55" s="1628">
        <f t="shared" si="45"/>
        <v>720824.97996000003</v>
      </c>
      <c r="HT55" s="1628">
        <f t="shared" si="46"/>
        <v>720824.97996000003</v>
      </c>
    </row>
  </sheetData>
  <autoFilter ref="A2:HT36" xr:uid="{00000000-0009-0000-0000-000004000000}"/>
  <mergeCells count="19">
    <mergeCell ref="HD1:HG1"/>
    <mergeCell ref="HK1:HR1"/>
    <mergeCell ref="GJ1:GM1"/>
    <mergeCell ref="GR1:GX1"/>
    <mergeCell ref="FQ1:FT1"/>
    <mergeCell ref="FX1:GA1"/>
    <mergeCell ref="EU1:EY1"/>
    <mergeCell ref="FD1:FL1"/>
    <mergeCell ref="EA1:EE1"/>
    <mergeCell ref="EI1:EP1"/>
    <mergeCell ref="AG1:AK1"/>
    <mergeCell ref="A1:E1"/>
    <mergeCell ref="M1:Q1"/>
    <mergeCell ref="U1:AA1"/>
    <mergeCell ref="DO1:DR1"/>
    <mergeCell ref="DH1:DK1"/>
    <mergeCell ref="CN1:CQ1"/>
    <mergeCell ref="CV1:DC1"/>
    <mergeCell ref="AO1:AV1"/>
  </mergeCells>
  <pageMargins left="0.7" right="0.7" top="0.75" bottom="0.75" header="0.3" footer="0.3"/>
  <pageSetup orientation="portrait" r:id="rId1"/>
  <ignoredErrors>
    <ignoredError sqref="FQ4:GG5 FR3 FT3:GD3 FQ7:GG8 FQ6:FR6 FT6:GG6 FQ10:GG1048576 FQ9:FR9 FT9:GG9 GF3:GG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5DFDD"/>
  </sheetPr>
  <dimension ref="A1:HD58"/>
  <sheetViews>
    <sheetView showGridLines="0" topLeftCell="GM1" zoomScale="95" zoomScaleNormal="95" workbookViewId="0">
      <selection activeCell="HF9" sqref="HF9"/>
    </sheetView>
  </sheetViews>
  <sheetFormatPr baseColWidth="10" defaultColWidth="14.7109375" defaultRowHeight="12" x14ac:dyDescent="0.2"/>
  <cols>
    <col min="1" max="1" width="14.5703125" style="747" bestFit="1" customWidth="1"/>
    <col min="2" max="2" width="44.140625" style="747" bestFit="1" customWidth="1"/>
    <col min="3" max="3" width="12.28515625" style="747" bestFit="1" customWidth="1"/>
    <col min="4" max="4" width="42.28515625" style="747" bestFit="1" customWidth="1"/>
    <col min="5" max="5" width="18.42578125" style="747" hidden="1" customWidth="1"/>
    <col min="6" max="6" width="16.28515625" style="747" hidden="1" customWidth="1"/>
    <col min="7" max="7" width="13.28515625" style="747" hidden="1" customWidth="1"/>
    <col min="8" max="8" width="18.42578125" style="747" bestFit="1" customWidth="1"/>
    <col min="9" max="9" width="16.28515625" style="747" bestFit="1" customWidth="1"/>
    <col min="10" max="10" width="13.28515625" style="747" bestFit="1" customWidth="1"/>
    <col min="11" max="15" width="14.7109375" style="747"/>
    <col min="16" max="16" width="0" style="747" hidden="1" customWidth="1"/>
    <col min="17" max="19" width="14.7109375" style="747"/>
    <col min="20" max="20" width="14.7109375" style="1154"/>
    <col min="21" max="21" width="14.7109375" style="747"/>
    <col min="22" max="22" width="14.7109375" style="1154"/>
    <col min="23" max="25" width="0" style="747" hidden="1" customWidth="1"/>
    <col min="26" max="33" width="14.7109375" style="747"/>
    <col min="34" max="34" width="0" style="747" hidden="1" customWidth="1"/>
    <col min="35" max="40" width="14.7109375" style="747"/>
    <col min="41" max="43" width="0" style="747" hidden="1" customWidth="1"/>
    <col min="44" max="58" width="14.7109375" style="747"/>
    <col min="59" max="61" width="14.7109375" style="747" hidden="1" customWidth="1"/>
    <col min="62" max="69" width="14.7109375" style="747"/>
    <col min="70" max="70" width="14.7109375" style="747" hidden="1" customWidth="1"/>
    <col min="71" max="77" width="14.7109375" style="747"/>
    <col min="78" max="80" width="0" style="747" hidden="1" customWidth="1"/>
    <col min="81" max="88" width="14.7109375" style="747"/>
    <col min="89" max="89" width="0" style="747" hidden="1" customWidth="1"/>
    <col min="90" max="95" width="14.7109375" style="747"/>
    <col min="96" max="98" width="0" style="747" hidden="1" customWidth="1"/>
    <col min="99" max="103" width="14.7109375" style="747"/>
    <col min="104" max="104" width="14.7109375" style="1154"/>
    <col min="105" max="105" width="14.7109375" style="747"/>
    <col min="106" max="106" width="14.7109375" style="1154"/>
    <col min="107" max="107" width="14.7109375" style="747" hidden="1" customWidth="1"/>
    <col min="108" max="110" width="14.7109375" style="747"/>
    <col min="111" max="111" width="14.7109375" style="1154"/>
    <col min="112" max="112" width="14.7109375" style="747"/>
    <col min="113" max="113" width="14.7109375" style="1154"/>
    <col min="114" max="116" width="0" style="747" hidden="1" customWidth="1"/>
    <col min="117" max="124" width="14.7109375" style="747"/>
    <col min="125" max="125" width="0" style="747" hidden="1" customWidth="1"/>
    <col min="126" max="128" width="14.7109375" style="747"/>
    <col min="129" max="129" width="14.7109375" style="748"/>
    <col min="130" max="130" width="14.7109375" style="747"/>
    <col min="131" max="131" width="14.7109375" style="1154"/>
    <col min="132" max="134" width="0" style="747" hidden="1" customWidth="1"/>
    <col min="135" max="139" width="14.7109375" style="747"/>
    <col min="140" max="140" width="25.140625" style="1154" customWidth="1"/>
    <col min="141" max="141" width="14.7109375" style="747"/>
    <col min="142" max="142" width="37.28515625" style="747" customWidth="1"/>
    <col min="143" max="143" width="14.7109375" style="747" hidden="1" customWidth="1"/>
    <col min="144" max="146" width="14.7109375" style="747"/>
    <col min="147" max="147" width="14.7109375" style="747" customWidth="1"/>
    <col min="148" max="148" width="14.7109375" style="1154" customWidth="1"/>
    <col min="149" max="154" width="14.7109375" style="747" customWidth="1"/>
    <col min="155" max="155" width="14.7109375" style="1151" customWidth="1"/>
    <col min="156" max="158" width="14.7109375" style="747" customWidth="1"/>
    <col min="159" max="159" width="44" style="747" bestFit="1" customWidth="1"/>
    <col min="160" max="160" width="14.7109375" style="747"/>
    <col min="161" max="161" width="41.140625" style="747" bestFit="1" customWidth="1"/>
    <col min="162" max="164" width="0" style="1151" hidden="1" customWidth="1"/>
    <col min="165" max="167" width="14.7109375" style="747"/>
    <col min="168" max="168" width="44" style="1149" bestFit="1" customWidth="1"/>
    <col min="169" max="169" width="14.7109375" style="747"/>
    <col min="170" max="170" width="41.28515625" style="747" bestFit="1" customWidth="1"/>
    <col min="171" max="173" width="0" style="747" hidden="1" customWidth="1"/>
    <col min="174" max="188" width="14.7109375" style="747"/>
    <col min="189" max="191" width="0" style="1151" hidden="1" customWidth="1"/>
    <col min="192" max="196" width="14.7109375" style="747"/>
    <col min="197" max="197" width="14.7109375" style="1154"/>
    <col min="198" max="199" width="14.7109375" style="747"/>
    <col min="200" max="200" width="0" style="747" hidden="1" customWidth="1"/>
    <col min="201" max="201" width="10.140625" style="747" customWidth="1"/>
    <col min="202" max="202" width="14.7109375" style="747"/>
    <col min="203" max="203" width="9.140625" style="747" customWidth="1"/>
    <col min="204" max="204" width="18.85546875" style="747" customWidth="1"/>
    <col min="205" max="205" width="9.5703125" style="747" customWidth="1"/>
    <col min="206" max="206" width="14.7109375" style="747"/>
    <col min="207" max="209" width="0" style="1671" hidden="1" customWidth="1"/>
    <col min="210" max="210" width="12.42578125" style="752" customWidth="1"/>
    <col min="211" max="212" width="12.42578125" style="747" customWidth="1"/>
    <col min="213" max="16384" width="14.7109375" style="747"/>
  </cols>
  <sheetData>
    <row r="1" spans="1:212" s="659" customFormat="1" ht="14.45" customHeight="1" x14ac:dyDescent="0.2">
      <c r="A1" s="2029" t="s">
        <v>959</v>
      </c>
      <c r="B1" s="2029"/>
      <c r="C1" s="2029"/>
      <c r="D1" s="2029"/>
      <c r="E1" s="2029"/>
      <c r="F1" s="2029"/>
      <c r="G1" s="2029"/>
      <c r="H1" s="659">
        <v>1000</v>
      </c>
      <c r="I1" s="659">
        <v>1</v>
      </c>
      <c r="L1" s="2029" t="s">
        <v>136</v>
      </c>
      <c r="M1" s="2029"/>
      <c r="N1" s="2029"/>
      <c r="O1" s="2029"/>
      <c r="P1" s="659">
        <v>1000</v>
      </c>
      <c r="Q1" s="659">
        <v>1</v>
      </c>
      <c r="S1" s="2029" t="s">
        <v>983</v>
      </c>
      <c r="T1" s="2029"/>
      <c r="U1" s="2029"/>
      <c r="V1" s="2029"/>
      <c r="W1" s="2029"/>
      <c r="X1" s="2029"/>
      <c r="Y1" s="2029"/>
      <c r="Z1" s="2029"/>
      <c r="AA1" s="659">
        <v>1000</v>
      </c>
      <c r="AB1" s="659">
        <v>1</v>
      </c>
      <c r="AD1" s="2029" t="s">
        <v>997</v>
      </c>
      <c r="AE1" s="2029"/>
      <c r="AF1" s="2029"/>
      <c r="AG1" s="2029"/>
      <c r="AH1" s="659">
        <v>1000</v>
      </c>
      <c r="AI1" s="659">
        <v>1</v>
      </c>
      <c r="AK1" s="2029" t="s">
        <v>864</v>
      </c>
      <c r="AL1" s="2029"/>
      <c r="AM1" s="2029"/>
      <c r="AN1" s="2029"/>
      <c r="AO1" s="2029"/>
      <c r="AP1" s="2029"/>
      <c r="AQ1" s="2029"/>
      <c r="AR1" s="2029"/>
      <c r="AS1" s="659">
        <v>1000</v>
      </c>
      <c r="AT1" s="659">
        <v>1</v>
      </c>
      <c r="AV1" s="2029" t="s">
        <v>7</v>
      </c>
      <c r="AW1" s="2029"/>
      <c r="AX1" s="2029"/>
      <c r="AY1" s="2029"/>
      <c r="AZ1" s="659">
        <v>1000</v>
      </c>
      <c r="BA1" s="659">
        <v>1</v>
      </c>
      <c r="BC1" s="2029" t="s">
        <v>1005</v>
      </c>
      <c r="BD1" s="2029"/>
      <c r="BE1" s="2029"/>
      <c r="BF1" s="2029"/>
      <c r="BG1" s="2029"/>
      <c r="BH1" s="2029"/>
      <c r="BI1" s="2029"/>
      <c r="BJ1" s="659">
        <v>1000</v>
      </c>
      <c r="BK1" s="659">
        <v>1</v>
      </c>
      <c r="BN1" s="2029" t="s">
        <v>8</v>
      </c>
      <c r="BO1" s="2029"/>
      <c r="BP1" s="2029"/>
      <c r="BQ1" s="2029"/>
      <c r="BR1" s="659">
        <v>1000</v>
      </c>
      <c r="BS1" s="659">
        <v>1000</v>
      </c>
      <c r="BT1" s="659">
        <v>1</v>
      </c>
      <c r="BV1" s="2029" t="s">
        <v>876</v>
      </c>
      <c r="BW1" s="2029"/>
      <c r="BX1" s="2029"/>
      <c r="BY1" s="2029"/>
      <c r="BZ1" s="2029"/>
      <c r="CA1" s="2029"/>
      <c r="CB1" s="2029"/>
      <c r="CC1" s="659">
        <v>1000</v>
      </c>
      <c r="CD1" s="659">
        <v>1</v>
      </c>
      <c r="CG1" s="2029" t="s">
        <v>9</v>
      </c>
      <c r="CH1" s="2029"/>
      <c r="CI1" s="2029"/>
      <c r="CJ1" s="2029"/>
      <c r="CK1" s="659">
        <v>1000</v>
      </c>
      <c r="CL1" s="659">
        <v>1</v>
      </c>
      <c r="CN1" s="2029" t="s">
        <v>891</v>
      </c>
      <c r="CO1" s="2029"/>
      <c r="CP1" s="2029"/>
      <c r="CQ1" s="2029"/>
      <c r="CR1" s="2029"/>
      <c r="CS1" s="2029"/>
      <c r="CT1" s="2029"/>
      <c r="CU1" s="2029"/>
      <c r="CV1" s="659">
        <v>1000</v>
      </c>
      <c r="CW1" s="659">
        <v>1</v>
      </c>
      <c r="CY1" s="2029" t="s">
        <v>79</v>
      </c>
      <c r="CZ1" s="2029"/>
      <c r="DA1" s="2029"/>
      <c r="DB1" s="2029"/>
      <c r="DC1" s="2029"/>
      <c r="DD1" s="659">
        <v>1000</v>
      </c>
      <c r="DE1" s="659">
        <v>1</v>
      </c>
      <c r="DF1" s="2029" t="s">
        <v>756</v>
      </c>
      <c r="DG1" s="2029"/>
      <c r="DH1" s="2029"/>
      <c r="DI1" s="2029"/>
      <c r="DJ1" s="2029"/>
      <c r="DK1" s="2029"/>
      <c r="DL1" s="2029"/>
      <c r="DM1" s="2029"/>
      <c r="DN1" s="659">
        <v>1000</v>
      </c>
      <c r="DO1" s="659">
        <v>1</v>
      </c>
      <c r="DQ1" s="2029" t="s">
        <v>10</v>
      </c>
      <c r="DR1" s="2029"/>
      <c r="DS1" s="2029"/>
      <c r="DT1" s="2029"/>
      <c r="DU1" s="2029"/>
      <c r="DV1" s="659">
        <v>1000</v>
      </c>
      <c r="DW1" s="659">
        <v>1</v>
      </c>
      <c r="DX1" s="2029" t="s">
        <v>759</v>
      </c>
      <c r="DY1" s="2029"/>
      <c r="DZ1" s="2029"/>
      <c r="EA1" s="2029"/>
      <c r="EB1" s="2029"/>
      <c r="EC1" s="2029"/>
      <c r="ED1" s="2029"/>
      <c r="EE1" s="659">
        <v>1000</v>
      </c>
      <c r="EF1" s="659">
        <v>1</v>
      </c>
      <c r="EI1" s="2029" t="s">
        <v>11</v>
      </c>
      <c r="EJ1" s="2029"/>
      <c r="EK1" s="2029"/>
      <c r="EL1" s="2029"/>
      <c r="EM1" s="2029"/>
      <c r="EN1" s="659">
        <v>1000</v>
      </c>
      <c r="EO1" s="659">
        <v>1</v>
      </c>
      <c r="EQ1" s="2029" t="s">
        <v>1053</v>
      </c>
      <c r="ER1" s="2029"/>
      <c r="ES1" s="2029"/>
      <c r="ET1" s="2029"/>
      <c r="EU1" s="2029"/>
      <c r="EV1" s="2029"/>
      <c r="EW1" s="2029"/>
      <c r="EX1" s="2029"/>
      <c r="EY1" s="1674">
        <v>1000</v>
      </c>
      <c r="EZ1" s="659">
        <v>1</v>
      </c>
      <c r="FB1" s="2030" t="s">
        <v>1054</v>
      </c>
      <c r="FC1" s="2030"/>
      <c r="FD1" s="2030"/>
      <c r="FE1" s="2030"/>
      <c r="FF1" s="1674"/>
      <c r="FG1" s="1674"/>
      <c r="FH1" s="1674"/>
      <c r="FI1" s="659">
        <v>1000</v>
      </c>
      <c r="FJ1" s="659">
        <v>1</v>
      </c>
      <c r="FK1" s="2030" t="s">
        <v>1055</v>
      </c>
      <c r="FL1" s="2030"/>
      <c r="FM1" s="2030"/>
      <c r="FN1" s="2030"/>
      <c r="FO1" s="2030"/>
      <c r="FP1" s="2030"/>
      <c r="FQ1" s="2030"/>
      <c r="FR1" s="659">
        <v>1000</v>
      </c>
      <c r="FS1" s="659">
        <v>1</v>
      </c>
      <c r="FV1" s="2029" t="s">
        <v>13</v>
      </c>
      <c r="FW1" s="2029"/>
      <c r="FX1" s="2029"/>
      <c r="FY1" s="2029"/>
      <c r="FZ1" s="659">
        <v>1000</v>
      </c>
      <c r="GA1" s="659">
        <v>1</v>
      </c>
      <c r="GC1" s="2029" t="s">
        <v>782</v>
      </c>
      <c r="GD1" s="2029"/>
      <c r="GE1" s="2029"/>
      <c r="GF1" s="2029"/>
      <c r="GG1" s="2029"/>
      <c r="GH1" s="2029"/>
      <c r="GI1" s="2029"/>
      <c r="GJ1" s="659">
        <v>1000</v>
      </c>
      <c r="GK1" s="659">
        <v>1</v>
      </c>
      <c r="GN1" s="2029" t="s">
        <v>1089</v>
      </c>
      <c r="GO1" s="2029"/>
      <c r="GP1" s="2029"/>
      <c r="GQ1" s="2029"/>
      <c r="GR1" s="659">
        <v>1000</v>
      </c>
      <c r="GS1" s="659">
        <v>1</v>
      </c>
      <c r="GU1" s="2029" t="s">
        <v>1090</v>
      </c>
      <c r="GV1" s="2029"/>
      <c r="GW1" s="2029"/>
      <c r="GX1" s="2029"/>
      <c r="GY1" s="2029"/>
      <c r="GZ1" s="2029"/>
      <c r="HA1" s="2029"/>
      <c r="HB1" s="1135">
        <v>1000</v>
      </c>
      <c r="HC1" s="659">
        <v>1</v>
      </c>
    </row>
    <row r="2" spans="1:212" s="717" customFormat="1" ht="36" x14ac:dyDescent="0.2">
      <c r="A2" s="777" t="s">
        <v>411</v>
      </c>
      <c r="B2" s="777" t="s">
        <v>437</v>
      </c>
      <c r="C2" s="777" t="s">
        <v>412</v>
      </c>
      <c r="D2" s="777" t="s">
        <v>509</v>
      </c>
      <c r="E2" s="777" t="s">
        <v>449</v>
      </c>
      <c r="F2" s="777" t="s">
        <v>469</v>
      </c>
      <c r="G2" s="777" t="s">
        <v>414</v>
      </c>
      <c r="H2" s="777" t="str">
        <f>+E2</f>
        <v>Monto Requerimiento</v>
      </c>
      <c r="I2" s="777" t="str">
        <f>+F2</f>
        <v>Monto Compromiso</v>
      </c>
      <c r="J2" s="777" t="str">
        <f>+G2</f>
        <v>Monto Devengo</v>
      </c>
      <c r="L2" s="777" t="s">
        <v>411</v>
      </c>
      <c r="M2" s="777" t="s">
        <v>437</v>
      </c>
      <c r="N2" s="777" t="s">
        <v>412</v>
      </c>
      <c r="O2" s="777" t="s">
        <v>509</v>
      </c>
      <c r="P2" s="777" t="s">
        <v>414</v>
      </c>
      <c r="Q2" s="777" t="s">
        <v>414</v>
      </c>
      <c r="S2" s="777" t="s">
        <v>411</v>
      </c>
      <c r="T2" s="777" t="s">
        <v>437</v>
      </c>
      <c r="U2" s="777" t="s">
        <v>412</v>
      </c>
      <c r="V2" s="777" t="s">
        <v>509</v>
      </c>
      <c r="W2" s="777" t="s">
        <v>449</v>
      </c>
      <c r="X2" s="777" t="s">
        <v>469</v>
      </c>
      <c r="Y2" s="777" t="s">
        <v>414</v>
      </c>
      <c r="Z2" s="777" t="s">
        <v>449</v>
      </c>
      <c r="AA2" s="777" t="s">
        <v>469</v>
      </c>
      <c r="AB2" s="777" t="s">
        <v>414</v>
      </c>
      <c r="AD2" s="777" t="s">
        <v>411</v>
      </c>
      <c r="AE2" s="777" t="s">
        <v>437</v>
      </c>
      <c r="AF2" s="777" t="s">
        <v>412</v>
      </c>
      <c r="AG2" s="777" t="s">
        <v>509</v>
      </c>
      <c r="AH2" s="777" t="s">
        <v>414</v>
      </c>
      <c r="AI2" s="777" t="s">
        <v>414</v>
      </c>
      <c r="AK2" s="777" t="s">
        <v>411</v>
      </c>
      <c r="AL2" s="777" t="s">
        <v>437</v>
      </c>
      <c r="AM2" s="777" t="s">
        <v>412</v>
      </c>
      <c r="AN2" s="777" t="s">
        <v>509</v>
      </c>
      <c r="AO2" s="777" t="s">
        <v>449</v>
      </c>
      <c r="AP2" s="777" t="s">
        <v>469</v>
      </c>
      <c r="AQ2" s="777" t="s">
        <v>414</v>
      </c>
      <c r="AR2" s="777" t="s">
        <v>998</v>
      </c>
      <c r="AS2" s="777" t="s">
        <v>469</v>
      </c>
      <c r="AT2" s="777" t="s">
        <v>414</v>
      </c>
      <c r="AV2" s="777" t="s">
        <v>411</v>
      </c>
      <c r="AW2" s="777" t="s">
        <v>437</v>
      </c>
      <c r="AX2" s="777" t="s">
        <v>412</v>
      </c>
      <c r="AY2" s="777" t="s">
        <v>509</v>
      </c>
      <c r="AZ2" s="777" t="s">
        <v>414</v>
      </c>
      <c r="BA2" s="777" t="s">
        <v>1003</v>
      </c>
      <c r="BC2" s="777" t="s">
        <v>411</v>
      </c>
      <c r="BD2" s="777" t="s">
        <v>437</v>
      </c>
      <c r="BE2" s="777" t="s">
        <v>412</v>
      </c>
      <c r="BF2" s="777" t="s">
        <v>509</v>
      </c>
      <c r="BG2" s="777" t="s">
        <v>449</v>
      </c>
      <c r="BH2" s="777" t="s">
        <v>469</v>
      </c>
      <c r="BI2" s="777" t="s">
        <v>414</v>
      </c>
      <c r="BJ2" s="777" t="s">
        <v>998</v>
      </c>
      <c r="BK2" s="777" t="s">
        <v>1004</v>
      </c>
      <c r="BL2" s="777" t="s">
        <v>1003</v>
      </c>
      <c r="BN2" s="777" t="s">
        <v>411</v>
      </c>
      <c r="BO2" s="777" t="s">
        <v>437</v>
      </c>
      <c r="BP2" s="777" t="s">
        <v>412</v>
      </c>
      <c r="BQ2" s="777" t="s">
        <v>509</v>
      </c>
      <c r="BR2" s="777" t="s">
        <v>414</v>
      </c>
      <c r="BS2" s="777" t="s">
        <v>414</v>
      </c>
      <c r="BV2" s="777" t="s">
        <v>411</v>
      </c>
      <c r="BW2" s="777" t="s">
        <v>437</v>
      </c>
      <c r="BX2" s="777" t="s">
        <v>412</v>
      </c>
      <c r="BY2" s="777" t="s">
        <v>509</v>
      </c>
      <c r="BZ2" s="777" t="s">
        <v>449</v>
      </c>
      <c r="CA2" s="777" t="s">
        <v>469</v>
      </c>
      <c r="CB2" s="777" t="s">
        <v>414</v>
      </c>
      <c r="CC2" s="777" t="s">
        <v>998</v>
      </c>
      <c r="CD2" s="777" t="s">
        <v>1014</v>
      </c>
      <c r="CE2" s="777" t="s">
        <v>1015</v>
      </c>
      <c r="CG2" s="777" t="s">
        <v>411</v>
      </c>
      <c r="CH2" s="777" t="s">
        <v>437</v>
      </c>
      <c r="CI2" s="777" t="s">
        <v>412</v>
      </c>
      <c r="CJ2" s="777" t="s">
        <v>509</v>
      </c>
      <c r="CK2" s="777" t="s">
        <v>414</v>
      </c>
      <c r="CL2" s="777" t="s">
        <v>1003</v>
      </c>
      <c r="CN2" s="777" t="s">
        <v>411</v>
      </c>
      <c r="CO2" s="777" t="s">
        <v>437</v>
      </c>
      <c r="CP2" s="777" t="s">
        <v>412</v>
      </c>
      <c r="CQ2" s="777" t="s">
        <v>509</v>
      </c>
      <c r="CR2" s="777" t="s">
        <v>449</v>
      </c>
      <c r="CS2" s="777" t="s">
        <v>469</v>
      </c>
      <c r="CT2" s="777" t="s">
        <v>414</v>
      </c>
      <c r="CU2" s="777" t="s">
        <v>998</v>
      </c>
      <c r="CV2" s="777" t="s">
        <v>1014</v>
      </c>
      <c r="CW2" s="777" t="s">
        <v>1015</v>
      </c>
      <c r="CY2" s="777" t="s">
        <v>411</v>
      </c>
      <c r="CZ2" s="777" t="s">
        <v>437</v>
      </c>
      <c r="DA2" s="777" t="s">
        <v>412</v>
      </c>
      <c r="DB2" s="777" t="s">
        <v>509</v>
      </c>
      <c r="DC2" s="777" t="s">
        <v>414</v>
      </c>
      <c r="DD2" s="777" t="s">
        <v>1003</v>
      </c>
      <c r="DF2" s="777" t="s">
        <v>411</v>
      </c>
      <c r="DG2" s="777" t="s">
        <v>437</v>
      </c>
      <c r="DH2" s="777" t="s">
        <v>412</v>
      </c>
      <c r="DI2" s="777" t="s">
        <v>509</v>
      </c>
      <c r="DJ2" s="777" t="s">
        <v>449</v>
      </c>
      <c r="DK2" s="777" t="s">
        <v>469</v>
      </c>
      <c r="DL2" s="777" t="s">
        <v>414</v>
      </c>
      <c r="DM2" s="777" t="s">
        <v>998</v>
      </c>
      <c r="DN2" s="777" t="s">
        <v>1014</v>
      </c>
      <c r="DO2" s="777" t="s">
        <v>1015</v>
      </c>
      <c r="DQ2" s="777" t="s">
        <v>411</v>
      </c>
      <c r="DR2" s="777" t="s">
        <v>437</v>
      </c>
      <c r="DS2" s="777" t="s">
        <v>412</v>
      </c>
      <c r="DT2" s="777" t="s">
        <v>509</v>
      </c>
      <c r="DU2" s="777" t="s">
        <v>414</v>
      </c>
      <c r="DV2" s="777" t="s">
        <v>414</v>
      </c>
      <c r="DX2" s="777" t="s">
        <v>411</v>
      </c>
      <c r="DY2" s="777" t="s">
        <v>437</v>
      </c>
      <c r="DZ2" s="777" t="s">
        <v>412</v>
      </c>
      <c r="EA2" s="777" t="s">
        <v>509</v>
      </c>
      <c r="EB2" s="777" t="s">
        <v>449</v>
      </c>
      <c r="EC2" s="777" t="s">
        <v>469</v>
      </c>
      <c r="ED2" s="777" t="s">
        <v>414</v>
      </c>
      <c r="EE2" s="777" t="s">
        <v>998</v>
      </c>
      <c r="EF2" s="777" t="s">
        <v>1014</v>
      </c>
      <c r="EG2" s="777" t="s">
        <v>1015</v>
      </c>
      <c r="EI2" s="777" t="s">
        <v>411</v>
      </c>
      <c r="EJ2" s="777" t="s">
        <v>437</v>
      </c>
      <c r="EK2" s="777" t="s">
        <v>412</v>
      </c>
      <c r="EL2" s="777" t="s">
        <v>509</v>
      </c>
      <c r="EM2" s="777" t="s">
        <v>414</v>
      </c>
      <c r="EN2" s="777" t="s">
        <v>1003</v>
      </c>
      <c r="EQ2" s="777" t="s">
        <v>411</v>
      </c>
      <c r="ER2" s="777" t="s">
        <v>437</v>
      </c>
      <c r="ES2" s="777" t="s">
        <v>412</v>
      </c>
      <c r="ET2" s="777" t="s">
        <v>509</v>
      </c>
      <c r="EU2" s="777" t="s">
        <v>449</v>
      </c>
      <c r="EV2" s="777" t="s">
        <v>414</v>
      </c>
      <c r="EW2" s="777" t="s">
        <v>469</v>
      </c>
      <c r="EX2" s="777" t="s">
        <v>998</v>
      </c>
      <c r="EY2" s="777" t="s">
        <v>1003</v>
      </c>
      <c r="EZ2" s="777" t="s">
        <v>1004</v>
      </c>
      <c r="FB2" s="777" t="s">
        <v>411</v>
      </c>
      <c r="FC2" s="777" t="s">
        <v>437</v>
      </c>
      <c r="FD2" s="777" t="s">
        <v>412</v>
      </c>
      <c r="FE2" s="777" t="s">
        <v>509</v>
      </c>
      <c r="FF2" s="777" t="s">
        <v>449</v>
      </c>
      <c r="FG2" s="777" t="s">
        <v>469</v>
      </c>
      <c r="FH2" s="777" t="s">
        <v>414</v>
      </c>
      <c r="FI2" s="777" t="s">
        <v>414</v>
      </c>
      <c r="FK2" s="777" t="s">
        <v>411</v>
      </c>
      <c r="FL2" s="777" t="s">
        <v>437</v>
      </c>
      <c r="FM2" s="777" t="s">
        <v>412</v>
      </c>
      <c r="FN2" s="777" t="s">
        <v>509</v>
      </c>
      <c r="FO2" s="777" t="s">
        <v>449</v>
      </c>
      <c r="FP2" s="777" t="s">
        <v>469</v>
      </c>
      <c r="FQ2" s="777" t="s">
        <v>414</v>
      </c>
      <c r="FR2" s="777" t="s">
        <v>449</v>
      </c>
      <c r="FS2" s="777" t="s">
        <v>469</v>
      </c>
      <c r="FT2" s="777" t="s">
        <v>414</v>
      </c>
      <c r="FV2" s="777" t="s">
        <v>411</v>
      </c>
      <c r="FW2" s="777" t="s">
        <v>437</v>
      </c>
      <c r="FX2" s="777" t="s">
        <v>412</v>
      </c>
      <c r="FY2" s="777" t="s">
        <v>509</v>
      </c>
      <c r="FZ2" s="777" t="s">
        <v>414</v>
      </c>
      <c r="GA2" s="777" t="s">
        <v>414</v>
      </c>
      <c r="GC2" s="777" t="s">
        <v>411</v>
      </c>
      <c r="GD2" s="777" t="s">
        <v>437</v>
      </c>
      <c r="GE2" s="777" t="s">
        <v>412</v>
      </c>
      <c r="GF2" s="777" t="s">
        <v>509</v>
      </c>
      <c r="GG2" s="777" t="s">
        <v>449</v>
      </c>
      <c r="GH2" s="777" t="s">
        <v>469</v>
      </c>
      <c r="GI2" s="777" t="s">
        <v>414</v>
      </c>
      <c r="GJ2" s="777" t="s">
        <v>998</v>
      </c>
      <c r="GK2" s="777" t="s">
        <v>1004</v>
      </c>
      <c r="GL2" s="777" t="s">
        <v>1003</v>
      </c>
      <c r="GN2" s="1672" t="s">
        <v>411</v>
      </c>
      <c r="GO2" s="1672" t="s">
        <v>437</v>
      </c>
      <c r="GP2" s="1672" t="s">
        <v>412</v>
      </c>
      <c r="GQ2" s="1672" t="s">
        <v>509</v>
      </c>
      <c r="GR2" s="1672" t="s">
        <v>414</v>
      </c>
      <c r="GS2" s="1672" t="s">
        <v>1003</v>
      </c>
      <c r="GU2" s="1672" t="s">
        <v>411</v>
      </c>
      <c r="GV2" s="1672" t="s">
        <v>437</v>
      </c>
      <c r="GW2" s="1672" t="s">
        <v>412</v>
      </c>
      <c r="GX2" s="1672" t="s">
        <v>509</v>
      </c>
      <c r="GY2" s="1673" t="s">
        <v>449</v>
      </c>
      <c r="GZ2" s="1673" t="s">
        <v>414</v>
      </c>
      <c r="HA2" s="1673" t="s">
        <v>469</v>
      </c>
      <c r="HB2" s="1673" t="s">
        <v>998</v>
      </c>
      <c r="HC2" s="1673" t="s">
        <v>1003</v>
      </c>
      <c r="HD2" s="1673" t="s">
        <v>1004</v>
      </c>
    </row>
    <row r="3" spans="1:212" ht="15" customHeight="1" x14ac:dyDescent="0.2">
      <c r="A3" s="778" t="s">
        <v>415</v>
      </c>
      <c r="B3" s="778" t="s">
        <v>438</v>
      </c>
      <c r="C3" s="778" t="s">
        <v>441</v>
      </c>
      <c r="D3" s="778" t="s">
        <v>267</v>
      </c>
      <c r="E3" s="779">
        <v>1129083000</v>
      </c>
      <c r="F3" s="779">
        <v>0</v>
      </c>
      <c r="G3" s="779">
        <v>0</v>
      </c>
      <c r="H3" s="1150">
        <f>+E3/$H$1*$I$1</f>
        <v>1129083</v>
      </c>
      <c r="I3" s="1150">
        <f>+F3/$H$1*$I$1</f>
        <v>0</v>
      </c>
      <c r="J3" s="1150">
        <f>+G3/$H$1*$I$1</f>
        <v>0</v>
      </c>
      <c r="L3" s="1138" t="s">
        <v>415</v>
      </c>
      <c r="M3" s="1139" t="s">
        <v>438</v>
      </c>
      <c r="N3" s="1138" t="s">
        <v>645</v>
      </c>
      <c r="O3" s="1139" t="s">
        <v>646</v>
      </c>
      <c r="P3" s="1140">
        <v>3330000</v>
      </c>
      <c r="Q3" s="1140">
        <f>+P3/$P$1*$Q$1</f>
        <v>3330</v>
      </c>
      <c r="S3" s="778" t="s">
        <v>415</v>
      </c>
      <c r="T3" s="780" t="s">
        <v>438</v>
      </c>
      <c r="U3" s="778" t="s">
        <v>441</v>
      </c>
      <c r="V3" s="780" t="s">
        <v>267</v>
      </c>
      <c r="W3" s="779">
        <v>1129083000</v>
      </c>
      <c r="X3" s="779">
        <v>0</v>
      </c>
      <c r="Y3" s="779">
        <v>0</v>
      </c>
      <c r="Z3" s="1140">
        <f>+W3/$AA$1*$AB$1</f>
        <v>1129083</v>
      </c>
      <c r="AA3" s="1140">
        <f>+X3/$AA$1*$AB$1</f>
        <v>0</v>
      </c>
      <c r="AB3" s="1140">
        <f>+Y3/$AA$1*$AB$1</f>
        <v>0</v>
      </c>
      <c r="AD3" s="778" t="s">
        <v>415</v>
      </c>
      <c r="AE3" s="778" t="s">
        <v>438</v>
      </c>
      <c r="AF3" s="778" t="s">
        <v>645</v>
      </c>
      <c r="AG3" s="780" t="s">
        <v>646</v>
      </c>
      <c r="AH3" s="779">
        <v>3330000</v>
      </c>
      <c r="AI3" s="779">
        <f>+AH3/$AH$1*$AI$1</f>
        <v>3330</v>
      </c>
      <c r="AK3" s="778" t="s">
        <v>415</v>
      </c>
      <c r="AL3" s="778" t="s">
        <v>438</v>
      </c>
      <c r="AM3" s="778" t="s">
        <v>441</v>
      </c>
      <c r="AN3" s="778" t="s">
        <v>267</v>
      </c>
      <c r="AO3" s="779">
        <v>1129083000</v>
      </c>
      <c r="AP3" s="779">
        <v>0</v>
      </c>
      <c r="AQ3" s="779">
        <v>0</v>
      </c>
      <c r="AR3" s="779">
        <f>+AO3/$AS$1*$AT$1</f>
        <v>1129083</v>
      </c>
      <c r="AS3" s="779">
        <f>+AP3/$AS$1*$AT$1</f>
        <v>0</v>
      </c>
      <c r="AT3" s="779">
        <f>+AQ3/$AS$1*$AT$1</f>
        <v>0</v>
      </c>
      <c r="AV3" s="778" t="s">
        <v>415</v>
      </c>
      <c r="AW3" s="778" t="s">
        <v>438</v>
      </c>
      <c r="AX3" s="778" t="s">
        <v>645</v>
      </c>
      <c r="AY3" s="778" t="s">
        <v>646</v>
      </c>
      <c r="AZ3" s="779">
        <v>3330000</v>
      </c>
      <c r="BA3" s="1151">
        <f>+AZ3/$AZ$1*$BA$1</f>
        <v>3330</v>
      </c>
      <c r="BC3" s="778" t="s">
        <v>415</v>
      </c>
      <c r="BD3" s="778" t="s">
        <v>438</v>
      </c>
      <c r="BE3" s="778" t="s">
        <v>441</v>
      </c>
      <c r="BF3" s="778" t="s">
        <v>267</v>
      </c>
      <c r="BG3" s="779">
        <v>1189083000</v>
      </c>
      <c r="BH3" s="779">
        <v>0</v>
      </c>
      <c r="BI3" s="779">
        <v>0</v>
      </c>
      <c r="BJ3" s="1151">
        <f>+BG3/$BJ$1*$BK$1</f>
        <v>1189083</v>
      </c>
      <c r="BK3" s="1151">
        <f>+BH3/$BJ$1*$BK$1</f>
        <v>0</v>
      </c>
      <c r="BL3" s="1151">
        <f>+BI3/$BJ$1*$BK$1</f>
        <v>0</v>
      </c>
      <c r="BN3" s="778" t="s">
        <v>415</v>
      </c>
      <c r="BO3" s="778" t="s">
        <v>438</v>
      </c>
      <c r="BP3" s="778" t="s">
        <v>645</v>
      </c>
      <c r="BQ3" s="778" t="s">
        <v>646</v>
      </c>
      <c r="BR3" s="779">
        <v>3330000</v>
      </c>
      <c r="BS3" s="779">
        <f>+BR3/$BS$1*$BT$1</f>
        <v>3330</v>
      </c>
      <c r="BV3" s="778" t="s">
        <v>415</v>
      </c>
      <c r="BW3" s="778" t="s">
        <v>438</v>
      </c>
      <c r="BX3" s="778" t="s">
        <v>441</v>
      </c>
      <c r="BY3" s="778" t="s">
        <v>267</v>
      </c>
      <c r="BZ3" s="779">
        <v>1189083000</v>
      </c>
      <c r="CA3" s="779">
        <v>0</v>
      </c>
      <c r="CB3" s="779">
        <v>0</v>
      </c>
      <c r="CC3" s="779">
        <f>+BZ3/$CC$1*$CD$1</f>
        <v>1189083</v>
      </c>
      <c r="CD3" s="779">
        <f t="shared" ref="CD3:CE3" si="0">+CA3/$CC$1*$CD$1</f>
        <v>0</v>
      </c>
      <c r="CE3" s="779">
        <f t="shared" si="0"/>
        <v>0</v>
      </c>
      <c r="CG3" s="778" t="s">
        <v>415</v>
      </c>
      <c r="CH3" s="778" t="s">
        <v>438</v>
      </c>
      <c r="CI3" s="778" t="s">
        <v>441</v>
      </c>
      <c r="CJ3" s="778" t="s">
        <v>267</v>
      </c>
      <c r="CK3" s="779">
        <v>7000000</v>
      </c>
      <c r="CL3" s="779">
        <f>+CK3/$CK$1*$CL$1</f>
        <v>7000</v>
      </c>
      <c r="CN3" s="778" t="s">
        <v>415</v>
      </c>
      <c r="CO3" s="778" t="s">
        <v>438</v>
      </c>
      <c r="CP3" s="778" t="s">
        <v>441</v>
      </c>
      <c r="CQ3" s="778" t="s">
        <v>267</v>
      </c>
      <c r="CR3" s="779">
        <v>1189083000</v>
      </c>
      <c r="CS3" s="779">
        <v>0</v>
      </c>
      <c r="CT3" s="779">
        <v>0</v>
      </c>
      <c r="CU3" s="779">
        <f>+CR3/$CV$1*$CW$1</f>
        <v>1189083</v>
      </c>
      <c r="CV3" s="779">
        <f t="shared" ref="CV3:CW3" si="1">+CS3/$CV$1*$CW$1</f>
        <v>0</v>
      </c>
      <c r="CW3" s="779">
        <f t="shared" si="1"/>
        <v>0</v>
      </c>
      <c r="CY3" s="778" t="s">
        <v>415</v>
      </c>
      <c r="CZ3" s="780" t="s">
        <v>438</v>
      </c>
      <c r="DA3" s="778" t="s">
        <v>645</v>
      </c>
      <c r="DB3" s="780" t="s">
        <v>646</v>
      </c>
      <c r="DC3" s="779">
        <v>3330000</v>
      </c>
      <c r="DD3" s="1142">
        <f>+DC3/$DD$1*$DE$1</f>
        <v>3330</v>
      </c>
      <c r="DF3" s="778" t="s">
        <v>415</v>
      </c>
      <c r="DG3" s="780" t="s">
        <v>438</v>
      </c>
      <c r="DH3" s="778" t="s">
        <v>441</v>
      </c>
      <c r="DI3" s="780" t="s">
        <v>267</v>
      </c>
      <c r="DJ3" s="779">
        <v>1189083000</v>
      </c>
      <c r="DK3" s="779">
        <v>0</v>
      </c>
      <c r="DL3" s="779">
        <v>0</v>
      </c>
      <c r="DM3" s="1150">
        <f>+DJ3/$DN$1*$DO$1</f>
        <v>1189083</v>
      </c>
      <c r="DN3" s="1150">
        <f t="shared" ref="DN3:DO3" si="2">+DK3/$DN$1*$DO$1</f>
        <v>0</v>
      </c>
      <c r="DO3" s="1150">
        <f t="shared" si="2"/>
        <v>0</v>
      </c>
      <c r="DQ3" s="778" t="s">
        <v>415</v>
      </c>
      <c r="DR3" s="780" t="s">
        <v>438</v>
      </c>
      <c r="DS3" s="778" t="s">
        <v>441</v>
      </c>
      <c r="DT3" s="780" t="s">
        <v>267</v>
      </c>
      <c r="DU3" s="779">
        <v>232561875</v>
      </c>
      <c r="DV3" s="1151">
        <f>+DU3/$DV$1*$DW$1</f>
        <v>232561.875</v>
      </c>
      <c r="DX3" s="778" t="s">
        <v>415</v>
      </c>
      <c r="DY3" s="780" t="s">
        <v>438</v>
      </c>
      <c r="DZ3" s="778" t="s">
        <v>441</v>
      </c>
      <c r="EA3" s="780" t="s">
        <v>267</v>
      </c>
      <c r="EB3" s="779">
        <v>1189083000</v>
      </c>
      <c r="EC3" s="779">
        <v>0</v>
      </c>
      <c r="ED3" s="779">
        <v>0</v>
      </c>
      <c r="EE3" s="779">
        <f>+EB3/$EE$1*$EF$1</f>
        <v>1189083</v>
      </c>
      <c r="EF3" s="779">
        <f>+EC3/$EE$1*$EF$1</f>
        <v>0</v>
      </c>
      <c r="EG3" s="779">
        <f>+ED3/$EE$1*$EF$1</f>
        <v>0</v>
      </c>
      <c r="EI3" s="778" t="s">
        <v>415</v>
      </c>
      <c r="EJ3" s="780" t="s">
        <v>438</v>
      </c>
      <c r="EK3" s="778" t="s">
        <v>441</v>
      </c>
      <c r="EL3" s="780" t="s">
        <v>267</v>
      </c>
      <c r="EM3" s="779">
        <v>56212500</v>
      </c>
      <c r="EN3" s="1150">
        <f>+EM3/$EN$1*$EO$1</f>
        <v>56212.5</v>
      </c>
      <c r="EQ3" s="778" t="s">
        <v>415</v>
      </c>
      <c r="ER3" s="780" t="s">
        <v>438</v>
      </c>
      <c r="ES3" s="778" t="s">
        <v>441</v>
      </c>
      <c r="ET3" s="778" t="s">
        <v>267</v>
      </c>
      <c r="EU3" s="779">
        <v>1189083000</v>
      </c>
      <c r="EV3" s="779">
        <v>0</v>
      </c>
      <c r="EW3" s="779">
        <v>0</v>
      </c>
      <c r="EX3" s="1155">
        <f>+EU3/$EY$1*$EZ$1</f>
        <v>1189083</v>
      </c>
      <c r="EY3" s="1155">
        <f t="shared" ref="EY3:EZ3" si="3">+EV3/$EY$1*$EZ$1</f>
        <v>0</v>
      </c>
      <c r="EZ3" s="1155">
        <f t="shared" si="3"/>
        <v>0</v>
      </c>
      <c r="FB3" s="792" t="s">
        <v>415</v>
      </c>
      <c r="FC3" s="1153" t="s">
        <v>438</v>
      </c>
      <c r="FD3" s="792" t="s">
        <v>441</v>
      </c>
      <c r="FE3" s="1153" t="s">
        <v>267</v>
      </c>
      <c r="FF3" s="1152">
        <v>0</v>
      </c>
      <c r="FG3" s="1152">
        <v>72022500</v>
      </c>
      <c r="FH3" s="1152">
        <v>21000000</v>
      </c>
      <c r="FI3" s="1152">
        <f t="shared" ref="FI3:FI11" si="4">FH3/$FI$1*$FJ$1</f>
        <v>21000</v>
      </c>
      <c r="FK3" s="792" t="s">
        <v>415</v>
      </c>
      <c r="FL3" s="792" t="s">
        <v>438</v>
      </c>
      <c r="FM3" s="792" t="s">
        <v>441</v>
      </c>
      <c r="FN3" s="792" t="s">
        <v>267</v>
      </c>
      <c r="FO3" s="1151">
        <v>1189083000</v>
      </c>
      <c r="FP3" s="1151">
        <v>0</v>
      </c>
      <c r="FQ3" s="1151">
        <v>0</v>
      </c>
      <c r="FR3" s="1151">
        <f>FO3/$FR$1*$FS$1</f>
        <v>1189083</v>
      </c>
      <c r="FS3" s="1151">
        <f t="shared" ref="FS3:FT18" si="5">FP3/$FR$1*$FS$1</f>
        <v>0</v>
      </c>
      <c r="FT3" s="1151">
        <f t="shared" si="5"/>
        <v>0</v>
      </c>
      <c r="FV3" s="778" t="s">
        <v>415</v>
      </c>
      <c r="FW3" s="778" t="s">
        <v>438</v>
      </c>
      <c r="FX3" s="778" t="s">
        <v>441</v>
      </c>
      <c r="FY3" s="778" t="s">
        <v>267</v>
      </c>
      <c r="FZ3" s="779">
        <v>87761250</v>
      </c>
      <c r="GA3" s="779">
        <f>+FZ3/$FZ$1*$GA$1</f>
        <v>87761.25</v>
      </c>
      <c r="GC3" s="747" t="s">
        <v>415</v>
      </c>
      <c r="GD3" s="747" t="s">
        <v>438</v>
      </c>
      <c r="GE3" s="747" t="s">
        <v>441</v>
      </c>
      <c r="GF3" s="747" t="s">
        <v>267</v>
      </c>
      <c r="GG3" s="1151">
        <v>1167152422</v>
      </c>
      <c r="GH3" s="1151">
        <v>0</v>
      </c>
      <c r="GI3" s="1151">
        <v>0</v>
      </c>
      <c r="GJ3" s="1151">
        <f>+GG3/$GJ$1*$GK$1</f>
        <v>1167152.422</v>
      </c>
      <c r="GK3" s="1151">
        <f t="shared" ref="GK3:GL3" si="6">+GH3/$GJ$1*$GK$1</f>
        <v>0</v>
      </c>
      <c r="GL3" s="1151">
        <f t="shared" si="6"/>
        <v>0</v>
      </c>
      <c r="GN3" s="778" t="s">
        <v>415</v>
      </c>
      <c r="GO3" s="780" t="s">
        <v>438</v>
      </c>
      <c r="GP3" s="778" t="s">
        <v>645</v>
      </c>
      <c r="GQ3" s="778" t="s">
        <v>646</v>
      </c>
      <c r="GR3" s="779">
        <v>17524726</v>
      </c>
      <c r="GS3" s="1671">
        <f>+GR3/$GR$1*$GS$1</f>
        <v>17524.725999999999</v>
      </c>
      <c r="GU3" s="747" t="s">
        <v>415</v>
      </c>
      <c r="GV3" s="747" t="s">
        <v>438</v>
      </c>
      <c r="GW3" s="747" t="s">
        <v>441</v>
      </c>
      <c r="GX3" s="747" t="s">
        <v>267</v>
      </c>
      <c r="GY3" s="1671">
        <v>1167152422</v>
      </c>
      <c r="GZ3" s="1671">
        <v>0</v>
      </c>
      <c r="HA3" s="1671">
        <v>0</v>
      </c>
      <c r="HB3" s="824">
        <f>+GY3/$HB$1*$HC$1</f>
        <v>1167152.422</v>
      </c>
      <c r="HC3" s="824">
        <f t="shared" ref="HC3:HD3" si="7">+GZ3/$HB$1*$HC$1</f>
        <v>0</v>
      </c>
      <c r="HD3" s="824">
        <f t="shared" si="7"/>
        <v>0</v>
      </c>
    </row>
    <row r="4" spans="1:212" ht="15" customHeight="1" x14ac:dyDescent="0.2">
      <c r="A4" s="778" t="s">
        <v>415</v>
      </c>
      <c r="B4" s="778" t="s">
        <v>438</v>
      </c>
      <c r="C4" s="778" t="s">
        <v>416</v>
      </c>
      <c r="D4" s="778" t="s">
        <v>417</v>
      </c>
      <c r="E4" s="779">
        <v>300000000</v>
      </c>
      <c r="F4" s="779">
        <v>0</v>
      </c>
      <c r="G4" s="779">
        <v>0</v>
      </c>
      <c r="H4" s="1150">
        <f t="shared" ref="H4:H43" si="8">+E4/$H$1*$I$1</f>
        <v>300000</v>
      </c>
      <c r="I4" s="1150">
        <f t="shared" ref="I4:I43" si="9">+F4/$H$1*$I$1</f>
        <v>0</v>
      </c>
      <c r="J4" s="1150">
        <f t="shared" ref="J4:J43" si="10">+G4/$H$1*$I$1</f>
        <v>0</v>
      </c>
      <c r="L4" s="1138" t="s">
        <v>415</v>
      </c>
      <c r="M4" s="1139" t="s">
        <v>438</v>
      </c>
      <c r="N4" s="1138" t="s">
        <v>441</v>
      </c>
      <c r="O4" s="1139" t="s">
        <v>267</v>
      </c>
      <c r="P4" s="1140">
        <v>76765991</v>
      </c>
      <c r="Q4" s="1140">
        <f t="shared" ref="Q4:Q10" si="11">+P4/$P$1*$Q$1</f>
        <v>76765.990999999995</v>
      </c>
      <c r="S4" s="778" t="s">
        <v>415</v>
      </c>
      <c r="T4" s="780" t="s">
        <v>438</v>
      </c>
      <c r="U4" s="778" t="s">
        <v>416</v>
      </c>
      <c r="V4" s="780" t="s">
        <v>417</v>
      </c>
      <c r="W4" s="779">
        <v>300000000</v>
      </c>
      <c r="X4" s="779">
        <v>0</v>
      </c>
      <c r="Y4" s="779">
        <v>0</v>
      </c>
      <c r="Z4" s="1140">
        <f t="shared" ref="Z4:Z47" si="12">+W4/$AA$1*$AB$1</f>
        <v>300000</v>
      </c>
      <c r="AA4" s="1140">
        <f t="shared" ref="AA4:AA47" si="13">+X4/$AA$1*$AB$1</f>
        <v>0</v>
      </c>
      <c r="AB4" s="1140">
        <f t="shared" ref="AB4:AB47" si="14">+Y4/$AA$1*$AB$1</f>
        <v>0</v>
      </c>
      <c r="AD4" s="778" t="s">
        <v>415</v>
      </c>
      <c r="AE4" s="778" t="s">
        <v>438</v>
      </c>
      <c r="AF4" s="778" t="s">
        <v>441</v>
      </c>
      <c r="AG4" s="780" t="s">
        <v>267</v>
      </c>
      <c r="AH4" s="779">
        <v>137808384</v>
      </c>
      <c r="AI4" s="779">
        <f t="shared" ref="AI4:AI10" si="15">+AH4/$AH$1*$AI$1</f>
        <v>137808.38399999999</v>
      </c>
      <c r="AK4" s="778" t="s">
        <v>415</v>
      </c>
      <c r="AL4" s="778" t="s">
        <v>438</v>
      </c>
      <c r="AM4" s="778" t="s">
        <v>416</v>
      </c>
      <c r="AN4" s="778" t="s">
        <v>417</v>
      </c>
      <c r="AO4" s="779">
        <v>300000000</v>
      </c>
      <c r="AP4" s="779">
        <v>0</v>
      </c>
      <c r="AQ4" s="779">
        <v>0</v>
      </c>
      <c r="AR4" s="779">
        <f t="shared" ref="AR4:AR48" si="16">+AO4/$AS$1*$AT$1</f>
        <v>300000</v>
      </c>
      <c r="AS4" s="779">
        <f t="shared" ref="AS4:AS48" si="17">+AP4/$AS$1*$AT$1</f>
        <v>0</v>
      </c>
      <c r="AT4" s="779">
        <f t="shared" ref="AT4:AT48" si="18">+AQ4/$AS$1*$AT$1</f>
        <v>0</v>
      </c>
      <c r="AV4" s="778" t="s">
        <v>415</v>
      </c>
      <c r="AW4" s="778" t="s">
        <v>438</v>
      </c>
      <c r="AX4" s="778" t="s">
        <v>441</v>
      </c>
      <c r="AY4" s="778" t="s">
        <v>267</v>
      </c>
      <c r="AZ4" s="779">
        <v>53240000</v>
      </c>
      <c r="BA4" s="1151">
        <f t="shared" ref="BA4:BA12" si="19">+AZ4/$AZ$1*$BA$1</f>
        <v>53240</v>
      </c>
      <c r="BC4" s="778" t="s">
        <v>415</v>
      </c>
      <c r="BD4" s="778" t="s">
        <v>438</v>
      </c>
      <c r="BE4" s="778" t="s">
        <v>416</v>
      </c>
      <c r="BF4" s="778" t="s">
        <v>417</v>
      </c>
      <c r="BG4" s="779">
        <v>240000000</v>
      </c>
      <c r="BH4" s="779">
        <v>0</v>
      </c>
      <c r="BI4" s="779">
        <v>0</v>
      </c>
      <c r="BJ4" s="1151">
        <f t="shared" ref="BJ4:BJ48" si="20">+BG4/$BJ$1*$BK$1</f>
        <v>240000</v>
      </c>
      <c r="BK4" s="1151">
        <f t="shared" ref="BK4:BK48" si="21">+BH4/$BJ$1*$BK$1</f>
        <v>0</v>
      </c>
      <c r="BL4" s="1151">
        <f t="shared" ref="BL4:BL48" si="22">+BI4/$BJ$1*$BK$1</f>
        <v>0</v>
      </c>
      <c r="BN4" s="778" t="s">
        <v>415</v>
      </c>
      <c r="BO4" s="778" t="s">
        <v>438</v>
      </c>
      <c r="BP4" s="778" t="s">
        <v>441</v>
      </c>
      <c r="BQ4" s="778" t="s">
        <v>267</v>
      </c>
      <c r="BR4" s="779">
        <v>6000000</v>
      </c>
      <c r="BS4" s="779">
        <f t="shared" ref="BS4:BS13" si="23">+BR4/$BS$1*$BT$1</f>
        <v>6000</v>
      </c>
      <c r="BV4" s="778" t="s">
        <v>415</v>
      </c>
      <c r="BW4" s="778" t="s">
        <v>438</v>
      </c>
      <c r="BX4" s="778" t="s">
        <v>416</v>
      </c>
      <c r="BY4" s="778" t="s">
        <v>417</v>
      </c>
      <c r="BZ4" s="779">
        <v>240000000</v>
      </c>
      <c r="CA4" s="779">
        <v>0</v>
      </c>
      <c r="CB4" s="779">
        <v>0</v>
      </c>
      <c r="CC4" s="779">
        <f t="shared" ref="CC4:CC51" si="24">+BZ4/$CC$1*$CD$1</f>
        <v>240000</v>
      </c>
      <c r="CD4" s="779">
        <f t="shared" ref="CD4:CD51" si="25">+CA4/$CC$1*$CD$1</f>
        <v>0</v>
      </c>
      <c r="CE4" s="779">
        <f t="shared" ref="CE4:CE51" si="26">+CB4/$CC$1*$CD$1</f>
        <v>0</v>
      </c>
      <c r="CG4" s="778" t="s">
        <v>415</v>
      </c>
      <c r="CH4" s="778" t="s">
        <v>438</v>
      </c>
      <c r="CI4" s="778" t="s">
        <v>645</v>
      </c>
      <c r="CJ4" s="778" t="s">
        <v>646</v>
      </c>
      <c r="CK4" s="779">
        <v>3330000</v>
      </c>
      <c r="CL4" s="779">
        <f t="shared" ref="CL4:CL12" si="27">+CK4/$CK$1*$CL$1</f>
        <v>3330</v>
      </c>
      <c r="CN4" s="778" t="s">
        <v>415</v>
      </c>
      <c r="CO4" s="778" t="s">
        <v>438</v>
      </c>
      <c r="CP4" s="778" t="s">
        <v>416</v>
      </c>
      <c r="CQ4" s="778" t="s">
        <v>417</v>
      </c>
      <c r="CR4" s="779">
        <v>240000000</v>
      </c>
      <c r="CS4" s="779">
        <v>0</v>
      </c>
      <c r="CT4" s="779">
        <v>0</v>
      </c>
      <c r="CU4" s="779">
        <f t="shared" ref="CU4:CU52" si="28">+CR4/$CV$1*$CW$1</f>
        <v>240000</v>
      </c>
      <c r="CV4" s="779">
        <f t="shared" ref="CV4:CV52" si="29">+CS4/$CV$1*$CW$1</f>
        <v>0</v>
      </c>
      <c r="CW4" s="779">
        <f t="shared" ref="CW4:CW52" si="30">+CT4/$CV$1*$CW$1</f>
        <v>0</v>
      </c>
      <c r="CY4" s="778" t="s">
        <v>415</v>
      </c>
      <c r="CZ4" s="780" t="s">
        <v>438</v>
      </c>
      <c r="DA4" s="778" t="s">
        <v>441</v>
      </c>
      <c r="DB4" s="780" t="s">
        <v>267</v>
      </c>
      <c r="DC4" s="779">
        <v>65275000</v>
      </c>
      <c r="DD4" s="1142">
        <f t="shared" ref="DD4:DD11" si="31">+DC4/$DD$1*$DE$1</f>
        <v>65275</v>
      </c>
      <c r="DF4" s="778" t="s">
        <v>415</v>
      </c>
      <c r="DG4" s="780" t="s">
        <v>438</v>
      </c>
      <c r="DH4" s="778" t="s">
        <v>416</v>
      </c>
      <c r="DI4" s="780" t="s">
        <v>417</v>
      </c>
      <c r="DJ4" s="779">
        <v>240000000</v>
      </c>
      <c r="DK4" s="779">
        <v>0</v>
      </c>
      <c r="DL4" s="779">
        <v>0</v>
      </c>
      <c r="DM4" s="1150">
        <f t="shared" ref="DM4:DM52" si="32">+DJ4/$DN$1*$DO$1</f>
        <v>240000</v>
      </c>
      <c r="DN4" s="1150">
        <f t="shared" ref="DN4:DN52" si="33">+DK4/$DN$1*$DO$1</f>
        <v>0</v>
      </c>
      <c r="DO4" s="1150">
        <f t="shared" ref="DO4:DO52" si="34">+DL4/$DN$1*$DO$1</f>
        <v>0</v>
      </c>
      <c r="DQ4" s="778" t="s">
        <v>415</v>
      </c>
      <c r="DR4" s="780" t="s">
        <v>438</v>
      </c>
      <c r="DS4" s="778" t="s">
        <v>645</v>
      </c>
      <c r="DT4" s="780" t="s">
        <v>646</v>
      </c>
      <c r="DU4" s="779">
        <v>5489456</v>
      </c>
      <c r="DV4" s="1151">
        <f t="shared" ref="DV4:DV11" si="35">+DU4/$DV$1*$DW$1</f>
        <v>5489.4560000000001</v>
      </c>
      <c r="DX4" s="778" t="s">
        <v>415</v>
      </c>
      <c r="DY4" s="780" t="s">
        <v>438</v>
      </c>
      <c r="DZ4" s="778" t="s">
        <v>416</v>
      </c>
      <c r="EA4" s="780" t="s">
        <v>417</v>
      </c>
      <c r="EB4" s="779">
        <v>240000000</v>
      </c>
      <c r="EC4" s="779">
        <v>0</v>
      </c>
      <c r="ED4" s="779">
        <v>0</v>
      </c>
      <c r="EE4" s="779">
        <f t="shared" ref="EE4:EE53" si="36">+EB4/$EE$1*$EF$1</f>
        <v>240000</v>
      </c>
      <c r="EF4" s="779">
        <f t="shared" ref="EF4:EF53" si="37">+EC4/$EE$1*$EF$1</f>
        <v>0</v>
      </c>
      <c r="EG4" s="779">
        <f t="shared" ref="EG4:EG53" si="38">+ED4/$EE$1*$EF$1</f>
        <v>0</v>
      </c>
      <c r="EI4" s="778" t="s">
        <v>415</v>
      </c>
      <c r="EJ4" s="780" t="s">
        <v>438</v>
      </c>
      <c r="EK4" s="778" t="s">
        <v>645</v>
      </c>
      <c r="EL4" s="780" t="s">
        <v>646</v>
      </c>
      <c r="EM4" s="779">
        <v>3330000</v>
      </c>
      <c r="EN4" s="1150">
        <f t="shared" ref="EN4:EN12" si="39">+EM4/$EN$1*$EO$1</f>
        <v>3330</v>
      </c>
      <c r="EQ4" s="778" t="s">
        <v>415</v>
      </c>
      <c r="ER4" s="780" t="s">
        <v>438</v>
      </c>
      <c r="ES4" s="778" t="s">
        <v>416</v>
      </c>
      <c r="ET4" s="778" t="s">
        <v>417</v>
      </c>
      <c r="EU4" s="779">
        <v>240000000</v>
      </c>
      <c r="EV4" s="779">
        <v>0</v>
      </c>
      <c r="EW4" s="779">
        <v>0</v>
      </c>
      <c r="EX4" s="1155">
        <f t="shared" ref="EX4:EX54" si="40">+EU4/$EY$1*$EZ$1</f>
        <v>240000</v>
      </c>
      <c r="EY4" s="1155">
        <f t="shared" ref="EY4:EY54" si="41">+EV4/$EY$1*$EZ$1</f>
        <v>0</v>
      </c>
      <c r="EZ4" s="1155">
        <f t="shared" ref="EZ4:EZ54" si="42">+EW4/$EY$1*$EZ$1</f>
        <v>0</v>
      </c>
      <c r="FB4" s="792" t="s">
        <v>415</v>
      </c>
      <c r="FC4" s="1153" t="s">
        <v>438</v>
      </c>
      <c r="FD4" s="792" t="s">
        <v>645</v>
      </c>
      <c r="FE4" s="1153" t="s">
        <v>646</v>
      </c>
      <c r="FF4" s="1152">
        <v>0</v>
      </c>
      <c r="FG4" s="1152">
        <v>5364223</v>
      </c>
      <c r="FH4" s="1152">
        <v>5364223</v>
      </c>
      <c r="FI4" s="1152">
        <f t="shared" si="4"/>
        <v>5364.223</v>
      </c>
      <c r="FK4" s="792" t="s">
        <v>415</v>
      </c>
      <c r="FL4" s="792" t="s">
        <v>438</v>
      </c>
      <c r="FM4" s="792" t="s">
        <v>416</v>
      </c>
      <c r="FN4" s="792" t="s">
        <v>417</v>
      </c>
      <c r="FO4" s="1151">
        <v>240000000</v>
      </c>
      <c r="FP4" s="1151">
        <v>0</v>
      </c>
      <c r="FQ4" s="1151">
        <v>0</v>
      </c>
      <c r="FR4" s="1151">
        <f t="shared" ref="FR4:FR53" si="43">FO4/$FR$1*$FS$1</f>
        <v>240000</v>
      </c>
      <c r="FS4" s="1151">
        <f t="shared" si="5"/>
        <v>0</v>
      </c>
      <c r="FT4" s="1151">
        <f t="shared" si="5"/>
        <v>0</v>
      </c>
      <c r="FV4" s="778" t="s">
        <v>419</v>
      </c>
      <c r="FW4" s="778" t="s">
        <v>299</v>
      </c>
      <c r="FX4" s="778" t="s">
        <v>443</v>
      </c>
      <c r="FY4" s="778" t="s">
        <v>322</v>
      </c>
      <c r="FZ4" s="779">
        <v>738729</v>
      </c>
      <c r="GA4" s="779">
        <f t="shared" ref="GA4:GA13" si="44">+FZ4/$FZ$1*$GA$1</f>
        <v>738.72900000000004</v>
      </c>
      <c r="GC4" s="747" t="s">
        <v>415</v>
      </c>
      <c r="GD4" s="747" t="s">
        <v>438</v>
      </c>
      <c r="GE4" s="747" t="s">
        <v>416</v>
      </c>
      <c r="GF4" s="747" t="s">
        <v>417</v>
      </c>
      <c r="GG4" s="1151">
        <v>234751472</v>
      </c>
      <c r="GH4" s="1151">
        <v>0</v>
      </c>
      <c r="GI4" s="1151">
        <v>0</v>
      </c>
      <c r="GJ4" s="1151">
        <f t="shared" ref="GJ4:GJ55" si="45">+GG4/$GJ$1*$GK$1</f>
        <v>234751.47200000001</v>
      </c>
      <c r="GK4" s="1151">
        <f t="shared" ref="GK4:GK55" si="46">+GH4/$GJ$1*$GK$1</f>
        <v>0</v>
      </c>
      <c r="GL4" s="1151">
        <f t="shared" ref="GL4:GL55" si="47">+GI4/$GJ$1*$GK$1</f>
        <v>0</v>
      </c>
      <c r="GN4" s="778" t="s">
        <v>415</v>
      </c>
      <c r="GO4" s="780" t="s">
        <v>438</v>
      </c>
      <c r="GP4" s="778" t="s">
        <v>416</v>
      </c>
      <c r="GQ4" s="778" t="s">
        <v>417</v>
      </c>
      <c r="GR4" s="779">
        <v>234751472</v>
      </c>
      <c r="GS4" s="1671">
        <f t="shared" ref="GS4:GS21" si="48">+GR4/$GR$1*$GS$1</f>
        <v>234751.47200000001</v>
      </c>
      <c r="GU4" s="747" t="s">
        <v>415</v>
      </c>
      <c r="GV4" s="747" t="s">
        <v>438</v>
      </c>
      <c r="GW4" s="747" t="s">
        <v>416</v>
      </c>
      <c r="GX4" s="747" t="s">
        <v>417</v>
      </c>
      <c r="GY4" s="1671">
        <v>234751472</v>
      </c>
      <c r="GZ4" s="1671">
        <v>0</v>
      </c>
      <c r="HA4" s="1671">
        <v>0</v>
      </c>
      <c r="HB4" s="824">
        <f t="shared" ref="HB4:HB58" si="49">+GY4/$HB$1*$HC$1</f>
        <v>234751.47200000001</v>
      </c>
      <c r="HC4" s="824">
        <f t="shared" ref="HC4:HC58" si="50">+GZ4/$HB$1*$HC$1</f>
        <v>0</v>
      </c>
      <c r="HD4" s="824">
        <f t="shared" ref="HD4:HD58" si="51">+HA4/$HB$1*$HC$1</f>
        <v>0</v>
      </c>
    </row>
    <row r="5" spans="1:212" ht="15" customHeight="1" x14ac:dyDescent="0.2">
      <c r="A5" s="778" t="s">
        <v>415</v>
      </c>
      <c r="B5" s="778" t="s">
        <v>438</v>
      </c>
      <c r="C5" s="778" t="s">
        <v>645</v>
      </c>
      <c r="D5" s="778" t="s">
        <v>646</v>
      </c>
      <c r="E5" s="779">
        <v>68917000</v>
      </c>
      <c r="F5" s="779">
        <v>0</v>
      </c>
      <c r="G5" s="779">
        <v>0</v>
      </c>
      <c r="H5" s="1150">
        <f t="shared" si="8"/>
        <v>68917</v>
      </c>
      <c r="I5" s="1150">
        <f t="shared" si="9"/>
        <v>0</v>
      </c>
      <c r="J5" s="1150">
        <f t="shared" si="10"/>
        <v>0</v>
      </c>
      <c r="L5" s="1138" t="s">
        <v>419</v>
      </c>
      <c r="M5" s="1139" t="s">
        <v>299</v>
      </c>
      <c r="N5" s="1138" t="s">
        <v>443</v>
      </c>
      <c r="O5" s="1139" t="s">
        <v>322</v>
      </c>
      <c r="P5" s="1140">
        <v>995769</v>
      </c>
      <c r="Q5" s="1140">
        <f t="shared" si="11"/>
        <v>995.76900000000001</v>
      </c>
      <c r="S5" s="778" t="s">
        <v>415</v>
      </c>
      <c r="T5" s="780" t="s">
        <v>438</v>
      </c>
      <c r="U5" s="778" t="s">
        <v>645</v>
      </c>
      <c r="V5" s="780" t="s">
        <v>646</v>
      </c>
      <c r="W5" s="779">
        <v>68917000</v>
      </c>
      <c r="X5" s="779">
        <v>0</v>
      </c>
      <c r="Y5" s="779">
        <v>0</v>
      </c>
      <c r="Z5" s="1140">
        <f t="shared" si="12"/>
        <v>68917</v>
      </c>
      <c r="AA5" s="1140">
        <f t="shared" si="13"/>
        <v>0</v>
      </c>
      <c r="AB5" s="1140">
        <f t="shared" si="14"/>
        <v>0</v>
      </c>
      <c r="AD5" s="778" t="s">
        <v>419</v>
      </c>
      <c r="AE5" s="778" t="s">
        <v>299</v>
      </c>
      <c r="AF5" s="778" t="s">
        <v>422</v>
      </c>
      <c r="AG5" s="780" t="s">
        <v>320</v>
      </c>
      <c r="AH5" s="779">
        <v>2159010</v>
      </c>
      <c r="AI5" s="779">
        <f t="shared" si="15"/>
        <v>2159.0100000000002</v>
      </c>
      <c r="AK5" s="778" t="s">
        <v>415</v>
      </c>
      <c r="AL5" s="778" t="s">
        <v>438</v>
      </c>
      <c r="AM5" s="778" t="s">
        <v>645</v>
      </c>
      <c r="AN5" s="778" t="s">
        <v>646</v>
      </c>
      <c r="AO5" s="779">
        <v>68917000</v>
      </c>
      <c r="AP5" s="779">
        <v>0</v>
      </c>
      <c r="AQ5" s="779">
        <v>0</v>
      </c>
      <c r="AR5" s="779">
        <f t="shared" si="16"/>
        <v>68917</v>
      </c>
      <c r="AS5" s="779">
        <f t="shared" si="17"/>
        <v>0</v>
      </c>
      <c r="AT5" s="779">
        <f t="shared" si="18"/>
        <v>0</v>
      </c>
      <c r="AV5" s="778" t="s">
        <v>419</v>
      </c>
      <c r="AW5" s="778" t="s">
        <v>299</v>
      </c>
      <c r="AX5" s="778" t="s">
        <v>420</v>
      </c>
      <c r="AY5" s="778" t="s">
        <v>319</v>
      </c>
      <c r="AZ5" s="779">
        <v>110367165</v>
      </c>
      <c r="BA5" s="1151">
        <f t="shared" si="19"/>
        <v>110367.16499999999</v>
      </c>
      <c r="BC5" s="778" t="s">
        <v>415</v>
      </c>
      <c r="BD5" s="778" t="s">
        <v>438</v>
      </c>
      <c r="BE5" s="778" t="s">
        <v>645</v>
      </c>
      <c r="BF5" s="778" t="s">
        <v>646</v>
      </c>
      <c r="BG5" s="779">
        <v>68917000</v>
      </c>
      <c r="BH5" s="779">
        <v>0</v>
      </c>
      <c r="BI5" s="779">
        <v>0</v>
      </c>
      <c r="BJ5" s="1151">
        <f t="shared" si="20"/>
        <v>68917</v>
      </c>
      <c r="BK5" s="1151">
        <f t="shared" si="21"/>
        <v>0</v>
      </c>
      <c r="BL5" s="1151">
        <f t="shared" si="22"/>
        <v>0</v>
      </c>
      <c r="BN5" s="778" t="s">
        <v>419</v>
      </c>
      <c r="BO5" s="778" t="s">
        <v>299</v>
      </c>
      <c r="BP5" s="778" t="s">
        <v>422</v>
      </c>
      <c r="BQ5" s="778" t="s">
        <v>320</v>
      </c>
      <c r="BR5" s="779">
        <v>2159010</v>
      </c>
      <c r="BS5" s="779">
        <f t="shared" si="23"/>
        <v>2159.0100000000002</v>
      </c>
      <c r="BV5" s="778" t="s">
        <v>415</v>
      </c>
      <c r="BW5" s="778" t="s">
        <v>438</v>
      </c>
      <c r="BX5" s="778" t="s">
        <v>645</v>
      </c>
      <c r="BY5" s="778" t="s">
        <v>646</v>
      </c>
      <c r="BZ5" s="779">
        <v>68917000</v>
      </c>
      <c r="CA5" s="779">
        <v>0</v>
      </c>
      <c r="CB5" s="779">
        <v>0</v>
      </c>
      <c r="CC5" s="779">
        <f t="shared" si="24"/>
        <v>68917</v>
      </c>
      <c r="CD5" s="779">
        <f t="shared" si="25"/>
        <v>0</v>
      </c>
      <c r="CE5" s="779">
        <f t="shared" si="26"/>
        <v>0</v>
      </c>
      <c r="CG5" s="778" t="s">
        <v>419</v>
      </c>
      <c r="CH5" s="778" t="s">
        <v>299</v>
      </c>
      <c r="CI5" s="778" t="s">
        <v>422</v>
      </c>
      <c r="CJ5" s="778" t="s">
        <v>320</v>
      </c>
      <c r="CK5" s="779">
        <v>2159010</v>
      </c>
      <c r="CL5" s="779">
        <f t="shared" si="27"/>
        <v>2159.0100000000002</v>
      </c>
      <c r="CN5" s="778" t="s">
        <v>415</v>
      </c>
      <c r="CO5" s="778" t="s">
        <v>438</v>
      </c>
      <c r="CP5" s="778" t="s">
        <v>645</v>
      </c>
      <c r="CQ5" s="778" t="s">
        <v>646</v>
      </c>
      <c r="CR5" s="779">
        <v>68917000</v>
      </c>
      <c r="CS5" s="779">
        <v>0</v>
      </c>
      <c r="CT5" s="779">
        <v>0</v>
      </c>
      <c r="CU5" s="779">
        <f t="shared" si="28"/>
        <v>68917</v>
      </c>
      <c r="CV5" s="779">
        <f t="shared" si="29"/>
        <v>0</v>
      </c>
      <c r="CW5" s="779">
        <f t="shared" si="30"/>
        <v>0</v>
      </c>
      <c r="CY5" s="778" t="s">
        <v>419</v>
      </c>
      <c r="CZ5" s="780" t="s">
        <v>299</v>
      </c>
      <c r="DA5" s="778" t="s">
        <v>422</v>
      </c>
      <c r="DB5" s="780" t="s">
        <v>320</v>
      </c>
      <c r="DC5" s="779">
        <v>2159010</v>
      </c>
      <c r="DD5" s="1142">
        <f t="shared" si="31"/>
        <v>2159.0100000000002</v>
      </c>
      <c r="DF5" s="778" t="s">
        <v>415</v>
      </c>
      <c r="DG5" s="780" t="s">
        <v>438</v>
      </c>
      <c r="DH5" s="778" t="s">
        <v>645</v>
      </c>
      <c r="DI5" s="780" t="s">
        <v>646</v>
      </c>
      <c r="DJ5" s="779">
        <v>68917000</v>
      </c>
      <c r="DK5" s="779">
        <v>0</v>
      </c>
      <c r="DL5" s="779">
        <v>0</v>
      </c>
      <c r="DM5" s="1150">
        <f t="shared" si="32"/>
        <v>68917</v>
      </c>
      <c r="DN5" s="1150">
        <f t="shared" si="33"/>
        <v>0</v>
      </c>
      <c r="DO5" s="1150">
        <f t="shared" si="34"/>
        <v>0</v>
      </c>
      <c r="DQ5" s="778" t="s">
        <v>419</v>
      </c>
      <c r="DR5" s="780" t="s">
        <v>299</v>
      </c>
      <c r="DS5" s="778" t="s">
        <v>422</v>
      </c>
      <c r="DT5" s="780" t="s">
        <v>320</v>
      </c>
      <c r="DU5" s="779">
        <v>2159010</v>
      </c>
      <c r="DV5" s="1151">
        <f t="shared" si="35"/>
        <v>2159.0100000000002</v>
      </c>
      <c r="DX5" s="778" t="s">
        <v>415</v>
      </c>
      <c r="DY5" s="780" t="s">
        <v>438</v>
      </c>
      <c r="DZ5" s="778" t="s">
        <v>645</v>
      </c>
      <c r="EA5" s="780" t="s">
        <v>646</v>
      </c>
      <c r="EB5" s="779">
        <v>68917000</v>
      </c>
      <c r="EC5" s="779">
        <v>0</v>
      </c>
      <c r="ED5" s="779">
        <v>0</v>
      </c>
      <c r="EE5" s="779">
        <f t="shared" si="36"/>
        <v>68917</v>
      </c>
      <c r="EF5" s="779">
        <f t="shared" si="37"/>
        <v>0</v>
      </c>
      <c r="EG5" s="779">
        <f t="shared" si="38"/>
        <v>0</v>
      </c>
      <c r="EI5" s="778" t="s">
        <v>419</v>
      </c>
      <c r="EJ5" s="780" t="s">
        <v>299</v>
      </c>
      <c r="EK5" s="778" t="s">
        <v>422</v>
      </c>
      <c r="EL5" s="780" t="s">
        <v>320</v>
      </c>
      <c r="EM5" s="779">
        <v>2159010</v>
      </c>
      <c r="EN5" s="1150">
        <f t="shared" si="39"/>
        <v>2159.0100000000002</v>
      </c>
      <c r="EQ5" s="778" t="s">
        <v>415</v>
      </c>
      <c r="ER5" s="780" t="s">
        <v>438</v>
      </c>
      <c r="ES5" s="778" t="s">
        <v>645</v>
      </c>
      <c r="ET5" s="778" t="s">
        <v>646</v>
      </c>
      <c r="EU5" s="779">
        <v>68917000</v>
      </c>
      <c r="EV5" s="779">
        <v>0</v>
      </c>
      <c r="EW5" s="779">
        <v>0</v>
      </c>
      <c r="EX5" s="1155">
        <f t="shared" si="40"/>
        <v>68917</v>
      </c>
      <c r="EY5" s="1155">
        <f t="shared" si="41"/>
        <v>0</v>
      </c>
      <c r="EZ5" s="1155">
        <f t="shared" si="42"/>
        <v>0</v>
      </c>
      <c r="FB5" s="792" t="s">
        <v>419</v>
      </c>
      <c r="FC5" s="1153" t="s">
        <v>299</v>
      </c>
      <c r="FD5" s="792" t="s">
        <v>422</v>
      </c>
      <c r="FE5" s="1153" t="s">
        <v>320</v>
      </c>
      <c r="FF5" s="1152">
        <v>0</v>
      </c>
      <c r="FG5" s="1152">
        <v>0</v>
      </c>
      <c r="FH5" s="1152">
        <v>2159010</v>
      </c>
      <c r="FI5" s="1152">
        <f t="shared" si="4"/>
        <v>2159.0100000000002</v>
      </c>
      <c r="FK5" s="792" t="s">
        <v>415</v>
      </c>
      <c r="FL5" s="792" t="s">
        <v>438</v>
      </c>
      <c r="FM5" s="792" t="s">
        <v>645</v>
      </c>
      <c r="FN5" s="792" t="s">
        <v>646</v>
      </c>
      <c r="FO5" s="1151">
        <v>68917000</v>
      </c>
      <c r="FP5" s="1151">
        <v>0</v>
      </c>
      <c r="FQ5" s="1151">
        <v>0</v>
      </c>
      <c r="FR5" s="1151">
        <f t="shared" si="43"/>
        <v>68917</v>
      </c>
      <c r="FS5" s="1151">
        <f t="shared" si="5"/>
        <v>0</v>
      </c>
      <c r="FT5" s="1151">
        <f t="shared" si="5"/>
        <v>0</v>
      </c>
      <c r="FV5" s="778" t="s">
        <v>419</v>
      </c>
      <c r="FW5" s="778" t="s">
        <v>299</v>
      </c>
      <c r="FX5" s="778" t="s">
        <v>421</v>
      </c>
      <c r="FY5" s="778" t="s">
        <v>330</v>
      </c>
      <c r="FZ5" s="779">
        <v>44168220</v>
      </c>
      <c r="GA5" s="779">
        <f t="shared" si="44"/>
        <v>44168.22</v>
      </c>
      <c r="GC5" s="747" t="s">
        <v>415</v>
      </c>
      <c r="GD5" s="747" t="s">
        <v>438</v>
      </c>
      <c r="GE5" s="747" t="s">
        <v>645</v>
      </c>
      <c r="GF5" s="747" t="s">
        <v>646</v>
      </c>
      <c r="GG5" s="1151">
        <v>60096106</v>
      </c>
      <c r="GH5" s="1151">
        <v>0</v>
      </c>
      <c r="GI5" s="1151">
        <v>0</v>
      </c>
      <c r="GJ5" s="1151">
        <f t="shared" si="45"/>
        <v>60096.106</v>
      </c>
      <c r="GK5" s="1151">
        <f t="shared" si="46"/>
        <v>0</v>
      </c>
      <c r="GL5" s="1151">
        <f t="shared" si="47"/>
        <v>0</v>
      </c>
      <c r="GN5" s="778" t="s">
        <v>415</v>
      </c>
      <c r="GO5" s="780" t="s">
        <v>438</v>
      </c>
      <c r="GP5" s="778" t="s">
        <v>439</v>
      </c>
      <c r="GQ5" s="778" t="s">
        <v>440</v>
      </c>
      <c r="GR5" s="779">
        <v>45000000</v>
      </c>
      <c r="GS5" s="1671">
        <f t="shared" si="48"/>
        <v>45000</v>
      </c>
      <c r="GU5" s="747" t="s">
        <v>415</v>
      </c>
      <c r="GV5" s="747" t="s">
        <v>438</v>
      </c>
      <c r="GW5" s="747" t="s">
        <v>645</v>
      </c>
      <c r="GX5" s="747" t="s">
        <v>646</v>
      </c>
      <c r="GY5" s="1671">
        <v>60096106</v>
      </c>
      <c r="GZ5" s="1671">
        <v>0</v>
      </c>
      <c r="HA5" s="1671">
        <v>0</v>
      </c>
      <c r="HB5" s="824">
        <f t="shared" si="49"/>
        <v>60096.106</v>
      </c>
      <c r="HC5" s="824">
        <f t="shared" si="50"/>
        <v>0</v>
      </c>
      <c r="HD5" s="824">
        <f t="shared" si="51"/>
        <v>0</v>
      </c>
    </row>
    <row r="6" spans="1:212" ht="15" customHeight="1" x14ac:dyDescent="0.2">
      <c r="A6" s="778" t="s">
        <v>415</v>
      </c>
      <c r="B6" s="778" t="s">
        <v>438</v>
      </c>
      <c r="C6" s="778" t="s">
        <v>439</v>
      </c>
      <c r="D6" s="778" t="s">
        <v>440</v>
      </c>
      <c r="E6" s="779">
        <v>50000000</v>
      </c>
      <c r="F6" s="779">
        <v>0</v>
      </c>
      <c r="G6" s="779">
        <v>0</v>
      </c>
      <c r="H6" s="1150">
        <f t="shared" si="8"/>
        <v>50000</v>
      </c>
      <c r="I6" s="1150">
        <f t="shared" si="9"/>
        <v>0</v>
      </c>
      <c r="J6" s="1150">
        <f t="shared" si="10"/>
        <v>0</v>
      </c>
      <c r="L6" s="1138" t="s">
        <v>419</v>
      </c>
      <c r="M6" s="1139" t="s">
        <v>299</v>
      </c>
      <c r="N6" s="1138" t="s">
        <v>422</v>
      </c>
      <c r="O6" s="1139" t="s">
        <v>320</v>
      </c>
      <c r="P6" s="1140">
        <v>2159010</v>
      </c>
      <c r="Q6" s="1140">
        <f t="shared" si="11"/>
        <v>2159.0100000000002</v>
      </c>
      <c r="S6" s="778" t="s">
        <v>415</v>
      </c>
      <c r="T6" s="780" t="s">
        <v>438</v>
      </c>
      <c r="U6" s="778" t="s">
        <v>439</v>
      </c>
      <c r="V6" s="780" t="s">
        <v>440</v>
      </c>
      <c r="W6" s="779">
        <v>50000000</v>
      </c>
      <c r="X6" s="779">
        <v>0</v>
      </c>
      <c r="Y6" s="779">
        <v>0</v>
      </c>
      <c r="Z6" s="1140">
        <f t="shared" si="12"/>
        <v>50000</v>
      </c>
      <c r="AA6" s="1140">
        <f t="shared" si="13"/>
        <v>0</v>
      </c>
      <c r="AB6" s="1140">
        <f t="shared" si="14"/>
        <v>0</v>
      </c>
      <c r="AD6" s="778" t="s">
        <v>419</v>
      </c>
      <c r="AE6" s="778" t="s">
        <v>299</v>
      </c>
      <c r="AF6" s="778" t="s">
        <v>420</v>
      </c>
      <c r="AG6" s="780" t="s">
        <v>319</v>
      </c>
      <c r="AH6" s="779">
        <v>189651376</v>
      </c>
      <c r="AI6" s="779">
        <f t="shared" si="15"/>
        <v>189651.37599999999</v>
      </c>
      <c r="AK6" s="778" t="s">
        <v>415</v>
      </c>
      <c r="AL6" s="778" t="s">
        <v>438</v>
      </c>
      <c r="AM6" s="778" t="s">
        <v>439</v>
      </c>
      <c r="AN6" s="778" t="s">
        <v>440</v>
      </c>
      <c r="AO6" s="779">
        <v>50000000</v>
      </c>
      <c r="AP6" s="779">
        <v>0</v>
      </c>
      <c r="AQ6" s="779">
        <v>0</v>
      </c>
      <c r="AR6" s="779">
        <f t="shared" si="16"/>
        <v>50000</v>
      </c>
      <c r="AS6" s="779">
        <f t="shared" si="17"/>
        <v>0</v>
      </c>
      <c r="AT6" s="779">
        <f t="shared" si="18"/>
        <v>0</v>
      </c>
      <c r="AV6" s="778" t="s">
        <v>419</v>
      </c>
      <c r="AW6" s="778" t="s">
        <v>299</v>
      </c>
      <c r="AX6" s="778" t="s">
        <v>421</v>
      </c>
      <c r="AY6" s="778" t="s">
        <v>330</v>
      </c>
      <c r="AZ6" s="779">
        <v>38562655</v>
      </c>
      <c r="BA6" s="1151">
        <f t="shared" si="19"/>
        <v>38562.654999999999</v>
      </c>
      <c r="BC6" s="778" t="s">
        <v>415</v>
      </c>
      <c r="BD6" s="778" t="s">
        <v>438</v>
      </c>
      <c r="BE6" s="778" t="s">
        <v>439</v>
      </c>
      <c r="BF6" s="778" t="s">
        <v>440</v>
      </c>
      <c r="BG6" s="779">
        <v>50000000</v>
      </c>
      <c r="BH6" s="779">
        <v>0</v>
      </c>
      <c r="BI6" s="779">
        <v>0</v>
      </c>
      <c r="BJ6" s="1151">
        <f t="shared" si="20"/>
        <v>50000</v>
      </c>
      <c r="BK6" s="1151">
        <f t="shared" si="21"/>
        <v>0</v>
      </c>
      <c r="BL6" s="1151">
        <f t="shared" si="22"/>
        <v>0</v>
      </c>
      <c r="BN6" s="778" t="s">
        <v>419</v>
      </c>
      <c r="BO6" s="778" t="s">
        <v>299</v>
      </c>
      <c r="BP6" s="778" t="s">
        <v>421</v>
      </c>
      <c r="BQ6" s="778" t="s">
        <v>330</v>
      </c>
      <c r="BR6" s="779">
        <v>128480</v>
      </c>
      <c r="BS6" s="779">
        <f t="shared" si="23"/>
        <v>128.47999999999999</v>
      </c>
      <c r="BV6" s="778" t="s">
        <v>415</v>
      </c>
      <c r="BW6" s="778" t="s">
        <v>438</v>
      </c>
      <c r="BX6" s="778" t="s">
        <v>439</v>
      </c>
      <c r="BY6" s="778" t="s">
        <v>440</v>
      </c>
      <c r="BZ6" s="779">
        <v>50000000</v>
      </c>
      <c r="CA6" s="779">
        <v>0</v>
      </c>
      <c r="CB6" s="779">
        <v>0</v>
      </c>
      <c r="CC6" s="779">
        <f t="shared" si="24"/>
        <v>50000</v>
      </c>
      <c r="CD6" s="779">
        <f t="shared" si="25"/>
        <v>0</v>
      </c>
      <c r="CE6" s="779">
        <f t="shared" si="26"/>
        <v>0</v>
      </c>
      <c r="CG6" s="778" t="s">
        <v>419</v>
      </c>
      <c r="CH6" s="778" t="s">
        <v>299</v>
      </c>
      <c r="CI6" s="778" t="s">
        <v>420</v>
      </c>
      <c r="CJ6" s="778" t="s">
        <v>319</v>
      </c>
      <c r="CK6" s="779">
        <v>131406021</v>
      </c>
      <c r="CL6" s="779">
        <f t="shared" si="27"/>
        <v>131406.02100000001</v>
      </c>
      <c r="CN6" s="778" t="s">
        <v>415</v>
      </c>
      <c r="CO6" s="778" t="s">
        <v>438</v>
      </c>
      <c r="CP6" s="778" t="s">
        <v>439</v>
      </c>
      <c r="CQ6" s="778" t="s">
        <v>440</v>
      </c>
      <c r="CR6" s="779">
        <v>50000000</v>
      </c>
      <c r="CS6" s="779">
        <v>0</v>
      </c>
      <c r="CT6" s="779">
        <v>0</v>
      </c>
      <c r="CU6" s="779">
        <f t="shared" si="28"/>
        <v>50000</v>
      </c>
      <c r="CV6" s="779">
        <f t="shared" si="29"/>
        <v>0</v>
      </c>
      <c r="CW6" s="779">
        <f t="shared" si="30"/>
        <v>0</v>
      </c>
      <c r="CY6" s="778" t="s">
        <v>419</v>
      </c>
      <c r="CZ6" s="780" t="s">
        <v>299</v>
      </c>
      <c r="DA6" s="778" t="s">
        <v>420</v>
      </c>
      <c r="DB6" s="780" t="s">
        <v>319</v>
      </c>
      <c r="DC6" s="779">
        <v>124749961</v>
      </c>
      <c r="DD6" s="1142">
        <f t="shared" si="31"/>
        <v>124749.961</v>
      </c>
      <c r="DF6" s="778" t="s">
        <v>415</v>
      </c>
      <c r="DG6" s="780" t="s">
        <v>438</v>
      </c>
      <c r="DH6" s="778" t="s">
        <v>439</v>
      </c>
      <c r="DI6" s="780" t="s">
        <v>440</v>
      </c>
      <c r="DJ6" s="779">
        <v>50000000</v>
      </c>
      <c r="DK6" s="779">
        <v>0</v>
      </c>
      <c r="DL6" s="779">
        <v>0</v>
      </c>
      <c r="DM6" s="1150">
        <f t="shared" si="32"/>
        <v>50000</v>
      </c>
      <c r="DN6" s="1150">
        <f t="shared" si="33"/>
        <v>0</v>
      </c>
      <c r="DO6" s="1150">
        <f t="shared" si="34"/>
        <v>0</v>
      </c>
      <c r="DQ6" s="778" t="s">
        <v>419</v>
      </c>
      <c r="DR6" s="780" t="s">
        <v>299</v>
      </c>
      <c r="DS6" s="778" t="s">
        <v>420</v>
      </c>
      <c r="DT6" s="780" t="s">
        <v>319</v>
      </c>
      <c r="DU6" s="779">
        <v>24066150</v>
      </c>
      <c r="DV6" s="1151">
        <f t="shared" si="35"/>
        <v>24066.15</v>
      </c>
      <c r="DX6" s="778" t="s">
        <v>415</v>
      </c>
      <c r="DY6" s="780" t="s">
        <v>438</v>
      </c>
      <c r="DZ6" s="778" t="s">
        <v>439</v>
      </c>
      <c r="EA6" s="780" t="s">
        <v>440</v>
      </c>
      <c r="EB6" s="779">
        <v>50000000</v>
      </c>
      <c r="EC6" s="779">
        <v>0</v>
      </c>
      <c r="ED6" s="779">
        <v>0</v>
      </c>
      <c r="EE6" s="779">
        <f t="shared" si="36"/>
        <v>50000</v>
      </c>
      <c r="EF6" s="779">
        <f t="shared" si="37"/>
        <v>0</v>
      </c>
      <c r="EG6" s="779">
        <f t="shared" si="38"/>
        <v>0</v>
      </c>
      <c r="EI6" s="778" t="s">
        <v>419</v>
      </c>
      <c r="EJ6" s="780" t="s">
        <v>299</v>
      </c>
      <c r="EK6" s="778" t="s">
        <v>421</v>
      </c>
      <c r="EL6" s="780" t="s">
        <v>330</v>
      </c>
      <c r="EM6" s="779">
        <v>27673505</v>
      </c>
      <c r="EN6" s="1150">
        <f t="shared" si="39"/>
        <v>27673.505000000001</v>
      </c>
      <c r="EQ6" s="778" t="s">
        <v>415</v>
      </c>
      <c r="ER6" s="780" t="s">
        <v>438</v>
      </c>
      <c r="ES6" s="778" t="s">
        <v>439</v>
      </c>
      <c r="ET6" s="778" t="s">
        <v>440</v>
      </c>
      <c r="EU6" s="779">
        <v>50000000</v>
      </c>
      <c r="EV6" s="779">
        <v>0</v>
      </c>
      <c r="EW6" s="779">
        <v>0</v>
      </c>
      <c r="EX6" s="1155">
        <f t="shared" si="40"/>
        <v>50000</v>
      </c>
      <c r="EY6" s="1155">
        <f t="shared" si="41"/>
        <v>0</v>
      </c>
      <c r="EZ6" s="1155">
        <f t="shared" si="42"/>
        <v>0</v>
      </c>
      <c r="FB6" s="792" t="s">
        <v>419</v>
      </c>
      <c r="FC6" s="1153" t="s">
        <v>299</v>
      </c>
      <c r="FD6" s="792" t="s">
        <v>443</v>
      </c>
      <c r="FE6" s="1153" t="s">
        <v>322</v>
      </c>
      <c r="FF6" s="1152">
        <v>0</v>
      </c>
      <c r="FG6" s="1152">
        <v>738729</v>
      </c>
      <c r="FH6" s="1152">
        <v>3846675</v>
      </c>
      <c r="FI6" s="1152">
        <f t="shared" si="4"/>
        <v>3846.6750000000002</v>
      </c>
      <c r="FK6" s="792" t="s">
        <v>415</v>
      </c>
      <c r="FL6" s="792" t="s">
        <v>438</v>
      </c>
      <c r="FM6" s="792" t="s">
        <v>439</v>
      </c>
      <c r="FN6" s="792" t="s">
        <v>440</v>
      </c>
      <c r="FO6" s="1151">
        <v>50000000</v>
      </c>
      <c r="FP6" s="1151">
        <v>0</v>
      </c>
      <c r="FQ6" s="1151">
        <v>0</v>
      </c>
      <c r="FR6" s="1151">
        <f t="shared" si="43"/>
        <v>50000</v>
      </c>
      <c r="FS6" s="1151">
        <f t="shared" si="5"/>
        <v>0</v>
      </c>
      <c r="FT6" s="1151">
        <f t="shared" si="5"/>
        <v>0</v>
      </c>
      <c r="FV6" s="778" t="s">
        <v>419</v>
      </c>
      <c r="FW6" s="778" t="s">
        <v>299</v>
      </c>
      <c r="FX6" s="778" t="s">
        <v>422</v>
      </c>
      <c r="FY6" s="778" t="s">
        <v>320</v>
      </c>
      <c r="FZ6" s="779">
        <v>2159010</v>
      </c>
      <c r="GA6" s="779">
        <f t="shared" si="44"/>
        <v>2159.0100000000002</v>
      </c>
      <c r="GC6" s="747" t="s">
        <v>415</v>
      </c>
      <c r="GD6" s="747" t="s">
        <v>438</v>
      </c>
      <c r="GE6" s="747" t="s">
        <v>439</v>
      </c>
      <c r="GF6" s="747" t="s">
        <v>440</v>
      </c>
      <c r="GG6" s="1151">
        <v>50000000</v>
      </c>
      <c r="GH6" s="1151">
        <v>0</v>
      </c>
      <c r="GI6" s="1151">
        <v>0</v>
      </c>
      <c r="GJ6" s="1151">
        <f t="shared" si="45"/>
        <v>50000</v>
      </c>
      <c r="GK6" s="1151">
        <f t="shared" si="46"/>
        <v>0</v>
      </c>
      <c r="GL6" s="1151">
        <f t="shared" si="47"/>
        <v>0</v>
      </c>
      <c r="GN6" s="778" t="s">
        <v>415</v>
      </c>
      <c r="GO6" s="780" t="s">
        <v>438</v>
      </c>
      <c r="GP6" s="778" t="s">
        <v>441</v>
      </c>
      <c r="GQ6" s="778" t="s">
        <v>267</v>
      </c>
      <c r="GR6" s="779">
        <v>312975000</v>
      </c>
      <c r="GS6" s="1671">
        <f t="shared" si="48"/>
        <v>312975</v>
      </c>
      <c r="GU6" s="747" t="s">
        <v>415</v>
      </c>
      <c r="GV6" s="747" t="s">
        <v>438</v>
      </c>
      <c r="GW6" s="747" t="s">
        <v>439</v>
      </c>
      <c r="GX6" s="747" t="s">
        <v>440</v>
      </c>
      <c r="GY6" s="1671">
        <v>50000000</v>
      </c>
      <c r="GZ6" s="1671">
        <v>0</v>
      </c>
      <c r="HA6" s="1671">
        <v>0</v>
      </c>
      <c r="HB6" s="824">
        <f t="shared" si="49"/>
        <v>50000</v>
      </c>
      <c r="HC6" s="824">
        <f t="shared" si="50"/>
        <v>0</v>
      </c>
      <c r="HD6" s="824">
        <f t="shared" si="51"/>
        <v>0</v>
      </c>
    </row>
    <row r="7" spans="1:212" ht="15" customHeight="1" x14ac:dyDescent="0.2">
      <c r="A7" s="778" t="s">
        <v>415</v>
      </c>
      <c r="B7" s="778" t="s">
        <v>438</v>
      </c>
      <c r="C7" s="778" t="s">
        <v>431</v>
      </c>
      <c r="D7" s="778" t="s">
        <v>431</v>
      </c>
      <c r="E7" s="779">
        <v>0</v>
      </c>
      <c r="F7" s="779">
        <v>0</v>
      </c>
      <c r="G7" s="779">
        <v>0</v>
      </c>
      <c r="H7" s="1150">
        <f t="shared" si="8"/>
        <v>0</v>
      </c>
      <c r="I7" s="1150">
        <f t="shared" si="9"/>
        <v>0</v>
      </c>
      <c r="J7" s="1150">
        <f t="shared" si="10"/>
        <v>0</v>
      </c>
      <c r="L7" s="1138" t="s">
        <v>423</v>
      </c>
      <c r="M7" s="1139" t="s">
        <v>326</v>
      </c>
      <c r="N7" s="1138" t="s">
        <v>595</v>
      </c>
      <c r="O7" s="1139" t="s">
        <v>596</v>
      </c>
      <c r="P7" s="1140">
        <v>780000</v>
      </c>
      <c r="Q7" s="1140">
        <f t="shared" si="11"/>
        <v>780</v>
      </c>
      <c r="S7" s="778" t="s">
        <v>415</v>
      </c>
      <c r="T7" s="780" t="s">
        <v>438</v>
      </c>
      <c r="U7" s="778" t="s">
        <v>645</v>
      </c>
      <c r="V7" s="780" t="s">
        <v>646</v>
      </c>
      <c r="W7" s="779">
        <v>0</v>
      </c>
      <c r="X7" s="779">
        <v>23310000</v>
      </c>
      <c r="Y7" s="779">
        <v>3330000</v>
      </c>
      <c r="Z7" s="1140">
        <f t="shared" si="12"/>
        <v>0</v>
      </c>
      <c r="AA7" s="1140">
        <f t="shared" si="13"/>
        <v>23310</v>
      </c>
      <c r="AB7" s="1140">
        <f t="shared" si="14"/>
        <v>3330</v>
      </c>
      <c r="AD7" s="778" t="s">
        <v>419</v>
      </c>
      <c r="AE7" s="778" t="s">
        <v>299</v>
      </c>
      <c r="AF7" s="778" t="s">
        <v>421</v>
      </c>
      <c r="AG7" s="780" t="s">
        <v>330</v>
      </c>
      <c r="AH7" s="779">
        <v>892595</v>
      </c>
      <c r="AI7" s="779">
        <f t="shared" si="15"/>
        <v>892.59500000000003</v>
      </c>
      <c r="AK7" s="778" t="s">
        <v>415</v>
      </c>
      <c r="AL7" s="778" t="s">
        <v>438</v>
      </c>
      <c r="AM7" s="778" t="s">
        <v>431</v>
      </c>
      <c r="AN7" s="778" t="s">
        <v>431</v>
      </c>
      <c r="AO7" s="779">
        <v>0</v>
      </c>
      <c r="AP7" s="779">
        <v>0</v>
      </c>
      <c r="AQ7" s="779">
        <v>0</v>
      </c>
      <c r="AR7" s="779">
        <f t="shared" si="16"/>
        <v>0</v>
      </c>
      <c r="AS7" s="779">
        <f t="shared" si="17"/>
        <v>0</v>
      </c>
      <c r="AT7" s="779">
        <f t="shared" si="18"/>
        <v>0</v>
      </c>
      <c r="AV7" s="778" t="s">
        <v>419</v>
      </c>
      <c r="AW7" s="778" t="s">
        <v>299</v>
      </c>
      <c r="AX7" s="778" t="s">
        <v>422</v>
      </c>
      <c r="AY7" s="778" t="s">
        <v>320</v>
      </c>
      <c r="AZ7" s="779">
        <v>2159010</v>
      </c>
      <c r="BA7" s="1151">
        <f t="shared" si="19"/>
        <v>2159.0100000000002</v>
      </c>
      <c r="BC7" s="778" t="s">
        <v>415</v>
      </c>
      <c r="BD7" s="778" t="s">
        <v>438</v>
      </c>
      <c r="BE7" s="778" t="s">
        <v>441</v>
      </c>
      <c r="BF7" s="778" t="s">
        <v>267</v>
      </c>
      <c r="BG7" s="779">
        <v>0</v>
      </c>
      <c r="BH7" s="779">
        <v>974277500</v>
      </c>
      <c r="BI7" s="779">
        <v>369964375</v>
      </c>
      <c r="BJ7" s="1151">
        <f t="shared" si="20"/>
        <v>0</v>
      </c>
      <c r="BK7" s="1151">
        <f t="shared" si="21"/>
        <v>974277.5</v>
      </c>
      <c r="BL7" s="1151">
        <f t="shared" si="22"/>
        <v>369964.375</v>
      </c>
      <c r="BN7" s="778" t="s">
        <v>419</v>
      </c>
      <c r="BO7" s="778" t="s">
        <v>299</v>
      </c>
      <c r="BP7" s="778" t="s">
        <v>443</v>
      </c>
      <c r="BQ7" s="778" t="s">
        <v>322</v>
      </c>
      <c r="BR7" s="779">
        <v>3291920</v>
      </c>
      <c r="BS7" s="779">
        <f t="shared" si="23"/>
        <v>3291.92</v>
      </c>
      <c r="BV7" s="778" t="s">
        <v>415</v>
      </c>
      <c r="BW7" s="778" t="s">
        <v>438</v>
      </c>
      <c r="BX7" s="778" t="s">
        <v>441</v>
      </c>
      <c r="BY7" s="778" t="s">
        <v>267</v>
      </c>
      <c r="BZ7" s="779">
        <v>0</v>
      </c>
      <c r="CA7" s="779">
        <v>974277500</v>
      </c>
      <c r="CB7" s="779">
        <v>375964375</v>
      </c>
      <c r="CC7" s="779">
        <f t="shared" si="24"/>
        <v>0</v>
      </c>
      <c r="CD7" s="779">
        <f t="shared" si="25"/>
        <v>974277.5</v>
      </c>
      <c r="CE7" s="779">
        <f t="shared" si="26"/>
        <v>375964.375</v>
      </c>
      <c r="CG7" s="778" t="s">
        <v>423</v>
      </c>
      <c r="CH7" s="778" t="s">
        <v>326</v>
      </c>
      <c r="CI7" s="778" t="s">
        <v>424</v>
      </c>
      <c r="CJ7" s="778" t="s">
        <v>473</v>
      </c>
      <c r="CK7" s="779">
        <v>48000000</v>
      </c>
      <c r="CL7" s="779">
        <f t="shared" si="27"/>
        <v>48000</v>
      </c>
      <c r="CN7" s="778" t="s">
        <v>415</v>
      </c>
      <c r="CO7" s="778" t="s">
        <v>438</v>
      </c>
      <c r="CP7" s="778" t="s">
        <v>441</v>
      </c>
      <c r="CQ7" s="778" t="s">
        <v>267</v>
      </c>
      <c r="CR7" s="779">
        <v>0</v>
      </c>
      <c r="CS7" s="779">
        <v>974277500</v>
      </c>
      <c r="CT7" s="779">
        <v>382964375</v>
      </c>
      <c r="CU7" s="779">
        <f t="shared" si="28"/>
        <v>0</v>
      </c>
      <c r="CV7" s="779">
        <f t="shared" si="29"/>
        <v>974277.5</v>
      </c>
      <c r="CW7" s="779">
        <f t="shared" si="30"/>
        <v>382964.375</v>
      </c>
      <c r="CY7" s="778" t="s">
        <v>423</v>
      </c>
      <c r="CZ7" s="780" t="s">
        <v>326</v>
      </c>
      <c r="DA7" s="778" t="s">
        <v>595</v>
      </c>
      <c r="DB7" s="780" t="s">
        <v>596</v>
      </c>
      <c r="DC7" s="779">
        <v>24989000</v>
      </c>
      <c r="DD7" s="1142">
        <f t="shared" si="31"/>
        <v>24989</v>
      </c>
      <c r="DF7" s="778" t="s">
        <v>415</v>
      </c>
      <c r="DG7" s="780" t="s">
        <v>438</v>
      </c>
      <c r="DH7" s="778" t="s">
        <v>645</v>
      </c>
      <c r="DI7" s="780" t="s">
        <v>646</v>
      </c>
      <c r="DJ7" s="779">
        <v>0</v>
      </c>
      <c r="DK7" s="779">
        <v>28799456</v>
      </c>
      <c r="DL7" s="779">
        <v>19980000</v>
      </c>
      <c r="DM7" s="1150">
        <f t="shared" si="32"/>
        <v>0</v>
      </c>
      <c r="DN7" s="1150">
        <f t="shared" si="33"/>
        <v>28799.455999999998</v>
      </c>
      <c r="DO7" s="1150">
        <f t="shared" si="34"/>
        <v>19980</v>
      </c>
      <c r="DQ7" s="778" t="s">
        <v>423</v>
      </c>
      <c r="DR7" s="780" t="s">
        <v>326</v>
      </c>
      <c r="DS7" s="778" t="s">
        <v>595</v>
      </c>
      <c r="DT7" s="780" t="s">
        <v>596</v>
      </c>
      <c r="DU7" s="779">
        <v>780000</v>
      </c>
      <c r="DV7" s="1151">
        <f t="shared" si="35"/>
        <v>780</v>
      </c>
      <c r="DX7" s="778" t="s">
        <v>415</v>
      </c>
      <c r="DY7" s="780" t="s">
        <v>438</v>
      </c>
      <c r="DZ7" s="778" t="s">
        <v>431</v>
      </c>
      <c r="EA7" s="780" t="s">
        <v>431</v>
      </c>
      <c r="EB7" s="779">
        <v>0</v>
      </c>
      <c r="EC7" s="779">
        <v>0</v>
      </c>
      <c r="ED7" s="779">
        <v>0</v>
      </c>
      <c r="EE7" s="779">
        <f t="shared" si="36"/>
        <v>0</v>
      </c>
      <c r="EF7" s="779">
        <f t="shared" si="37"/>
        <v>0</v>
      </c>
      <c r="EG7" s="779">
        <f t="shared" si="38"/>
        <v>0</v>
      </c>
      <c r="EI7" s="778" t="s">
        <v>419</v>
      </c>
      <c r="EJ7" s="780" t="s">
        <v>299</v>
      </c>
      <c r="EK7" s="778" t="s">
        <v>420</v>
      </c>
      <c r="EL7" s="780" t="s">
        <v>319</v>
      </c>
      <c r="EM7" s="779">
        <v>46713500</v>
      </c>
      <c r="EN7" s="1150">
        <f t="shared" si="39"/>
        <v>46713.5</v>
      </c>
      <c r="EQ7" s="778" t="s">
        <v>415</v>
      </c>
      <c r="ER7" s="780" t="s">
        <v>438</v>
      </c>
      <c r="ES7" s="778" t="s">
        <v>431</v>
      </c>
      <c r="ET7" s="778" t="s">
        <v>431</v>
      </c>
      <c r="EU7" s="779">
        <v>0</v>
      </c>
      <c r="EV7" s="779">
        <v>0</v>
      </c>
      <c r="EW7" s="779">
        <v>0</v>
      </c>
      <c r="EX7" s="1155">
        <f t="shared" si="40"/>
        <v>0</v>
      </c>
      <c r="EY7" s="1155">
        <f t="shared" si="41"/>
        <v>0</v>
      </c>
      <c r="EZ7" s="1155">
        <f t="shared" si="42"/>
        <v>0</v>
      </c>
      <c r="FB7" s="792" t="s">
        <v>419</v>
      </c>
      <c r="FC7" s="1153" t="s">
        <v>299</v>
      </c>
      <c r="FD7" s="792" t="s">
        <v>420</v>
      </c>
      <c r="FE7" s="1153" t="s">
        <v>319</v>
      </c>
      <c r="FF7" s="1152">
        <v>0</v>
      </c>
      <c r="FG7" s="1152">
        <v>602029706</v>
      </c>
      <c r="FH7" s="1152">
        <v>56156085</v>
      </c>
      <c r="FI7" s="1152">
        <f t="shared" si="4"/>
        <v>56156.084999999999</v>
      </c>
      <c r="FK7" s="792" t="s">
        <v>415</v>
      </c>
      <c r="FL7" s="792" t="s">
        <v>438</v>
      </c>
      <c r="FM7" s="792" t="s">
        <v>645</v>
      </c>
      <c r="FN7" s="792" t="s">
        <v>646</v>
      </c>
      <c r="FO7" s="1151">
        <v>0</v>
      </c>
      <c r="FP7" s="1151">
        <v>49363679</v>
      </c>
      <c r="FQ7" s="1151">
        <v>34163679</v>
      </c>
      <c r="FR7" s="1151">
        <f t="shared" si="43"/>
        <v>0</v>
      </c>
      <c r="FS7" s="1151">
        <f>FP7/$FR$1*$FS$1</f>
        <v>49363.678999999996</v>
      </c>
      <c r="FT7" s="1151">
        <f t="shared" si="5"/>
        <v>34163.678999999996</v>
      </c>
      <c r="FV7" s="778" t="s">
        <v>419</v>
      </c>
      <c r="FW7" s="778" t="s">
        <v>299</v>
      </c>
      <c r="FX7" s="778" t="s">
        <v>420</v>
      </c>
      <c r="FY7" s="778" t="s">
        <v>319</v>
      </c>
      <c r="FZ7" s="779">
        <v>490132325</v>
      </c>
      <c r="GA7" s="779">
        <f t="shared" si="44"/>
        <v>490132.32500000001</v>
      </c>
      <c r="GC7" s="747" t="s">
        <v>415</v>
      </c>
      <c r="GD7" s="747" t="s">
        <v>438</v>
      </c>
      <c r="GE7" s="747" t="s">
        <v>439</v>
      </c>
      <c r="GF7" s="747" t="s">
        <v>440</v>
      </c>
      <c r="GG7" s="1151">
        <v>0</v>
      </c>
      <c r="GH7" s="1151">
        <v>50000000</v>
      </c>
      <c r="GI7" s="1151">
        <v>0</v>
      </c>
      <c r="GJ7" s="1151">
        <f t="shared" si="45"/>
        <v>0</v>
      </c>
      <c r="GK7" s="1151">
        <f t="shared" si="46"/>
        <v>50000</v>
      </c>
      <c r="GL7" s="1151">
        <f t="shared" si="47"/>
        <v>0</v>
      </c>
      <c r="GN7" s="778" t="s">
        <v>419</v>
      </c>
      <c r="GO7" s="780" t="s">
        <v>299</v>
      </c>
      <c r="GP7" s="778" t="s">
        <v>422</v>
      </c>
      <c r="GQ7" s="778" t="s">
        <v>320</v>
      </c>
      <c r="GR7" s="779">
        <v>2159010</v>
      </c>
      <c r="GS7" s="1671">
        <f t="shared" si="48"/>
        <v>2159.0100000000002</v>
      </c>
      <c r="GU7" s="747" t="s">
        <v>415</v>
      </c>
      <c r="GV7" s="747" t="s">
        <v>438</v>
      </c>
      <c r="GW7" s="747" t="s">
        <v>441</v>
      </c>
      <c r="GX7" s="747" t="s">
        <v>267</v>
      </c>
      <c r="GY7" s="1671">
        <v>0</v>
      </c>
      <c r="GZ7" s="1671">
        <v>1158750000</v>
      </c>
      <c r="HA7" s="1671">
        <v>1158750000</v>
      </c>
      <c r="HB7" s="824">
        <f t="shared" si="49"/>
        <v>0</v>
      </c>
      <c r="HC7" s="824">
        <f t="shared" si="50"/>
        <v>1158750</v>
      </c>
      <c r="HD7" s="824">
        <f t="shared" si="51"/>
        <v>1158750</v>
      </c>
    </row>
    <row r="8" spans="1:212" ht="15" customHeight="1" x14ac:dyDescent="0.2">
      <c r="A8" s="778" t="s">
        <v>415</v>
      </c>
      <c r="B8" s="778" t="s">
        <v>438</v>
      </c>
      <c r="C8" s="778" t="s">
        <v>645</v>
      </c>
      <c r="D8" s="778" t="s">
        <v>646</v>
      </c>
      <c r="E8" s="779">
        <v>0</v>
      </c>
      <c r="F8" s="779">
        <v>23310000</v>
      </c>
      <c r="G8" s="779">
        <v>0</v>
      </c>
      <c r="H8" s="1150">
        <f t="shared" si="8"/>
        <v>0</v>
      </c>
      <c r="I8" s="1150">
        <f t="shared" si="9"/>
        <v>23310</v>
      </c>
      <c r="J8" s="1150">
        <f t="shared" si="10"/>
        <v>0</v>
      </c>
      <c r="L8" s="1138" t="s">
        <v>423</v>
      </c>
      <c r="M8" s="1139" t="s">
        <v>326</v>
      </c>
      <c r="N8" s="1138" t="s">
        <v>444</v>
      </c>
      <c r="O8" s="1139" t="s">
        <v>599</v>
      </c>
      <c r="P8" s="1140">
        <v>65000000</v>
      </c>
      <c r="Q8" s="1140">
        <f t="shared" si="11"/>
        <v>65000</v>
      </c>
      <c r="S8" s="778" t="s">
        <v>415</v>
      </c>
      <c r="T8" s="780" t="s">
        <v>438</v>
      </c>
      <c r="U8" s="778" t="s">
        <v>431</v>
      </c>
      <c r="V8" s="780" t="s">
        <v>431</v>
      </c>
      <c r="W8" s="779">
        <v>0</v>
      </c>
      <c r="X8" s="779">
        <v>0</v>
      </c>
      <c r="Y8" s="779">
        <v>0</v>
      </c>
      <c r="Z8" s="1140">
        <f t="shared" si="12"/>
        <v>0</v>
      </c>
      <c r="AA8" s="1140">
        <f t="shared" si="13"/>
        <v>0</v>
      </c>
      <c r="AB8" s="1140">
        <f t="shared" si="14"/>
        <v>0</v>
      </c>
      <c r="AD8" s="778" t="s">
        <v>419</v>
      </c>
      <c r="AE8" s="778" t="s">
        <v>299</v>
      </c>
      <c r="AF8" s="778" t="s">
        <v>443</v>
      </c>
      <c r="AG8" s="780" t="s">
        <v>322</v>
      </c>
      <c r="AH8" s="779">
        <v>232050</v>
      </c>
      <c r="AI8" s="779">
        <f t="shared" si="15"/>
        <v>232.05</v>
      </c>
      <c r="AK8" s="778" t="s">
        <v>415</v>
      </c>
      <c r="AL8" s="778" t="s">
        <v>438</v>
      </c>
      <c r="AM8" s="778" t="s">
        <v>645</v>
      </c>
      <c r="AN8" s="778" t="s">
        <v>646</v>
      </c>
      <c r="AO8" s="779">
        <v>0</v>
      </c>
      <c r="AP8" s="779">
        <v>23310000</v>
      </c>
      <c r="AQ8" s="779">
        <v>6660000</v>
      </c>
      <c r="AR8" s="779">
        <f t="shared" si="16"/>
        <v>0</v>
      </c>
      <c r="AS8" s="779">
        <f t="shared" si="17"/>
        <v>23310</v>
      </c>
      <c r="AT8" s="779">
        <f t="shared" si="18"/>
        <v>6660</v>
      </c>
      <c r="AV8" s="778" t="s">
        <v>419</v>
      </c>
      <c r="AW8" s="778" t="s">
        <v>299</v>
      </c>
      <c r="AX8" s="778" t="s">
        <v>443</v>
      </c>
      <c r="AY8" s="778" t="s">
        <v>322</v>
      </c>
      <c r="AZ8" s="779">
        <v>1079187</v>
      </c>
      <c r="BA8" s="1151">
        <f t="shared" si="19"/>
        <v>1079.1869999999999</v>
      </c>
      <c r="BC8" s="778" t="s">
        <v>415</v>
      </c>
      <c r="BD8" s="778" t="s">
        <v>438</v>
      </c>
      <c r="BE8" s="778" t="s">
        <v>431</v>
      </c>
      <c r="BF8" s="778" t="s">
        <v>431</v>
      </c>
      <c r="BG8" s="779">
        <v>0</v>
      </c>
      <c r="BH8" s="779">
        <v>0</v>
      </c>
      <c r="BI8" s="779">
        <v>0</v>
      </c>
      <c r="BJ8" s="1151">
        <f t="shared" si="20"/>
        <v>0</v>
      </c>
      <c r="BK8" s="1151">
        <f t="shared" si="21"/>
        <v>0</v>
      </c>
      <c r="BL8" s="1151">
        <f t="shared" si="22"/>
        <v>0</v>
      </c>
      <c r="BN8" s="778" t="s">
        <v>419</v>
      </c>
      <c r="BO8" s="778" t="s">
        <v>299</v>
      </c>
      <c r="BP8" s="778" t="s">
        <v>420</v>
      </c>
      <c r="BQ8" s="778" t="s">
        <v>319</v>
      </c>
      <c r="BR8" s="779">
        <v>488757400</v>
      </c>
      <c r="BS8" s="779">
        <f t="shared" si="23"/>
        <v>488757.4</v>
      </c>
      <c r="BV8" s="778" t="s">
        <v>415</v>
      </c>
      <c r="BW8" s="778" t="s">
        <v>438</v>
      </c>
      <c r="BX8" s="778" t="s">
        <v>645</v>
      </c>
      <c r="BY8" s="778" t="s">
        <v>646</v>
      </c>
      <c r="BZ8" s="779">
        <v>0</v>
      </c>
      <c r="CA8" s="779">
        <v>28799456</v>
      </c>
      <c r="CB8" s="779">
        <v>13320000</v>
      </c>
      <c r="CC8" s="779">
        <f t="shared" si="24"/>
        <v>0</v>
      </c>
      <c r="CD8" s="779">
        <f t="shared" si="25"/>
        <v>28799.455999999998</v>
      </c>
      <c r="CE8" s="779">
        <f t="shared" si="26"/>
        <v>13320</v>
      </c>
      <c r="CG8" s="778" t="s">
        <v>423</v>
      </c>
      <c r="CH8" s="778" t="s">
        <v>326</v>
      </c>
      <c r="CI8" s="778" t="s">
        <v>595</v>
      </c>
      <c r="CJ8" s="778" t="s">
        <v>596</v>
      </c>
      <c r="CK8" s="779">
        <v>780000</v>
      </c>
      <c r="CL8" s="779">
        <f t="shared" si="27"/>
        <v>780</v>
      </c>
      <c r="CN8" s="778" t="s">
        <v>415</v>
      </c>
      <c r="CO8" s="778" t="s">
        <v>438</v>
      </c>
      <c r="CP8" s="778" t="s">
        <v>645</v>
      </c>
      <c r="CQ8" s="778" t="s">
        <v>646</v>
      </c>
      <c r="CR8" s="779">
        <v>0</v>
      </c>
      <c r="CS8" s="779">
        <v>28799456</v>
      </c>
      <c r="CT8" s="779">
        <v>16650000</v>
      </c>
      <c r="CU8" s="779">
        <f t="shared" si="28"/>
        <v>0</v>
      </c>
      <c r="CV8" s="779">
        <f t="shared" si="29"/>
        <v>28799.455999999998</v>
      </c>
      <c r="CW8" s="779">
        <f t="shared" si="30"/>
        <v>16650</v>
      </c>
      <c r="CY8" s="778" t="s">
        <v>423</v>
      </c>
      <c r="CZ8" s="780" t="s">
        <v>326</v>
      </c>
      <c r="DA8" s="778" t="s">
        <v>479</v>
      </c>
      <c r="DB8" s="780" t="s">
        <v>598</v>
      </c>
      <c r="DC8" s="779">
        <v>26870676</v>
      </c>
      <c r="DD8" s="1142">
        <f t="shared" si="31"/>
        <v>26870.675999999999</v>
      </c>
      <c r="DF8" s="778" t="s">
        <v>415</v>
      </c>
      <c r="DG8" s="780" t="s">
        <v>438</v>
      </c>
      <c r="DH8" s="778" t="s">
        <v>441</v>
      </c>
      <c r="DI8" s="780" t="s">
        <v>267</v>
      </c>
      <c r="DJ8" s="779">
        <v>0</v>
      </c>
      <c r="DK8" s="779">
        <v>1004277500</v>
      </c>
      <c r="DL8" s="779">
        <v>448239375</v>
      </c>
      <c r="DM8" s="1150">
        <f t="shared" si="32"/>
        <v>0</v>
      </c>
      <c r="DN8" s="1150">
        <f t="shared" si="33"/>
        <v>1004277.5</v>
      </c>
      <c r="DO8" s="1150">
        <f t="shared" si="34"/>
        <v>448239.375</v>
      </c>
      <c r="DQ8" s="778" t="s">
        <v>423</v>
      </c>
      <c r="DR8" s="780" t="s">
        <v>326</v>
      </c>
      <c r="DS8" s="778" t="s">
        <v>479</v>
      </c>
      <c r="DT8" s="780" t="s">
        <v>598</v>
      </c>
      <c r="DU8" s="779">
        <v>25528594</v>
      </c>
      <c r="DV8" s="1151">
        <f t="shared" si="35"/>
        <v>25528.594000000001</v>
      </c>
      <c r="DX8" s="778" t="s">
        <v>415</v>
      </c>
      <c r="DY8" s="780" t="s">
        <v>438</v>
      </c>
      <c r="DZ8" s="778" t="s">
        <v>441</v>
      </c>
      <c r="EA8" s="780" t="s">
        <v>267</v>
      </c>
      <c r="EB8" s="779">
        <v>0</v>
      </c>
      <c r="EC8" s="779">
        <v>1086727500</v>
      </c>
      <c r="ED8" s="779">
        <v>680801250</v>
      </c>
      <c r="EE8" s="779">
        <f t="shared" si="36"/>
        <v>0</v>
      </c>
      <c r="EF8" s="779">
        <f t="shared" si="37"/>
        <v>1086727.5</v>
      </c>
      <c r="EG8" s="779">
        <f t="shared" si="38"/>
        <v>680801.25</v>
      </c>
      <c r="EI8" s="778" t="s">
        <v>423</v>
      </c>
      <c r="EJ8" s="780" t="s">
        <v>326</v>
      </c>
      <c r="EK8" s="778" t="s">
        <v>470</v>
      </c>
      <c r="EL8" s="780" t="s">
        <v>597</v>
      </c>
      <c r="EM8" s="779">
        <v>50000000</v>
      </c>
      <c r="EN8" s="1150">
        <f t="shared" si="39"/>
        <v>50000</v>
      </c>
      <c r="EQ8" s="778" t="s">
        <v>415</v>
      </c>
      <c r="ER8" s="780" t="s">
        <v>438</v>
      </c>
      <c r="ES8" s="778" t="s">
        <v>645</v>
      </c>
      <c r="ET8" s="778" t="s">
        <v>646</v>
      </c>
      <c r="EU8" s="779">
        <v>0</v>
      </c>
      <c r="EV8" s="779">
        <v>28799456</v>
      </c>
      <c r="EW8" s="779">
        <v>43999456</v>
      </c>
      <c r="EX8" s="1155">
        <f t="shared" si="40"/>
        <v>0</v>
      </c>
      <c r="EY8" s="1155">
        <f t="shared" si="41"/>
        <v>28799.455999999998</v>
      </c>
      <c r="EZ8" s="1155">
        <f t="shared" si="42"/>
        <v>43999.455999999998</v>
      </c>
      <c r="FB8" s="792" t="s">
        <v>423</v>
      </c>
      <c r="FC8" s="1153" t="s">
        <v>326</v>
      </c>
      <c r="FD8" s="792" t="s">
        <v>444</v>
      </c>
      <c r="FE8" s="1153" t="s">
        <v>599</v>
      </c>
      <c r="FF8" s="1152">
        <v>0</v>
      </c>
      <c r="FG8" s="1152">
        <v>0</v>
      </c>
      <c r="FH8" s="1152">
        <v>45330000</v>
      </c>
      <c r="FI8" s="1152">
        <f t="shared" si="4"/>
        <v>45330</v>
      </c>
      <c r="FK8" s="792" t="s">
        <v>415</v>
      </c>
      <c r="FL8" s="792" t="s">
        <v>438</v>
      </c>
      <c r="FM8" s="792" t="s">
        <v>439</v>
      </c>
      <c r="FN8" s="792" t="s">
        <v>440</v>
      </c>
      <c r="FO8" s="1151">
        <v>0</v>
      </c>
      <c r="FP8" s="1151">
        <v>50000000</v>
      </c>
      <c r="FQ8" s="1151">
        <v>0</v>
      </c>
      <c r="FR8" s="1151">
        <f t="shared" si="43"/>
        <v>0</v>
      </c>
      <c r="FS8" s="1151">
        <f t="shared" si="5"/>
        <v>50000</v>
      </c>
      <c r="FT8" s="1151">
        <f t="shared" si="5"/>
        <v>0</v>
      </c>
      <c r="FV8" s="778" t="s">
        <v>423</v>
      </c>
      <c r="FW8" s="778" t="s">
        <v>326</v>
      </c>
      <c r="FX8" s="778" t="s">
        <v>444</v>
      </c>
      <c r="FY8" s="778" t="s">
        <v>599</v>
      </c>
      <c r="FZ8" s="779">
        <v>25110000</v>
      </c>
      <c r="GA8" s="779">
        <f t="shared" si="44"/>
        <v>25110</v>
      </c>
      <c r="GC8" s="747" t="s">
        <v>415</v>
      </c>
      <c r="GD8" s="747" t="s">
        <v>438</v>
      </c>
      <c r="GE8" s="747" t="s">
        <v>441</v>
      </c>
      <c r="GF8" s="747" t="s">
        <v>267</v>
      </c>
      <c r="GG8" s="1151">
        <v>0</v>
      </c>
      <c r="GH8" s="1151">
        <v>1158750000</v>
      </c>
      <c r="GI8" s="1151">
        <v>845775000</v>
      </c>
      <c r="GJ8" s="1151">
        <f t="shared" si="45"/>
        <v>0</v>
      </c>
      <c r="GK8" s="1151">
        <f t="shared" si="46"/>
        <v>1158750</v>
      </c>
      <c r="GL8" s="1151">
        <f t="shared" si="47"/>
        <v>845775</v>
      </c>
      <c r="GN8" s="778" t="s">
        <v>419</v>
      </c>
      <c r="GO8" s="780" t="s">
        <v>299</v>
      </c>
      <c r="GP8" s="778" t="s">
        <v>443</v>
      </c>
      <c r="GQ8" s="778" t="s">
        <v>322</v>
      </c>
      <c r="GR8" s="779">
        <v>2117010</v>
      </c>
      <c r="GS8" s="1671">
        <f t="shared" si="48"/>
        <v>2117.0100000000002</v>
      </c>
      <c r="GU8" s="747" t="s">
        <v>415</v>
      </c>
      <c r="GV8" s="747" t="s">
        <v>438</v>
      </c>
      <c r="GW8" s="747" t="s">
        <v>439</v>
      </c>
      <c r="GX8" s="747" t="s">
        <v>440</v>
      </c>
      <c r="GY8" s="1671">
        <v>0</v>
      </c>
      <c r="GZ8" s="1671">
        <v>45000000</v>
      </c>
      <c r="HA8" s="1671">
        <v>45000000</v>
      </c>
      <c r="HB8" s="824">
        <f t="shared" si="49"/>
        <v>0</v>
      </c>
      <c r="HC8" s="824">
        <f t="shared" si="50"/>
        <v>45000</v>
      </c>
      <c r="HD8" s="824">
        <f t="shared" si="51"/>
        <v>45000</v>
      </c>
    </row>
    <row r="9" spans="1:212" ht="15" customHeight="1" x14ac:dyDescent="0.2">
      <c r="A9" s="778" t="s">
        <v>415</v>
      </c>
      <c r="B9" s="778" t="s">
        <v>438</v>
      </c>
      <c r="C9" s="778" t="s">
        <v>441</v>
      </c>
      <c r="D9" s="778" t="s">
        <v>267</v>
      </c>
      <c r="E9" s="779">
        <v>0</v>
      </c>
      <c r="F9" s="779">
        <v>859712500</v>
      </c>
      <c r="G9" s="779">
        <v>102150000</v>
      </c>
      <c r="H9" s="1150">
        <f t="shared" si="8"/>
        <v>0</v>
      </c>
      <c r="I9" s="1150">
        <f t="shared" si="9"/>
        <v>859712.5</v>
      </c>
      <c r="J9" s="1150">
        <f t="shared" si="10"/>
        <v>102150</v>
      </c>
      <c r="L9" s="1138" t="s">
        <v>445</v>
      </c>
      <c r="M9" s="1139" t="s">
        <v>446</v>
      </c>
      <c r="N9" s="1138" t="s">
        <v>431</v>
      </c>
      <c r="O9" s="1139" t="s">
        <v>431</v>
      </c>
      <c r="P9" s="1140">
        <v>134929304</v>
      </c>
      <c r="Q9" s="1140">
        <f t="shared" si="11"/>
        <v>134929.304</v>
      </c>
      <c r="S9" s="778" t="s">
        <v>415</v>
      </c>
      <c r="T9" s="780" t="s">
        <v>438</v>
      </c>
      <c r="U9" s="778" t="s">
        <v>441</v>
      </c>
      <c r="V9" s="780" t="s">
        <v>267</v>
      </c>
      <c r="W9" s="779">
        <v>0</v>
      </c>
      <c r="X9" s="779">
        <v>939712500</v>
      </c>
      <c r="Y9" s="779">
        <v>178915991</v>
      </c>
      <c r="Z9" s="1140">
        <f t="shared" si="12"/>
        <v>0</v>
      </c>
      <c r="AA9" s="1140">
        <f t="shared" si="13"/>
        <v>939712.5</v>
      </c>
      <c r="AB9" s="1140">
        <f t="shared" si="14"/>
        <v>178915.99100000001</v>
      </c>
      <c r="AD9" s="778" t="s">
        <v>423</v>
      </c>
      <c r="AE9" s="778" t="s">
        <v>326</v>
      </c>
      <c r="AF9" s="778" t="s">
        <v>444</v>
      </c>
      <c r="AG9" s="780" t="s">
        <v>599</v>
      </c>
      <c r="AH9" s="779">
        <v>10000000</v>
      </c>
      <c r="AI9" s="779">
        <f t="shared" si="15"/>
        <v>10000</v>
      </c>
      <c r="AK9" s="778" t="s">
        <v>415</v>
      </c>
      <c r="AL9" s="778" t="s">
        <v>438</v>
      </c>
      <c r="AM9" s="778" t="s">
        <v>441</v>
      </c>
      <c r="AN9" s="778" t="s">
        <v>267</v>
      </c>
      <c r="AO9" s="779">
        <v>0</v>
      </c>
      <c r="AP9" s="779">
        <v>954277500</v>
      </c>
      <c r="AQ9" s="779">
        <v>316724375</v>
      </c>
      <c r="AR9" s="779">
        <f t="shared" si="16"/>
        <v>0</v>
      </c>
      <c r="AS9" s="779">
        <f t="shared" si="17"/>
        <v>954277.5</v>
      </c>
      <c r="AT9" s="779">
        <f t="shared" si="18"/>
        <v>316724.375</v>
      </c>
      <c r="AV9" s="778" t="s">
        <v>423</v>
      </c>
      <c r="AW9" s="778" t="s">
        <v>326</v>
      </c>
      <c r="AX9" s="778" t="s">
        <v>470</v>
      </c>
      <c r="AY9" s="778" t="s">
        <v>597</v>
      </c>
      <c r="AZ9" s="779">
        <v>340000000</v>
      </c>
      <c r="BA9" s="1151">
        <f t="shared" si="19"/>
        <v>340000</v>
      </c>
      <c r="BC9" s="778" t="s">
        <v>415</v>
      </c>
      <c r="BD9" s="778" t="s">
        <v>438</v>
      </c>
      <c r="BE9" s="778" t="s">
        <v>645</v>
      </c>
      <c r="BF9" s="778" t="s">
        <v>646</v>
      </c>
      <c r="BG9" s="779">
        <v>0</v>
      </c>
      <c r="BH9" s="779">
        <v>23310000</v>
      </c>
      <c r="BI9" s="779">
        <v>9990000</v>
      </c>
      <c r="BJ9" s="1151">
        <f t="shared" si="20"/>
        <v>0</v>
      </c>
      <c r="BK9" s="1151">
        <f t="shared" si="21"/>
        <v>23310</v>
      </c>
      <c r="BL9" s="1151">
        <f t="shared" si="22"/>
        <v>9990</v>
      </c>
      <c r="BN9" s="778" t="s">
        <v>423</v>
      </c>
      <c r="BO9" s="778" t="s">
        <v>326</v>
      </c>
      <c r="BP9" s="778" t="s">
        <v>424</v>
      </c>
      <c r="BQ9" s="778" t="s">
        <v>473</v>
      </c>
      <c r="BR9" s="779">
        <v>111963700</v>
      </c>
      <c r="BS9" s="779">
        <f t="shared" si="23"/>
        <v>111963.7</v>
      </c>
      <c r="BV9" s="778" t="s">
        <v>415</v>
      </c>
      <c r="BW9" s="778" t="s">
        <v>438</v>
      </c>
      <c r="BX9" s="778" t="s">
        <v>431</v>
      </c>
      <c r="BY9" s="778" t="s">
        <v>431</v>
      </c>
      <c r="BZ9" s="779">
        <v>0</v>
      </c>
      <c r="CA9" s="779">
        <v>0</v>
      </c>
      <c r="CB9" s="779">
        <v>0</v>
      </c>
      <c r="CC9" s="779">
        <f t="shared" si="24"/>
        <v>0</v>
      </c>
      <c r="CD9" s="779">
        <f t="shared" si="25"/>
        <v>0</v>
      </c>
      <c r="CE9" s="779">
        <f t="shared" si="26"/>
        <v>0</v>
      </c>
      <c r="CG9" s="778" t="s">
        <v>423</v>
      </c>
      <c r="CH9" s="778" t="s">
        <v>326</v>
      </c>
      <c r="CI9" s="778" t="s">
        <v>479</v>
      </c>
      <c r="CJ9" s="778" t="s">
        <v>598</v>
      </c>
      <c r="CK9" s="779">
        <v>28980487</v>
      </c>
      <c r="CL9" s="779">
        <f t="shared" si="27"/>
        <v>28980.487000000001</v>
      </c>
      <c r="CN9" s="778" t="s">
        <v>415</v>
      </c>
      <c r="CO9" s="778" t="s">
        <v>438</v>
      </c>
      <c r="CP9" s="778" t="s">
        <v>431</v>
      </c>
      <c r="CQ9" s="778" t="s">
        <v>431</v>
      </c>
      <c r="CR9" s="779">
        <v>0</v>
      </c>
      <c r="CS9" s="779">
        <v>0</v>
      </c>
      <c r="CT9" s="779">
        <v>0</v>
      </c>
      <c r="CU9" s="779">
        <f t="shared" si="28"/>
        <v>0</v>
      </c>
      <c r="CV9" s="779">
        <f t="shared" si="29"/>
        <v>0</v>
      </c>
      <c r="CW9" s="779">
        <f t="shared" si="30"/>
        <v>0</v>
      </c>
      <c r="CY9" s="778" t="s">
        <v>445</v>
      </c>
      <c r="CZ9" s="780" t="s">
        <v>446</v>
      </c>
      <c r="DA9" s="778" t="s">
        <v>431</v>
      </c>
      <c r="DB9" s="780" t="s">
        <v>431</v>
      </c>
      <c r="DC9" s="779">
        <v>38789558</v>
      </c>
      <c r="DD9" s="1142">
        <f t="shared" si="31"/>
        <v>38789.557999999997</v>
      </c>
      <c r="DF9" s="778" t="s">
        <v>415</v>
      </c>
      <c r="DG9" s="780" t="s">
        <v>438</v>
      </c>
      <c r="DH9" s="778" t="s">
        <v>431</v>
      </c>
      <c r="DI9" s="780" t="s">
        <v>431</v>
      </c>
      <c r="DJ9" s="779">
        <v>0</v>
      </c>
      <c r="DK9" s="779">
        <v>0</v>
      </c>
      <c r="DL9" s="779">
        <v>0</v>
      </c>
      <c r="DM9" s="1150">
        <f t="shared" si="32"/>
        <v>0</v>
      </c>
      <c r="DN9" s="1150">
        <f t="shared" si="33"/>
        <v>0</v>
      </c>
      <c r="DO9" s="1150">
        <f t="shared" si="34"/>
        <v>0</v>
      </c>
      <c r="DQ9" s="778" t="s">
        <v>445</v>
      </c>
      <c r="DR9" s="780" t="s">
        <v>446</v>
      </c>
      <c r="DS9" s="778" t="s">
        <v>431</v>
      </c>
      <c r="DT9" s="780" t="s">
        <v>431</v>
      </c>
      <c r="DU9" s="779">
        <v>19394779</v>
      </c>
      <c r="DV9" s="1151">
        <f t="shared" si="35"/>
        <v>19394.778999999999</v>
      </c>
      <c r="DX9" s="778" t="s">
        <v>415</v>
      </c>
      <c r="DY9" s="780" t="s">
        <v>438</v>
      </c>
      <c r="DZ9" s="778" t="s">
        <v>645</v>
      </c>
      <c r="EA9" s="780" t="s">
        <v>646</v>
      </c>
      <c r="EB9" s="779">
        <v>0</v>
      </c>
      <c r="EC9" s="779">
        <v>43999456</v>
      </c>
      <c r="ED9" s="779">
        <v>25469456</v>
      </c>
      <c r="EE9" s="779">
        <f t="shared" si="36"/>
        <v>0</v>
      </c>
      <c r="EF9" s="779">
        <f t="shared" si="37"/>
        <v>43999.455999999998</v>
      </c>
      <c r="EG9" s="779">
        <f t="shared" si="38"/>
        <v>25469.455999999998</v>
      </c>
      <c r="EI9" s="778" t="s">
        <v>423</v>
      </c>
      <c r="EJ9" s="780" t="s">
        <v>326</v>
      </c>
      <c r="EK9" s="778" t="s">
        <v>444</v>
      </c>
      <c r="EL9" s="780" t="s">
        <v>599</v>
      </c>
      <c r="EM9" s="779">
        <v>11214000</v>
      </c>
      <c r="EN9" s="1150">
        <f t="shared" si="39"/>
        <v>11214</v>
      </c>
      <c r="EQ9" s="778" t="s">
        <v>415</v>
      </c>
      <c r="ER9" s="780" t="s">
        <v>438</v>
      </c>
      <c r="ES9" s="778" t="s">
        <v>439</v>
      </c>
      <c r="ET9" s="778" t="s">
        <v>440</v>
      </c>
      <c r="EU9" s="779">
        <v>0</v>
      </c>
      <c r="EV9" s="779">
        <v>0</v>
      </c>
      <c r="EW9" s="779">
        <v>50000000</v>
      </c>
      <c r="EX9" s="1155">
        <f t="shared" si="40"/>
        <v>0</v>
      </c>
      <c r="EY9" s="1155">
        <f t="shared" si="41"/>
        <v>0</v>
      </c>
      <c r="EZ9" s="1155">
        <f t="shared" si="42"/>
        <v>50000</v>
      </c>
      <c r="FB9" s="792" t="s">
        <v>445</v>
      </c>
      <c r="FC9" s="1153" t="s">
        <v>446</v>
      </c>
      <c r="FD9" s="792" t="s">
        <v>431</v>
      </c>
      <c r="FE9" s="1153" t="s">
        <v>431</v>
      </c>
      <c r="FF9" s="1152">
        <v>0</v>
      </c>
      <c r="FG9" s="1152">
        <v>0</v>
      </c>
      <c r="FH9" s="1152">
        <v>19394779</v>
      </c>
      <c r="FI9" s="1152">
        <f t="shared" si="4"/>
        <v>19394.778999999999</v>
      </c>
      <c r="FK9" s="792" t="s">
        <v>415</v>
      </c>
      <c r="FL9" s="792" t="s">
        <v>438</v>
      </c>
      <c r="FM9" s="792" t="s">
        <v>441</v>
      </c>
      <c r="FN9" s="792" t="s">
        <v>267</v>
      </c>
      <c r="FO9" s="1151">
        <v>0</v>
      </c>
      <c r="FP9" s="1151">
        <v>1158750000</v>
      </c>
      <c r="FQ9" s="1151">
        <v>758013750</v>
      </c>
      <c r="FR9" s="1151">
        <f t="shared" si="43"/>
        <v>0</v>
      </c>
      <c r="FS9" s="1151">
        <f t="shared" si="5"/>
        <v>1158750</v>
      </c>
      <c r="FT9" s="1151">
        <f t="shared" si="5"/>
        <v>758013.75</v>
      </c>
      <c r="FV9" s="778" t="s">
        <v>423</v>
      </c>
      <c r="FW9" s="778" t="s">
        <v>326</v>
      </c>
      <c r="FX9" s="778" t="s">
        <v>470</v>
      </c>
      <c r="FY9" s="778" t="s">
        <v>597</v>
      </c>
      <c r="FZ9" s="779">
        <v>140000000</v>
      </c>
      <c r="GA9" s="779">
        <f t="shared" si="44"/>
        <v>140000</v>
      </c>
      <c r="GC9" s="747" t="s">
        <v>415</v>
      </c>
      <c r="GD9" s="747" t="s">
        <v>438</v>
      </c>
      <c r="GE9" s="747" t="s">
        <v>431</v>
      </c>
      <c r="GF9" s="747" t="s">
        <v>431</v>
      </c>
      <c r="GG9" s="1151">
        <v>0</v>
      </c>
      <c r="GH9" s="1151">
        <v>0</v>
      </c>
      <c r="GI9" s="1151">
        <v>0</v>
      </c>
      <c r="GJ9" s="1151">
        <f t="shared" si="45"/>
        <v>0</v>
      </c>
      <c r="GK9" s="1151">
        <f t="shared" si="46"/>
        <v>0</v>
      </c>
      <c r="GL9" s="1151">
        <f t="shared" si="47"/>
        <v>0</v>
      </c>
      <c r="GN9" s="778" t="s">
        <v>419</v>
      </c>
      <c r="GO9" s="780" t="s">
        <v>299</v>
      </c>
      <c r="GP9" s="778" t="s">
        <v>420</v>
      </c>
      <c r="GQ9" s="778" t="s">
        <v>319</v>
      </c>
      <c r="GR9" s="779">
        <v>593034514</v>
      </c>
      <c r="GS9" s="1671">
        <f t="shared" si="48"/>
        <v>593034.51399999997</v>
      </c>
      <c r="GU9" s="747" t="s">
        <v>415</v>
      </c>
      <c r="GV9" s="747" t="s">
        <v>438</v>
      </c>
      <c r="GW9" s="747" t="s">
        <v>645</v>
      </c>
      <c r="GX9" s="747" t="s">
        <v>646</v>
      </c>
      <c r="GY9" s="1671">
        <v>0</v>
      </c>
      <c r="GZ9" s="1671">
        <v>51688405</v>
      </c>
      <c r="HA9" s="1671">
        <v>52997405</v>
      </c>
      <c r="HB9" s="824">
        <f t="shared" si="49"/>
        <v>0</v>
      </c>
      <c r="HC9" s="824">
        <f t="shared" si="50"/>
        <v>51688.404999999999</v>
      </c>
      <c r="HD9" s="824">
        <f t="shared" si="51"/>
        <v>52997.404999999999</v>
      </c>
    </row>
    <row r="10" spans="1:212" ht="15" customHeight="1" x14ac:dyDescent="0.2">
      <c r="A10" s="778" t="s">
        <v>419</v>
      </c>
      <c r="B10" s="778" t="s">
        <v>299</v>
      </c>
      <c r="C10" s="778" t="s">
        <v>420</v>
      </c>
      <c r="D10" s="778" t="s">
        <v>319</v>
      </c>
      <c r="E10" s="779">
        <v>1954009000</v>
      </c>
      <c r="F10" s="779">
        <v>0</v>
      </c>
      <c r="G10" s="779">
        <v>0</v>
      </c>
      <c r="H10" s="1150">
        <f t="shared" si="8"/>
        <v>1954009</v>
      </c>
      <c r="I10" s="1150">
        <f t="shared" si="9"/>
        <v>0</v>
      </c>
      <c r="J10" s="1150">
        <f t="shared" si="10"/>
        <v>0</v>
      </c>
      <c r="L10" s="1138" t="s">
        <v>447</v>
      </c>
      <c r="M10" s="1139" t="s">
        <v>448</v>
      </c>
      <c r="N10" s="1138" t="s">
        <v>431</v>
      </c>
      <c r="O10" s="1139" t="s">
        <v>431</v>
      </c>
      <c r="P10" s="1140">
        <v>5550000</v>
      </c>
      <c r="Q10" s="1140">
        <f t="shared" si="11"/>
        <v>5550</v>
      </c>
      <c r="S10" s="778" t="s">
        <v>419</v>
      </c>
      <c r="T10" s="780" t="s">
        <v>299</v>
      </c>
      <c r="U10" s="778" t="s">
        <v>420</v>
      </c>
      <c r="V10" s="780" t="s">
        <v>319</v>
      </c>
      <c r="W10" s="779">
        <v>1954009000</v>
      </c>
      <c r="X10" s="779">
        <v>0</v>
      </c>
      <c r="Y10" s="779">
        <v>0</v>
      </c>
      <c r="Z10" s="1140">
        <f t="shared" si="12"/>
        <v>1954009</v>
      </c>
      <c r="AA10" s="1140">
        <f t="shared" si="13"/>
        <v>0</v>
      </c>
      <c r="AB10" s="1140">
        <f t="shared" si="14"/>
        <v>0</v>
      </c>
      <c r="AD10" s="778" t="s">
        <v>447</v>
      </c>
      <c r="AE10" s="778" t="s">
        <v>448</v>
      </c>
      <c r="AF10" s="778" t="s">
        <v>431</v>
      </c>
      <c r="AG10" s="780" t="s">
        <v>431</v>
      </c>
      <c r="AH10" s="779">
        <v>15943098</v>
      </c>
      <c r="AI10" s="779">
        <f t="shared" si="15"/>
        <v>15943.098</v>
      </c>
      <c r="AK10" s="778" t="s">
        <v>419</v>
      </c>
      <c r="AL10" s="778" t="s">
        <v>299</v>
      </c>
      <c r="AM10" s="778" t="s">
        <v>420</v>
      </c>
      <c r="AN10" s="778" t="s">
        <v>319</v>
      </c>
      <c r="AO10" s="779">
        <v>1954009000</v>
      </c>
      <c r="AP10" s="779">
        <v>0</v>
      </c>
      <c r="AQ10" s="779">
        <v>0</v>
      </c>
      <c r="AR10" s="779">
        <f t="shared" si="16"/>
        <v>1954009</v>
      </c>
      <c r="AS10" s="779">
        <f t="shared" si="17"/>
        <v>0</v>
      </c>
      <c r="AT10" s="779">
        <f t="shared" si="18"/>
        <v>0</v>
      </c>
      <c r="AV10" s="778" t="s">
        <v>445</v>
      </c>
      <c r="AW10" s="778" t="s">
        <v>446</v>
      </c>
      <c r="AX10" s="778" t="s">
        <v>431</v>
      </c>
      <c r="AY10" s="778" t="s">
        <v>431</v>
      </c>
      <c r="AZ10" s="779">
        <v>58184337</v>
      </c>
      <c r="BA10" s="1151">
        <f t="shared" si="19"/>
        <v>58184.337</v>
      </c>
      <c r="BC10" s="778" t="s">
        <v>419</v>
      </c>
      <c r="BD10" s="778" t="s">
        <v>299</v>
      </c>
      <c r="BE10" s="778" t="s">
        <v>420</v>
      </c>
      <c r="BF10" s="778" t="s">
        <v>319</v>
      </c>
      <c r="BG10" s="779">
        <v>1954009000</v>
      </c>
      <c r="BH10" s="779">
        <v>0</v>
      </c>
      <c r="BI10" s="779">
        <v>0</v>
      </c>
      <c r="BJ10" s="1151">
        <f t="shared" si="20"/>
        <v>1954009</v>
      </c>
      <c r="BK10" s="1151">
        <f t="shared" si="21"/>
        <v>0</v>
      </c>
      <c r="BL10" s="1151">
        <f t="shared" si="22"/>
        <v>0</v>
      </c>
      <c r="BN10" s="778" t="s">
        <v>423</v>
      </c>
      <c r="BO10" s="778" t="s">
        <v>326</v>
      </c>
      <c r="BP10" s="778" t="s">
        <v>444</v>
      </c>
      <c r="BQ10" s="778" t="s">
        <v>599</v>
      </c>
      <c r="BR10" s="779">
        <v>5000000</v>
      </c>
      <c r="BS10" s="779">
        <f t="shared" si="23"/>
        <v>5000</v>
      </c>
      <c r="BV10" s="778" t="s">
        <v>419</v>
      </c>
      <c r="BW10" s="778" t="s">
        <v>299</v>
      </c>
      <c r="BX10" s="778" t="s">
        <v>420</v>
      </c>
      <c r="BY10" s="778" t="s">
        <v>319</v>
      </c>
      <c r="BZ10" s="779">
        <v>2204009000</v>
      </c>
      <c r="CA10" s="779">
        <v>0</v>
      </c>
      <c r="CB10" s="779">
        <v>0</v>
      </c>
      <c r="CC10" s="779">
        <f t="shared" si="24"/>
        <v>2204009</v>
      </c>
      <c r="CD10" s="779">
        <f t="shared" si="25"/>
        <v>0</v>
      </c>
      <c r="CE10" s="779">
        <f t="shared" si="26"/>
        <v>0</v>
      </c>
      <c r="CG10" s="778" t="s">
        <v>447</v>
      </c>
      <c r="CH10" s="778" t="s">
        <v>448</v>
      </c>
      <c r="CI10" s="778" t="s">
        <v>431</v>
      </c>
      <c r="CJ10" s="778" t="s">
        <v>431</v>
      </c>
      <c r="CK10" s="779">
        <v>15413800</v>
      </c>
      <c r="CL10" s="779">
        <f t="shared" si="27"/>
        <v>15413.8</v>
      </c>
      <c r="CN10" s="778" t="s">
        <v>419</v>
      </c>
      <c r="CO10" s="778" t="s">
        <v>299</v>
      </c>
      <c r="CP10" s="778" t="s">
        <v>420</v>
      </c>
      <c r="CQ10" s="778" t="s">
        <v>319</v>
      </c>
      <c r="CR10" s="779">
        <v>2204009000</v>
      </c>
      <c r="CS10" s="779">
        <v>0</v>
      </c>
      <c r="CT10" s="779">
        <v>0</v>
      </c>
      <c r="CU10" s="779">
        <f t="shared" si="28"/>
        <v>2204009</v>
      </c>
      <c r="CV10" s="779">
        <f t="shared" si="29"/>
        <v>0</v>
      </c>
      <c r="CW10" s="779">
        <f t="shared" si="30"/>
        <v>0</v>
      </c>
      <c r="CY10" s="778" t="s">
        <v>447</v>
      </c>
      <c r="CZ10" s="780" t="s">
        <v>448</v>
      </c>
      <c r="DA10" s="778" t="s">
        <v>431</v>
      </c>
      <c r="DB10" s="780" t="s">
        <v>431</v>
      </c>
      <c r="DC10" s="779">
        <v>29521712</v>
      </c>
      <c r="DD10" s="1142">
        <f t="shared" si="31"/>
        <v>29521.712</v>
      </c>
      <c r="DF10" s="778" t="s">
        <v>419</v>
      </c>
      <c r="DG10" s="780" t="s">
        <v>299</v>
      </c>
      <c r="DH10" s="778" t="s">
        <v>420</v>
      </c>
      <c r="DI10" s="780" t="s">
        <v>319</v>
      </c>
      <c r="DJ10" s="779">
        <v>2341009000</v>
      </c>
      <c r="DK10" s="779">
        <v>0</v>
      </c>
      <c r="DL10" s="779">
        <v>0</v>
      </c>
      <c r="DM10" s="1150">
        <f t="shared" si="32"/>
        <v>2341009</v>
      </c>
      <c r="DN10" s="1150">
        <f t="shared" si="33"/>
        <v>0</v>
      </c>
      <c r="DO10" s="1150">
        <f t="shared" si="34"/>
        <v>0</v>
      </c>
      <c r="DQ10" s="778" t="s">
        <v>447</v>
      </c>
      <c r="DR10" s="780" t="s">
        <v>448</v>
      </c>
      <c r="DS10" s="778" t="s">
        <v>431</v>
      </c>
      <c r="DT10" s="780" t="s">
        <v>431</v>
      </c>
      <c r="DU10" s="779">
        <v>13195513</v>
      </c>
      <c r="DV10" s="1151">
        <f t="shared" si="35"/>
        <v>13195.513000000001</v>
      </c>
      <c r="DX10" s="778" t="s">
        <v>415</v>
      </c>
      <c r="DY10" s="780" t="s">
        <v>438</v>
      </c>
      <c r="DZ10" s="778" t="s">
        <v>439</v>
      </c>
      <c r="EA10" s="780" t="s">
        <v>440</v>
      </c>
      <c r="EB10" s="779">
        <v>0</v>
      </c>
      <c r="EC10" s="779">
        <v>50000000</v>
      </c>
      <c r="ED10" s="779">
        <v>0</v>
      </c>
      <c r="EE10" s="779">
        <f t="shared" si="36"/>
        <v>0</v>
      </c>
      <c r="EF10" s="779">
        <f t="shared" si="37"/>
        <v>50000</v>
      </c>
      <c r="EG10" s="779">
        <f t="shared" si="38"/>
        <v>0</v>
      </c>
      <c r="EI10" s="778" t="s">
        <v>447</v>
      </c>
      <c r="EJ10" s="780" t="s">
        <v>448</v>
      </c>
      <c r="EK10" s="778" t="s">
        <v>431</v>
      </c>
      <c r="EL10" s="780" t="s">
        <v>431</v>
      </c>
      <c r="EM10" s="779">
        <v>15601513</v>
      </c>
      <c r="EN10" s="1150">
        <f t="shared" si="39"/>
        <v>15601.513000000001</v>
      </c>
      <c r="EQ10" s="778" t="s">
        <v>415</v>
      </c>
      <c r="ER10" s="780" t="s">
        <v>438</v>
      </c>
      <c r="ES10" s="778" t="s">
        <v>441</v>
      </c>
      <c r="ET10" s="778" t="s">
        <v>267</v>
      </c>
      <c r="EU10" s="779">
        <v>0</v>
      </c>
      <c r="EV10" s="779">
        <v>737013750</v>
      </c>
      <c r="EW10" s="779">
        <v>1086727500</v>
      </c>
      <c r="EX10" s="1155">
        <f t="shared" si="40"/>
        <v>0</v>
      </c>
      <c r="EY10" s="1155">
        <f t="shared" si="41"/>
        <v>737013.75</v>
      </c>
      <c r="EZ10" s="1155">
        <f t="shared" si="42"/>
        <v>1086727.5</v>
      </c>
      <c r="FB10" s="792" t="s">
        <v>447</v>
      </c>
      <c r="FC10" s="1153" t="s">
        <v>448</v>
      </c>
      <c r="FD10" s="792" t="s">
        <v>431</v>
      </c>
      <c r="FE10" s="1153" t="s">
        <v>431</v>
      </c>
      <c r="FF10" s="1152">
        <v>0</v>
      </c>
      <c r="FG10" s="1152">
        <v>0</v>
      </c>
      <c r="FH10" s="1152">
        <v>29381177</v>
      </c>
      <c r="FI10" s="1152">
        <f t="shared" si="4"/>
        <v>29381.177</v>
      </c>
      <c r="FK10" s="792" t="s">
        <v>415</v>
      </c>
      <c r="FL10" s="792" t="s">
        <v>438</v>
      </c>
      <c r="FM10" s="792" t="s">
        <v>431</v>
      </c>
      <c r="FN10" s="792" t="s">
        <v>431</v>
      </c>
      <c r="FO10" s="1151">
        <v>0</v>
      </c>
      <c r="FP10" s="1151">
        <v>0</v>
      </c>
      <c r="FQ10" s="1151">
        <v>0</v>
      </c>
      <c r="FR10" s="1151">
        <f t="shared" si="43"/>
        <v>0</v>
      </c>
      <c r="FS10" s="1151">
        <f t="shared" si="5"/>
        <v>0</v>
      </c>
      <c r="FT10" s="1151">
        <f t="shared" si="5"/>
        <v>0</v>
      </c>
      <c r="FV10" s="778" t="s">
        <v>445</v>
      </c>
      <c r="FW10" s="778" t="s">
        <v>446</v>
      </c>
      <c r="FX10" s="778" t="s">
        <v>431</v>
      </c>
      <c r="FY10" s="778" t="s">
        <v>431</v>
      </c>
      <c r="FZ10" s="779">
        <v>19394779</v>
      </c>
      <c r="GA10" s="779">
        <f t="shared" si="44"/>
        <v>19394.778999999999</v>
      </c>
      <c r="GC10" s="747" t="s">
        <v>415</v>
      </c>
      <c r="GD10" s="747" t="s">
        <v>438</v>
      </c>
      <c r="GE10" s="747" t="s">
        <v>416</v>
      </c>
      <c r="GF10" s="747" t="s">
        <v>417</v>
      </c>
      <c r="GG10" s="1151">
        <v>0</v>
      </c>
      <c r="GH10" s="1151">
        <v>234751472</v>
      </c>
      <c r="GI10" s="1151">
        <v>0</v>
      </c>
      <c r="GJ10" s="1151">
        <f t="shared" si="45"/>
        <v>0</v>
      </c>
      <c r="GK10" s="1151">
        <f t="shared" si="46"/>
        <v>234751.47200000001</v>
      </c>
      <c r="GL10" s="1151">
        <f t="shared" si="47"/>
        <v>0</v>
      </c>
      <c r="GN10" s="778" t="s">
        <v>419</v>
      </c>
      <c r="GO10" s="780" t="s">
        <v>299</v>
      </c>
      <c r="GP10" s="778" t="s">
        <v>421</v>
      </c>
      <c r="GQ10" s="778" t="s">
        <v>330</v>
      </c>
      <c r="GR10" s="779">
        <v>51263561</v>
      </c>
      <c r="GS10" s="1671">
        <f t="shared" si="48"/>
        <v>51263.561000000002</v>
      </c>
      <c r="GU10" s="747" t="s">
        <v>415</v>
      </c>
      <c r="GV10" s="747" t="s">
        <v>438</v>
      </c>
      <c r="GW10" s="747" t="s">
        <v>416</v>
      </c>
      <c r="GX10" s="747" t="s">
        <v>417</v>
      </c>
      <c r="GY10" s="1671">
        <v>0</v>
      </c>
      <c r="GZ10" s="1671">
        <v>234751472</v>
      </c>
      <c r="HA10" s="1671">
        <v>234751472</v>
      </c>
      <c r="HB10" s="824">
        <f t="shared" si="49"/>
        <v>0</v>
      </c>
      <c r="HC10" s="824">
        <f t="shared" si="50"/>
        <v>234751.47200000001</v>
      </c>
      <c r="HD10" s="824">
        <f t="shared" si="51"/>
        <v>234751.47200000001</v>
      </c>
    </row>
    <row r="11" spans="1:212" ht="15" customHeight="1" x14ac:dyDescent="0.2">
      <c r="A11" s="778" t="s">
        <v>419</v>
      </c>
      <c r="B11" s="778" t="s">
        <v>299</v>
      </c>
      <c r="C11" s="778" t="s">
        <v>421</v>
      </c>
      <c r="D11" s="778" t="s">
        <v>330</v>
      </c>
      <c r="E11" s="779">
        <v>583665000</v>
      </c>
      <c r="F11" s="779">
        <v>0</v>
      </c>
      <c r="G11" s="779">
        <v>0</v>
      </c>
      <c r="H11" s="1150">
        <f t="shared" si="8"/>
        <v>583665</v>
      </c>
      <c r="I11" s="1150">
        <f t="shared" si="9"/>
        <v>0</v>
      </c>
      <c r="J11" s="1150">
        <f t="shared" si="10"/>
        <v>0</v>
      </c>
      <c r="S11" s="778" t="s">
        <v>419</v>
      </c>
      <c r="T11" s="780" t="s">
        <v>299</v>
      </c>
      <c r="U11" s="778" t="s">
        <v>421</v>
      </c>
      <c r="V11" s="780" t="s">
        <v>330</v>
      </c>
      <c r="W11" s="779">
        <v>583665000</v>
      </c>
      <c r="X11" s="779">
        <v>0</v>
      </c>
      <c r="Y11" s="779">
        <v>0</v>
      </c>
      <c r="Z11" s="1140">
        <f t="shared" si="12"/>
        <v>583665</v>
      </c>
      <c r="AA11" s="1140">
        <f t="shared" si="13"/>
        <v>0</v>
      </c>
      <c r="AB11" s="1140">
        <f t="shared" si="14"/>
        <v>0</v>
      </c>
      <c r="AK11" s="778" t="s">
        <v>419</v>
      </c>
      <c r="AL11" s="778" t="s">
        <v>299</v>
      </c>
      <c r="AM11" s="778" t="s">
        <v>421</v>
      </c>
      <c r="AN11" s="778" t="s">
        <v>330</v>
      </c>
      <c r="AO11" s="779">
        <v>583665000</v>
      </c>
      <c r="AP11" s="779">
        <v>0</v>
      </c>
      <c r="AQ11" s="779">
        <v>0</v>
      </c>
      <c r="AR11" s="779">
        <f t="shared" si="16"/>
        <v>583665</v>
      </c>
      <c r="AS11" s="779">
        <f t="shared" si="17"/>
        <v>0</v>
      </c>
      <c r="AT11" s="779">
        <f t="shared" si="18"/>
        <v>0</v>
      </c>
      <c r="AV11" s="778" t="s">
        <v>447</v>
      </c>
      <c r="AW11" s="778" t="s">
        <v>448</v>
      </c>
      <c r="AX11" s="778" t="s">
        <v>431</v>
      </c>
      <c r="AY11" s="778" t="s">
        <v>431</v>
      </c>
      <c r="AZ11" s="779">
        <v>20298443</v>
      </c>
      <c r="BA11" s="1151">
        <f t="shared" si="19"/>
        <v>20298.442999999999</v>
      </c>
      <c r="BC11" s="778" t="s">
        <v>419</v>
      </c>
      <c r="BD11" s="778" t="s">
        <v>299</v>
      </c>
      <c r="BE11" s="778" t="s">
        <v>421</v>
      </c>
      <c r="BF11" s="778" t="s">
        <v>330</v>
      </c>
      <c r="BG11" s="779">
        <v>583665000</v>
      </c>
      <c r="BH11" s="779">
        <v>0</v>
      </c>
      <c r="BI11" s="779">
        <v>0</v>
      </c>
      <c r="BJ11" s="1151">
        <f t="shared" si="20"/>
        <v>583665</v>
      </c>
      <c r="BK11" s="1151">
        <f t="shared" si="21"/>
        <v>0</v>
      </c>
      <c r="BL11" s="1151">
        <f t="shared" si="22"/>
        <v>0</v>
      </c>
      <c r="BN11" s="778" t="s">
        <v>445</v>
      </c>
      <c r="BO11" s="778" t="s">
        <v>446</v>
      </c>
      <c r="BP11" s="778" t="s">
        <v>431</v>
      </c>
      <c r="BQ11" s="778" t="s">
        <v>431</v>
      </c>
      <c r="BR11" s="779">
        <v>46975503</v>
      </c>
      <c r="BS11" s="779">
        <f t="shared" si="23"/>
        <v>46975.502999999997</v>
      </c>
      <c r="BV11" s="778" t="s">
        <v>419</v>
      </c>
      <c r="BW11" s="778" t="s">
        <v>299</v>
      </c>
      <c r="BX11" s="778" t="s">
        <v>421</v>
      </c>
      <c r="BY11" s="778" t="s">
        <v>330</v>
      </c>
      <c r="BZ11" s="779">
        <v>333665000</v>
      </c>
      <c r="CA11" s="779">
        <v>0</v>
      </c>
      <c r="CB11" s="779">
        <v>0</v>
      </c>
      <c r="CC11" s="779">
        <f t="shared" si="24"/>
        <v>333665</v>
      </c>
      <c r="CD11" s="779">
        <f t="shared" si="25"/>
        <v>0</v>
      </c>
      <c r="CE11" s="779">
        <f t="shared" si="26"/>
        <v>0</v>
      </c>
      <c r="CG11" s="778" t="s">
        <v>508</v>
      </c>
      <c r="CH11" s="778" t="s">
        <v>511</v>
      </c>
      <c r="CI11" s="778" t="s">
        <v>431</v>
      </c>
      <c r="CJ11" s="778" t="s">
        <v>431</v>
      </c>
      <c r="CK11" s="779">
        <v>20991600</v>
      </c>
      <c r="CL11" s="779">
        <f t="shared" si="27"/>
        <v>20991.599999999999</v>
      </c>
      <c r="CN11" s="778" t="s">
        <v>419</v>
      </c>
      <c r="CO11" s="778" t="s">
        <v>299</v>
      </c>
      <c r="CP11" s="778" t="s">
        <v>421</v>
      </c>
      <c r="CQ11" s="778" t="s">
        <v>330</v>
      </c>
      <c r="CR11" s="779">
        <v>333665000</v>
      </c>
      <c r="CS11" s="779">
        <v>0</v>
      </c>
      <c r="CT11" s="779">
        <v>0</v>
      </c>
      <c r="CU11" s="779">
        <f t="shared" si="28"/>
        <v>333665</v>
      </c>
      <c r="CV11" s="779">
        <f t="shared" si="29"/>
        <v>0</v>
      </c>
      <c r="CW11" s="779">
        <f t="shared" si="30"/>
        <v>0</v>
      </c>
      <c r="CY11" s="778" t="s">
        <v>620</v>
      </c>
      <c r="CZ11" s="780" t="s">
        <v>621</v>
      </c>
      <c r="DA11" s="778" t="s">
        <v>431</v>
      </c>
      <c r="DB11" s="780" t="s">
        <v>431</v>
      </c>
      <c r="DC11" s="779">
        <v>2598749</v>
      </c>
      <c r="DD11" s="1142">
        <f t="shared" si="31"/>
        <v>2598.7489999999998</v>
      </c>
      <c r="DF11" s="778" t="s">
        <v>419</v>
      </c>
      <c r="DG11" s="780" t="s">
        <v>299</v>
      </c>
      <c r="DH11" s="778" t="s">
        <v>421</v>
      </c>
      <c r="DI11" s="780" t="s">
        <v>330</v>
      </c>
      <c r="DJ11" s="779">
        <v>216665000</v>
      </c>
      <c r="DK11" s="779">
        <v>0</v>
      </c>
      <c r="DL11" s="779">
        <v>0</v>
      </c>
      <c r="DM11" s="1150">
        <f t="shared" si="32"/>
        <v>216665</v>
      </c>
      <c r="DN11" s="1150">
        <f t="shared" si="33"/>
        <v>0</v>
      </c>
      <c r="DO11" s="1150">
        <f t="shared" si="34"/>
        <v>0</v>
      </c>
      <c r="DQ11" s="778" t="s">
        <v>508</v>
      </c>
      <c r="DR11" s="780" t="s">
        <v>511</v>
      </c>
      <c r="DS11" s="778" t="s">
        <v>431</v>
      </c>
      <c r="DT11" s="780" t="s">
        <v>431</v>
      </c>
      <c r="DU11" s="779">
        <v>41983200</v>
      </c>
      <c r="DV11" s="1151">
        <f t="shared" si="35"/>
        <v>41983.199999999997</v>
      </c>
      <c r="DX11" s="778" t="s">
        <v>419</v>
      </c>
      <c r="DY11" s="780" t="s">
        <v>299</v>
      </c>
      <c r="DZ11" s="778" t="s">
        <v>420</v>
      </c>
      <c r="EA11" s="780" t="s">
        <v>319</v>
      </c>
      <c r="EB11" s="779">
        <v>2341009000</v>
      </c>
      <c r="EC11" s="779">
        <v>0</v>
      </c>
      <c r="ED11" s="779">
        <v>0</v>
      </c>
      <c r="EE11" s="779">
        <f t="shared" si="36"/>
        <v>2341009</v>
      </c>
      <c r="EF11" s="779">
        <f t="shared" si="37"/>
        <v>0</v>
      </c>
      <c r="EG11" s="779">
        <f t="shared" si="38"/>
        <v>0</v>
      </c>
      <c r="EI11" s="778" t="s">
        <v>508</v>
      </c>
      <c r="EJ11" s="780" t="s">
        <v>511</v>
      </c>
      <c r="EK11" s="778" t="s">
        <v>431</v>
      </c>
      <c r="EL11" s="780" t="s">
        <v>431</v>
      </c>
      <c r="EM11" s="779">
        <v>20991600</v>
      </c>
      <c r="EN11" s="1150">
        <f t="shared" si="39"/>
        <v>20991.599999999999</v>
      </c>
      <c r="EQ11" s="778" t="s">
        <v>419</v>
      </c>
      <c r="ER11" s="780" t="s">
        <v>299</v>
      </c>
      <c r="ES11" s="778" t="s">
        <v>420</v>
      </c>
      <c r="ET11" s="778" t="s">
        <v>319</v>
      </c>
      <c r="EU11" s="779">
        <v>2341009000</v>
      </c>
      <c r="EV11" s="779">
        <v>0</v>
      </c>
      <c r="EW11" s="779">
        <v>0</v>
      </c>
      <c r="EX11" s="1155">
        <f t="shared" si="40"/>
        <v>2341009</v>
      </c>
      <c r="EY11" s="1155">
        <f t="shared" si="41"/>
        <v>0</v>
      </c>
      <c r="EZ11" s="1155">
        <f t="shared" si="42"/>
        <v>0</v>
      </c>
      <c r="FB11" s="792" t="s">
        <v>508</v>
      </c>
      <c r="FC11" s="1153" t="s">
        <v>511</v>
      </c>
      <c r="FD11" s="792" t="s">
        <v>431</v>
      </c>
      <c r="FE11" s="1153" t="s">
        <v>431</v>
      </c>
      <c r="FF11" s="1152">
        <v>0</v>
      </c>
      <c r="FG11" s="1152">
        <v>0</v>
      </c>
      <c r="FH11" s="1152">
        <v>20991600</v>
      </c>
      <c r="FI11" s="1152">
        <f t="shared" si="4"/>
        <v>20991.599999999999</v>
      </c>
      <c r="FK11" s="792" t="s">
        <v>419</v>
      </c>
      <c r="FL11" s="792" t="s">
        <v>299</v>
      </c>
      <c r="FM11" s="792" t="s">
        <v>420</v>
      </c>
      <c r="FN11" s="792" t="s">
        <v>319</v>
      </c>
      <c r="FO11" s="1151">
        <v>2341009000</v>
      </c>
      <c r="FP11" s="1151">
        <v>0</v>
      </c>
      <c r="FQ11" s="1151">
        <v>0</v>
      </c>
      <c r="FR11" s="1151">
        <f t="shared" si="43"/>
        <v>2341009</v>
      </c>
      <c r="FS11" s="1151">
        <f t="shared" si="5"/>
        <v>0</v>
      </c>
      <c r="FT11" s="1151">
        <f t="shared" si="5"/>
        <v>0</v>
      </c>
      <c r="FV11" s="778" t="s">
        <v>447</v>
      </c>
      <c r="FW11" s="778" t="s">
        <v>448</v>
      </c>
      <c r="FX11" s="778" t="s">
        <v>431</v>
      </c>
      <c r="FY11" s="778" t="s">
        <v>431</v>
      </c>
      <c r="FZ11" s="779">
        <v>7426309</v>
      </c>
      <c r="GA11" s="779">
        <f t="shared" si="44"/>
        <v>7426.3090000000002</v>
      </c>
      <c r="GC11" s="747" t="s">
        <v>415</v>
      </c>
      <c r="GD11" s="747" t="s">
        <v>438</v>
      </c>
      <c r="GE11" s="747" t="s">
        <v>645</v>
      </c>
      <c r="GF11" s="747" t="s">
        <v>646</v>
      </c>
      <c r="GG11" s="1151">
        <v>0</v>
      </c>
      <c r="GH11" s="1151">
        <v>49363679</v>
      </c>
      <c r="GI11" s="1151">
        <v>34163679</v>
      </c>
      <c r="GJ11" s="1151">
        <f t="shared" si="45"/>
        <v>0</v>
      </c>
      <c r="GK11" s="1151">
        <f t="shared" si="46"/>
        <v>49363.678999999996</v>
      </c>
      <c r="GL11" s="1151">
        <f t="shared" si="47"/>
        <v>34163.678999999996</v>
      </c>
      <c r="GN11" s="778" t="s">
        <v>486</v>
      </c>
      <c r="GO11" s="780" t="s">
        <v>501</v>
      </c>
      <c r="GP11" s="778" t="s">
        <v>431</v>
      </c>
      <c r="GQ11" s="778" t="s">
        <v>431</v>
      </c>
      <c r="GR11" s="779">
        <v>17434690</v>
      </c>
      <c r="GS11" s="1671">
        <f t="shared" si="48"/>
        <v>17434.689999999999</v>
      </c>
      <c r="GU11" s="747" t="s">
        <v>415</v>
      </c>
      <c r="GV11" s="747" t="s">
        <v>438</v>
      </c>
      <c r="GW11" s="747" t="s">
        <v>431</v>
      </c>
      <c r="GX11" s="747" t="s">
        <v>431</v>
      </c>
      <c r="GY11" s="1671">
        <v>0</v>
      </c>
      <c r="GZ11" s="1671">
        <v>0</v>
      </c>
      <c r="HA11" s="1671">
        <v>0</v>
      </c>
      <c r="HB11" s="824">
        <f t="shared" si="49"/>
        <v>0</v>
      </c>
      <c r="HC11" s="824">
        <f t="shared" si="50"/>
        <v>0</v>
      </c>
      <c r="HD11" s="824">
        <f t="shared" si="51"/>
        <v>0</v>
      </c>
    </row>
    <row r="12" spans="1:212" ht="15" customHeight="1" x14ac:dyDescent="0.2">
      <c r="A12" s="778" t="s">
        <v>419</v>
      </c>
      <c r="B12" s="778" t="s">
        <v>299</v>
      </c>
      <c r="C12" s="778" t="s">
        <v>443</v>
      </c>
      <c r="D12" s="778" t="s">
        <v>322</v>
      </c>
      <c r="E12" s="779">
        <v>62915000</v>
      </c>
      <c r="F12" s="779">
        <v>0</v>
      </c>
      <c r="G12" s="779">
        <v>0</v>
      </c>
      <c r="H12" s="1150">
        <f t="shared" si="8"/>
        <v>62915</v>
      </c>
      <c r="I12" s="1150">
        <f t="shared" si="9"/>
        <v>0</v>
      </c>
      <c r="J12" s="1150">
        <f t="shared" si="10"/>
        <v>0</v>
      </c>
      <c r="S12" s="778" t="s">
        <v>419</v>
      </c>
      <c r="T12" s="780" t="s">
        <v>299</v>
      </c>
      <c r="U12" s="778" t="s">
        <v>443</v>
      </c>
      <c r="V12" s="780" t="s">
        <v>322</v>
      </c>
      <c r="W12" s="779">
        <v>62915000</v>
      </c>
      <c r="X12" s="779">
        <v>0</v>
      </c>
      <c r="Y12" s="779">
        <v>0</v>
      </c>
      <c r="Z12" s="1140">
        <f t="shared" si="12"/>
        <v>62915</v>
      </c>
      <c r="AA12" s="1140">
        <f t="shared" si="13"/>
        <v>0</v>
      </c>
      <c r="AB12" s="1140">
        <f t="shared" si="14"/>
        <v>0</v>
      </c>
      <c r="AK12" s="778" t="s">
        <v>419</v>
      </c>
      <c r="AL12" s="778" t="s">
        <v>299</v>
      </c>
      <c r="AM12" s="778" t="s">
        <v>443</v>
      </c>
      <c r="AN12" s="778" t="s">
        <v>322</v>
      </c>
      <c r="AO12" s="779">
        <v>62915000</v>
      </c>
      <c r="AP12" s="779">
        <v>0</v>
      </c>
      <c r="AQ12" s="779">
        <v>0</v>
      </c>
      <c r="AR12" s="779">
        <f t="shared" si="16"/>
        <v>62915</v>
      </c>
      <c r="AS12" s="779">
        <f t="shared" si="17"/>
        <v>0</v>
      </c>
      <c r="AT12" s="779">
        <f t="shared" si="18"/>
        <v>0</v>
      </c>
      <c r="AV12" s="778" t="s">
        <v>620</v>
      </c>
      <c r="AW12" s="778" t="s">
        <v>621</v>
      </c>
      <c r="AX12" s="778" t="s">
        <v>431</v>
      </c>
      <c r="AY12" s="778" t="s">
        <v>431</v>
      </c>
      <c r="AZ12" s="779">
        <v>2598750</v>
      </c>
      <c r="BA12" s="1151">
        <f t="shared" si="19"/>
        <v>2598.75</v>
      </c>
      <c r="BC12" s="778" t="s">
        <v>419</v>
      </c>
      <c r="BD12" s="778" t="s">
        <v>299</v>
      </c>
      <c r="BE12" s="778" t="s">
        <v>443</v>
      </c>
      <c r="BF12" s="778" t="s">
        <v>322</v>
      </c>
      <c r="BG12" s="779">
        <v>62915000</v>
      </c>
      <c r="BH12" s="779">
        <v>0</v>
      </c>
      <c r="BI12" s="779">
        <v>0</v>
      </c>
      <c r="BJ12" s="1151">
        <f t="shared" si="20"/>
        <v>62915</v>
      </c>
      <c r="BK12" s="1151">
        <f t="shared" si="21"/>
        <v>0</v>
      </c>
      <c r="BL12" s="1151">
        <f t="shared" si="22"/>
        <v>0</v>
      </c>
      <c r="BN12" s="778" t="s">
        <v>447</v>
      </c>
      <c r="BO12" s="778" t="s">
        <v>448</v>
      </c>
      <c r="BP12" s="778" t="s">
        <v>431</v>
      </c>
      <c r="BQ12" s="778" t="s">
        <v>431</v>
      </c>
      <c r="BR12" s="779">
        <v>5314366</v>
      </c>
      <c r="BS12" s="779">
        <f t="shared" si="23"/>
        <v>5314.366</v>
      </c>
      <c r="BV12" s="778" t="s">
        <v>419</v>
      </c>
      <c r="BW12" s="778" t="s">
        <v>299</v>
      </c>
      <c r="BX12" s="778" t="s">
        <v>443</v>
      </c>
      <c r="BY12" s="778" t="s">
        <v>322</v>
      </c>
      <c r="BZ12" s="779">
        <v>62915000</v>
      </c>
      <c r="CA12" s="779">
        <v>0</v>
      </c>
      <c r="CB12" s="779">
        <v>0</v>
      </c>
      <c r="CC12" s="779">
        <f t="shared" si="24"/>
        <v>62915</v>
      </c>
      <c r="CD12" s="779">
        <f t="shared" si="25"/>
        <v>0</v>
      </c>
      <c r="CE12" s="779">
        <f t="shared" si="26"/>
        <v>0</v>
      </c>
      <c r="CG12" s="778" t="s">
        <v>620</v>
      </c>
      <c r="CH12" s="778" t="s">
        <v>621</v>
      </c>
      <c r="CI12" s="778" t="s">
        <v>431</v>
      </c>
      <c r="CJ12" s="778" t="s">
        <v>431</v>
      </c>
      <c r="CK12" s="779">
        <v>5197500</v>
      </c>
      <c r="CL12" s="779">
        <f t="shared" si="27"/>
        <v>5197.5</v>
      </c>
      <c r="CN12" s="778" t="s">
        <v>419</v>
      </c>
      <c r="CO12" s="778" t="s">
        <v>299</v>
      </c>
      <c r="CP12" s="778" t="s">
        <v>443</v>
      </c>
      <c r="CQ12" s="778" t="s">
        <v>322</v>
      </c>
      <c r="CR12" s="779">
        <v>62915000</v>
      </c>
      <c r="CS12" s="779">
        <v>0</v>
      </c>
      <c r="CT12" s="779">
        <v>0</v>
      </c>
      <c r="CU12" s="779">
        <f t="shared" si="28"/>
        <v>62915</v>
      </c>
      <c r="CV12" s="779">
        <f t="shared" si="29"/>
        <v>0</v>
      </c>
      <c r="CW12" s="779">
        <f t="shared" si="30"/>
        <v>0</v>
      </c>
      <c r="DF12" s="778" t="s">
        <v>419</v>
      </c>
      <c r="DG12" s="780" t="s">
        <v>299</v>
      </c>
      <c r="DH12" s="778" t="s">
        <v>443</v>
      </c>
      <c r="DI12" s="780" t="s">
        <v>322</v>
      </c>
      <c r="DJ12" s="779">
        <v>42915000</v>
      </c>
      <c r="DK12" s="779">
        <v>0</v>
      </c>
      <c r="DL12" s="779">
        <v>0</v>
      </c>
      <c r="DM12" s="1150">
        <f t="shared" si="32"/>
        <v>42915</v>
      </c>
      <c r="DN12" s="1150">
        <f t="shared" si="33"/>
        <v>0</v>
      </c>
      <c r="DO12" s="1150">
        <f t="shared" si="34"/>
        <v>0</v>
      </c>
      <c r="DR12" s="1154"/>
      <c r="DV12" s="750">
        <f>SUM(DV3:DV11)</f>
        <v>365158.57699999999</v>
      </c>
      <c r="DX12" s="778" t="s">
        <v>419</v>
      </c>
      <c r="DY12" s="780" t="s">
        <v>299</v>
      </c>
      <c r="DZ12" s="778" t="s">
        <v>421</v>
      </c>
      <c r="EA12" s="780" t="s">
        <v>330</v>
      </c>
      <c r="EB12" s="779">
        <v>216665000</v>
      </c>
      <c r="EC12" s="779">
        <v>0</v>
      </c>
      <c r="ED12" s="779">
        <v>0</v>
      </c>
      <c r="EE12" s="779">
        <f t="shared" si="36"/>
        <v>216665</v>
      </c>
      <c r="EF12" s="779">
        <f t="shared" si="37"/>
        <v>0</v>
      </c>
      <c r="EG12" s="779">
        <f t="shared" si="38"/>
        <v>0</v>
      </c>
      <c r="EI12" s="778" t="s">
        <v>620</v>
      </c>
      <c r="EJ12" s="780" t="s">
        <v>621</v>
      </c>
      <c r="EK12" s="778" t="s">
        <v>431</v>
      </c>
      <c r="EL12" s="780" t="s">
        <v>431</v>
      </c>
      <c r="EM12" s="779">
        <v>10394996</v>
      </c>
      <c r="EN12" s="1150">
        <f t="shared" si="39"/>
        <v>10394.995999999999</v>
      </c>
      <c r="EQ12" s="778" t="s">
        <v>419</v>
      </c>
      <c r="ER12" s="780" t="s">
        <v>299</v>
      </c>
      <c r="ES12" s="778" t="s">
        <v>421</v>
      </c>
      <c r="ET12" s="778" t="s">
        <v>330</v>
      </c>
      <c r="EU12" s="779">
        <v>216665000</v>
      </c>
      <c r="EV12" s="779">
        <v>0</v>
      </c>
      <c r="EW12" s="779">
        <v>0</v>
      </c>
      <c r="EX12" s="1155">
        <f t="shared" si="40"/>
        <v>216665</v>
      </c>
      <c r="EY12" s="1155">
        <f t="shared" si="41"/>
        <v>0</v>
      </c>
      <c r="EZ12" s="1155">
        <f t="shared" si="42"/>
        <v>0</v>
      </c>
      <c r="FF12" s="747"/>
      <c r="FG12" s="747"/>
      <c r="FH12" s="747"/>
      <c r="FK12" s="792" t="s">
        <v>419</v>
      </c>
      <c r="FL12" s="792" t="s">
        <v>299</v>
      </c>
      <c r="FM12" s="792" t="s">
        <v>421</v>
      </c>
      <c r="FN12" s="792" t="s">
        <v>330</v>
      </c>
      <c r="FO12" s="1151">
        <v>216665000</v>
      </c>
      <c r="FP12" s="1151">
        <v>0</v>
      </c>
      <c r="FQ12" s="1151">
        <v>0</v>
      </c>
      <c r="FR12" s="1151">
        <f t="shared" si="43"/>
        <v>216665</v>
      </c>
      <c r="FS12" s="1151">
        <f t="shared" si="5"/>
        <v>0</v>
      </c>
      <c r="FT12" s="1151">
        <f t="shared" si="5"/>
        <v>0</v>
      </c>
      <c r="FV12" s="778" t="s">
        <v>508</v>
      </c>
      <c r="FW12" s="778" t="s">
        <v>511</v>
      </c>
      <c r="FX12" s="778" t="s">
        <v>431</v>
      </c>
      <c r="FY12" s="778" t="s">
        <v>431</v>
      </c>
      <c r="FZ12" s="779">
        <v>20991600</v>
      </c>
      <c r="GA12" s="779">
        <f t="shared" si="44"/>
        <v>20991.599999999999</v>
      </c>
      <c r="GC12" s="747" t="s">
        <v>419</v>
      </c>
      <c r="GD12" s="747" t="s">
        <v>299</v>
      </c>
      <c r="GE12" s="747" t="s">
        <v>420</v>
      </c>
      <c r="GF12" s="747" t="s">
        <v>319</v>
      </c>
      <c r="GG12" s="1151">
        <v>2351809670</v>
      </c>
      <c r="GH12" s="1151">
        <v>0</v>
      </c>
      <c r="GI12" s="1151">
        <v>0</v>
      </c>
      <c r="GJ12" s="1151">
        <f t="shared" si="45"/>
        <v>2351809.67</v>
      </c>
      <c r="GK12" s="1151">
        <f t="shared" si="46"/>
        <v>0</v>
      </c>
      <c r="GL12" s="1151">
        <f t="shared" si="47"/>
        <v>0</v>
      </c>
      <c r="GN12" s="778" t="s">
        <v>423</v>
      </c>
      <c r="GO12" s="780" t="s">
        <v>326</v>
      </c>
      <c r="GP12" s="778" t="s">
        <v>479</v>
      </c>
      <c r="GQ12" s="778" t="s">
        <v>598</v>
      </c>
      <c r="GR12" s="779">
        <v>314520000</v>
      </c>
      <c r="GS12" s="1671">
        <f t="shared" si="48"/>
        <v>314520</v>
      </c>
      <c r="GU12" s="747" t="s">
        <v>419</v>
      </c>
      <c r="GV12" s="747" t="s">
        <v>299</v>
      </c>
      <c r="GW12" s="747" t="s">
        <v>420</v>
      </c>
      <c r="GX12" s="747" t="s">
        <v>319</v>
      </c>
      <c r="GY12" s="1671">
        <v>2336393795</v>
      </c>
      <c r="GZ12" s="1671">
        <v>0</v>
      </c>
      <c r="HA12" s="1671">
        <v>0</v>
      </c>
      <c r="HB12" s="824">
        <f t="shared" si="49"/>
        <v>2336393.7949999999</v>
      </c>
      <c r="HC12" s="824">
        <f t="shared" si="50"/>
        <v>0</v>
      </c>
      <c r="HD12" s="824">
        <f t="shared" si="51"/>
        <v>0</v>
      </c>
    </row>
    <row r="13" spans="1:212" ht="15" customHeight="1" x14ac:dyDescent="0.2">
      <c r="A13" s="778" t="s">
        <v>419</v>
      </c>
      <c r="B13" s="778" t="s">
        <v>299</v>
      </c>
      <c r="C13" s="778" t="s">
        <v>422</v>
      </c>
      <c r="D13" s="778" t="s">
        <v>320</v>
      </c>
      <c r="E13" s="779">
        <v>30520000</v>
      </c>
      <c r="F13" s="779">
        <v>0</v>
      </c>
      <c r="G13" s="779">
        <v>0</v>
      </c>
      <c r="H13" s="1150">
        <f t="shared" si="8"/>
        <v>30520</v>
      </c>
      <c r="I13" s="1150">
        <f t="shared" si="9"/>
        <v>0</v>
      </c>
      <c r="J13" s="1150">
        <f t="shared" si="10"/>
        <v>0</v>
      </c>
      <c r="S13" s="778" t="s">
        <v>419</v>
      </c>
      <c r="T13" s="780" t="s">
        <v>299</v>
      </c>
      <c r="U13" s="778" t="s">
        <v>422</v>
      </c>
      <c r="V13" s="780" t="s">
        <v>320</v>
      </c>
      <c r="W13" s="779">
        <v>30520000</v>
      </c>
      <c r="X13" s="779">
        <v>0</v>
      </c>
      <c r="Y13" s="779">
        <v>0</v>
      </c>
      <c r="Z13" s="1140">
        <f t="shared" si="12"/>
        <v>30520</v>
      </c>
      <c r="AA13" s="1140">
        <f t="shared" si="13"/>
        <v>0</v>
      </c>
      <c r="AB13" s="1140">
        <f t="shared" si="14"/>
        <v>0</v>
      </c>
      <c r="AK13" s="778" t="s">
        <v>419</v>
      </c>
      <c r="AL13" s="778" t="s">
        <v>299</v>
      </c>
      <c r="AM13" s="778" t="s">
        <v>422</v>
      </c>
      <c r="AN13" s="778" t="s">
        <v>320</v>
      </c>
      <c r="AO13" s="779">
        <v>30520000</v>
      </c>
      <c r="AP13" s="779">
        <v>0</v>
      </c>
      <c r="AQ13" s="779">
        <v>0</v>
      </c>
      <c r="AR13" s="779">
        <f t="shared" si="16"/>
        <v>30520</v>
      </c>
      <c r="AS13" s="779">
        <f t="shared" si="17"/>
        <v>0</v>
      </c>
      <c r="AT13" s="779">
        <f t="shared" si="18"/>
        <v>0</v>
      </c>
      <c r="BC13" s="778" t="s">
        <v>419</v>
      </c>
      <c r="BD13" s="778" t="s">
        <v>299</v>
      </c>
      <c r="BE13" s="778" t="s">
        <v>422</v>
      </c>
      <c r="BF13" s="778" t="s">
        <v>320</v>
      </c>
      <c r="BG13" s="779">
        <v>30520000</v>
      </c>
      <c r="BH13" s="779">
        <v>0</v>
      </c>
      <c r="BI13" s="779">
        <v>0</v>
      </c>
      <c r="BJ13" s="1151">
        <f t="shared" si="20"/>
        <v>30520</v>
      </c>
      <c r="BK13" s="1151">
        <f t="shared" si="21"/>
        <v>0</v>
      </c>
      <c r="BL13" s="1151">
        <f t="shared" si="22"/>
        <v>0</v>
      </c>
      <c r="BN13" s="778" t="s">
        <v>620</v>
      </c>
      <c r="BO13" s="778" t="s">
        <v>621</v>
      </c>
      <c r="BP13" s="778" t="s">
        <v>431</v>
      </c>
      <c r="BQ13" s="778" t="s">
        <v>431</v>
      </c>
      <c r="BR13" s="779">
        <v>-1</v>
      </c>
      <c r="BS13" s="779">
        <f t="shared" si="23"/>
        <v>-1E-3</v>
      </c>
      <c r="BV13" s="778" t="s">
        <v>419</v>
      </c>
      <c r="BW13" s="778" t="s">
        <v>299</v>
      </c>
      <c r="BX13" s="778" t="s">
        <v>422</v>
      </c>
      <c r="BY13" s="778" t="s">
        <v>320</v>
      </c>
      <c r="BZ13" s="779">
        <v>30520000</v>
      </c>
      <c r="CA13" s="779">
        <v>0</v>
      </c>
      <c r="CB13" s="779">
        <v>0</v>
      </c>
      <c r="CC13" s="779">
        <f t="shared" si="24"/>
        <v>30520</v>
      </c>
      <c r="CD13" s="779">
        <f t="shared" si="25"/>
        <v>0</v>
      </c>
      <c r="CE13" s="779">
        <f t="shared" si="26"/>
        <v>0</v>
      </c>
      <c r="CL13" s="1156"/>
      <c r="CN13" s="778" t="s">
        <v>419</v>
      </c>
      <c r="CO13" s="778" t="s">
        <v>299</v>
      </c>
      <c r="CP13" s="778" t="s">
        <v>422</v>
      </c>
      <c r="CQ13" s="778" t="s">
        <v>320</v>
      </c>
      <c r="CR13" s="779">
        <v>30520000</v>
      </c>
      <c r="CS13" s="779">
        <v>0</v>
      </c>
      <c r="CT13" s="779">
        <v>0</v>
      </c>
      <c r="CU13" s="779">
        <f t="shared" si="28"/>
        <v>30520</v>
      </c>
      <c r="CV13" s="779">
        <f t="shared" si="29"/>
        <v>0</v>
      </c>
      <c r="CW13" s="779">
        <f t="shared" si="30"/>
        <v>0</v>
      </c>
      <c r="DF13" s="778" t="s">
        <v>419</v>
      </c>
      <c r="DG13" s="780" t="s">
        <v>299</v>
      </c>
      <c r="DH13" s="778" t="s">
        <v>422</v>
      </c>
      <c r="DI13" s="780" t="s">
        <v>320</v>
      </c>
      <c r="DJ13" s="779">
        <v>30520000</v>
      </c>
      <c r="DK13" s="779">
        <v>0</v>
      </c>
      <c r="DL13" s="779">
        <v>0</v>
      </c>
      <c r="DM13" s="1150">
        <f t="shared" si="32"/>
        <v>30520</v>
      </c>
      <c r="DN13" s="1150">
        <f t="shared" si="33"/>
        <v>0</v>
      </c>
      <c r="DO13" s="1150">
        <f t="shared" si="34"/>
        <v>0</v>
      </c>
      <c r="DX13" s="778" t="s">
        <v>419</v>
      </c>
      <c r="DY13" s="780" t="s">
        <v>299</v>
      </c>
      <c r="DZ13" s="778" t="s">
        <v>443</v>
      </c>
      <c r="EA13" s="780" t="s">
        <v>322</v>
      </c>
      <c r="EB13" s="779">
        <v>42915000</v>
      </c>
      <c r="EC13" s="779">
        <v>0</v>
      </c>
      <c r="ED13" s="779">
        <v>0</v>
      </c>
      <c r="EE13" s="779">
        <f t="shared" si="36"/>
        <v>42915</v>
      </c>
      <c r="EF13" s="779">
        <f t="shared" si="37"/>
        <v>0</v>
      </c>
      <c r="EG13" s="779">
        <f t="shared" si="38"/>
        <v>0</v>
      </c>
      <c r="EQ13" s="778" t="s">
        <v>419</v>
      </c>
      <c r="ER13" s="780" t="s">
        <v>299</v>
      </c>
      <c r="ES13" s="778" t="s">
        <v>443</v>
      </c>
      <c r="ET13" s="778" t="s">
        <v>322</v>
      </c>
      <c r="EU13" s="779">
        <v>42915000</v>
      </c>
      <c r="EV13" s="779">
        <v>0</v>
      </c>
      <c r="EW13" s="779">
        <v>0</v>
      </c>
      <c r="EX13" s="1155">
        <f t="shared" si="40"/>
        <v>42915</v>
      </c>
      <c r="EY13" s="1155">
        <f t="shared" si="41"/>
        <v>0</v>
      </c>
      <c r="EZ13" s="1155">
        <f t="shared" si="42"/>
        <v>0</v>
      </c>
      <c r="FF13" s="747"/>
      <c r="FG13" s="747"/>
      <c r="FH13" s="747"/>
      <c r="FK13" s="792" t="s">
        <v>419</v>
      </c>
      <c r="FL13" s="792" t="s">
        <v>299</v>
      </c>
      <c r="FM13" s="792" t="s">
        <v>443</v>
      </c>
      <c r="FN13" s="792" t="s">
        <v>322</v>
      </c>
      <c r="FO13" s="1151">
        <v>42915000</v>
      </c>
      <c r="FP13" s="1151">
        <v>0</v>
      </c>
      <c r="FQ13" s="1151">
        <v>0</v>
      </c>
      <c r="FR13" s="1151">
        <f t="shared" si="43"/>
        <v>42915</v>
      </c>
      <c r="FS13" s="1151">
        <f t="shared" si="5"/>
        <v>0</v>
      </c>
      <c r="FT13" s="1151">
        <f t="shared" si="5"/>
        <v>0</v>
      </c>
      <c r="FV13" s="778" t="s">
        <v>620</v>
      </c>
      <c r="FW13" s="778" t="s">
        <v>621</v>
      </c>
      <c r="FX13" s="778" t="s">
        <v>431</v>
      </c>
      <c r="FY13" s="778" t="s">
        <v>431</v>
      </c>
      <c r="FZ13" s="779">
        <v>2598749</v>
      </c>
      <c r="GA13" s="779">
        <f t="shared" si="44"/>
        <v>2598.7489999999998</v>
      </c>
      <c r="GC13" s="747" t="s">
        <v>419</v>
      </c>
      <c r="GD13" s="747" t="s">
        <v>299</v>
      </c>
      <c r="GE13" s="747" t="s">
        <v>421</v>
      </c>
      <c r="GF13" s="747" t="s">
        <v>330</v>
      </c>
      <c r="GG13" s="1151">
        <v>216665000</v>
      </c>
      <c r="GH13" s="1151">
        <v>0</v>
      </c>
      <c r="GI13" s="1151">
        <v>0</v>
      </c>
      <c r="GJ13" s="1151">
        <f t="shared" si="45"/>
        <v>216665</v>
      </c>
      <c r="GK13" s="1151">
        <f t="shared" si="46"/>
        <v>0</v>
      </c>
      <c r="GL13" s="1151">
        <f t="shared" si="47"/>
        <v>0</v>
      </c>
      <c r="GN13" s="778" t="s">
        <v>423</v>
      </c>
      <c r="GO13" s="780" t="s">
        <v>326</v>
      </c>
      <c r="GP13" s="778" t="s">
        <v>470</v>
      </c>
      <c r="GQ13" s="778" t="s">
        <v>597</v>
      </c>
      <c r="GR13" s="779">
        <v>264217140</v>
      </c>
      <c r="GS13" s="1671">
        <f t="shared" si="48"/>
        <v>264217.14</v>
      </c>
      <c r="GU13" s="747" t="s">
        <v>419</v>
      </c>
      <c r="GV13" s="747" t="s">
        <v>299</v>
      </c>
      <c r="GW13" s="747" t="s">
        <v>421</v>
      </c>
      <c r="GX13" s="747" t="s">
        <v>330</v>
      </c>
      <c r="GY13" s="1671">
        <v>200598800</v>
      </c>
      <c r="GZ13" s="1671">
        <v>0</v>
      </c>
      <c r="HA13" s="1671">
        <v>0</v>
      </c>
      <c r="HB13" s="824">
        <f t="shared" si="49"/>
        <v>200598.8</v>
      </c>
      <c r="HC13" s="824">
        <f t="shared" si="50"/>
        <v>0</v>
      </c>
      <c r="HD13" s="824">
        <f t="shared" si="51"/>
        <v>0</v>
      </c>
    </row>
    <row r="14" spans="1:212" ht="15" customHeight="1" x14ac:dyDescent="0.2">
      <c r="A14" s="778" t="s">
        <v>419</v>
      </c>
      <c r="B14" s="778" t="s">
        <v>299</v>
      </c>
      <c r="C14" s="778" t="s">
        <v>442</v>
      </c>
      <c r="D14" s="778" t="s">
        <v>321</v>
      </c>
      <c r="E14" s="779">
        <v>8000000</v>
      </c>
      <c r="F14" s="779">
        <v>0</v>
      </c>
      <c r="G14" s="779">
        <v>0</v>
      </c>
      <c r="H14" s="1150">
        <f t="shared" si="8"/>
        <v>8000</v>
      </c>
      <c r="I14" s="1150">
        <f t="shared" si="9"/>
        <v>0</v>
      </c>
      <c r="J14" s="1150">
        <f t="shared" si="10"/>
        <v>0</v>
      </c>
      <c r="S14" s="778" t="s">
        <v>419</v>
      </c>
      <c r="T14" s="780" t="s">
        <v>299</v>
      </c>
      <c r="U14" s="778" t="s">
        <v>442</v>
      </c>
      <c r="V14" s="780" t="s">
        <v>321</v>
      </c>
      <c r="W14" s="779">
        <v>8000000</v>
      </c>
      <c r="X14" s="779">
        <v>0</v>
      </c>
      <c r="Y14" s="779">
        <v>0</v>
      </c>
      <c r="Z14" s="1140">
        <f t="shared" si="12"/>
        <v>8000</v>
      </c>
      <c r="AA14" s="1140">
        <f t="shared" si="13"/>
        <v>0</v>
      </c>
      <c r="AB14" s="1140">
        <f t="shared" si="14"/>
        <v>0</v>
      </c>
      <c r="AK14" s="778" t="s">
        <v>419</v>
      </c>
      <c r="AL14" s="778" t="s">
        <v>299</v>
      </c>
      <c r="AM14" s="778" t="s">
        <v>442</v>
      </c>
      <c r="AN14" s="778" t="s">
        <v>321</v>
      </c>
      <c r="AO14" s="779">
        <v>8000000</v>
      </c>
      <c r="AP14" s="779">
        <v>0</v>
      </c>
      <c r="AQ14" s="779">
        <v>0</v>
      </c>
      <c r="AR14" s="779">
        <f t="shared" si="16"/>
        <v>8000</v>
      </c>
      <c r="AS14" s="779">
        <f t="shared" si="17"/>
        <v>0</v>
      </c>
      <c r="AT14" s="779">
        <f t="shared" si="18"/>
        <v>0</v>
      </c>
      <c r="BC14" s="778" t="s">
        <v>419</v>
      </c>
      <c r="BD14" s="778" t="s">
        <v>299</v>
      </c>
      <c r="BE14" s="778" t="s">
        <v>442</v>
      </c>
      <c r="BF14" s="778" t="s">
        <v>321</v>
      </c>
      <c r="BG14" s="779">
        <v>8000000</v>
      </c>
      <c r="BH14" s="779">
        <v>0</v>
      </c>
      <c r="BI14" s="779">
        <v>0</v>
      </c>
      <c r="BJ14" s="1151">
        <f t="shared" si="20"/>
        <v>8000</v>
      </c>
      <c r="BK14" s="1151">
        <f t="shared" si="21"/>
        <v>0</v>
      </c>
      <c r="BL14" s="1151">
        <f t="shared" si="22"/>
        <v>0</v>
      </c>
      <c r="BS14" s="779">
        <f>SUM(BS3:BS13)</f>
        <v>672920.37800000003</v>
      </c>
      <c r="BV14" s="778" t="s">
        <v>419</v>
      </c>
      <c r="BW14" s="778" t="s">
        <v>299</v>
      </c>
      <c r="BX14" s="778" t="s">
        <v>442</v>
      </c>
      <c r="BY14" s="778" t="s">
        <v>321</v>
      </c>
      <c r="BZ14" s="779">
        <v>8000000</v>
      </c>
      <c r="CA14" s="779">
        <v>0</v>
      </c>
      <c r="CB14" s="779">
        <v>0</v>
      </c>
      <c r="CC14" s="779">
        <f t="shared" si="24"/>
        <v>8000</v>
      </c>
      <c r="CD14" s="779">
        <f t="shared" si="25"/>
        <v>0</v>
      </c>
      <c r="CE14" s="779">
        <f t="shared" si="26"/>
        <v>0</v>
      </c>
      <c r="CN14" s="778" t="s">
        <v>419</v>
      </c>
      <c r="CO14" s="778" t="s">
        <v>299</v>
      </c>
      <c r="CP14" s="778" t="s">
        <v>442</v>
      </c>
      <c r="CQ14" s="778" t="s">
        <v>321</v>
      </c>
      <c r="CR14" s="779">
        <v>8000000</v>
      </c>
      <c r="CS14" s="779">
        <v>0</v>
      </c>
      <c r="CT14" s="779">
        <v>0</v>
      </c>
      <c r="CU14" s="779">
        <f t="shared" si="28"/>
        <v>8000</v>
      </c>
      <c r="CV14" s="779">
        <f t="shared" si="29"/>
        <v>0</v>
      </c>
      <c r="CW14" s="779">
        <f t="shared" si="30"/>
        <v>0</v>
      </c>
      <c r="DF14" s="778" t="s">
        <v>419</v>
      </c>
      <c r="DG14" s="780" t="s">
        <v>299</v>
      </c>
      <c r="DH14" s="778" t="s">
        <v>442</v>
      </c>
      <c r="DI14" s="780" t="s">
        <v>321</v>
      </c>
      <c r="DJ14" s="779">
        <v>8000000</v>
      </c>
      <c r="DK14" s="779">
        <v>0</v>
      </c>
      <c r="DL14" s="779">
        <v>0</v>
      </c>
      <c r="DM14" s="1150">
        <f t="shared" si="32"/>
        <v>8000</v>
      </c>
      <c r="DN14" s="1150">
        <f t="shared" si="33"/>
        <v>0</v>
      </c>
      <c r="DO14" s="1150">
        <f t="shared" si="34"/>
        <v>0</v>
      </c>
      <c r="DV14" s="751"/>
      <c r="DX14" s="778" t="s">
        <v>419</v>
      </c>
      <c r="DY14" s="780" t="s">
        <v>299</v>
      </c>
      <c r="DZ14" s="778" t="s">
        <v>422</v>
      </c>
      <c r="EA14" s="780" t="s">
        <v>320</v>
      </c>
      <c r="EB14" s="779">
        <v>30520000</v>
      </c>
      <c r="EC14" s="779">
        <v>0</v>
      </c>
      <c r="ED14" s="779">
        <v>0</v>
      </c>
      <c r="EE14" s="779">
        <f t="shared" si="36"/>
        <v>30520</v>
      </c>
      <c r="EF14" s="779">
        <f t="shared" si="37"/>
        <v>0</v>
      </c>
      <c r="EG14" s="779">
        <f t="shared" si="38"/>
        <v>0</v>
      </c>
      <c r="EQ14" s="778" t="s">
        <v>419</v>
      </c>
      <c r="ER14" s="780" t="s">
        <v>299</v>
      </c>
      <c r="ES14" s="778" t="s">
        <v>422</v>
      </c>
      <c r="ET14" s="778" t="s">
        <v>320</v>
      </c>
      <c r="EU14" s="779">
        <v>30520000</v>
      </c>
      <c r="EV14" s="779">
        <v>0</v>
      </c>
      <c r="EW14" s="779">
        <v>0</v>
      </c>
      <c r="EX14" s="1155">
        <f t="shared" si="40"/>
        <v>30520</v>
      </c>
      <c r="EY14" s="1155">
        <f t="shared" si="41"/>
        <v>0</v>
      </c>
      <c r="EZ14" s="1155">
        <f t="shared" si="42"/>
        <v>0</v>
      </c>
      <c r="FK14" s="792" t="s">
        <v>419</v>
      </c>
      <c r="FL14" s="792" t="s">
        <v>299</v>
      </c>
      <c r="FM14" s="792" t="s">
        <v>422</v>
      </c>
      <c r="FN14" s="792" t="s">
        <v>320</v>
      </c>
      <c r="FO14" s="1151">
        <v>30520000</v>
      </c>
      <c r="FP14" s="1151">
        <v>0</v>
      </c>
      <c r="FQ14" s="1151">
        <v>0</v>
      </c>
      <c r="FR14" s="1151">
        <f t="shared" si="43"/>
        <v>30520</v>
      </c>
      <c r="FS14" s="1151">
        <f t="shared" si="5"/>
        <v>0</v>
      </c>
      <c r="FT14" s="1151">
        <f t="shared" si="5"/>
        <v>0</v>
      </c>
      <c r="GA14" s="1156">
        <f>SUM(GA3:GA13)</f>
        <v>840480.9709999999</v>
      </c>
      <c r="GC14" s="747" t="s">
        <v>419</v>
      </c>
      <c r="GD14" s="747" t="s">
        <v>299</v>
      </c>
      <c r="GE14" s="747" t="s">
        <v>422</v>
      </c>
      <c r="GF14" s="747" t="s">
        <v>320</v>
      </c>
      <c r="GG14" s="1151">
        <v>29700000</v>
      </c>
      <c r="GH14" s="1151">
        <v>0</v>
      </c>
      <c r="GI14" s="1151">
        <v>0</v>
      </c>
      <c r="GJ14" s="1151">
        <f t="shared" si="45"/>
        <v>29700</v>
      </c>
      <c r="GK14" s="1151">
        <f t="shared" si="46"/>
        <v>0</v>
      </c>
      <c r="GL14" s="1151">
        <f t="shared" si="47"/>
        <v>0</v>
      </c>
      <c r="GN14" s="778" t="s">
        <v>423</v>
      </c>
      <c r="GO14" s="780" t="s">
        <v>326</v>
      </c>
      <c r="GP14" s="778" t="s">
        <v>595</v>
      </c>
      <c r="GQ14" s="778" t="s">
        <v>596</v>
      </c>
      <c r="GR14" s="779">
        <v>780000</v>
      </c>
      <c r="GS14" s="1671">
        <f t="shared" si="48"/>
        <v>780</v>
      </c>
      <c r="GU14" s="747" t="s">
        <v>419</v>
      </c>
      <c r="GV14" s="747" t="s">
        <v>299</v>
      </c>
      <c r="GW14" s="747" t="s">
        <v>443</v>
      </c>
      <c r="GX14" s="747" t="s">
        <v>322</v>
      </c>
      <c r="GY14" s="1671">
        <v>46888285</v>
      </c>
      <c r="GZ14" s="1671">
        <v>0</v>
      </c>
      <c r="HA14" s="1671">
        <v>0</v>
      </c>
      <c r="HB14" s="824">
        <f t="shared" si="49"/>
        <v>46888.285000000003</v>
      </c>
      <c r="HC14" s="824">
        <f t="shared" si="50"/>
        <v>0</v>
      </c>
      <c r="HD14" s="824">
        <f t="shared" si="51"/>
        <v>0</v>
      </c>
    </row>
    <row r="15" spans="1:212" ht="15" customHeight="1" x14ac:dyDescent="0.2">
      <c r="A15" s="778" t="s">
        <v>419</v>
      </c>
      <c r="B15" s="778" t="s">
        <v>299</v>
      </c>
      <c r="C15" s="778" t="s">
        <v>421</v>
      </c>
      <c r="D15" s="778" t="s">
        <v>330</v>
      </c>
      <c r="E15" s="779">
        <v>0</v>
      </c>
      <c r="F15" s="779">
        <v>45138031</v>
      </c>
      <c r="G15" s="779">
        <v>14216571</v>
      </c>
      <c r="H15" s="1150">
        <f t="shared" si="8"/>
        <v>0</v>
      </c>
      <c r="I15" s="1150">
        <f t="shared" si="9"/>
        <v>45138.031000000003</v>
      </c>
      <c r="J15" s="1150">
        <f t="shared" si="10"/>
        <v>14216.571</v>
      </c>
      <c r="S15" s="778" t="s">
        <v>419</v>
      </c>
      <c r="T15" s="780" t="s">
        <v>299</v>
      </c>
      <c r="U15" s="778" t="s">
        <v>420</v>
      </c>
      <c r="V15" s="780" t="s">
        <v>319</v>
      </c>
      <c r="W15" s="779">
        <v>0</v>
      </c>
      <c r="X15" s="779">
        <v>497240563</v>
      </c>
      <c r="Y15" s="779">
        <v>0</v>
      </c>
      <c r="Z15" s="1140">
        <f t="shared" si="12"/>
        <v>0</v>
      </c>
      <c r="AA15" s="1140">
        <f t="shared" si="13"/>
        <v>497240.56300000002</v>
      </c>
      <c r="AB15" s="1140">
        <f t="shared" si="14"/>
        <v>0</v>
      </c>
      <c r="AK15" s="778" t="s">
        <v>419</v>
      </c>
      <c r="AL15" s="778" t="s">
        <v>299</v>
      </c>
      <c r="AM15" s="778" t="s">
        <v>443</v>
      </c>
      <c r="AN15" s="778" t="s">
        <v>322</v>
      </c>
      <c r="AO15" s="779">
        <v>0</v>
      </c>
      <c r="AP15" s="779">
        <v>1227819</v>
      </c>
      <c r="AQ15" s="779">
        <v>1227819</v>
      </c>
      <c r="AR15" s="779">
        <f t="shared" si="16"/>
        <v>0</v>
      </c>
      <c r="AS15" s="779">
        <f t="shared" si="17"/>
        <v>1227.819</v>
      </c>
      <c r="AT15" s="779">
        <f t="shared" si="18"/>
        <v>1227.819</v>
      </c>
      <c r="BC15" s="778" t="s">
        <v>419</v>
      </c>
      <c r="BD15" s="778" t="s">
        <v>299</v>
      </c>
      <c r="BE15" s="778" t="s">
        <v>420</v>
      </c>
      <c r="BF15" s="778" t="s">
        <v>319</v>
      </c>
      <c r="BG15" s="779">
        <v>0</v>
      </c>
      <c r="BH15" s="779">
        <v>1322087432</v>
      </c>
      <c r="BI15" s="779">
        <v>300018541</v>
      </c>
      <c r="BJ15" s="1151">
        <f t="shared" si="20"/>
        <v>0</v>
      </c>
      <c r="BK15" s="1151">
        <f t="shared" si="21"/>
        <v>1322087.432</v>
      </c>
      <c r="BL15" s="1151">
        <f t="shared" si="22"/>
        <v>300018.54100000003</v>
      </c>
      <c r="BV15" s="778" t="s">
        <v>419</v>
      </c>
      <c r="BW15" s="778" t="s">
        <v>299</v>
      </c>
      <c r="BX15" s="778" t="s">
        <v>421</v>
      </c>
      <c r="BY15" s="778" t="s">
        <v>330</v>
      </c>
      <c r="BZ15" s="779">
        <v>0</v>
      </c>
      <c r="CA15" s="779">
        <v>112737439</v>
      </c>
      <c r="CB15" s="779">
        <v>53800301</v>
      </c>
      <c r="CC15" s="779">
        <f t="shared" si="24"/>
        <v>0</v>
      </c>
      <c r="CD15" s="779">
        <f t="shared" si="25"/>
        <v>112737.439</v>
      </c>
      <c r="CE15" s="779">
        <f t="shared" si="26"/>
        <v>53800.300999999999</v>
      </c>
      <c r="CL15" s="751"/>
      <c r="CN15" s="778" t="s">
        <v>419</v>
      </c>
      <c r="CO15" s="778" t="s">
        <v>299</v>
      </c>
      <c r="CP15" s="778" t="s">
        <v>420</v>
      </c>
      <c r="CQ15" s="778" t="s">
        <v>319</v>
      </c>
      <c r="CR15" s="779">
        <v>0</v>
      </c>
      <c r="CS15" s="779">
        <v>1332425332</v>
      </c>
      <c r="CT15" s="779">
        <v>920181962</v>
      </c>
      <c r="CU15" s="779">
        <f t="shared" si="28"/>
        <v>0</v>
      </c>
      <c r="CV15" s="779">
        <f t="shared" si="29"/>
        <v>1332425.3319999999</v>
      </c>
      <c r="CW15" s="779">
        <f t="shared" si="30"/>
        <v>920181.96200000006</v>
      </c>
      <c r="DF15" s="778" t="s">
        <v>419</v>
      </c>
      <c r="DG15" s="780" t="s">
        <v>299</v>
      </c>
      <c r="DH15" s="778" t="s">
        <v>422</v>
      </c>
      <c r="DI15" s="780" t="s">
        <v>320</v>
      </c>
      <c r="DJ15" s="779">
        <v>0</v>
      </c>
      <c r="DK15" s="779">
        <v>25908120</v>
      </c>
      <c r="DL15" s="779">
        <v>15113070</v>
      </c>
      <c r="DM15" s="1150">
        <f t="shared" si="32"/>
        <v>0</v>
      </c>
      <c r="DN15" s="1150">
        <f t="shared" si="33"/>
        <v>25908.12</v>
      </c>
      <c r="DO15" s="1150">
        <f t="shared" si="34"/>
        <v>15113.07</v>
      </c>
      <c r="DX15" s="778" t="s">
        <v>419</v>
      </c>
      <c r="DY15" s="780" t="s">
        <v>299</v>
      </c>
      <c r="DZ15" s="778" t="s">
        <v>442</v>
      </c>
      <c r="EA15" s="780" t="s">
        <v>321</v>
      </c>
      <c r="EB15" s="779">
        <v>8000000</v>
      </c>
      <c r="EC15" s="779">
        <v>0</v>
      </c>
      <c r="ED15" s="779">
        <v>0</v>
      </c>
      <c r="EE15" s="779">
        <f t="shared" si="36"/>
        <v>8000</v>
      </c>
      <c r="EF15" s="779">
        <f t="shared" si="37"/>
        <v>0</v>
      </c>
      <c r="EG15" s="779">
        <f t="shared" si="38"/>
        <v>0</v>
      </c>
      <c r="EQ15" s="778" t="s">
        <v>419</v>
      </c>
      <c r="ER15" s="780" t="s">
        <v>299</v>
      </c>
      <c r="ES15" s="778" t="s">
        <v>442</v>
      </c>
      <c r="ET15" s="778" t="s">
        <v>321</v>
      </c>
      <c r="EU15" s="779">
        <v>8000000</v>
      </c>
      <c r="EV15" s="779">
        <v>0</v>
      </c>
      <c r="EW15" s="779">
        <v>0</v>
      </c>
      <c r="EX15" s="1155">
        <f t="shared" si="40"/>
        <v>8000</v>
      </c>
      <c r="EY15" s="1155">
        <f t="shared" si="41"/>
        <v>0</v>
      </c>
      <c r="EZ15" s="1155">
        <f t="shared" si="42"/>
        <v>0</v>
      </c>
      <c r="FK15" s="792" t="s">
        <v>419</v>
      </c>
      <c r="FL15" s="792" t="s">
        <v>299</v>
      </c>
      <c r="FM15" s="792" t="s">
        <v>442</v>
      </c>
      <c r="FN15" s="792" t="s">
        <v>321</v>
      </c>
      <c r="FO15" s="1151">
        <v>8000000</v>
      </c>
      <c r="FP15" s="1151">
        <v>0</v>
      </c>
      <c r="FQ15" s="1151">
        <v>0</v>
      </c>
      <c r="FR15" s="1151">
        <f t="shared" si="43"/>
        <v>8000</v>
      </c>
      <c r="FS15" s="1151">
        <f t="shared" si="5"/>
        <v>0</v>
      </c>
      <c r="FT15" s="1151">
        <f t="shared" si="5"/>
        <v>0</v>
      </c>
      <c r="GC15" s="747" t="s">
        <v>419</v>
      </c>
      <c r="GD15" s="747" t="s">
        <v>299</v>
      </c>
      <c r="GE15" s="747" t="s">
        <v>443</v>
      </c>
      <c r="GF15" s="747" t="s">
        <v>322</v>
      </c>
      <c r="GG15" s="1151">
        <v>12114330</v>
      </c>
      <c r="GH15" s="1151">
        <v>0</v>
      </c>
      <c r="GI15" s="1151">
        <v>0</v>
      </c>
      <c r="GJ15" s="1151">
        <f t="shared" si="45"/>
        <v>12114.33</v>
      </c>
      <c r="GK15" s="1151">
        <f t="shared" si="46"/>
        <v>0</v>
      </c>
      <c r="GL15" s="1151">
        <f t="shared" si="47"/>
        <v>0</v>
      </c>
      <c r="GN15" s="778" t="s">
        <v>423</v>
      </c>
      <c r="GO15" s="780" t="s">
        <v>326</v>
      </c>
      <c r="GP15" s="778" t="s">
        <v>444</v>
      </c>
      <c r="GQ15" s="778" t="s">
        <v>599</v>
      </c>
      <c r="GR15" s="779">
        <v>107846000</v>
      </c>
      <c r="GS15" s="1671">
        <f t="shared" si="48"/>
        <v>107846</v>
      </c>
      <c r="GU15" s="747" t="s">
        <v>419</v>
      </c>
      <c r="GV15" s="747" t="s">
        <v>299</v>
      </c>
      <c r="GW15" s="747" t="s">
        <v>422</v>
      </c>
      <c r="GX15" s="747" t="s">
        <v>320</v>
      </c>
      <c r="GY15" s="1671">
        <v>26408120</v>
      </c>
      <c r="GZ15" s="1671">
        <v>0</v>
      </c>
      <c r="HA15" s="1671">
        <v>0</v>
      </c>
      <c r="HB15" s="824">
        <f t="shared" si="49"/>
        <v>26408.12</v>
      </c>
      <c r="HC15" s="824">
        <f t="shared" si="50"/>
        <v>0</v>
      </c>
      <c r="HD15" s="824">
        <f t="shared" si="51"/>
        <v>0</v>
      </c>
    </row>
    <row r="16" spans="1:212" ht="15" customHeight="1" x14ac:dyDescent="0.2">
      <c r="A16" s="778" t="s">
        <v>419</v>
      </c>
      <c r="B16" s="778" t="s">
        <v>299</v>
      </c>
      <c r="C16" s="778" t="s">
        <v>431</v>
      </c>
      <c r="D16" s="778" t="s">
        <v>431</v>
      </c>
      <c r="E16" s="779">
        <v>0</v>
      </c>
      <c r="F16" s="779">
        <v>0</v>
      </c>
      <c r="G16" s="779">
        <v>0</v>
      </c>
      <c r="H16" s="1150">
        <f t="shared" si="8"/>
        <v>0</v>
      </c>
      <c r="I16" s="1150">
        <f t="shared" si="9"/>
        <v>0</v>
      </c>
      <c r="J16" s="1150">
        <f t="shared" si="10"/>
        <v>0</v>
      </c>
      <c r="S16" s="778" t="s">
        <v>419</v>
      </c>
      <c r="T16" s="780" t="s">
        <v>299</v>
      </c>
      <c r="U16" s="778" t="s">
        <v>421</v>
      </c>
      <c r="V16" s="780" t="s">
        <v>330</v>
      </c>
      <c r="W16" s="779">
        <v>0</v>
      </c>
      <c r="X16" s="779">
        <v>45138031</v>
      </c>
      <c r="Y16" s="779">
        <v>14216571</v>
      </c>
      <c r="Z16" s="1140">
        <f t="shared" si="12"/>
        <v>0</v>
      </c>
      <c r="AA16" s="1140">
        <f t="shared" si="13"/>
        <v>45138.031000000003</v>
      </c>
      <c r="AB16" s="1140">
        <f t="shared" si="14"/>
        <v>14216.571</v>
      </c>
      <c r="AK16" s="778" t="s">
        <v>419</v>
      </c>
      <c r="AL16" s="778" t="s">
        <v>299</v>
      </c>
      <c r="AM16" s="778" t="s">
        <v>431</v>
      </c>
      <c r="AN16" s="778" t="s">
        <v>431</v>
      </c>
      <c r="AO16" s="779">
        <v>0</v>
      </c>
      <c r="AP16" s="779">
        <v>0</v>
      </c>
      <c r="AQ16" s="779">
        <v>0</v>
      </c>
      <c r="AR16" s="779">
        <f t="shared" si="16"/>
        <v>0</v>
      </c>
      <c r="AS16" s="779">
        <f t="shared" si="17"/>
        <v>0</v>
      </c>
      <c r="AT16" s="779">
        <f t="shared" si="18"/>
        <v>0</v>
      </c>
      <c r="BC16" s="778" t="s">
        <v>419</v>
      </c>
      <c r="BD16" s="778" t="s">
        <v>299</v>
      </c>
      <c r="BE16" s="778" t="s">
        <v>421</v>
      </c>
      <c r="BF16" s="778" t="s">
        <v>330</v>
      </c>
      <c r="BG16" s="779">
        <v>0</v>
      </c>
      <c r="BH16" s="779">
        <v>112737439</v>
      </c>
      <c r="BI16" s="779">
        <v>53671821</v>
      </c>
      <c r="BJ16" s="1151">
        <f t="shared" si="20"/>
        <v>0</v>
      </c>
      <c r="BK16" s="1151">
        <f t="shared" si="21"/>
        <v>112737.439</v>
      </c>
      <c r="BL16" s="1151">
        <f t="shared" si="22"/>
        <v>53671.821000000004</v>
      </c>
      <c r="BV16" s="778" t="s">
        <v>419</v>
      </c>
      <c r="BW16" s="778" t="s">
        <v>299</v>
      </c>
      <c r="BX16" s="778" t="s">
        <v>422</v>
      </c>
      <c r="BY16" s="778" t="s">
        <v>320</v>
      </c>
      <c r="BZ16" s="779">
        <v>0</v>
      </c>
      <c r="CA16" s="779">
        <v>25908120</v>
      </c>
      <c r="CB16" s="779">
        <v>10795050</v>
      </c>
      <c r="CC16" s="779">
        <f t="shared" si="24"/>
        <v>0</v>
      </c>
      <c r="CD16" s="779">
        <f t="shared" si="25"/>
        <v>25908.12</v>
      </c>
      <c r="CE16" s="779">
        <f t="shared" si="26"/>
        <v>10795.05</v>
      </c>
      <c r="CN16" s="778" t="s">
        <v>419</v>
      </c>
      <c r="CO16" s="778" t="s">
        <v>299</v>
      </c>
      <c r="CP16" s="778" t="s">
        <v>443</v>
      </c>
      <c r="CQ16" s="778" t="s">
        <v>322</v>
      </c>
      <c r="CR16" s="779">
        <v>0</v>
      </c>
      <c r="CS16" s="779">
        <v>11098926</v>
      </c>
      <c r="CT16" s="779">
        <v>5598926</v>
      </c>
      <c r="CU16" s="779">
        <f t="shared" si="28"/>
        <v>0</v>
      </c>
      <c r="CV16" s="779">
        <f t="shared" si="29"/>
        <v>11098.925999999999</v>
      </c>
      <c r="CW16" s="779">
        <f t="shared" si="30"/>
        <v>5598.9260000000004</v>
      </c>
      <c r="DF16" s="778" t="s">
        <v>419</v>
      </c>
      <c r="DG16" s="780" t="s">
        <v>299</v>
      </c>
      <c r="DH16" s="778" t="s">
        <v>431</v>
      </c>
      <c r="DI16" s="780" t="s">
        <v>431</v>
      </c>
      <c r="DJ16" s="779">
        <v>0</v>
      </c>
      <c r="DK16" s="779">
        <v>0</v>
      </c>
      <c r="DL16" s="779">
        <v>0</v>
      </c>
      <c r="DM16" s="1150">
        <f t="shared" si="32"/>
        <v>0</v>
      </c>
      <c r="DN16" s="1150">
        <f t="shared" si="33"/>
        <v>0</v>
      </c>
      <c r="DO16" s="1150">
        <f t="shared" si="34"/>
        <v>0</v>
      </c>
      <c r="DX16" s="778" t="s">
        <v>419</v>
      </c>
      <c r="DY16" s="780" t="s">
        <v>299</v>
      </c>
      <c r="DZ16" s="778" t="s">
        <v>421</v>
      </c>
      <c r="EA16" s="780" t="s">
        <v>330</v>
      </c>
      <c r="EB16" s="779">
        <v>0</v>
      </c>
      <c r="EC16" s="779">
        <v>112737439</v>
      </c>
      <c r="ED16" s="779">
        <v>53800301</v>
      </c>
      <c r="EE16" s="779">
        <f t="shared" si="36"/>
        <v>0</v>
      </c>
      <c r="EF16" s="779">
        <f t="shared" si="37"/>
        <v>112737.439</v>
      </c>
      <c r="EG16" s="779">
        <f t="shared" si="38"/>
        <v>53800.300999999999</v>
      </c>
      <c r="EQ16" s="778" t="s">
        <v>419</v>
      </c>
      <c r="ER16" s="780" t="s">
        <v>299</v>
      </c>
      <c r="ES16" s="778" t="s">
        <v>421</v>
      </c>
      <c r="ET16" s="778" t="s">
        <v>330</v>
      </c>
      <c r="EU16" s="779">
        <v>0</v>
      </c>
      <c r="EV16" s="779">
        <v>81473806</v>
      </c>
      <c r="EW16" s="779">
        <v>112875393</v>
      </c>
      <c r="EX16" s="1155">
        <f t="shared" si="40"/>
        <v>0</v>
      </c>
      <c r="EY16" s="1155">
        <f t="shared" si="41"/>
        <v>81473.805999999997</v>
      </c>
      <c r="EZ16" s="1155">
        <f t="shared" si="42"/>
        <v>112875.393</v>
      </c>
      <c r="FK16" s="792" t="s">
        <v>419</v>
      </c>
      <c r="FL16" s="792" t="s">
        <v>299</v>
      </c>
      <c r="FM16" s="792" t="s">
        <v>431</v>
      </c>
      <c r="FN16" s="792" t="s">
        <v>431</v>
      </c>
      <c r="FO16" s="1151">
        <v>0</v>
      </c>
      <c r="FP16" s="1151">
        <v>0</v>
      </c>
      <c r="FQ16" s="1151">
        <v>0</v>
      </c>
      <c r="FR16" s="1151">
        <f t="shared" si="43"/>
        <v>0</v>
      </c>
      <c r="FS16" s="1151">
        <f t="shared" si="5"/>
        <v>0</v>
      </c>
      <c r="FT16" s="1151">
        <f t="shared" si="5"/>
        <v>0</v>
      </c>
      <c r="GC16" s="747" t="s">
        <v>419</v>
      </c>
      <c r="GD16" s="747" t="s">
        <v>299</v>
      </c>
      <c r="GE16" s="747" t="s">
        <v>431</v>
      </c>
      <c r="GF16" s="747" t="s">
        <v>431</v>
      </c>
      <c r="GG16" s="1151">
        <v>0</v>
      </c>
      <c r="GH16" s="1151">
        <v>0</v>
      </c>
      <c r="GI16" s="1151">
        <v>0</v>
      </c>
      <c r="GJ16" s="1151">
        <f t="shared" si="45"/>
        <v>0</v>
      </c>
      <c r="GK16" s="1151">
        <f t="shared" si="46"/>
        <v>0</v>
      </c>
      <c r="GL16" s="1151">
        <f t="shared" si="47"/>
        <v>0</v>
      </c>
      <c r="GN16" s="778" t="s">
        <v>1088</v>
      </c>
      <c r="GO16" s="780" t="s">
        <v>903</v>
      </c>
      <c r="GP16" s="778" t="s">
        <v>431</v>
      </c>
      <c r="GQ16" s="778" t="s">
        <v>431</v>
      </c>
      <c r="GR16" s="779">
        <v>2598750</v>
      </c>
      <c r="GS16" s="1671">
        <f t="shared" si="48"/>
        <v>2598.75</v>
      </c>
      <c r="GU16" s="747" t="s">
        <v>419</v>
      </c>
      <c r="GV16" s="747" t="s">
        <v>299</v>
      </c>
      <c r="GW16" s="747" t="s">
        <v>443</v>
      </c>
      <c r="GX16" s="747" t="s">
        <v>322</v>
      </c>
      <c r="GY16" s="1671">
        <v>0</v>
      </c>
      <c r="GZ16" s="1671">
        <v>12301340</v>
      </c>
      <c r="HA16" s="1671">
        <v>12301340</v>
      </c>
      <c r="HB16" s="824">
        <f t="shared" si="49"/>
        <v>0</v>
      </c>
      <c r="HC16" s="824">
        <f t="shared" si="50"/>
        <v>12301.34</v>
      </c>
      <c r="HD16" s="824">
        <f t="shared" si="51"/>
        <v>12301.34</v>
      </c>
    </row>
    <row r="17" spans="1:212" ht="15" customHeight="1" x14ac:dyDescent="0.2">
      <c r="A17" s="778" t="s">
        <v>419</v>
      </c>
      <c r="B17" s="778" t="s">
        <v>299</v>
      </c>
      <c r="C17" s="778" t="s">
        <v>422</v>
      </c>
      <c r="D17" s="778" t="s">
        <v>320</v>
      </c>
      <c r="E17" s="779">
        <v>0</v>
      </c>
      <c r="F17" s="779">
        <v>25908120</v>
      </c>
      <c r="G17" s="779">
        <v>2159010</v>
      </c>
      <c r="H17" s="1150">
        <f t="shared" si="8"/>
        <v>0</v>
      </c>
      <c r="I17" s="1150">
        <f t="shared" si="9"/>
        <v>25908.12</v>
      </c>
      <c r="J17" s="1150">
        <f t="shared" si="10"/>
        <v>2159.0100000000002</v>
      </c>
      <c r="S17" s="778" t="s">
        <v>419</v>
      </c>
      <c r="T17" s="780" t="s">
        <v>299</v>
      </c>
      <c r="U17" s="778" t="s">
        <v>422</v>
      </c>
      <c r="V17" s="780" t="s">
        <v>320</v>
      </c>
      <c r="W17" s="779">
        <v>0</v>
      </c>
      <c r="X17" s="779">
        <v>25908120</v>
      </c>
      <c r="Y17" s="779">
        <v>4318020</v>
      </c>
      <c r="Z17" s="1140">
        <f t="shared" si="12"/>
        <v>0</v>
      </c>
      <c r="AA17" s="1140">
        <f t="shared" si="13"/>
        <v>25908.12</v>
      </c>
      <c r="AB17" s="1140">
        <f t="shared" si="14"/>
        <v>4318.0200000000004</v>
      </c>
      <c r="AK17" s="778" t="s">
        <v>419</v>
      </c>
      <c r="AL17" s="778" t="s">
        <v>299</v>
      </c>
      <c r="AM17" s="778" t="s">
        <v>420</v>
      </c>
      <c r="AN17" s="778" t="s">
        <v>319</v>
      </c>
      <c r="AO17" s="779">
        <v>0</v>
      </c>
      <c r="AP17" s="779">
        <v>1056663757</v>
      </c>
      <c r="AQ17" s="779">
        <v>189651376</v>
      </c>
      <c r="AR17" s="779">
        <f t="shared" si="16"/>
        <v>0</v>
      </c>
      <c r="AS17" s="779">
        <f t="shared" si="17"/>
        <v>1056663.757</v>
      </c>
      <c r="AT17" s="779">
        <f t="shared" si="18"/>
        <v>189651.37599999999</v>
      </c>
      <c r="BC17" s="778" t="s">
        <v>419</v>
      </c>
      <c r="BD17" s="778" t="s">
        <v>299</v>
      </c>
      <c r="BE17" s="778" t="s">
        <v>431</v>
      </c>
      <c r="BF17" s="778" t="s">
        <v>431</v>
      </c>
      <c r="BG17" s="779">
        <v>0</v>
      </c>
      <c r="BH17" s="779">
        <v>0</v>
      </c>
      <c r="BI17" s="779">
        <v>0</v>
      </c>
      <c r="BJ17" s="1151">
        <f t="shared" si="20"/>
        <v>0</v>
      </c>
      <c r="BK17" s="1151">
        <f t="shared" si="21"/>
        <v>0</v>
      </c>
      <c r="BL17" s="1151">
        <f t="shared" si="22"/>
        <v>0</v>
      </c>
      <c r="BV17" s="778" t="s">
        <v>419</v>
      </c>
      <c r="BW17" s="778" t="s">
        <v>299</v>
      </c>
      <c r="BX17" s="778" t="s">
        <v>443</v>
      </c>
      <c r="BY17" s="778" t="s">
        <v>322</v>
      </c>
      <c r="BZ17" s="779">
        <v>0</v>
      </c>
      <c r="CA17" s="779">
        <v>11098926</v>
      </c>
      <c r="CB17" s="779">
        <v>5598926</v>
      </c>
      <c r="CC17" s="779">
        <f t="shared" si="24"/>
        <v>0</v>
      </c>
      <c r="CD17" s="779">
        <f t="shared" si="25"/>
        <v>11098.925999999999</v>
      </c>
      <c r="CE17" s="779">
        <f t="shared" si="26"/>
        <v>5598.9260000000004</v>
      </c>
      <c r="CN17" s="778" t="s">
        <v>419</v>
      </c>
      <c r="CO17" s="778" t="s">
        <v>299</v>
      </c>
      <c r="CP17" s="778" t="s">
        <v>422</v>
      </c>
      <c r="CQ17" s="778" t="s">
        <v>320</v>
      </c>
      <c r="CR17" s="779">
        <v>0</v>
      </c>
      <c r="CS17" s="779">
        <v>25908120</v>
      </c>
      <c r="CT17" s="779">
        <v>12954060</v>
      </c>
      <c r="CU17" s="779">
        <f t="shared" si="28"/>
        <v>0</v>
      </c>
      <c r="CV17" s="779">
        <f t="shared" si="29"/>
        <v>25908.12</v>
      </c>
      <c r="CW17" s="779">
        <f t="shared" si="30"/>
        <v>12954.06</v>
      </c>
      <c r="DF17" s="778" t="s">
        <v>419</v>
      </c>
      <c r="DG17" s="780" t="s">
        <v>299</v>
      </c>
      <c r="DH17" s="778" t="s">
        <v>421</v>
      </c>
      <c r="DI17" s="780" t="s">
        <v>330</v>
      </c>
      <c r="DJ17" s="779">
        <v>0</v>
      </c>
      <c r="DK17" s="779">
        <v>112737439</v>
      </c>
      <c r="DL17" s="779">
        <v>53800301</v>
      </c>
      <c r="DM17" s="1150">
        <f t="shared" si="32"/>
        <v>0</v>
      </c>
      <c r="DN17" s="1150">
        <f t="shared" si="33"/>
        <v>112737.439</v>
      </c>
      <c r="DO17" s="1150">
        <f t="shared" si="34"/>
        <v>53800.300999999999</v>
      </c>
      <c r="DX17" s="778" t="s">
        <v>419</v>
      </c>
      <c r="DY17" s="780" t="s">
        <v>299</v>
      </c>
      <c r="DZ17" s="778" t="s">
        <v>431</v>
      </c>
      <c r="EA17" s="780" t="s">
        <v>431</v>
      </c>
      <c r="EB17" s="779">
        <v>0</v>
      </c>
      <c r="EC17" s="779">
        <v>0</v>
      </c>
      <c r="ED17" s="779">
        <v>0</v>
      </c>
      <c r="EE17" s="779">
        <f t="shared" si="36"/>
        <v>0</v>
      </c>
      <c r="EF17" s="779">
        <f t="shared" si="37"/>
        <v>0</v>
      </c>
      <c r="EG17" s="779">
        <f t="shared" si="38"/>
        <v>0</v>
      </c>
      <c r="EQ17" s="778" t="s">
        <v>419</v>
      </c>
      <c r="ER17" s="780" t="s">
        <v>299</v>
      </c>
      <c r="ES17" s="778" t="s">
        <v>420</v>
      </c>
      <c r="ET17" s="778" t="s">
        <v>319</v>
      </c>
      <c r="EU17" s="779">
        <v>0</v>
      </c>
      <c r="EV17" s="779">
        <v>1115711573</v>
      </c>
      <c r="EW17" s="779">
        <v>1171884058</v>
      </c>
      <c r="EX17" s="1155">
        <f t="shared" si="40"/>
        <v>0</v>
      </c>
      <c r="EY17" s="1155">
        <f t="shared" si="41"/>
        <v>1115711.5730000001</v>
      </c>
      <c r="EZ17" s="1155">
        <f t="shared" si="42"/>
        <v>1171884.058</v>
      </c>
      <c r="FK17" s="792" t="s">
        <v>419</v>
      </c>
      <c r="FL17" s="792" t="s">
        <v>299</v>
      </c>
      <c r="FM17" s="792" t="s">
        <v>421</v>
      </c>
      <c r="FN17" s="792" t="s">
        <v>330</v>
      </c>
      <c r="FO17" s="1151">
        <v>0</v>
      </c>
      <c r="FP17" s="1151">
        <v>167544411</v>
      </c>
      <c r="FQ17" s="1151">
        <v>81473806</v>
      </c>
      <c r="FR17" s="1151">
        <f t="shared" si="43"/>
        <v>0</v>
      </c>
      <c r="FS17" s="1151">
        <f t="shared" si="5"/>
        <v>167544.41099999999</v>
      </c>
      <c r="FT17" s="1151">
        <f t="shared" si="5"/>
        <v>81473.805999999997</v>
      </c>
      <c r="GC17" s="747" t="s">
        <v>419</v>
      </c>
      <c r="GD17" s="747" t="s">
        <v>299</v>
      </c>
      <c r="GE17" s="747" t="s">
        <v>443</v>
      </c>
      <c r="GF17" s="747" t="s">
        <v>322</v>
      </c>
      <c r="GG17" s="1151">
        <v>0</v>
      </c>
      <c r="GH17" s="1151">
        <v>12114330</v>
      </c>
      <c r="GI17" s="1151">
        <v>10184330</v>
      </c>
      <c r="GJ17" s="1151">
        <f t="shared" si="45"/>
        <v>0</v>
      </c>
      <c r="GK17" s="1151">
        <f t="shared" si="46"/>
        <v>12114.33</v>
      </c>
      <c r="GL17" s="1151">
        <f t="shared" si="47"/>
        <v>10184.33</v>
      </c>
      <c r="GN17" s="778" t="s">
        <v>445</v>
      </c>
      <c r="GO17" s="780" t="s">
        <v>446</v>
      </c>
      <c r="GP17" s="778" t="s">
        <v>431</v>
      </c>
      <c r="GQ17" s="778" t="s">
        <v>431</v>
      </c>
      <c r="GR17" s="779">
        <v>259951188</v>
      </c>
      <c r="GS17" s="1671">
        <f t="shared" si="48"/>
        <v>259951.18799999999</v>
      </c>
      <c r="GU17" s="747" t="s">
        <v>419</v>
      </c>
      <c r="GV17" s="747" t="s">
        <v>299</v>
      </c>
      <c r="GW17" s="747" t="s">
        <v>421</v>
      </c>
      <c r="GX17" s="747" t="s">
        <v>330</v>
      </c>
      <c r="GY17" s="1671">
        <v>0</v>
      </c>
      <c r="GZ17" s="1671">
        <v>176905587</v>
      </c>
      <c r="HA17" s="1671">
        <v>184258824</v>
      </c>
      <c r="HB17" s="824">
        <f t="shared" si="49"/>
        <v>0</v>
      </c>
      <c r="HC17" s="824">
        <f t="shared" si="50"/>
        <v>176905.587</v>
      </c>
      <c r="HD17" s="824">
        <f t="shared" si="51"/>
        <v>184258.82399999999</v>
      </c>
    </row>
    <row r="18" spans="1:212" ht="15" customHeight="1" x14ac:dyDescent="0.2">
      <c r="A18" s="778" t="s">
        <v>419</v>
      </c>
      <c r="B18" s="778" t="s">
        <v>299</v>
      </c>
      <c r="C18" s="778" t="s">
        <v>443</v>
      </c>
      <c r="D18" s="778" t="s">
        <v>322</v>
      </c>
      <c r="E18" s="779">
        <v>0</v>
      </c>
      <c r="F18" s="779">
        <v>995769</v>
      </c>
      <c r="G18" s="779">
        <v>0</v>
      </c>
      <c r="H18" s="1150">
        <f t="shared" si="8"/>
        <v>0</v>
      </c>
      <c r="I18" s="1150">
        <f t="shared" si="9"/>
        <v>995.76900000000001</v>
      </c>
      <c r="J18" s="1150">
        <f t="shared" si="10"/>
        <v>0</v>
      </c>
      <c r="S18" s="778" t="s">
        <v>419</v>
      </c>
      <c r="T18" s="780" t="s">
        <v>299</v>
      </c>
      <c r="U18" s="778" t="s">
        <v>443</v>
      </c>
      <c r="V18" s="780" t="s">
        <v>322</v>
      </c>
      <c r="W18" s="779">
        <v>0</v>
      </c>
      <c r="X18" s="779">
        <v>1227819</v>
      </c>
      <c r="Y18" s="779">
        <v>995769</v>
      </c>
      <c r="Z18" s="1140">
        <f t="shared" si="12"/>
        <v>0</v>
      </c>
      <c r="AA18" s="1140">
        <f t="shared" si="13"/>
        <v>1227.819</v>
      </c>
      <c r="AB18" s="1140">
        <f t="shared" si="14"/>
        <v>995.76900000000001</v>
      </c>
      <c r="AK18" s="778" t="s">
        <v>419</v>
      </c>
      <c r="AL18" s="778" t="s">
        <v>299</v>
      </c>
      <c r="AM18" s="778" t="s">
        <v>421</v>
      </c>
      <c r="AN18" s="778" t="s">
        <v>330</v>
      </c>
      <c r="AO18" s="779">
        <v>0</v>
      </c>
      <c r="AP18" s="779">
        <v>144035314</v>
      </c>
      <c r="AQ18" s="779">
        <v>15109166</v>
      </c>
      <c r="AR18" s="779">
        <f t="shared" si="16"/>
        <v>0</v>
      </c>
      <c r="AS18" s="779">
        <f t="shared" si="17"/>
        <v>144035.31400000001</v>
      </c>
      <c r="AT18" s="779">
        <f t="shared" si="18"/>
        <v>15109.165999999999</v>
      </c>
      <c r="BC18" s="778" t="s">
        <v>419</v>
      </c>
      <c r="BD18" s="778" t="s">
        <v>299</v>
      </c>
      <c r="BE18" s="778" t="s">
        <v>422</v>
      </c>
      <c r="BF18" s="778" t="s">
        <v>320</v>
      </c>
      <c r="BG18" s="779">
        <v>0</v>
      </c>
      <c r="BH18" s="779">
        <v>25908120</v>
      </c>
      <c r="BI18" s="779">
        <v>8636040</v>
      </c>
      <c r="BJ18" s="1151">
        <f t="shared" si="20"/>
        <v>0</v>
      </c>
      <c r="BK18" s="1151">
        <f t="shared" si="21"/>
        <v>25908.12</v>
      </c>
      <c r="BL18" s="1151">
        <f t="shared" si="22"/>
        <v>8636.0400000000009</v>
      </c>
      <c r="BV18" s="778" t="s">
        <v>419</v>
      </c>
      <c r="BW18" s="778" t="s">
        <v>299</v>
      </c>
      <c r="BX18" s="778" t="s">
        <v>431</v>
      </c>
      <c r="BY18" s="778" t="s">
        <v>431</v>
      </c>
      <c r="BZ18" s="779">
        <v>0</v>
      </c>
      <c r="CA18" s="779">
        <v>0</v>
      </c>
      <c r="CB18" s="779">
        <v>0</v>
      </c>
      <c r="CC18" s="779">
        <f t="shared" si="24"/>
        <v>0</v>
      </c>
      <c r="CD18" s="779">
        <f t="shared" si="25"/>
        <v>0</v>
      </c>
      <c r="CE18" s="779">
        <f t="shared" si="26"/>
        <v>0</v>
      </c>
      <c r="CN18" s="778" t="s">
        <v>419</v>
      </c>
      <c r="CO18" s="778" t="s">
        <v>299</v>
      </c>
      <c r="CP18" s="778" t="s">
        <v>431</v>
      </c>
      <c r="CQ18" s="778" t="s">
        <v>431</v>
      </c>
      <c r="CR18" s="779">
        <v>0</v>
      </c>
      <c r="CS18" s="779">
        <v>0</v>
      </c>
      <c r="CT18" s="779">
        <v>0</v>
      </c>
      <c r="CU18" s="779">
        <f t="shared" si="28"/>
        <v>0</v>
      </c>
      <c r="CV18" s="779">
        <f t="shared" si="29"/>
        <v>0</v>
      </c>
      <c r="CW18" s="779">
        <f t="shared" si="30"/>
        <v>0</v>
      </c>
      <c r="DF18" s="778" t="s">
        <v>419</v>
      </c>
      <c r="DG18" s="780" t="s">
        <v>299</v>
      </c>
      <c r="DH18" s="778" t="s">
        <v>420</v>
      </c>
      <c r="DI18" s="780" t="s">
        <v>319</v>
      </c>
      <c r="DJ18" s="779">
        <v>0</v>
      </c>
      <c r="DK18" s="779">
        <v>1164704829</v>
      </c>
      <c r="DL18" s="779">
        <v>1044931923</v>
      </c>
      <c r="DM18" s="1150">
        <f t="shared" si="32"/>
        <v>0</v>
      </c>
      <c r="DN18" s="1150">
        <f t="shared" si="33"/>
        <v>1164704.8289999999</v>
      </c>
      <c r="DO18" s="1150">
        <f t="shared" si="34"/>
        <v>1044931.923</v>
      </c>
      <c r="DX18" s="778" t="s">
        <v>419</v>
      </c>
      <c r="DY18" s="780" t="s">
        <v>299</v>
      </c>
      <c r="DZ18" s="778" t="s">
        <v>443</v>
      </c>
      <c r="EA18" s="780" t="s">
        <v>322</v>
      </c>
      <c r="EB18" s="779">
        <v>0</v>
      </c>
      <c r="EC18" s="779">
        <v>11098926</v>
      </c>
      <c r="ED18" s="779">
        <v>5598926</v>
      </c>
      <c r="EE18" s="779">
        <f t="shared" si="36"/>
        <v>0</v>
      </c>
      <c r="EF18" s="779">
        <f t="shared" si="37"/>
        <v>11098.925999999999</v>
      </c>
      <c r="EG18" s="779">
        <f t="shared" si="38"/>
        <v>5598.9260000000004</v>
      </c>
      <c r="EQ18" s="778" t="s">
        <v>419</v>
      </c>
      <c r="ER18" s="780" t="s">
        <v>299</v>
      </c>
      <c r="ES18" s="778" t="s">
        <v>431</v>
      </c>
      <c r="ET18" s="778" t="s">
        <v>431</v>
      </c>
      <c r="EU18" s="779">
        <v>0</v>
      </c>
      <c r="EV18" s="779">
        <v>0</v>
      </c>
      <c r="EW18" s="779">
        <v>0</v>
      </c>
      <c r="EX18" s="1155">
        <f t="shared" si="40"/>
        <v>0</v>
      </c>
      <c r="EY18" s="1155">
        <f t="shared" si="41"/>
        <v>0</v>
      </c>
      <c r="EZ18" s="1155">
        <f t="shared" si="42"/>
        <v>0</v>
      </c>
      <c r="FK18" s="792" t="s">
        <v>419</v>
      </c>
      <c r="FL18" s="792" t="s">
        <v>299</v>
      </c>
      <c r="FM18" s="792" t="s">
        <v>420</v>
      </c>
      <c r="FN18" s="792" t="s">
        <v>319</v>
      </c>
      <c r="FO18" s="1151">
        <v>0</v>
      </c>
      <c r="FP18" s="1151">
        <v>1773913764</v>
      </c>
      <c r="FQ18" s="1151">
        <v>1171867658</v>
      </c>
      <c r="FR18" s="1151">
        <f t="shared" si="43"/>
        <v>0</v>
      </c>
      <c r="FS18" s="1151">
        <f t="shared" si="5"/>
        <v>1773913.764</v>
      </c>
      <c r="FT18" s="1151">
        <f t="shared" si="5"/>
        <v>1171867.6580000001</v>
      </c>
      <c r="GC18" s="747" t="s">
        <v>419</v>
      </c>
      <c r="GD18" s="747" t="s">
        <v>299</v>
      </c>
      <c r="GE18" s="747" t="s">
        <v>422</v>
      </c>
      <c r="GF18" s="747" t="s">
        <v>320</v>
      </c>
      <c r="GG18" s="1151">
        <v>0</v>
      </c>
      <c r="GH18" s="1151">
        <v>25908120</v>
      </c>
      <c r="GI18" s="1151">
        <v>23749110</v>
      </c>
      <c r="GJ18" s="1151">
        <f t="shared" si="45"/>
        <v>0</v>
      </c>
      <c r="GK18" s="1151">
        <f t="shared" si="46"/>
        <v>25908.12</v>
      </c>
      <c r="GL18" s="1151">
        <f t="shared" si="47"/>
        <v>23749.11</v>
      </c>
      <c r="GN18" s="778" t="s">
        <v>447</v>
      </c>
      <c r="GO18" s="780" t="s">
        <v>448</v>
      </c>
      <c r="GP18" s="778" t="s">
        <v>431</v>
      </c>
      <c r="GQ18" s="778" t="s">
        <v>431</v>
      </c>
      <c r="GR18" s="779">
        <v>74518740</v>
      </c>
      <c r="GS18" s="1671">
        <f t="shared" si="48"/>
        <v>74518.740000000005</v>
      </c>
      <c r="GU18" s="747" t="s">
        <v>419</v>
      </c>
      <c r="GV18" s="747" t="s">
        <v>299</v>
      </c>
      <c r="GW18" s="747" t="s">
        <v>420</v>
      </c>
      <c r="GX18" s="747" t="s">
        <v>319</v>
      </c>
      <c r="GY18" s="1671">
        <v>0</v>
      </c>
      <c r="GZ18" s="1671">
        <v>2255034497</v>
      </c>
      <c r="HA18" s="1671">
        <v>2307794645</v>
      </c>
      <c r="HB18" s="824">
        <f t="shared" si="49"/>
        <v>0</v>
      </c>
      <c r="HC18" s="824">
        <f t="shared" si="50"/>
        <v>2255034.497</v>
      </c>
      <c r="HD18" s="824">
        <f t="shared" si="51"/>
        <v>2307794.645</v>
      </c>
    </row>
    <row r="19" spans="1:212" ht="15" customHeight="1" x14ac:dyDescent="0.2">
      <c r="A19" s="778" t="s">
        <v>486</v>
      </c>
      <c r="B19" s="778" t="s">
        <v>501</v>
      </c>
      <c r="C19" s="778" t="s">
        <v>431</v>
      </c>
      <c r="D19" s="778" t="s">
        <v>431</v>
      </c>
      <c r="E19" s="779">
        <v>42435000</v>
      </c>
      <c r="F19" s="779">
        <v>0</v>
      </c>
      <c r="G19" s="779">
        <v>0</v>
      </c>
      <c r="H19" s="1150">
        <f t="shared" si="8"/>
        <v>42435</v>
      </c>
      <c r="I19" s="1150">
        <f t="shared" si="9"/>
        <v>0</v>
      </c>
      <c r="J19" s="1150">
        <f t="shared" si="10"/>
        <v>0</v>
      </c>
      <c r="S19" s="778" t="s">
        <v>419</v>
      </c>
      <c r="T19" s="780" t="s">
        <v>299</v>
      </c>
      <c r="U19" s="778" t="s">
        <v>431</v>
      </c>
      <c r="V19" s="780" t="s">
        <v>431</v>
      </c>
      <c r="W19" s="779">
        <v>0</v>
      </c>
      <c r="X19" s="779">
        <v>0</v>
      </c>
      <c r="Y19" s="779">
        <v>0</v>
      </c>
      <c r="Z19" s="1140">
        <f t="shared" si="12"/>
        <v>0</v>
      </c>
      <c r="AA19" s="1140">
        <f t="shared" si="13"/>
        <v>0</v>
      </c>
      <c r="AB19" s="1140">
        <f t="shared" si="14"/>
        <v>0</v>
      </c>
      <c r="AK19" s="778" t="s">
        <v>419</v>
      </c>
      <c r="AL19" s="778" t="s">
        <v>299</v>
      </c>
      <c r="AM19" s="778" t="s">
        <v>422</v>
      </c>
      <c r="AN19" s="778" t="s">
        <v>320</v>
      </c>
      <c r="AO19" s="779">
        <v>0</v>
      </c>
      <c r="AP19" s="779">
        <v>25908120</v>
      </c>
      <c r="AQ19" s="779">
        <v>6477030</v>
      </c>
      <c r="AR19" s="779">
        <f t="shared" si="16"/>
        <v>0</v>
      </c>
      <c r="AS19" s="779">
        <f t="shared" si="17"/>
        <v>25908.12</v>
      </c>
      <c r="AT19" s="779">
        <f t="shared" si="18"/>
        <v>6477.03</v>
      </c>
      <c r="BC19" s="778" t="s">
        <v>419</v>
      </c>
      <c r="BD19" s="778" t="s">
        <v>299</v>
      </c>
      <c r="BE19" s="778" t="s">
        <v>443</v>
      </c>
      <c r="BF19" s="778" t="s">
        <v>322</v>
      </c>
      <c r="BG19" s="779">
        <v>0</v>
      </c>
      <c r="BH19" s="779">
        <v>11098926</v>
      </c>
      <c r="BI19" s="779">
        <v>2307006</v>
      </c>
      <c r="BJ19" s="1151">
        <f t="shared" si="20"/>
        <v>0</v>
      </c>
      <c r="BK19" s="1151">
        <f t="shared" si="21"/>
        <v>11098.925999999999</v>
      </c>
      <c r="BL19" s="1151">
        <f t="shared" si="22"/>
        <v>2307.0059999999999</v>
      </c>
      <c r="BV19" s="778" t="s">
        <v>419</v>
      </c>
      <c r="BW19" s="778" t="s">
        <v>299</v>
      </c>
      <c r="BX19" s="778" t="s">
        <v>420</v>
      </c>
      <c r="BY19" s="778" t="s">
        <v>319</v>
      </c>
      <c r="BZ19" s="779">
        <v>0</v>
      </c>
      <c r="CA19" s="779">
        <v>1332425332</v>
      </c>
      <c r="CB19" s="779">
        <v>788775941</v>
      </c>
      <c r="CC19" s="779">
        <f t="shared" si="24"/>
        <v>0</v>
      </c>
      <c r="CD19" s="779">
        <f t="shared" si="25"/>
        <v>1332425.3319999999</v>
      </c>
      <c r="CE19" s="779">
        <f t="shared" si="26"/>
        <v>788775.94099999999</v>
      </c>
      <c r="CN19" s="778" t="s">
        <v>419</v>
      </c>
      <c r="CO19" s="778" t="s">
        <v>299</v>
      </c>
      <c r="CP19" s="778" t="s">
        <v>421</v>
      </c>
      <c r="CQ19" s="778" t="s">
        <v>330</v>
      </c>
      <c r="CR19" s="779">
        <v>0</v>
      </c>
      <c r="CS19" s="779">
        <v>112737439</v>
      </c>
      <c r="CT19" s="779">
        <v>53800301</v>
      </c>
      <c r="CU19" s="779">
        <f t="shared" si="28"/>
        <v>0</v>
      </c>
      <c r="CV19" s="779">
        <f t="shared" si="29"/>
        <v>112737.439</v>
      </c>
      <c r="CW19" s="779">
        <f t="shared" si="30"/>
        <v>53800.300999999999</v>
      </c>
      <c r="DF19" s="778" t="s">
        <v>419</v>
      </c>
      <c r="DG19" s="780" t="s">
        <v>299</v>
      </c>
      <c r="DH19" s="778" t="s">
        <v>443</v>
      </c>
      <c r="DI19" s="780" t="s">
        <v>322</v>
      </c>
      <c r="DJ19" s="779">
        <v>0</v>
      </c>
      <c r="DK19" s="779">
        <v>11098926</v>
      </c>
      <c r="DL19" s="779">
        <v>5598926</v>
      </c>
      <c r="DM19" s="1150">
        <f t="shared" si="32"/>
        <v>0</v>
      </c>
      <c r="DN19" s="1150">
        <f t="shared" si="33"/>
        <v>11098.925999999999</v>
      </c>
      <c r="DO19" s="1150">
        <f t="shared" si="34"/>
        <v>5598.9260000000004</v>
      </c>
      <c r="DX19" s="778" t="s">
        <v>419</v>
      </c>
      <c r="DY19" s="780" t="s">
        <v>299</v>
      </c>
      <c r="DZ19" s="778" t="s">
        <v>422</v>
      </c>
      <c r="EA19" s="780" t="s">
        <v>320</v>
      </c>
      <c r="EB19" s="779">
        <v>0</v>
      </c>
      <c r="EC19" s="779">
        <v>25908120</v>
      </c>
      <c r="ED19" s="779">
        <v>17272080</v>
      </c>
      <c r="EE19" s="779">
        <f t="shared" si="36"/>
        <v>0</v>
      </c>
      <c r="EF19" s="779">
        <f t="shared" si="37"/>
        <v>25908.12</v>
      </c>
      <c r="EG19" s="779">
        <f t="shared" si="38"/>
        <v>17272.080000000002</v>
      </c>
      <c r="EQ19" s="778" t="s">
        <v>419</v>
      </c>
      <c r="ER19" s="780" t="s">
        <v>299</v>
      </c>
      <c r="ES19" s="778" t="s">
        <v>422</v>
      </c>
      <c r="ET19" s="778" t="s">
        <v>320</v>
      </c>
      <c r="EU19" s="779">
        <v>0</v>
      </c>
      <c r="EV19" s="779">
        <v>19431090</v>
      </c>
      <c r="EW19" s="779">
        <v>25908120</v>
      </c>
      <c r="EX19" s="1155">
        <f t="shared" si="40"/>
        <v>0</v>
      </c>
      <c r="EY19" s="1155">
        <f t="shared" si="41"/>
        <v>19431.09</v>
      </c>
      <c r="EZ19" s="1155">
        <f t="shared" si="42"/>
        <v>25908.12</v>
      </c>
      <c r="FK19" s="792" t="s">
        <v>419</v>
      </c>
      <c r="FL19" s="792" t="s">
        <v>299</v>
      </c>
      <c r="FM19" s="792" t="s">
        <v>422</v>
      </c>
      <c r="FN19" s="792" t="s">
        <v>320</v>
      </c>
      <c r="FO19" s="1151">
        <v>0</v>
      </c>
      <c r="FP19" s="1151">
        <v>25908120</v>
      </c>
      <c r="FQ19" s="1151">
        <v>21590100</v>
      </c>
      <c r="FR19" s="1151">
        <f t="shared" si="43"/>
        <v>0</v>
      </c>
      <c r="FS19" s="1151">
        <f t="shared" ref="FS19:FS53" si="52">FP19/$FR$1*$FS$1</f>
        <v>25908.12</v>
      </c>
      <c r="FT19" s="1151">
        <f t="shared" ref="FT19:FT53" si="53">FQ19/$FR$1*$FS$1</f>
        <v>21590.1</v>
      </c>
      <c r="GC19" s="747" t="s">
        <v>419</v>
      </c>
      <c r="GD19" s="747" t="s">
        <v>299</v>
      </c>
      <c r="GE19" s="747" t="s">
        <v>420</v>
      </c>
      <c r="GF19" s="747" t="s">
        <v>319</v>
      </c>
      <c r="GG19" s="1151">
        <v>0</v>
      </c>
      <c r="GH19" s="1151">
        <v>2153111473</v>
      </c>
      <c r="GI19" s="1151">
        <v>1661999983</v>
      </c>
      <c r="GJ19" s="1151">
        <f t="shared" si="45"/>
        <v>0</v>
      </c>
      <c r="GK19" s="1151">
        <f t="shared" si="46"/>
        <v>2153111.4730000002</v>
      </c>
      <c r="GL19" s="1151">
        <f t="shared" si="47"/>
        <v>1661999.983</v>
      </c>
      <c r="GN19" s="778" t="s">
        <v>508</v>
      </c>
      <c r="GO19" s="780" t="s">
        <v>511</v>
      </c>
      <c r="GP19" s="778" t="s">
        <v>431</v>
      </c>
      <c r="GQ19" s="778" t="s">
        <v>431</v>
      </c>
      <c r="GR19" s="779">
        <v>23990400</v>
      </c>
      <c r="GS19" s="1671">
        <f t="shared" si="48"/>
        <v>23990.400000000001</v>
      </c>
      <c r="GU19" s="747" t="s">
        <v>419</v>
      </c>
      <c r="GV19" s="747" t="s">
        <v>299</v>
      </c>
      <c r="GW19" s="747" t="s">
        <v>431</v>
      </c>
      <c r="GX19" s="747" t="s">
        <v>431</v>
      </c>
      <c r="GY19" s="1671">
        <v>0</v>
      </c>
      <c r="GZ19" s="1671">
        <v>0</v>
      </c>
      <c r="HA19" s="1671">
        <v>0</v>
      </c>
      <c r="HB19" s="824">
        <f t="shared" si="49"/>
        <v>0</v>
      </c>
      <c r="HC19" s="824">
        <f t="shared" si="50"/>
        <v>0</v>
      </c>
      <c r="HD19" s="824">
        <f t="shared" si="51"/>
        <v>0</v>
      </c>
    </row>
    <row r="20" spans="1:212" ht="15" customHeight="1" x14ac:dyDescent="0.2">
      <c r="A20" s="778" t="s">
        <v>423</v>
      </c>
      <c r="B20" s="778" t="s">
        <v>326</v>
      </c>
      <c r="C20" s="778" t="s">
        <v>479</v>
      </c>
      <c r="D20" s="778" t="s">
        <v>598</v>
      </c>
      <c r="E20" s="779">
        <v>524827000</v>
      </c>
      <c r="F20" s="779">
        <v>0</v>
      </c>
      <c r="G20" s="779">
        <v>0</v>
      </c>
      <c r="H20" s="1150">
        <f t="shared" si="8"/>
        <v>524827</v>
      </c>
      <c r="I20" s="1150">
        <f t="shared" si="9"/>
        <v>0</v>
      </c>
      <c r="J20" s="1150">
        <f t="shared" si="10"/>
        <v>0</v>
      </c>
      <c r="S20" s="778" t="s">
        <v>486</v>
      </c>
      <c r="T20" s="780" t="s">
        <v>501</v>
      </c>
      <c r="U20" s="778" t="s">
        <v>431</v>
      </c>
      <c r="V20" s="780" t="s">
        <v>431</v>
      </c>
      <c r="W20" s="779">
        <v>42435000</v>
      </c>
      <c r="X20" s="779">
        <v>0</v>
      </c>
      <c r="Y20" s="779">
        <v>0</v>
      </c>
      <c r="Z20" s="1140">
        <f t="shared" si="12"/>
        <v>42435</v>
      </c>
      <c r="AA20" s="1140">
        <f t="shared" si="13"/>
        <v>0</v>
      </c>
      <c r="AB20" s="1140">
        <f t="shared" si="14"/>
        <v>0</v>
      </c>
      <c r="AK20" s="778" t="s">
        <v>486</v>
      </c>
      <c r="AL20" s="778" t="s">
        <v>501</v>
      </c>
      <c r="AM20" s="778" t="s">
        <v>431</v>
      </c>
      <c r="AN20" s="778" t="s">
        <v>431</v>
      </c>
      <c r="AO20" s="779">
        <v>42435000</v>
      </c>
      <c r="AP20" s="779">
        <v>0</v>
      </c>
      <c r="AQ20" s="779">
        <v>0</v>
      </c>
      <c r="AR20" s="779">
        <f t="shared" si="16"/>
        <v>42435</v>
      </c>
      <c r="AS20" s="779">
        <f t="shared" si="17"/>
        <v>0</v>
      </c>
      <c r="AT20" s="779">
        <f t="shared" si="18"/>
        <v>0</v>
      </c>
      <c r="BC20" s="778" t="s">
        <v>486</v>
      </c>
      <c r="BD20" s="778" t="s">
        <v>501</v>
      </c>
      <c r="BE20" s="778" t="s">
        <v>431</v>
      </c>
      <c r="BF20" s="778" t="s">
        <v>431</v>
      </c>
      <c r="BG20" s="779">
        <v>42435000</v>
      </c>
      <c r="BH20" s="779">
        <v>0</v>
      </c>
      <c r="BI20" s="779">
        <v>0</v>
      </c>
      <c r="BJ20" s="1151">
        <f t="shared" si="20"/>
        <v>42435</v>
      </c>
      <c r="BK20" s="1151">
        <f t="shared" si="21"/>
        <v>0</v>
      </c>
      <c r="BL20" s="1151">
        <f t="shared" si="22"/>
        <v>0</v>
      </c>
      <c r="BV20" s="778" t="s">
        <v>486</v>
      </c>
      <c r="BW20" s="778" t="s">
        <v>501</v>
      </c>
      <c r="BX20" s="778" t="s">
        <v>431</v>
      </c>
      <c r="BY20" s="778" t="s">
        <v>431</v>
      </c>
      <c r="BZ20" s="779">
        <v>42435000</v>
      </c>
      <c r="CA20" s="779">
        <v>0</v>
      </c>
      <c r="CB20" s="779">
        <v>0</v>
      </c>
      <c r="CC20" s="779">
        <f t="shared" si="24"/>
        <v>42435</v>
      </c>
      <c r="CD20" s="779">
        <f t="shared" si="25"/>
        <v>0</v>
      </c>
      <c r="CE20" s="779">
        <f t="shared" si="26"/>
        <v>0</v>
      </c>
      <c r="CN20" s="778" t="s">
        <v>486</v>
      </c>
      <c r="CO20" s="778" t="s">
        <v>501</v>
      </c>
      <c r="CP20" s="778" t="s">
        <v>431</v>
      </c>
      <c r="CQ20" s="778" t="s">
        <v>431</v>
      </c>
      <c r="CR20" s="779">
        <v>42435000</v>
      </c>
      <c r="CS20" s="779">
        <v>0</v>
      </c>
      <c r="CT20" s="779">
        <v>0</v>
      </c>
      <c r="CU20" s="779">
        <f t="shared" si="28"/>
        <v>42435</v>
      </c>
      <c r="CV20" s="779">
        <f t="shared" si="29"/>
        <v>0</v>
      </c>
      <c r="CW20" s="779">
        <f t="shared" si="30"/>
        <v>0</v>
      </c>
      <c r="DF20" s="778" t="s">
        <v>486</v>
      </c>
      <c r="DG20" s="780" t="s">
        <v>501</v>
      </c>
      <c r="DH20" s="778" t="s">
        <v>431</v>
      </c>
      <c r="DI20" s="780" t="s">
        <v>431</v>
      </c>
      <c r="DJ20" s="779">
        <v>42435000</v>
      </c>
      <c r="DK20" s="779">
        <v>0</v>
      </c>
      <c r="DL20" s="779">
        <v>0</v>
      </c>
      <c r="DM20" s="1150">
        <f t="shared" si="32"/>
        <v>42435</v>
      </c>
      <c r="DN20" s="1150">
        <f t="shared" si="33"/>
        <v>0</v>
      </c>
      <c r="DO20" s="1150">
        <f t="shared" si="34"/>
        <v>0</v>
      </c>
      <c r="DX20" s="778" t="s">
        <v>419</v>
      </c>
      <c r="DY20" s="780" t="s">
        <v>299</v>
      </c>
      <c r="DZ20" s="778" t="s">
        <v>420</v>
      </c>
      <c r="EA20" s="780" t="s">
        <v>319</v>
      </c>
      <c r="EB20" s="779">
        <v>0</v>
      </c>
      <c r="EC20" s="779">
        <v>1110999073</v>
      </c>
      <c r="ED20" s="779">
        <v>1068998073</v>
      </c>
      <c r="EE20" s="779">
        <f t="shared" si="36"/>
        <v>0</v>
      </c>
      <c r="EF20" s="779">
        <f t="shared" si="37"/>
        <v>1110999.0730000001</v>
      </c>
      <c r="EG20" s="779">
        <f t="shared" si="38"/>
        <v>1068998.0730000001</v>
      </c>
      <c r="EQ20" s="778" t="s">
        <v>419</v>
      </c>
      <c r="ER20" s="780" t="s">
        <v>299</v>
      </c>
      <c r="ES20" s="778" t="s">
        <v>443</v>
      </c>
      <c r="ET20" s="778" t="s">
        <v>322</v>
      </c>
      <c r="EU20" s="779">
        <v>0</v>
      </c>
      <c r="EV20" s="779">
        <v>5598926</v>
      </c>
      <c r="EW20" s="779">
        <v>11375601</v>
      </c>
      <c r="EX20" s="1155">
        <f t="shared" si="40"/>
        <v>0</v>
      </c>
      <c r="EY20" s="1155">
        <f t="shared" si="41"/>
        <v>5598.9260000000004</v>
      </c>
      <c r="EZ20" s="1155">
        <f t="shared" si="42"/>
        <v>11375.601000000001</v>
      </c>
      <c r="FK20" s="792" t="s">
        <v>419</v>
      </c>
      <c r="FL20" s="792" t="s">
        <v>299</v>
      </c>
      <c r="FM20" s="792" t="s">
        <v>443</v>
      </c>
      <c r="FN20" s="792" t="s">
        <v>322</v>
      </c>
      <c r="FO20" s="1151">
        <v>0</v>
      </c>
      <c r="FP20" s="1151">
        <v>12114330</v>
      </c>
      <c r="FQ20" s="1151">
        <v>9445601</v>
      </c>
      <c r="FR20" s="1151">
        <f t="shared" si="43"/>
        <v>0</v>
      </c>
      <c r="FS20" s="1151">
        <f t="shared" si="52"/>
        <v>12114.33</v>
      </c>
      <c r="FT20" s="1151">
        <f t="shared" si="53"/>
        <v>9445.6010000000006</v>
      </c>
      <c r="GC20" s="747" t="s">
        <v>419</v>
      </c>
      <c r="GD20" s="747" t="s">
        <v>299</v>
      </c>
      <c r="GE20" s="747" t="s">
        <v>421</v>
      </c>
      <c r="GF20" s="747" t="s">
        <v>330</v>
      </c>
      <c r="GG20" s="1151">
        <v>0</v>
      </c>
      <c r="GH20" s="1151">
        <v>184905039</v>
      </c>
      <c r="GI20" s="1151">
        <v>125642026</v>
      </c>
      <c r="GJ20" s="1151">
        <f t="shared" si="45"/>
        <v>0</v>
      </c>
      <c r="GK20" s="1151">
        <f t="shared" si="46"/>
        <v>184905.03899999999</v>
      </c>
      <c r="GL20" s="1151">
        <f t="shared" si="47"/>
        <v>125642.026</v>
      </c>
      <c r="GN20" s="778" t="s">
        <v>620</v>
      </c>
      <c r="GO20" s="780" t="s">
        <v>621</v>
      </c>
      <c r="GP20" s="778" t="s">
        <v>431</v>
      </c>
      <c r="GQ20" s="778" t="s">
        <v>431</v>
      </c>
      <c r="GR20" s="779">
        <v>6208998</v>
      </c>
      <c r="GS20" s="1671">
        <f t="shared" si="48"/>
        <v>6208.9979999999996</v>
      </c>
      <c r="GU20" s="747" t="s">
        <v>419</v>
      </c>
      <c r="GV20" s="747" t="s">
        <v>299</v>
      </c>
      <c r="GW20" s="747" t="s">
        <v>422</v>
      </c>
      <c r="GX20" s="747" t="s">
        <v>320</v>
      </c>
      <c r="GY20" s="1671">
        <v>0</v>
      </c>
      <c r="GZ20" s="1671">
        <v>25908120</v>
      </c>
      <c r="HA20" s="1671">
        <v>25908120</v>
      </c>
      <c r="HB20" s="824">
        <f t="shared" si="49"/>
        <v>0</v>
      </c>
      <c r="HC20" s="824">
        <f t="shared" si="50"/>
        <v>25908.12</v>
      </c>
      <c r="HD20" s="824">
        <f t="shared" si="51"/>
        <v>25908.12</v>
      </c>
    </row>
    <row r="21" spans="1:212" ht="15" customHeight="1" x14ac:dyDescent="0.2">
      <c r="A21" s="778" t="s">
        <v>423</v>
      </c>
      <c r="B21" s="778" t="s">
        <v>326</v>
      </c>
      <c r="C21" s="778" t="s">
        <v>470</v>
      </c>
      <c r="D21" s="778" t="s">
        <v>597</v>
      </c>
      <c r="E21" s="779">
        <v>340000000</v>
      </c>
      <c r="F21" s="779">
        <v>0</v>
      </c>
      <c r="G21" s="779">
        <v>0</v>
      </c>
      <c r="H21" s="1150">
        <f t="shared" si="8"/>
        <v>340000</v>
      </c>
      <c r="I21" s="1150">
        <f t="shared" si="9"/>
        <v>0</v>
      </c>
      <c r="J21" s="1150">
        <f t="shared" si="10"/>
        <v>0</v>
      </c>
      <c r="S21" s="778" t="s">
        <v>423</v>
      </c>
      <c r="T21" s="780" t="s">
        <v>326</v>
      </c>
      <c r="U21" s="778" t="s">
        <v>479</v>
      </c>
      <c r="V21" s="780" t="s">
        <v>598</v>
      </c>
      <c r="W21" s="779">
        <v>524827000</v>
      </c>
      <c r="X21" s="779">
        <v>0</v>
      </c>
      <c r="Y21" s="779">
        <v>0</v>
      </c>
      <c r="Z21" s="1140">
        <f t="shared" si="12"/>
        <v>524827</v>
      </c>
      <c r="AA21" s="1140">
        <f t="shared" si="13"/>
        <v>0</v>
      </c>
      <c r="AB21" s="1140">
        <f t="shared" si="14"/>
        <v>0</v>
      </c>
      <c r="AK21" s="778" t="s">
        <v>423</v>
      </c>
      <c r="AL21" s="778" t="s">
        <v>326</v>
      </c>
      <c r="AM21" s="778" t="s">
        <v>479</v>
      </c>
      <c r="AN21" s="778" t="s">
        <v>598</v>
      </c>
      <c r="AO21" s="779">
        <v>524827000</v>
      </c>
      <c r="AP21" s="779">
        <v>0</v>
      </c>
      <c r="AQ21" s="779">
        <v>0</v>
      </c>
      <c r="AR21" s="779">
        <f t="shared" si="16"/>
        <v>524827</v>
      </c>
      <c r="AS21" s="779">
        <f t="shared" si="17"/>
        <v>0</v>
      </c>
      <c r="AT21" s="779">
        <f t="shared" si="18"/>
        <v>0</v>
      </c>
      <c r="BC21" s="778" t="s">
        <v>423</v>
      </c>
      <c r="BD21" s="778" t="s">
        <v>326</v>
      </c>
      <c r="BE21" s="778" t="s">
        <v>479</v>
      </c>
      <c r="BF21" s="778" t="s">
        <v>598</v>
      </c>
      <c r="BG21" s="779">
        <v>524827000</v>
      </c>
      <c r="BH21" s="779">
        <v>0</v>
      </c>
      <c r="BI21" s="779">
        <v>0</v>
      </c>
      <c r="BJ21" s="1151">
        <f t="shared" si="20"/>
        <v>524827</v>
      </c>
      <c r="BK21" s="1151">
        <f t="shared" si="21"/>
        <v>0</v>
      </c>
      <c r="BL21" s="1151">
        <f t="shared" si="22"/>
        <v>0</v>
      </c>
      <c r="BV21" s="778" t="s">
        <v>423</v>
      </c>
      <c r="BW21" s="778" t="s">
        <v>326</v>
      </c>
      <c r="BX21" s="778" t="s">
        <v>479</v>
      </c>
      <c r="BY21" s="778" t="s">
        <v>598</v>
      </c>
      <c r="BZ21" s="779">
        <v>524827000</v>
      </c>
      <c r="CA21" s="779">
        <v>0</v>
      </c>
      <c r="CB21" s="779">
        <v>0</v>
      </c>
      <c r="CC21" s="779">
        <f t="shared" si="24"/>
        <v>524827</v>
      </c>
      <c r="CD21" s="779">
        <f t="shared" si="25"/>
        <v>0</v>
      </c>
      <c r="CE21" s="779">
        <f t="shared" si="26"/>
        <v>0</v>
      </c>
      <c r="CN21" s="778" t="s">
        <v>423</v>
      </c>
      <c r="CO21" s="778" t="s">
        <v>326</v>
      </c>
      <c r="CP21" s="778" t="s">
        <v>479</v>
      </c>
      <c r="CQ21" s="778" t="s">
        <v>598</v>
      </c>
      <c r="CR21" s="779">
        <v>524827000</v>
      </c>
      <c r="CS21" s="779">
        <v>0</v>
      </c>
      <c r="CT21" s="779">
        <v>0</v>
      </c>
      <c r="CU21" s="779">
        <f t="shared" si="28"/>
        <v>524827</v>
      </c>
      <c r="CV21" s="779">
        <f t="shared" si="29"/>
        <v>0</v>
      </c>
      <c r="CW21" s="779">
        <f t="shared" si="30"/>
        <v>0</v>
      </c>
      <c r="DF21" s="778" t="s">
        <v>423</v>
      </c>
      <c r="DG21" s="780" t="s">
        <v>326</v>
      </c>
      <c r="DH21" s="778" t="s">
        <v>479</v>
      </c>
      <c r="DI21" s="780" t="s">
        <v>598</v>
      </c>
      <c r="DJ21" s="779">
        <v>474827000</v>
      </c>
      <c r="DK21" s="779">
        <v>0</v>
      </c>
      <c r="DL21" s="779">
        <v>0</v>
      </c>
      <c r="DM21" s="1150">
        <f t="shared" si="32"/>
        <v>474827</v>
      </c>
      <c r="DN21" s="1150">
        <f t="shared" si="33"/>
        <v>0</v>
      </c>
      <c r="DO21" s="1150">
        <f t="shared" si="34"/>
        <v>0</v>
      </c>
      <c r="DX21" s="778" t="s">
        <v>486</v>
      </c>
      <c r="DY21" s="780" t="s">
        <v>501</v>
      </c>
      <c r="DZ21" s="778" t="s">
        <v>431</v>
      </c>
      <c r="EA21" s="780" t="s">
        <v>431</v>
      </c>
      <c r="EB21" s="779">
        <v>42435000</v>
      </c>
      <c r="EC21" s="779">
        <v>0</v>
      </c>
      <c r="ED21" s="779">
        <v>0</v>
      </c>
      <c r="EE21" s="779">
        <f t="shared" si="36"/>
        <v>42435</v>
      </c>
      <c r="EF21" s="779">
        <f t="shared" si="37"/>
        <v>0</v>
      </c>
      <c r="EG21" s="779">
        <f t="shared" si="38"/>
        <v>0</v>
      </c>
      <c r="EQ21" s="778" t="s">
        <v>486</v>
      </c>
      <c r="ER21" s="780" t="s">
        <v>501</v>
      </c>
      <c r="ES21" s="778" t="s">
        <v>431</v>
      </c>
      <c r="ET21" s="778" t="s">
        <v>431</v>
      </c>
      <c r="EU21" s="779">
        <v>42435000</v>
      </c>
      <c r="EV21" s="779">
        <v>0</v>
      </c>
      <c r="EW21" s="779">
        <v>0</v>
      </c>
      <c r="EX21" s="1155">
        <f t="shared" si="40"/>
        <v>42435</v>
      </c>
      <c r="EY21" s="1155">
        <f t="shared" si="41"/>
        <v>0</v>
      </c>
      <c r="EZ21" s="1155">
        <f t="shared" si="42"/>
        <v>0</v>
      </c>
      <c r="FF21" s="747"/>
      <c r="FG21" s="747"/>
      <c r="FH21" s="747"/>
      <c r="FK21" s="792" t="s">
        <v>486</v>
      </c>
      <c r="FL21" s="792" t="s">
        <v>501</v>
      </c>
      <c r="FM21" s="792" t="s">
        <v>431</v>
      </c>
      <c r="FN21" s="792" t="s">
        <v>431</v>
      </c>
      <c r="FO21" s="1151">
        <v>42435000</v>
      </c>
      <c r="FP21" s="1151">
        <v>0</v>
      </c>
      <c r="FQ21" s="1151">
        <v>0</v>
      </c>
      <c r="FR21" s="1151">
        <f t="shared" si="43"/>
        <v>42435</v>
      </c>
      <c r="FS21" s="1151">
        <f t="shared" si="52"/>
        <v>0</v>
      </c>
      <c r="FT21" s="1151">
        <f t="shared" si="53"/>
        <v>0</v>
      </c>
      <c r="GC21" s="747" t="s">
        <v>419</v>
      </c>
      <c r="GD21" s="747" t="s">
        <v>299</v>
      </c>
      <c r="GE21" s="747" t="s">
        <v>442</v>
      </c>
      <c r="GF21" s="747" t="s">
        <v>321</v>
      </c>
      <c r="GG21" s="1151">
        <v>0</v>
      </c>
      <c r="GH21" s="1151">
        <v>0</v>
      </c>
      <c r="GI21" s="1151">
        <v>0</v>
      </c>
      <c r="GJ21" s="1151">
        <f t="shared" si="45"/>
        <v>0</v>
      </c>
      <c r="GK21" s="1151">
        <f t="shared" si="46"/>
        <v>0</v>
      </c>
      <c r="GL21" s="1151">
        <f t="shared" si="47"/>
        <v>0</v>
      </c>
      <c r="GN21" s="778" t="s">
        <v>622</v>
      </c>
      <c r="GO21" s="780" t="s">
        <v>623</v>
      </c>
      <c r="GP21" s="778" t="s">
        <v>431</v>
      </c>
      <c r="GQ21" s="778" t="s">
        <v>431</v>
      </c>
      <c r="GR21" s="779">
        <v>41284336</v>
      </c>
      <c r="GS21" s="1671">
        <f t="shared" si="48"/>
        <v>41284.336000000003</v>
      </c>
      <c r="GU21" s="747" t="s">
        <v>419</v>
      </c>
      <c r="GV21" s="747" t="s">
        <v>299</v>
      </c>
      <c r="GW21" s="747" t="s">
        <v>442</v>
      </c>
      <c r="GX21" s="747" t="s">
        <v>321</v>
      </c>
      <c r="GY21" s="1671">
        <v>0</v>
      </c>
      <c r="GZ21" s="1671">
        <v>0</v>
      </c>
      <c r="HA21" s="1671">
        <v>0</v>
      </c>
      <c r="HB21" s="824">
        <f t="shared" si="49"/>
        <v>0</v>
      </c>
      <c r="HC21" s="824">
        <f t="shared" si="50"/>
        <v>0</v>
      </c>
      <c r="HD21" s="824">
        <f t="shared" si="51"/>
        <v>0</v>
      </c>
    </row>
    <row r="22" spans="1:212" ht="15" customHeight="1" x14ac:dyDescent="0.2">
      <c r="A22" s="778" t="s">
        <v>423</v>
      </c>
      <c r="B22" s="778" t="s">
        <v>326</v>
      </c>
      <c r="C22" s="778" t="s">
        <v>444</v>
      </c>
      <c r="D22" s="778" t="s">
        <v>599</v>
      </c>
      <c r="E22" s="779">
        <v>285000000</v>
      </c>
      <c r="F22" s="779">
        <v>0</v>
      </c>
      <c r="G22" s="779">
        <v>0</v>
      </c>
      <c r="H22" s="1150">
        <f t="shared" si="8"/>
        <v>285000</v>
      </c>
      <c r="I22" s="1150">
        <f t="shared" si="9"/>
        <v>0</v>
      </c>
      <c r="J22" s="1150">
        <f t="shared" si="10"/>
        <v>0</v>
      </c>
      <c r="S22" s="778" t="s">
        <v>423</v>
      </c>
      <c r="T22" s="780" t="s">
        <v>326</v>
      </c>
      <c r="U22" s="778" t="s">
        <v>470</v>
      </c>
      <c r="V22" s="780" t="s">
        <v>597</v>
      </c>
      <c r="W22" s="779">
        <v>340000000</v>
      </c>
      <c r="X22" s="779">
        <v>0</v>
      </c>
      <c r="Y22" s="779">
        <v>0</v>
      </c>
      <c r="Z22" s="1140">
        <f t="shared" si="12"/>
        <v>340000</v>
      </c>
      <c r="AA22" s="1140">
        <f t="shared" si="13"/>
        <v>0</v>
      </c>
      <c r="AB22" s="1140">
        <f t="shared" si="14"/>
        <v>0</v>
      </c>
      <c r="AK22" s="778" t="s">
        <v>423</v>
      </c>
      <c r="AL22" s="778" t="s">
        <v>326</v>
      </c>
      <c r="AM22" s="778" t="s">
        <v>470</v>
      </c>
      <c r="AN22" s="778" t="s">
        <v>597</v>
      </c>
      <c r="AO22" s="779">
        <v>340000000</v>
      </c>
      <c r="AP22" s="779">
        <v>0</v>
      </c>
      <c r="AQ22" s="779">
        <v>0</v>
      </c>
      <c r="AR22" s="779">
        <f t="shared" si="16"/>
        <v>340000</v>
      </c>
      <c r="AS22" s="779">
        <f t="shared" si="17"/>
        <v>0</v>
      </c>
      <c r="AT22" s="779">
        <f t="shared" si="18"/>
        <v>0</v>
      </c>
      <c r="BC22" s="778" t="s">
        <v>423</v>
      </c>
      <c r="BD22" s="778" t="s">
        <v>326</v>
      </c>
      <c r="BE22" s="778" t="s">
        <v>470</v>
      </c>
      <c r="BF22" s="778" t="s">
        <v>597</v>
      </c>
      <c r="BG22" s="779">
        <v>340000000</v>
      </c>
      <c r="BH22" s="779">
        <v>0</v>
      </c>
      <c r="BI22" s="779">
        <v>0</v>
      </c>
      <c r="BJ22" s="1151">
        <f t="shared" si="20"/>
        <v>340000</v>
      </c>
      <c r="BK22" s="1151">
        <f t="shared" si="21"/>
        <v>0</v>
      </c>
      <c r="BL22" s="1151">
        <f t="shared" si="22"/>
        <v>0</v>
      </c>
      <c r="BV22" s="778" t="s">
        <v>423</v>
      </c>
      <c r="BW22" s="778" t="s">
        <v>326</v>
      </c>
      <c r="BX22" s="778" t="s">
        <v>470</v>
      </c>
      <c r="BY22" s="778" t="s">
        <v>597</v>
      </c>
      <c r="BZ22" s="779">
        <v>340000000</v>
      </c>
      <c r="CA22" s="779">
        <v>0</v>
      </c>
      <c r="CB22" s="779">
        <v>0</v>
      </c>
      <c r="CC22" s="779">
        <f t="shared" si="24"/>
        <v>340000</v>
      </c>
      <c r="CD22" s="779">
        <f t="shared" si="25"/>
        <v>0</v>
      </c>
      <c r="CE22" s="779">
        <f t="shared" si="26"/>
        <v>0</v>
      </c>
      <c r="CN22" s="778" t="s">
        <v>423</v>
      </c>
      <c r="CO22" s="778" t="s">
        <v>326</v>
      </c>
      <c r="CP22" s="778" t="s">
        <v>470</v>
      </c>
      <c r="CQ22" s="778" t="s">
        <v>597</v>
      </c>
      <c r="CR22" s="779">
        <v>340000000</v>
      </c>
      <c r="CS22" s="779">
        <v>0</v>
      </c>
      <c r="CT22" s="779">
        <v>0</v>
      </c>
      <c r="CU22" s="779">
        <f t="shared" si="28"/>
        <v>340000</v>
      </c>
      <c r="CV22" s="779">
        <f t="shared" si="29"/>
        <v>0</v>
      </c>
      <c r="CW22" s="779">
        <f t="shared" si="30"/>
        <v>0</v>
      </c>
      <c r="DF22" s="778" t="s">
        <v>423</v>
      </c>
      <c r="DG22" s="780" t="s">
        <v>326</v>
      </c>
      <c r="DH22" s="778" t="s">
        <v>470</v>
      </c>
      <c r="DI22" s="780" t="s">
        <v>597</v>
      </c>
      <c r="DJ22" s="779">
        <v>390000000</v>
      </c>
      <c r="DK22" s="779">
        <v>0</v>
      </c>
      <c r="DL22" s="779">
        <v>0</v>
      </c>
      <c r="DM22" s="1150">
        <f t="shared" si="32"/>
        <v>390000</v>
      </c>
      <c r="DN22" s="1150">
        <f t="shared" si="33"/>
        <v>0</v>
      </c>
      <c r="DO22" s="1150">
        <f t="shared" si="34"/>
        <v>0</v>
      </c>
      <c r="DX22" s="778" t="s">
        <v>423</v>
      </c>
      <c r="DY22" s="780" t="s">
        <v>326</v>
      </c>
      <c r="DZ22" s="778" t="s">
        <v>470</v>
      </c>
      <c r="EA22" s="780" t="s">
        <v>597</v>
      </c>
      <c r="EB22" s="779">
        <v>705565000</v>
      </c>
      <c r="EC22" s="779">
        <v>0</v>
      </c>
      <c r="ED22" s="779">
        <v>0</v>
      </c>
      <c r="EE22" s="779">
        <f t="shared" si="36"/>
        <v>705565</v>
      </c>
      <c r="EF22" s="779">
        <f t="shared" si="37"/>
        <v>0</v>
      </c>
      <c r="EG22" s="779">
        <f t="shared" si="38"/>
        <v>0</v>
      </c>
      <c r="EQ22" s="778" t="s">
        <v>423</v>
      </c>
      <c r="ER22" s="780" t="s">
        <v>326</v>
      </c>
      <c r="ES22" s="778" t="s">
        <v>470</v>
      </c>
      <c r="ET22" s="778" t="s">
        <v>597</v>
      </c>
      <c r="EU22" s="779">
        <v>705120243</v>
      </c>
      <c r="EV22" s="779">
        <v>0</v>
      </c>
      <c r="EW22" s="779">
        <v>0</v>
      </c>
      <c r="EX22" s="1155">
        <f t="shared" si="40"/>
        <v>705120.24300000002</v>
      </c>
      <c r="EY22" s="1155">
        <f t="shared" si="41"/>
        <v>0</v>
      </c>
      <c r="EZ22" s="1155">
        <f t="shared" si="42"/>
        <v>0</v>
      </c>
      <c r="FK22" s="792" t="s">
        <v>423</v>
      </c>
      <c r="FL22" s="792" t="s">
        <v>326</v>
      </c>
      <c r="FM22" s="792" t="s">
        <v>470</v>
      </c>
      <c r="FN22" s="792" t="s">
        <v>597</v>
      </c>
      <c r="FO22" s="1151">
        <v>805120243</v>
      </c>
      <c r="FP22" s="1151">
        <v>0</v>
      </c>
      <c r="FQ22" s="1151">
        <v>0</v>
      </c>
      <c r="FR22" s="1151">
        <f t="shared" si="43"/>
        <v>805120.24300000002</v>
      </c>
      <c r="FS22" s="1151">
        <f t="shared" si="52"/>
        <v>0</v>
      </c>
      <c r="FT22" s="1151">
        <f t="shared" si="53"/>
        <v>0</v>
      </c>
      <c r="GC22" s="747" t="s">
        <v>486</v>
      </c>
      <c r="GD22" s="747" t="s">
        <v>501</v>
      </c>
      <c r="GE22" s="747" t="s">
        <v>431</v>
      </c>
      <c r="GF22" s="747" t="s">
        <v>431</v>
      </c>
      <c r="GG22" s="1151">
        <v>42435000</v>
      </c>
      <c r="GH22" s="1151">
        <v>0</v>
      </c>
      <c r="GI22" s="1151">
        <v>0</v>
      </c>
      <c r="GJ22" s="1151">
        <f t="shared" si="45"/>
        <v>42435</v>
      </c>
      <c r="GK22" s="1151">
        <f t="shared" si="46"/>
        <v>0</v>
      </c>
      <c r="GL22" s="1151">
        <f t="shared" si="47"/>
        <v>0</v>
      </c>
      <c r="GS22" s="750">
        <f>SUM(GS3:GS21)</f>
        <v>2372175.5350000001</v>
      </c>
      <c r="GU22" s="747" t="s">
        <v>486</v>
      </c>
      <c r="GV22" s="747" t="s">
        <v>501</v>
      </c>
      <c r="GW22" s="747" t="s">
        <v>431</v>
      </c>
      <c r="GX22" s="747" t="s">
        <v>431</v>
      </c>
      <c r="GY22" s="1671">
        <v>42435000</v>
      </c>
      <c r="GZ22" s="1671">
        <v>0</v>
      </c>
      <c r="HA22" s="1671">
        <v>0</v>
      </c>
      <c r="HB22" s="824">
        <f t="shared" si="49"/>
        <v>42435</v>
      </c>
      <c r="HC22" s="824">
        <f t="shared" si="50"/>
        <v>0</v>
      </c>
      <c r="HD22" s="824">
        <f t="shared" si="51"/>
        <v>0</v>
      </c>
    </row>
    <row r="23" spans="1:212" ht="15" customHeight="1" x14ac:dyDescent="0.2">
      <c r="A23" s="778" t="s">
        <v>423</v>
      </c>
      <c r="B23" s="778" t="s">
        <v>326</v>
      </c>
      <c r="C23" s="778" t="s">
        <v>480</v>
      </c>
      <c r="D23" s="778" t="s">
        <v>471</v>
      </c>
      <c r="E23" s="779">
        <v>235000000</v>
      </c>
      <c r="F23" s="779">
        <v>0</v>
      </c>
      <c r="G23" s="779">
        <v>0</v>
      </c>
      <c r="H23" s="1150">
        <f t="shared" si="8"/>
        <v>235000</v>
      </c>
      <c r="I23" s="1150">
        <f t="shared" si="9"/>
        <v>0</v>
      </c>
      <c r="J23" s="1150">
        <f t="shared" si="10"/>
        <v>0</v>
      </c>
      <c r="S23" s="778" t="s">
        <v>423</v>
      </c>
      <c r="T23" s="780" t="s">
        <v>326</v>
      </c>
      <c r="U23" s="778" t="s">
        <v>444</v>
      </c>
      <c r="V23" s="780" t="s">
        <v>599</v>
      </c>
      <c r="W23" s="779">
        <v>285000000</v>
      </c>
      <c r="X23" s="779">
        <v>0</v>
      </c>
      <c r="Y23" s="779">
        <v>0</v>
      </c>
      <c r="Z23" s="1140">
        <f t="shared" si="12"/>
        <v>285000</v>
      </c>
      <c r="AA23" s="1140">
        <f t="shared" si="13"/>
        <v>0</v>
      </c>
      <c r="AB23" s="1140">
        <f t="shared" si="14"/>
        <v>0</v>
      </c>
      <c r="AK23" s="778" t="s">
        <v>423</v>
      </c>
      <c r="AL23" s="778" t="s">
        <v>326</v>
      </c>
      <c r="AM23" s="778" t="s">
        <v>444</v>
      </c>
      <c r="AN23" s="778" t="s">
        <v>599</v>
      </c>
      <c r="AO23" s="779">
        <v>285000000</v>
      </c>
      <c r="AP23" s="779">
        <v>0</v>
      </c>
      <c r="AQ23" s="779">
        <v>0</v>
      </c>
      <c r="AR23" s="779">
        <f t="shared" si="16"/>
        <v>285000</v>
      </c>
      <c r="AS23" s="779">
        <f t="shared" si="17"/>
        <v>0</v>
      </c>
      <c r="AT23" s="779">
        <f t="shared" si="18"/>
        <v>0</v>
      </c>
      <c r="BC23" s="778" t="s">
        <v>423</v>
      </c>
      <c r="BD23" s="778" t="s">
        <v>326</v>
      </c>
      <c r="BE23" s="778" t="s">
        <v>444</v>
      </c>
      <c r="BF23" s="778" t="s">
        <v>599</v>
      </c>
      <c r="BG23" s="779">
        <v>285000000</v>
      </c>
      <c r="BH23" s="779">
        <v>0</v>
      </c>
      <c r="BI23" s="779">
        <v>0</v>
      </c>
      <c r="BJ23" s="1151">
        <f t="shared" si="20"/>
        <v>285000</v>
      </c>
      <c r="BK23" s="1151">
        <f t="shared" si="21"/>
        <v>0</v>
      </c>
      <c r="BL23" s="1151">
        <f t="shared" si="22"/>
        <v>0</v>
      </c>
      <c r="BV23" s="778" t="s">
        <v>423</v>
      </c>
      <c r="BW23" s="778" t="s">
        <v>326</v>
      </c>
      <c r="BX23" s="778" t="s">
        <v>444</v>
      </c>
      <c r="BY23" s="778" t="s">
        <v>599</v>
      </c>
      <c r="BZ23" s="779">
        <v>285000000</v>
      </c>
      <c r="CA23" s="779">
        <v>0</v>
      </c>
      <c r="CB23" s="779">
        <v>0</v>
      </c>
      <c r="CC23" s="779">
        <f t="shared" si="24"/>
        <v>285000</v>
      </c>
      <c r="CD23" s="779">
        <f t="shared" si="25"/>
        <v>0</v>
      </c>
      <c r="CE23" s="779">
        <f t="shared" si="26"/>
        <v>0</v>
      </c>
      <c r="CN23" s="778" t="s">
        <v>423</v>
      </c>
      <c r="CO23" s="778" t="s">
        <v>326</v>
      </c>
      <c r="CP23" s="778" t="s">
        <v>444</v>
      </c>
      <c r="CQ23" s="778" t="s">
        <v>599</v>
      </c>
      <c r="CR23" s="779">
        <v>285000000</v>
      </c>
      <c r="CS23" s="779">
        <v>0</v>
      </c>
      <c r="CT23" s="779">
        <v>0</v>
      </c>
      <c r="CU23" s="779">
        <f t="shared" si="28"/>
        <v>285000</v>
      </c>
      <c r="CV23" s="779">
        <f t="shared" si="29"/>
        <v>0</v>
      </c>
      <c r="CW23" s="779">
        <f t="shared" si="30"/>
        <v>0</v>
      </c>
      <c r="DF23" s="778" t="s">
        <v>423</v>
      </c>
      <c r="DG23" s="780" t="s">
        <v>326</v>
      </c>
      <c r="DH23" s="778" t="s">
        <v>444</v>
      </c>
      <c r="DI23" s="780" t="s">
        <v>599</v>
      </c>
      <c r="DJ23" s="779">
        <v>285000000</v>
      </c>
      <c r="DK23" s="779">
        <v>0</v>
      </c>
      <c r="DL23" s="779">
        <v>0</v>
      </c>
      <c r="DM23" s="1150">
        <f t="shared" si="32"/>
        <v>285000</v>
      </c>
      <c r="DN23" s="1150">
        <f t="shared" si="33"/>
        <v>0</v>
      </c>
      <c r="DO23" s="1150">
        <f t="shared" si="34"/>
        <v>0</v>
      </c>
      <c r="DX23" s="778" t="s">
        <v>423</v>
      </c>
      <c r="DY23" s="780" t="s">
        <v>326</v>
      </c>
      <c r="DZ23" s="778" t="s">
        <v>444</v>
      </c>
      <c r="EA23" s="780" t="s">
        <v>599</v>
      </c>
      <c r="EB23" s="779">
        <v>269055243</v>
      </c>
      <c r="EC23" s="779">
        <v>0</v>
      </c>
      <c r="ED23" s="779">
        <v>0</v>
      </c>
      <c r="EE23" s="779">
        <f t="shared" si="36"/>
        <v>269055.24300000002</v>
      </c>
      <c r="EF23" s="779">
        <f t="shared" si="37"/>
        <v>0</v>
      </c>
      <c r="EG23" s="779">
        <f t="shared" si="38"/>
        <v>0</v>
      </c>
      <c r="EQ23" s="778" t="s">
        <v>423</v>
      </c>
      <c r="ER23" s="780" t="s">
        <v>326</v>
      </c>
      <c r="ES23" s="778" t="s">
        <v>479</v>
      </c>
      <c r="ET23" s="778" t="s">
        <v>598</v>
      </c>
      <c r="EU23" s="779">
        <v>557123057</v>
      </c>
      <c r="EV23" s="779">
        <v>0</v>
      </c>
      <c r="EW23" s="779">
        <v>0</v>
      </c>
      <c r="EX23" s="1155">
        <f t="shared" si="40"/>
        <v>557123.05700000003</v>
      </c>
      <c r="EY23" s="1155">
        <f t="shared" si="41"/>
        <v>0</v>
      </c>
      <c r="EZ23" s="1155">
        <f t="shared" si="42"/>
        <v>0</v>
      </c>
      <c r="FK23" s="792" t="s">
        <v>423</v>
      </c>
      <c r="FL23" s="792" t="s">
        <v>326</v>
      </c>
      <c r="FM23" s="792" t="s">
        <v>479</v>
      </c>
      <c r="FN23" s="792" t="s">
        <v>598</v>
      </c>
      <c r="FO23" s="1151">
        <v>457123057</v>
      </c>
      <c r="FP23" s="1151">
        <v>0</v>
      </c>
      <c r="FQ23" s="1151">
        <v>0</v>
      </c>
      <c r="FR23" s="1151">
        <f t="shared" si="43"/>
        <v>457123.05699999997</v>
      </c>
      <c r="FS23" s="1151">
        <f t="shared" si="52"/>
        <v>0</v>
      </c>
      <c r="FT23" s="1151">
        <f t="shared" si="53"/>
        <v>0</v>
      </c>
      <c r="GC23" s="747" t="s">
        <v>486</v>
      </c>
      <c r="GD23" s="747" t="s">
        <v>501</v>
      </c>
      <c r="GE23" s="747" t="s">
        <v>431</v>
      </c>
      <c r="GF23" s="747" t="s">
        <v>431</v>
      </c>
      <c r="GG23" s="1151">
        <v>0</v>
      </c>
      <c r="GH23" s="1151">
        <v>17434690</v>
      </c>
      <c r="GI23" s="1151">
        <v>0</v>
      </c>
      <c r="GJ23" s="1151">
        <f t="shared" si="45"/>
        <v>0</v>
      </c>
      <c r="GK23" s="1151">
        <f t="shared" si="46"/>
        <v>17434.689999999999</v>
      </c>
      <c r="GL23" s="1151">
        <f t="shared" si="47"/>
        <v>0</v>
      </c>
      <c r="GS23" s="751"/>
      <c r="GU23" s="747" t="s">
        <v>486</v>
      </c>
      <c r="GV23" s="747" t="s">
        <v>501</v>
      </c>
      <c r="GW23" s="747" t="s">
        <v>431</v>
      </c>
      <c r="GX23" s="747" t="s">
        <v>431</v>
      </c>
      <c r="GY23" s="1671">
        <v>0</v>
      </c>
      <c r="GZ23" s="1671">
        <v>17434690</v>
      </c>
      <c r="HA23" s="1671">
        <v>26434690</v>
      </c>
      <c r="HB23" s="824">
        <f t="shared" si="49"/>
        <v>0</v>
      </c>
      <c r="HC23" s="824">
        <f t="shared" si="50"/>
        <v>17434.689999999999</v>
      </c>
      <c r="HD23" s="824">
        <f t="shared" si="51"/>
        <v>26434.69</v>
      </c>
    </row>
    <row r="24" spans="1:212" ht="15" customHeight="1" x14ac:dyDescent="0.2">
      <c r="A24" s="778" t="s">
        <v>423</v>
      </c>
      <c r="B24" s="778" t="s">
        <v>326</v>
      </c>
      <c r="C24" s="778" t="s">
        <v>595</v>
      </c>
      <c r="D24" s="778" t="s">
        <v>596</v>
      </c>
      <c r="E24" s="779">
        <v>205000000</v>
      </c>
      <c r="F24" s="779">
        <v>0</v>
      </c>
      <c r="G24" s="779">
        <v>0</v>
      </c>
      <c r="H24" s="1150">
        <f t="shared" si="8"/>
        <v>205000</v>
      </c>
      <c r="I24" s="1150">
        <f t="shared" si="9"/>
        <v>0</v>
      </c>
      <c r="J24" s="1150">
        <f t="shared" si="10"/>
        <v>0</v>
      </c>
      <c r="S24" s="778" t="s">
        <v>423</v>
      </c>
      <c r="T24" s="780" t="s">
        <v>326</v>
      </c>
      <c r="U24" s="778" t="s">
        <v>480</v>
      </c>
      <c r="V24" s="780" t="s">
        <v>471</v>
      </c>
      <c r="W24" s="779">
        <v>235000000</v>
      </c>
      <c r="X24" s="779">
        <v>0</v>
      </c>
      <c r="Y24" s="779">
        <v>0</v>
      </c>
      <c r="Z24" s="1140">
        <f t="shared" si="12"/>
        <v>235000</v>
      </c>
      <c r="AA24" s="1140">
        <f t="shared" si="13"/>
        <v>0</v>
      </c>
      <c r="AB24" s="1140">
        <f t="shared" si="14"/>
        <v>0</v>
      </c>
      <c r="AK24" s="778" t="s">
        <v>423</v>
      </c>
      <c r="AL24" s="778" t="s">
        <v>326</v>
      </c>
      <c r="AM24" s="778" t="s">
        <v>480</v>
      </c>
      <c r="AN24" s="778" t="s">
        <v>471</v>
      </c>
      <c r="AO24" s="779">
        <v>235000000</v>
      </c>
      <c r="AP24" s="779">
        <v>0</v>
      </c>
      <c r="AQ24" s="779">
        <v>0</v>
      </c>
      <c r="AR24" s="779">
        <f t="shared" si="16"/>
        <v>235000</v>
      </c>
      <c r="AS24" s="779">
        <f t="shared" si="17"/>
        <v>0</v>
      </c>
      <c r="AT24" s="779">
        <f t="shared" si="18"/>
        <v>0</v>
      </c>
      <c r="BC24" s="778" t="s">
        <v>423</v>
      </c>
      <c r="BD24" s="778" t="s">
        <v>326</v>
      </c>
      <c r="BE24" s="778" t="s">
        <v>480</v>
      </c>
      <c r="BF24" s="778" t="s">
        <v>471</v>
      </c>
      <c r="BG24" s="779">
        <v>235000000</v>
      </c>
      <c r="BH24" s="779">
        <v>0</v>
      </c>
      <c r="BI24" s="779">
        <v>0</v>
      </c>
      <c r="BJ24" s="1151">
        <f t="shared" si="20"/>
        <v>235000</v>
      </c>
      <c r="BK24" s="1151">
        <f t="shared" si="21"/>
        <v>0</v>
      </c>
      <c r="BL24" s="1151">
        <f t="shared" si="22"/>
        <v>0</v>
      </c>
      <c r="BV24" s="778" t="s">
        <v>423</v>
      </c>
      <c r="BW24" s="778" t="s">
        <v>326</v>
      </c>
      <c r="BX24" s="778" t="s">
        <v>480</v>
      </c>
      <c r="BY24" s="778" t="s">
        <v>471</v>
      </c>
      <c r="BZ24" s="779">
        <v>235000000</v>
      </c>
      <c r="CA24" s="779">
        <v>0</v>
      </c>
      <c r="CB24" s="779">
        <v>0</v>
      </c>
      <c r="CC24" s="779">
        <f t="shared" si="24"/>
        <v>235000</v>
      </c>
      <c r="CD24" s="779">
        <f t="shared" si="25"/>
        <v>0</v>
      </c>
      <c r="CE24" s="779">
        <f t="shared" si="26"/>
        <v>0</v>
      </c>
      <c r="CN24" s="778" t="s">
        <v>423</v>
      </c>
      <c r="CO24" s="778" t="s">
        <v>326</v>
      </c>
      <c r="CP24" s="778" t="s">
        <v>480</v>
      </c>
      <c r="CQ24" s="778" t="s">
        <v>471</v>
      </c>
      <c r="CR24" s="779">
        <v>235000000</v>
      </c>
      <c r="CS24" s="779">
        <v>0</v>
      </c>
      <c r="CT24" s="779">
        <v>0</v>
      </c>
      <c r="CU24" s="779">
        <f t="shared" si="28"/>
        <v>235000</v>
      </c>
      <c r="CV24" s="779">
        <f t="shared" si="29"/>
        <v>0</v>
      </c>
      <c r="CW24" s="779">
        <f t="shared" si="30"/>
        <v>0</v>
      </c>
      <c r="DF24" s="778" t="s">
        <v>423</v>
      </c>
      <c r="DG24" s="780" t="s">
        <v>326</v>
      </c>
      <c r="DH24" s="778" t="s">
        <v>480</v>
      </c>
      <c r="DI24" s="780" t="s">
        <v>471</v>
      </c>
      <c r="DJ24" s="779">
        <v>235000000</v>
      </c>
      <c r="DK24" s="779">
        <v>0</v>
      </c>
      <c r="DL24" s="779">
        <v>0</v>
      </c>
      <c r="DM24" s="1150">
        <f t="shared" si="32"/>
        <v>235000</v>
      </c>
      <c r="DN24" s="1150">
        <f t="shared" si="33"/>
        <v>0</v>
      </c>
      <c r="DO24" s="1150">
        <f t="shared" si="34"/>
        <v>0</v>
      </c>
      <c r="DX24" s="778" t="s">
        <v>423</v>
      </c>
      <c r="DY24" s="780" t="s">
        <v>326</v>
      </c>
      <c r="DZ24" s="778" t="s">
        <v>480</v>
      </c>
      <c r="EA24" s="780" t="s">
        <v>471</v>
      </c>
      <c r="EB24" s="779">
        <v>235000000</v>
      </c>
      <c r="EC24" s="779">
        <v>0</v>
      </c>
      <c r="ED24" s="779">
        <v>0</v>
      </c>
      <c r="EE24" s="779">
        <f t="shared" si="36"/>
        <v>235000</v>
      </c>
      <c r="EF24" s="779">
        <f t="shared" si="37"/>
        <v>0</v>
      </c>
      <c r="EG24" s="779">
        <f t="shared" si="38"/>
        <v>0</v>
      </c>
      <c r="EQ24" s="778" t="s">
        <v>423</v>
      </c>
      <c r="ER24" s="780" t="s">
        <v>326</v>
      </c>
      <c r="ES24" s="778" t="s">
        <v>444</v>
      </c>
      <c r="ET24" s="778" t="s">
        <v>599</v>
      </c>
      <c r="EU24" s="779">
        <v>269500000</v>
      </c>
      <c r="EV24" s="779">
        <v>0</v>
      </c>
      <c r="EW24" s="779">
        <v>0</v>
      </c>
      <c r="EX24" s="1155">
        <f t="shared" si="40"/>
        <v>269500</v>
      </c>
      <c r="EY24" s="1155">
        <f t="shared" si="41"/>
        <v>0</v>
      </c>
      <c r="EZ24" s="1155">
        <f t="shared" si="42"/>
        <v>0</v>
      </c>
      <c r="FK24" s="792" t="s">
        <v>423</v>
      </c>
      <c r="FL24" s="792" t="s">
        <v>326</v>
      </c>
      <c r="FM24" s="792" t="s">
        <v>444</v>
      </c>
      <c r="FN24" s="792" t="s">
        <v>599</v>
      </c>
      <c r="FO24" s="1151">
        <v>269500000</v>
      </c>
      <c r="FP24" s="1151">
        <v>0</v>
      </c>
      <c r="FQ24" s="1151">
        <v>0</v>
      </c>
      <c r="FR24" s="1151">
        <f t="shared" si="43"/>
        <v>269500</v>
      </c>
      <c r="FS24" s="1151">
        <f t="shared" si="52"/>
        <v>0</v>
      </c>
      <c r="FT24" s="1151">
        <f t="shared" si="53"/>
        <v>0</v>
      </c>
      <c r="GC24" s="747" t="s">
        <v>423</v>
      </c>
      <c r="GD24" s="747" t="s">
        <v>326</v>
      </c>
      <c r="GE24" s="747" t="s">
        <v>470</v>
      </c>
      <c r="GF24" s="747" t="s">
        <v>597</v>
      </c>
      <c r="GG24" s="1151">
        <v>805120243</v>
      </c>
      <c r="GH24" s="1151">
        <v>0</v>
      </c>
      <c r="GI24" s="1151">
        <v>0</v>
      </c>
      <c r="GJ24" s="1151">
        <f t="shared" si="45"/>
        <v>805120.24300000002</v>
      </c>
      <c r="GK24" s="1151">
        <f t="shared" si="46"/>
        <v>0</v>
      </c>
      <c r="GL24" s="1151">
        <f t="shared" si="47"/>
        <v>0</v>
      </c>
      <c r="GU24" s="747" t="s">
        <v>423</v>
      </c>
      <c r="GV24" s="747" t="s">
        <v>326</v>
      </c>
      <c r="GW24" s="747" t="s">
        <v>470</v>
      </c>
      <c r="GX24" s="747" t="s">
        <v>597</v>
      </c>
      <c r="GY24" s="1671">
        <v>794217140</v>
      </c>
      <c r="GZ24" s="1671">
        <v>0</v>
      </c>
      <c r="HA24" s="1671">
        <v>0</v>
      </c>
      <c r="HB24" s="824">
        <f t="shared" si="49"/>
        <v>794217.14</v>
      </c>
      <c r="HC24" s="824">
        <f t="shared" si="50"/>
        <v>0</v>
      </c>
      <c r="HD24" s="824">
        <f t="shared" si="51"/>
        <v>0</v>
      </c>
    </row>
    <row r="25" spans="1:212" ht="15" customHeight="1" x14ac:dyDescent="0.2">
      <c r="A25" s="778" t="s">
        <v>423</v>
      </c>
      <c r="B25" s="778" t="s">
        <v>326</v>
      </c>
      <c r="C25" s="778" t="s">
        <v>424</v>
      </c>
      <c r="D25" s="778" t="s">
        <v>473</v>
      </c>
      <c r="E25" s="779">
        <v>160000000</v>
      </c>
      <c r="F25" s="779">
        <v>0</v>
      </c>
      <c r="G25" s="779">
        <v>0</v>
      </c>
      <c r="H25" s="1150">
        <f t="shared" si="8"/>
        <v>160000</v>
      </c>
      <c r="I25" s="1150">
        <f t="shared" si="9"/>
        <v>0</v>
      </c>
      <c r="J25" s="1150">
        <f t="shared" si="10"/>
        <v>0</v>
      </c>
      <c r="S25" s="778" t="s">
        <v>423</v>
      </c>
      <c r="T25" s="780" t="s">
        <v>326</v>
      </c>
      <c r="U25" s="778" t="s">
        <v>595</v>
      </c>
      <c r="V25" s="780" t="s">
        <v>596</v>
      </c>
      <c r="W25" s="779">
        <v>205000000</v>
      </c>
      <c r="X25" s="779">
        <v>0</v>
      </c>
      <c r="Y25" s="779">
        <v>0</v>
      </c>
      <c r="Z25" s="1140">
        <f t="shared" si="12"/>
        <v>205000</v>
      </c>
      <c r="AA25" s="1140">
        <f t="shared" si="13"/>
        <v>0</v>
      </c>
      <c r="AB25" s="1140">
        <f t="shared" si="14"/>
        <v>0</v>
      </c>
      <c r="AK25" s="778" t="s">
        <v>423</v>
      </c>
      <c r="AL25" s="778" t="s">
        <v>326</v>
      </c>
      <c r="AM25" s="778" t="s">
        <v>595</v>
      </c>
      <c r="AN25" s="778" t="s">
        <v>596</v>
      </c>
      <c r="AO25" s="779">
        <v>205000000</v>
      </c>
      <c r="AP25" s="779">
        <v>0</v>
      </c>
      <c r="AQ25" s="779">
        <v>0</v>
      </c>
      <c r="AR25" s="779">
        <f t="shared" si="16"/>
        <v>205000</v>
      </c>
      <c r="AS25" s="779">
        <f t="shared" si="17"/>
        <v>0</v>
      </c>
      <c r="AT25" s="779">
        <f t="shared" si="18"/>
        <v>0</v>
      </c>
      <c r="BC25" s="778" t="s">
        <v>423</v>
      </c>
      <c r="BD25" s="778" t="s">
        <v>326</v>
      </c>
      <c r="BE25" s="778" t="s">
        <v>595</v>
      </c>
      <c r="BF25" s="778" t="s">
        <v>596</v>
      </c>
      <c r="BG25" s="779">
        <v>205000000</v>
      </c>
      <c r="BH25" s="779">
        <v>0</v>
      </c>
      <c r="BI25" s="779">
        <v>0</v>
      </c>
      <c r="BJ25" s="1151">
        <f t="shared" si="20"/>
        <v>205000</v>
      </c>
      <c r="BK25" s="1151">
        <f t="shared" si="21"/>
        <v>0</v>
      </c>
      <c r="BL25" s="1151">
        <f t="shared" si="22"/>
        <v>0</v>
      </c>
      <c r="BV25" s="778" t="s">
        <v>423</v>
      </c>
      <c r="BW25" s="778" t="s">
        <v>326</v>
      </c>
      <c r="BX25" s="778" t="s">
        <v>595</v>
      </c>
      <c r="BY25" s="778" t="s">
        <v>596</v>
      </c>
      <c r="BZ25" s="779">
        <v>205000000</v>
      </c>
      <c r="CA25" s="779">
        <v>0</v>
      </c>
      <c r="CB25" s="779">
        <v>0</v>
      </c>
      <c r="CC25" s="779">
        <f t="shared" si="24"/>
        <v>205000</v>
      </c>
      <c r="CD25" s="779">
        <f t="shared" si="25"/>
        <v>0</v>
      </c>
      <c r="CE25" s="779">
        <f t="shared" si="26"/>
        <v>0</v>
      </c>
      <c r="CN25" s="778" t="s">
        <v>423</v>
      </c>
      <c r="CO25" s="778" t="s">
        <v>326</v>
      </c>
      <c r="CP25" s="778" t="s">
        <v>595</v>
      </c>
      <c r="CQ25" s="778" t="s">
        <v>596</v>
      </c>
      <c r="CR25" s="779">
        <v>205000000</v>
      </c>
      <c r="CS25" s="779">
        <v>0</v>
      </c>
      <c r="CT25" s="779">
        <v>0</v>
      </c>
      <c r="CU25" s="779">
        <f t="shared" si="28"/>
        <v>205000</v>
      </c>
      <c r="CV25" s="779">
        <f t="shared" si="29"/>
        <v>0</v>
      </c>
      <c r="CW25" s="779">
        <f t="shared" si="30"/>
        <v>0</v>
      </c>
      <c r="DF25" s="778" t="s">
        <v>423</v>
      </c>
      <c r="DG25" s="780" t="s">
        <v>326</v>
      </c>
      <c r="DH25" s="778" t="s">
        <v>595</v>
      </c>
      <c r="DI25" s="780" t="s">
        <v>596</v>
      </c>
      <c r="DJ25" s="779">
        <v>205000000</v>
      </c>
      <c r="DK25" s="779">
        <v>0</v>
      </c>
      <c r="DL25" s="779">
        <v>0</v>
      </c>
      <c r="DM25" s="1150">
        <f t="shared" si="32"/>
        <v>205000</v>
      </c>
      <c r="DN25" s="1150">
        <f t="shared" si="33"/>
        <v>0</v>
      </c>
      <c r="DO25" s="1150">
        <f t="shared" si="34"/>
        <v>0</v>
      </c>
      <c r="DX25" s="778" t="s">
        <v>423</v>
      </c>
      <c r="DY25" s="780" t="s">
        <v>326</v>
      </c>
      <c r="DZ25" s="778" t="s">
        <v>595</v>
      </c>
      <c r="EA25" s="780" t="s">
        <v>596</v>
      </c>
      <c r="EB25" s="779">
        <v>205000000</v>
      </c>
      <c r="EC25" s="779">
        <v>0</v>
      </c>
      <c r="ED25" s="779">
        <v>0</v>
      </c>
      <c r="EE25" s="779">
        <f t="shared" si="36"/>
        <v>205000</v>
      </c>
      <c r="EF25" s="779">
        <f t="shared" si="37"/>
        <v>0</v>
      </c>
      <c r="EG25" s="779">
        <f t="shared" si="38"/>
        <v>0</v>
      </c>
      <c r="EQ25" s="778" t="s">
        <v>423</v>
      </c>
      <c r="ER25" s="780" t="s">
        <v>326</v>
      </c>
      <c r="ES25" s="778" t="s">
        <v>424</v>
      </c>
      <c r="ET25" s="778" t="s">
        <v>473</v>
      </c>
      <c r="EU25" s="779">
        <v>159963700</v>
      </c>
      <c r="EV25" s="779">
        <v>0</v>
      </c>
      <c r="EW25" s="779">
        <v>0</v>
      </c>
      <c r="EX25" s="1155">
        <f t="shared" si="40"/>
        <v>159963.70000000001</v>
      </c>
      <c r="EY25" s="1155">
        <f t="shared" si="41"/>
        <v>0</v>
      </c>
      <c r="EZ25" s="1155">
        <f t="shared" si="42"/>
        <v>0</v>
      </c>
      <c r="FK25" s="792" t="s">
        <v>423</v>
      </c>
      <c r="FL25" s="792" t="s">
        <v>326</v>
      </c>
      <c r="FM25" s="792" t="s">
        <v>424</v>
      </c>
      <c r="FN25" s="792" t="s">
        <v>473</v>
      </c>
      <c r="FO25" s="1151">
        <v>159963700</v>
      </c>
      <c r="FP25" s="1151">
        <v>0</v>
      </c>
      <c r="FQ25" s="1151">
        <v>0</v>
      </c>
      <c r="FR25" s="1151">
        <f t="shared" si="43"/>
        <v>159963.70000000001</v>
      </c>
      <c r="FS25" s="1151">
        <f t="shared" si="52"/>
        <v>0</v>
      </c>
      <c r="FT25" s="1151">
        <f t="shared" si="53"/>
        <v>0</v>
      </c>
      <c r="GC25" s="747" t="s">
        <v>423</v>
      </c>
      <c r="GD25" s="747" t="s">
        <v>326</v>
      </c>
      <c r="GE25" s="747" t="s">
        <v>479</v>
      </c>
      <c r="GF25" s="747" t="s">
        <v>598</v>
      </c>
      <c r="GG25" s="1151">
        <v>357123057</v>
      </c>
      <c r="GH25" s="1151">
        <v>0</v>
      </c>
      <c r="GI25" s="1151">
        <v>0</v>
      </c>
      <c r="GJ25" s="1151">
        <f t="shared" si="45"/>
        <v>357123.05699999997</v>
      </c>
      <c r="GK25" s="1151">
        <f t="shared" si="46"/>
        <v>0</v>
      </c>
      <c r="GL25" s="1151">
        <f t="shared" si="47"/>
        <v>0</v>
      </c>
      <c r="GU25" s="747" t="s">
        <v>423</v>
      </c>
      <c r="GV25" s="747" t="s">
        <v>326</v>
      </c>
      <c r="GW25" s="747" t="s">
        <v>479</v>
      </c>
      <c r="GX25" s="747" t="s">
        <v>598</v>
      </c>
      <c r="GY25" s="1671">
        <v>398037160</v>
      </c>
      <c r="GZ25" s="1671">
        <v>0</v>
      </c>
      <c r="HA25" s="1671">
        <v>0</v>
      </c>
      <c r="HB25" s="824">
        <f t="shared" si="49"/>
        <v>398037.16</v>
      </c>
      <c r="HC25" s="824">
        <f t="shared" si="50"/>
        <v>0</v>
      </c>
      <c r="HD25" s="824">
        <f t="shared" si="51"/>
        <v>0</v>
      </c>
    </row>
    <row r="26" spans="1:212" ht="15" customHeight="1" x14ac:dyDescent="0.2">
      <c r="A26" s="778" t="s">
        <v>423</v>
      </c>
      <c r="B26" s="778" t="s">
        <v>326</v>
      </c>
      <c r="C26" s="778" t="s">
        <v>595</v>
      </c>
      <c r="D26" s="778" t="s">
        <v>596</v>
      </c>
      <c r="E26" s="779">
        <v>0</v>
      </c>
      <c r="F26" s="779">
        <v>3120000</v>
      </c>
      <c r="G26" s="779">
        <v>0</v>
      </c>
      <c r="H26" s="1150">
        <f t="shared" si="8"/>
        <v>0</v>
      </c>
      <c r="I26" s="1150">
        <f t="shared" si="9"/>
        <v>3120</v>
      </c>
      <c r="J26" s="1150">
        <f t="shared" si="10"/>
        <v>0</v>
      </c>
      <c r="S26" s="778" t="s">
        <v>423</v>
      </c>
      <c r="T26" s="780" t="s">
        <v>326</v>
      </c>
      <c r="U26" s="778" t="s">
        <v>424</v>
      </c>
      <c r="V26" s="780" t="s">
        <v>473</v>
      </c>
      <c r="W26" s="779">
        <v>160000000</v>
      </c>
      <c r="X26" s="779">
        <v>0</v>
      </c>
      <c r="Y26" s="779">
        <v>0</v>
      </c>
      <c r="Z26" s="1140">
        <f t="shared" si="12"/>
        <v>160000</v>
      </c>
      <c r="AA26" s="1140">
        <f t="shared" si="13"/>
        <v>0</v>
      </c>
      <c r="AB26" s="1140">
        <f t="shared" si="14"/>
        <v>0</v>
      </c>
      <c r="AK26" s="778" t="s">
        <v>423</v>
      </c>
      <c r="AL26" s="778" t="s">
        <v>326</v>
      </c>
      <c r="AM26" s="778" t="s">
        <v>424</v>
      </c>
      <c r="AN26" s="778" t="s">
        <v>473</v>
      </c>
      <c r="AO26" s="779">
        <v>160000000</v>
      </c>
      <c r="AP26" s="779">
        <v>0</v>
      </c>
      <c r="AQ26" s="779">
        <v>0</v>
      </c>
      <c r="AR26" s="779">
        <f t="shared" si="16"/>
        <v>160000</v>
      </c>
      <c r="AS26" s="779">
        <f t="shared" si="17"/>
        <v>0</v>
      </c>
      <c r="AT26" s="779">
        <f t="shared" si="18"/>
        <v>0</v>
      </c>
      <c r="BC26" s="778" t="s">
        <v>423</v>
      </c>
      <c r="BD26" s="778" t="s">
        <v>326</v>
      </c>
      <c r="BE26" s="778" t="s">
        <v>424</v>
      </c>
      <c r="BF26" s="778" t="s">
        <v>473</v>
      </c>
      <c r="BG26" s="779">
        <v>160000000</v>
      </c>
      <c r="BH26" s="779">
        <v>0</v>
      </c>
      <c r="BI26" s="779">
        <v>0</v>
      </c>
      <c r="BJ26" s="1151">
        <f t="shared" si="20"/>
        <v>160000</v>
      </c>
      <c r="BK26" s="1151">
        <f t="shared" si="21"/>
        <v>0</v>
      </c>
      <c r="BL26" s="1151">
        <f t="shared" si="22"/>
        <v>0</v>
      </c>
      <c r="BV26" s="778" t="s">
        <v>423</v>
      </c>
      <c r="BW26" s="778" t="s">
        <v>326</v>
      </c>
      <c r="BX26" s="778" t="s">
        <v>424</v>
      </c>
      <c r="BY26" s="778" t="s">
        <v>473</v>
      </c>
      <c r="BZ26" s="779">
        <v>160000000</v>
      </c>
      <c r="CA26" s="779">
        <v>0</v>
      </c>
      <c r="CB26" s="779">
        <v>0</v>
      </c>
      <c r="CC26" s="779">
        <f t="shared" si="24"/>
        <v>160000</v>
      </c>
      <c r="CD26" s="779">
        <f t="shared" si="25"/>
        <v>0</v>
      </c>
      <c r="CE26" s="779">
        <f t="shared" si="26"/>
        <v>0</v>
      </c>
      <c r="CN26" s="778" t="s">
        <v>423</v>
      </c>
      <c r="CO26" s="778" t="s">
        <v>326</v>
      </c>
      <c r="CP26" s="778" t="s">
        <v>424</v>
      </c>
      <c r="CQ26" s="778" t="s">
        <v>473</v>
      </c>
      <c r="CR26" s="779">
        <v>160000000</v>
      </c>
      <c r="CS26" s="779">
        <v>0</v>
      </c>
      <c r="CT26" s="779">
        <v>0</v>
      </c>
      <c r="CU26" s="779">
        <f t="shared" si="28"/>
        <v>160000</v>
      </c>
      <c r="CV26" s="779">
        <f t="shared" si="29"/>
        <v>0</v>
      </c>
      <c r="CW26" s="779">
        <f t="shared" si="30"/>
        <v>0</v>
      </c>
      <c r="DF26" s="778" t="s">
        <v>423</v>
      </c>
      <c r="DG26" s="780" t="s">
        <v>326</v>
      </c>
      <c r="DH26" s="778" t="s">
        <v>424</v>
      </c>
      <c r="DI26" s="780" t="s">
        <v>473</v>
      </c>
      <c r="DJ26" s="779">
        <v>160000000</v>
      </c>
      <c r="DK26" s="779">
        <v>0</v>
      </c>
      <c r="DL26" s="779">
        <v>0</v>
      </c>
      <c r="DM26" s="1150">
        <f t="shared" si="32"/>
        <v>160000</v>
      </c>
      <c r="DN26" s="1150">
        <f t="shared" si="33"/>
        <v>0</v>
      </c>
      <c r="DO26" s="1150">
        <f t="shared" si="34"/>
        <v>0</v>
      </c>
      <c r="DX26" s="778" t="s">
        <v>423</v>
      </c>
      <c r="DY26" s="780" t="s">
        <v>326</v>
      </c>
      <c r="DZ26" s="778" t="s">
        <v>479</v>
      </c>
      <c r="EA26" s="780" t="s">
        <v>598</v>
      </c>
      <c r="EB26" s="779">
        <v>175206757</v>
      </c>
      <c r="EC26" s="779">
        <v>0</v>
      </c>
      <c r="ED26" s="779">
        <v>0</v>
      </c>
      <c r="EE26" s="779">
        <f t="shared" si="36"/>
        <v>175206.75700000001</v>
      </c>
      <c r="EF26" s="779">
        <f t="shared" si="37"/>
        <v>0</v>
      </c>
      <c r="EG26" s="779">
        <f t="shared" si="38"/>
        <v>0</v>
      </c>
      <c r="EQ26" s="778" t="s">
        <v>423</v>
      </c>
      <c r="ER26" s="780" t="s">
        <v>326</v>
      </c>
      <c r="ES26" s="778" t="s">
        <v>480</v>
      </c>
      <c r="ET26" s="778" t="s">
        <v>471</v>
      </c>
      <c r="EU26" s="779">
        <v>30000000</v>
      </c>
      <c r="EV26" s="779">
        <v>0</v>
      </c>
      <c r="EW26" s="779">
        <v>0</v>
      </c>
      <c r="EX26" s="1155">
        <f t="shared" si="40"/>
        <v>30000</v>
      </c>
      <c r="EY26" s="1155">
        <f t="shared" si="41"/>
        <v>0</v>
      </c>
      <c r="EZ26" s="1155">
        <f t="shared" si="42"/>
        <v>0</v>
      </c>
      <c r="FK26" s="792" t="s">
        <v>423</v>
      </c>
      <c r="FL26" s="792" t="s">
        <v>326</v>
      </c>
      <c r="FM26" s="792" t="s">
        <v>480</v>
      </c>
      <c r="FN26" s="792" t="s">
        <v>471</v>
      </c>
      <c r="FO26" s="1151">
        <v>30000000</v>
      </c>
      <c r="FP26" s="1151">
        <v>0</v>
      </c>
      <c r="FQ26" s="1151">
        <v>0</v>
      </c>
      <c r="FR26" s="1151">
        <f t="shared" si="43"/>
        <v>30000</v>
      </c>
      <c r="FS26" s="1151">
        <f t="shared" si="52"/>
        <v>0</v>
      </c>
      <c r="FT26" s="1151">
        <f t="shared" si="53"/>
        <v>0</v>
      </c>
      <c r="GC26" s="747" t="s">
        <v>423</v>
      </c>
      <c r="GD26" s="747" t="s">
        <v>326</v>
      </c>
      <c r="GE26" s="747" t="s">
        <v>444</v>
      </c>
      <c r="GF26" s="747" t="s">
        <v>599</v>
      </c>
      <c r="GG26" s="1151">
        <v>269500000</v>
      </c>
      <c r="GH26" s="1151">
        <v>0</v>
      </c>
      <c r="GI26" s="1151">
        <v>0</v>
      </c>
      <c r="GJ26" s="1151">
        <f t="shared" si="45"/>
        <v>269500</v>
      </c>
      <c r="GK26" s="1151">
        <f t="shared" si="46"/>
        <v>0</v>
      </c>
      <c r="GL26" s="1151">
        <f t="shared" si="47"/>
        <v>0</v>
      </c>
      <c r="GU26" s="747" t="s">
        <v>423</v>
      </c>
      <c r="GV26" s="747" t="s">
        <v>326</v>
      </c>
      <c r="GW26" s="747" t="s">
        <v>444</v>
      </c>
      <c r="GX26" s="747" t="s">
        <v>599</v>
      </c>
      <c r="GY26" s="1671">
        <v>269500000</v>
      </c>
      <c r="GZ26" s="1671">
        <v>0</v>
      </c>
      <c r="HA26" s="1671">
        <v>0</v>
      </c>
      <c r="HB26" s="824">
        <f t="shared" si="49"/>
        <v>269500</v>
      </c>
      <c r="HC26" s="824">
        <f t="shared" si="50"/>
        <v>0</v>
      </c>
      <c r="HD26" s="824">
        <f t="shared" si="51"/>
        <v>0</v>
      </c>
    </row>
    <row r="27" spans="1:212" ht="15" customHeight="1" x14ac:dyDescent="0.2">
      <c r="A27" s="778" t="s">
        <v>957</v>
      </c>
      <c r="B27" s="778" t="s">
        <v>958</v>
      </c>
      <c r="C27" s="778" t="s">
        <v>431</v>
      </c>
      <c r="D27" s="778" t="s">
        <v>431</v>
      </c>
      <c r="E27" s="779">
        <v>1000</v>
      </c>
      <c r="F27" s="779">
        <v>0</v>
      </c>
      <c r="G27" s="779">
        <v>0</v>
      </c>
      <c r="H27" s="1150">
        <f t="shared" si="8"/>
        <v>1</v>
      </c>
      <c r="I27" s="1150">
        <f t="shared" si="9"/>
        <v>0</v>
      </c>
      <c r="J27" s="1150">
        <f t="shared" si="10"/>
        <v>0</v>
      </c>
      <c r="S27" s="778" t="s">
        <v>423</v>
      </c>
      <c r="T27" s="780" t="s">
        <v>326</v>
      </c>
      <c r="U27" s="778" t="s">
        <v>595</v>
      </c>
      <c r="V27" s="780" t="s">
        <v>596</v>
      </c>
      <c r="W27" s="779">
        <v>0</v>
      </c>
      <c r="X27" s="779">
        <v>3120000</v>
      </c>
      <c r="Y27" s="779">
        <v>780000</v>
      </c>
      <c r="Z27" s="1140">
        <f t="shared" si="12"/>
        <v>0</v>
      </c>
      <c r="AA27" s="1140">
        <f t="shared" si="13"/>
        <v>3120</v>
      </c>
      <c r="AB27" s="1140">
        <f t="shared" si="14"/>
        <v>780</v>
      </c>
      <c r="AK27" s="778" t="s">
        <v>423</v>
      </c>
      <c r="AL27" s="778" t="s">
        <v>326</v>
      </c>
      <c r="AM27" s="778" t="s">
        <v>595</v>
      </c>
      <c r="AN27" s="778" t="s">
        <v>596</v>
      </c>
      <c r="AO27" s="779">
        <v>0</v>
      </c>
      <c r="AP27" s="779">
        <v>28109000</v>
      </c>
      <c r="AQ27" s="779">
        <v>780000</v>
      </c>
      <c r="AR27" s="779">
        <f t="shared" si="16"/>
        <v>0</v>
      </c>
      <c r="AS27" s="779">
        <f t="shared" si="17"/>
        <v>28109</v>
      </c>
      <c r="AT27" s="779">
        <f t="shared" si="18"/>
        <v>780</v>
      </c>
      <c r="BC27" s="778" t="s">
        <v>423</v>
      </c>
      <c r="BD27" s="778" t="s">
        <v>326</v>
      </c>
      <c r="BE27" s="778" t="s">
        <v>431</v>
      </c>
      <c r="BF27" s="778" t="s">
        <v>431</v>
      </c>
      <c r="BG27" s="779">
        <v>0</v>
      </c>
      <c r="BH27" s="779">
        <v>0</v>
      </c>
      <c r="BI27" s="779">
        <v>0</v>
      </c>
      <c r="BJ27" s="1151">
        <f t="shared" si="20"/>
        <v>0</v>
      </c>
      <c r="BK27" s="1151">
        <f t="shared" si="21"/>
        <v>0</v>
      </c>
      <c r="BL27" s="1151">
        <f t="shared" si="22"/>
        <v>0</v>
      </c>
      <c r="BV27" s="778" t="s">
        <v>423</v>
      </c>
      <c r="BW27" s="778" t="s">
        <v>326</v>
      </c>
      <c r="BX27" s="778" t="s">
        <v>444</v>
      </c>
      <c r="BY27" s="778" t="s">
        <v>599</v>
      </c>
      <c r="BZ27" s="779">
        <v>0</v>
      </c>
      <c r="CA27" s="779">
        <v>85000000</v>
      </c>
      <c r="CB27" s="779">
        <v>80000000</v>
      </c>
      <c r="CC27" s="779">
        <f t="shared" si="24"/>
        <v>0</v>
      </c>
      <c r="CD27" s="779">
        <f t="shared" si="25"/>
        <v>85000</v>
      </c>
      <c r="CE27" s="779">
        <f t="shared" si="26"/>
        <v>80000</v>
      </c>
      <c r="CN27" s="778" t="s">
        <v>423</v>
      </c>
      <c r="CO27" s="778" t="s">
        <v>326</v>
      </c>
      <c r="CP27" s="778" t="s">
        <v>595</v>
      </c>
      <c r="CQ27" s="778" t="s">
        <v>596</v>
      </c>
      <c r="CR27" s="779">
        <v>0</v>
      </c>
      <c r="CS27" s="779">
        <v>28109000</v>
      </c>
      <c r="CT27" s="779">
        <v>1560000</v>
      </c>
      <c r="CU27" s="779">
        <f t="shared" si="28"/>
        <v>0</v>
      </c>
      <c r="CV27" s="779">
        <f t="shared" si="29"/>
        <v>28109</v>
      </c>
      <c r="CW27" s="779">
        <f t="shared" si="30"/>
        <v>1560</v>
      </c>
      <c r="DF27" s="778" t="s">
        <v>423</v>
      </c>
      <c r="DG27" s="780" t="s">
        <v>326</v>
      </c>
      <c r="DH27" s="778" t="s">
        <v>470</v>
      </c>
      <c r="DI27" s="780" t="s">
        <v>597</v>
      </c>
      <c r="DJ27" s="779">
        <v>0</v>
      </c>
      <c r="DK27" s="779">
        <v>340000000</v>
      </c>
      <c r="DL27" s="779">
        <v>340000000</v>
      </c>
      <c r="DM27" s="1150">
        <f t="shared" si="32"/>
        <v>0</v>
      </c>
      <c r="DN27" s="1150">
        <f t="shared" si="33"/>
        <v>340000</v>
      </c>
      <c r="DO27" s="1150">
        <f t="shared" si="34"/>
        <v>340000</v>
      </c>
      <c r="DX27" s="778" t="s">
        <v>423</v>
      </c>
      <c r="DY27" s="780" t="s">
        <v>326</v>
      </c>
      <c r="DZ27" s="778" t="s">
        <v>424</v>
      </c>
      <c r="EA27" s="780" t="s">
        <v>473</v>
      </c>
      <c r="EB27" s="779">
        <v>160000000</v>
      </c>
      <c r="EC27" s="779">
        <v>0</v>
      </c>
      <c r="ED27" s="779">
        <v>0</v>
      </c>
      <c r="EE27" s="779">
        <f t="shared" si="36"/>
        <v>160000</v>
      </c>
      <c r="EF27" s="779">
        <f t="shared" si="37"/>
        <v>0</v>
      </c>
      <c r="EG27" s="779">
        <f t="shared" si="38"/>
        <v>0</v>
      </c>
      <c r="EQ27" s="778" t="s">
        <v>423</v>
      </c>
      <c r="ER27" s="780" t="s">
        <v>326</v>
      </c>
      <c r="ES27" s="778" t="s">
        <v>595</v>
      </c>
      <c r="ET27" s="778" t="s">
        <v>596</v>
      </c>
      <c r="EU27" s="779">
        <v>28120000</v>
      </c>
      <c r="EV27" s="779">
        <v>0</v>
      </c>
      <c r="EW27" s="779">
        <v>0</v>
      </c>
      <c r="EX27" s="1155">
        <f t="shared" si="40"/>
        <v>28120</v>
      </c>
      <c r="EY27" s="1155">
        <f t="shared" si="41"/>
        <v>0</v>
      </c>
      <c r="EZ27" s="1155">
        <f t="shared" si="42"/>
        <v>0</v>
      </c>
      <c r="FK27" s="792" t="s">
        <v>423</v>
      </c>
      <c r="FL27" s="792" t="s">
        <v>326</v>
      </c>
      <c r="FM27" s="792" t="s">
        <v>595</v>
      </c>
      <c r="FN27" s="792" t="s">
        <v>596</v>
      </c>
      <c r="FO27" s="1151">
        <v>28120000</v>
      </c>
      <c r="FP27" s="1151">
        <v>0</v>
      </c>
      <c r="FQ27" s="1151">
        <v>0</v>
      </c>
      <c r="FR27" s="1151">
        <f t="shared" si="43"/>
        <v>28120</v>
      </c>
      <c r="FS27" s="1151">
        <f t="shared" si="52"/>
        <v>0</v>
      </c>
      <c r="FT27" s="1151">
        <f t="shared" si="53"/>
        <v>0</v>
      </c>
      <c r="GC27" s="747" t="s">
        <v>423</v>
      </c>
      <c r="GD27" s="747" t="s">
        <v>326</v>
      </c>
      <c r="GE27" s="747" t="s">
        <v>424</v>
      </c>
      <c r="GF27" s="747" t="s">
        <v>473</v>
      </c>
      <c r="GG27" s="1151">
        <v>159963700</v>
      </c>
      <c r="GH27" s="1151">
        <v>0</v>
      </c>
      <c r="GI27" s="1151">
        <v>0</v>
      </c>
      <c r="GJ27" s="1151">
        <f t="shared" si="45"/>
        <v>159963.70000000001</v>
      </c>
      <c r="GK27" s="1151">
        <f t="shared" si="46"/>
        <v>0</v>
      </c>
      <c r="GL27" s="1151">
        <f t="shared" si="47"/>
        <v>0</v>
      </c>
      <c r="GU27" s="747" t="s">
        <v>423</v>
      </c>
      <c r="GV27" s="747" t="s">
        <v>326</v>
      </c>
      <c r="GW27" s="747" t="s">
        <v>424</v>
      </c>
      <c r="GX27" s="747" t="s">
        <v>473</v>
      </c>
      <c r="GY27" s="1671">
        <v>159963700</v>
      </c>
      <c r="GZ27" s="1671">
        <v>0</v>
      </c>
      <c r="HA27" s="1671">
        <v>0</v>
      </c>
      <c r="HB27" s="824">
        <f t="shared" si="49"/>
        <v>159963.70000000001</v>
      </c>
      <c r="HC27" s="824">
        <f t="shared" si="50"/>
        <v>0</v>
      </c>
      <c r="HD27" s="824">
        <f t="shared" si="51"/>
        <v>0</v>
      </c>
    </row>
    <row r="28" spans="1:212" ht="15" customHeight="1" x14ac:dyDescent="0.2">
      <c r="A28" s="778" t="s">
        <v>957</v>
      </c>
      <c r="B28" s="778" t="s">
        <v>958</v>
      </c>
      <c r="C28" s="778" t="s">
        <v>431</v>
      </c>
      <c r="D28" s="778" t="s">
        <v>431</v>
      </c>
      <c r="E28" s="779">
        <v>0</v>
      </c>
      <c r="F28" s="779">
        <v>366427393</v>
      </c>
      <c r="G28" s="779">
        <v>366427393</v>
      </c>
      <c r="H28" s="1150">
        <f t="shared" si="8"/>
        <v>0</v>
      </c>
      <c r="I28" s="1150">
        <f t="shared" si="9"/>
        <v>366427.39299999998</v>
      </c>
      <c r="J28" s="1150">
        <f t="shared" si="10"/>
        <v>366427.39299999998</v>
      </c>
      <c r="S28" s="778" t="s">
        <v>423</v>
      </c>
      <c r="T28" s="780" t="s">
        <v>326</v>
      </c>
      <c r="U28" s="778" t="s">
        <v>431</v>
      </c>
      <c r="V28" s="780" t="s">
        <v>431</v>
      </c>
      <c r="W28" s="779">
        <v>0</v>
      </c>
      <c r="X28" s="779">
        <v>0</v>
      </c>
      <c r="Y28" s="779">
        <v>0</v>
      </c>
      <c r="Z28" s="1140">
        <f t="shared" si="12"/>
        <v>0</v>
      </c>
      <c r="AA28" s="1140">
        <f t="shared" si="13"/>
        <v>0</v>
      </c>
      <c r="AB28" s="1140">
        <f t="shared" si="14"/>
        <v>0</v>
      </c>
      <c r="AK28" s="778" t="s">
        <v>423</v>
      </c>
      <c r="AL28" s="778" t="s">
        <v>326</v>
      </c>
      <c r="AM28" s="778" t="s">
        <v>444</v>
      </c>
      <c r="AN28" s="778" t="s">
        <v>599</v>
      </c>
      <c r="AO28" s="779">
        <v>0</v>
      </c>
      <c r="AP28" s="779">
        <v>85000000</v>
      </c>
      <c r="AQ28" s="779">
        <v>75000000</v>
      </c>
      <c r="AR28" s="779">
        <f t="shared" si="16"/>
        <v>0</v>
      </c>
      <c r="AS28" s="779">
        <f t="shared" si="17"/>
        <v>85000</v>
      </c>
      <c r="AT28" s="779">
        <f t="shared" si="18"/>
        <v>75000</v>
      </c>
      <c r="BC28" s="778" t="s">
        <v>423</v>
      </c>
      <c r="BD28" s="778" t="s">
        <v>326</v>
      </c>
      <c r="BE28" s="778" t="s">
        <v>431</v>
      </c>
      <c r="BF28" s="778" t="s">
        <v>431</v>
      </c>
      <c r="BG28" s="779">
        <v>0</v>
      </c>
      <c r="BH28" s="779">
        <v>0</v>
      </c>
      <c r="BI28" s="779">
        <v>0</v>
      </c>
      <c r="BJ28" s="1151">
        <f t="shared" si="20"/>
        <v>0</v>
      </c>
      <c r="BK28" s="1151">
        <f t="shared" si="21"/>
        <v>0</v>
      </c>
      <c r="BL28" s="1151">
        <f t="shared" si="22"/>
        <v>0</v>
      </c>
      <c r="BV28" s="778" t="s">
        <v>423</v>
      </c>
      <c r="BW28" s="778" t="s">
        <v>326</v>
      </c>
      <c r="BX28" s="778" t="s">
        <v>431</v>
      </c>
      <c r="BY28" s="778" t="s">
        <v>431</v>
      </c>
      <c r="BZ28" s="779">
        <v>0</v>
      </c>
      <c r="CA28" s="779">
        <v>0</v>
      </c>
      <c r="CB28" s="779">
        <v>0</v>
      </c>
      <c r="CC28" s="779">
        <f t="shared" si="24"/>
        <v>0</v>
      </c>
      <c r="CD28" s="779">
        <f t="shared" si="25"/>
        <v>0</v>
      </c>
      <c r="CE28" s="779">
        <f t="shared" si="26"/>
        <v>0</v>
      </c>
      <c r="CN28" s="778" t="s">
        <v>423</v>
      </c>
      <c r="CO28" s="778" t="s">
        <v>326</v>
      </c>
      <c r="CP28" s="778" t="s">
        <v>444</v>
      </c>
      <c r="CQ28" s="778" t="s">
        <v>599</v>
      </c>
      <c r="CR28" s="779">
        <v>0</v>
      </c>
      <c r="CS28" s="779">
        <v>85000000</v>
      </c>
      <c r="CT28" s="779">
        <v>80000000</v>
      </c>
      <c r="CU28" s="779">
        <f t="shared" si="28"/>
        <v>0</v>
      </c>
      <c r="CV28" s="779">
        <f t="shared" si="29"/>
        <v>85000</v>
      </c>
      <c r="CW28" s="779">
        <f t="shared" si="30"/>
        <v>80000</v>
      </c>
      <c r="DF28" s="778" t="s">
        <v>423</v>
      </c>
      <c r="DG28" s="780" t="s">
        <v>326</v>
      </c>
      <c r="DH28" s="778" t="s">
        <v>431</v>
      </c>
      <c r="DI28" s="780" t="s">
        <v>431</v>
      </c>
      <c r="DJ28" s="779">
        <v>0</v>
      </c>
      <c r="DK28" s="779">
        <v>0</v>
      </c>
      <c r="DL28" s="779">
        <v>0</v>
      </c>
      <c r="DM28" s="1150">
        <f t="shared" si="32"/>
        <v>0</v>
      </c>
      <c r="DN28" s="1150">
        <f t="shared" si="33"/>
        <v>0</v>
      </c>
      <c r="DO28" s="1150">
        <f t="shared" si="34"/>
        <v>0</v>
      </c>
      <c r="DX28" s="778" t="s">
        <v>423</v>
      </c>
      <c r="DY28" s="780" t="s">
        <v>326</v>
      </c>
      <c r="DZ28" s="778" t="s">
        <v>424</v>
      </c>
      <c r="EA28" s="780" t="s">
        <v>473</v>
      </c>
      <c r="EB28" s="779">
        <v>0</v>
      </c>
      <c r="EC28" s="779">
        <v>159963700</v>
      </c>
      <c r="ED28" s="779">
        <v>159963700</v>
      </c>
      <c r="EE28" s="779">
        <f t="shared" si="36"/>
        <v>0</v>
      </c>
      <c r="EF28" s="779">
        <f t="shared" si="37"/>
        <v>159963.70000000001</v>
      </c>
      <c r="EG28" s="779">
        <f t="shared" si="38"/>
        <v>159963.70000000001</v>
      </c>
      <c r="EQ28" s="778" t="s">
        <v>423</v>
      </c>
      <c r="ER28" s="780" t="s">
        <v>326</v>
      </c>
      <c r="ES28" s="778" t="s">
        <v>431</v>
      </c>
      <c r="ET28" s="778" t="s">
        <v>431</v>
      </c>
      <c r="EU28" s="779">
        <v>0</v>
      </c>
      <c r="EV28" s="779">
        <v>0</v>
      </c>
      <c r="EW28" s="779">
        <v>0</v>
      </c>
      <c r="EX28" s="1155">
        <f t="shared" si="40"/>
        <v>0</v>
      </c>
      <c r="EY28" s="1155">
        <f t="shared" si="41"/>
        <v>0</v>
      </c>
      <c r="EZ28" s="1155">
        <f t="shared" si="42"/>
        <v>0</v>
      </c>
      <c r="FK28" s="792" t="s">
        <v>423</v>
      </c>
      <c r="FL28" s="792" t="s">
        <v>326</v>
      </c>
      <c r="FM28" s="792" t="s">
        <v>444</v>
      </c>
      <c r="FN28" s="792" t="s">
        <v>599</v>
      </c>
      <c r="FO28" s="1151">
        <v>0</v>
      </c>
      <c r="FP28" s="1151">
        <v>240580000</v>
      </c>
      <c r="FQ28" s="1151">
        <v>136544000</v>
      </c>
      <c r="FR28" s="1151">
        <f t="shared" si="43"/>
        <v>0</v>
      </c>
      <c r="FS28" s="1151">
        <f t="shared" si="52"/>
        <v>240580</v>
      </c>
      <c r="FT28" s="1151">
        <f t="shared" si="53"/>
        <v>136544</v>
      </c>
      <c r="GC28" s="747" t="s">
        <v>423</v>
      </c>
      <c r="GD28" s="747" t="s">
        <v>326</v>
      </c>
      <c r="GE28" s="747" t="s">
        <v>480</v>
      </c>
      <c r="GF28" s="747" t="s">
        <v>471</v>
      </c>
      <c r="GG28" s="1151">
        <v>30000000</v>
      </c>
      <c r="GH28" s="1151">
        <v>0</v>
      </c>
      <c r="GI28" s="1151">
        <v>0</v>
      </c>
      <c r="GJ28" s="1151">
        <f t="shared" si="45"/>
        <v>30000</v>
      </c>
      <c r="GK28" s="1151">
        <f t="shared" si="46"/>
        <v>0</v>
      </c>
      <c r="GL28" s="1151">
        <f t="shared" si="47"/>
        <v>0</v>
      </c>
      <c r="GU28" s="747" t="s">
        <v>423</v>
      </c>
      <c r="GV28" s="747" t="s">
        <v>326</v>
      </c>
      <c r="GW28" s="747" t="s">
        <v>595</v>
      </c>
      <c r="GX28" s="747" t="s">
        <v>596</v>
      </c>
      <c r="GY28" s="1671">
        <v>28109000</v>
      </c>
      <c r="GZ28" s="1671">
        <v>0</v>
      </c>
      <c r="HA28" s="1671">
        <v>0</v>
      </c>
      <c r="HB28" s="824">
        <f t="shared" si="49"/>
        <v>28109</v>
      </c>
      <c r="HC28" s="824">
        <f t="shared" si="50"/>
        <v>0</v>
      </c>
      <c r="HD28" s="824">
        <f t="shared" si="51"/>
        <v>0</v>
      </c>
    </row>
    <row r="29" spans="1:212" ht="15" customHeight="1" x14ac:dyDescent="0.2">
      <c r="A29" s="778" t="s">
        <v>899</v>
      </c>
      <c r="B29" s="778" t="s">
        <v>51</v>
      </c>
      <c r="C29" s="778" t="s">
        <v>431</v>
      </c>
      <c r="D29" s="778" t="s">
        <v>431</v>
      </c>
      <c r="E29" s="779">
        <v>9000</v>
      </c>
      <c r="F29" s="779">
        <v>0</v>
      </c>
      <c r="G29" s="779">
        <v>0</v>
      </c>
      <c r="H29" s="1150">
        <f t="shared" si="8"/>
        <v>9</v>
      </c>
      <c r="I29" s="1150">
        <f t="shared" si="9"/>
        <v>0</v>
      </c>
      <c r="J29" s="1150">
        <f t="shared" si="10"/>
        <v>0</v>
      </c>
      <c r="S29" s="778" t="s">
        <v>423</v>
      </c>
      <c r="T29" s="780" t="s">
        <v>326</v>
      </c>
      <c r="U29" s="778" t="s">
        <v>431</v>
      </c>
      <c r="V29" s="780" t="s">
        <v>431</v>
      </c>
      <c r="W29" s="779">
        <v>0</v>
      </c>
      <c r="X29" s="779">
        <v>0</v>
      </c>
      <c r="Y29" s="779">
        <v>0</v>
      </c>
      <c r="Z29" s="1140">
        <f t="shared" si="12"/>
        <v>0</v>
      </c>
      <c r="AA29" s="1140">
        <f t="shared" si="13"/>
        <v>0</v>
      </c>
      <c r="AB29" s="1140">
        <f t="shared" si="14"/>
        <v>0</v>
      </c>
      <c r="AK29" s="778" t="s">
        <v>423</v>
      </c>
      <c r="AL29" s="778" t="s">
        <v>326</v>
      </c>
      <c r="AM29" s="778" t="s">
        <v>431</v>
      </c>
      <c r="AN29" s="778" t="s">
        <v>431</v>
      </c>
      <c r="AO29" s="779">
        <v>0</v>
      </c>
      <c r="AP29" s="779">
        <v>0</v>
      </c>
      <c r="AQ29" s="779">
        <v>0</v>
      </c>
      <c r="AR29" s="779">
        <f t="shared" si="16"/>
        <v>0</v>
      </c>
      <c r="AS29" s="779">
        <f t="shared" si="17"/>
        <v>0</v>
      </c>
      <c r="AT29" s="779">
        <f t="shared" si="18"/>
        <v>0</v>
      </c>
      <c r="BC29" s="778" t="s">
        <v>423</v>
      </c>
      <c r="BD29" s="778" t="s">
        <v>326</v>
      </c>
      <c r="BE29" s="778" t="s">
        <v>444</v>
      </c>
      <c r="BF29" s="778" t="s">
        <v>599</v>
      </c>
      <c r="BG29" s="779">
        <v>0</v>
      </c>
      <c r="BH29" s="779">
        <v>85000000</v>
      </c>
      <c r="BI29" s="779">
        <v>75000000</v>
      </c>
      <c r="BJ29" s="1151">
        <f t="shared" si="20"/>
        <v>0</v>
      </c>
      <c r="BK29" s="1151">
        <f t="shared" si="21"/>
        <v>85000</v>
      </c>
      <c r="BL29" s="1151">
        <f t="shared" si="22"/>
        <v>75000</v>
      </c>
      <c r="BV29" s="778" t="s">
        <v>423</v>
      </c>
      <c r="BW29" s="778" t="s">
        <v>326</v>
      </c>
      <c r="BX29" s="778" t="s">
        <v>479</v>
      </c>
      <c r="BY29" s="778" t="s">
        <v>598</v>
      </c>
      <c r="BZ29" s="779">
        <v>0</v>
      </c>
      <c r="CA29" s="779">
        <v>28980487</v>
      </c>
      <c r="CB29" s="779">
        <v>0</v>
      </c>
      <c r="CC29" s="779">
        <f t="shared" si="24"/>
        <v>0</v>
      </c>
      <c r="CD29" s="779">
        <f t="shared" si="25"/>
        <v>28980.487000000001</v>
      </c>
      <c r="CE29" s="779">
        <f t="shared" si="26"/>
        <v>0</v>
      </c>
      <c r="CN29" s="778" t="s">
        <v>423</v>
      </c>
      <c r="CO29" s="778" t="s">
        <v>326</v>
      </c>
      <c r="CP29" s="778" t="s">
        <v>479</v>
      </c>
      <c r="CQ29" s="778" t="s">
        <v>598</v>
      </c>
      <c r="CR29" s="779">
        <v>0</v>
      </c>
      <c r="CS29" s="779">
        <v>81379757</v>
      </c>
      <c r="CT29" s="779">
        <v>28980487</v>
      </c>
      <c r="CU29" s="779">
        <f t="shared" si="28"/>
        <v>0</v>
      </c>
      <c r="CV29" s="779">
        <f t="shared" si="29"/>
        <v>81379.756999999998</v>
      </c>
      <c r="CW29" s="779">
        <f t="shared" si="30"/>
        <v>28980.487000000001</v>
      </c>
      <c r="DF29" s="778" t="s">
        <v>423</v>
      </c>
      <c r="DG29" s="780" t="s">
        <v>326</v>
      </c>
      <c r="DH29" s="778" t="s">
        <v>431</v>
      </c>
      <c r="DI29" s="780" t="s">
        <v>431</v>
      </c>
      <c r="DJ29" s="779">
        <v>0</v>
      </c>
      <c r="DK29" s="779">
        <v>0</v>
      </c>
      <c r="DL29" s="779">
        <v>0</v>
      </c>
      <c r="DM29" s="1150">
        <f t="shared" si="32"/>
        <v>0</v>
      </c>
      <c r="DN29" s="1150">
        <f t="shared" si="33"/>
        <v>0</v>
      </c>
      <c r="DO29" s="1150">
        <f t="shared" si="34"/>
        <v>0</v>
      </c>
      <c r="DX29" s="778" t="s">
        <v>423</v>
      </c>
      <c r="DY29" s="780" t="s">
        <v>326</v>
      </c>
      <c r="DZ29" s="778" t="s">
        <v>431</v>
      </c>
      <c r="EA29" s="780" t="s">
        <v>431</v>
      </c>
      <c r="EB29" s="779">
        <v>0</v>
      </c>
      <c r="EC29" s="779">
        <v>0</v>
      </c>
      <c r="ED29" s="779">
        <v>0</v>
      </c>
      <c r="EE29" s="779">
        <f t="shared" si="36"/>
        <v>0</v>
      </c>
      <c r="EF29" s="779">
        <f t="shared" si="37"/>
        <v>0</v>
      </c>
      <c r="EG29" s="779">
        <f t="shared" si="38"/>
        <v>0</v>
      </c>
      <c r="EQ29" s="778" t="s">
        <v>423</v>
      </c>
      <c r="ER29" s="780" t="s">
        <v>326</v>
      </c>
      <c r="ES29" s="778" t="s">
        <v>595</v>
      </c>
      <c r="ET29" s="778" t="s">
        <v>596</v>
      </c>
      <c r="EU29" s="779">
        <v>0</v>
      </c>
      <c r="EV29" s="779">
        <v>27329000</v>
      </c>
      <c r="EW29" s="779">
        <v>28109000</v>
      </c>
      <c r="EX29" s="1155">
        <f t="shared" si="40"/>
        <v>0</v>
      </c>
      <c r="EY29" s="747"/>
      <c r="FK29" s="792" t="s">
        <v>423</v>
      </c>
      <c r="FL29" s="792" t="s">
        <v>326</v>
      </c>
      <c r="FM29" s="792" t="s">
        <v>479</v>
      </c>
      <c r="FN29" s="792" t="s">
        <v>598</v>
      </c>
      <c r="FO29" s="1151">
        <v>0</v>
      </c>
      <c r="FP29" s="1151">
        <v>101379757</v>
      </c>
      <c r="FQ29" s="1151">
        <v>81379757</v>
      </c>
      <c r="FR29" s="1151">
        <f t="shared" si="43"/>
        <v>0</v>
      </c>
      <c r="FS29" s="1151">
        <f t="shared" si="52"/>
        <v>101379.757</v>
      </c>
      <c r="FT29" s="1151">
        <f t="shared" si="53"/>
        <v>81379.756999999998</v>
      </c>
      <c r="GC29" s="747" t="s">
        <v>423</v>
      </c>
      <c r="GD29" s="747" t="s">
        <v>326</v>
      </c>
      <c r="GE29" s="747" t="s">
        <v>595</v>
      </c>
      <c r="GF29" s="747" t="s">
        <v>596</v>
      </c>
      <c r="GG29" s="1151">
        <v>28120000</v>
      </c>
      <c r="GH29" s="1151">
        <v>0</v>
      </c>
      <c r="GI29" s="1151">
        <v>0</v>
      </c>
      <c r="GJ29" s="1151">
        <f t="shared" si="45"/>
        <v>28120</v>
      </c>
      <c r="GK29" s="1151">
        <f t="shared" si="46"/>
        <v>0</v>
      </c>
      <c r="GL29" s="1151">
        <f t="shared" si="47"/>
        <v>0</v>
      </c>
      <c r="GU29" s="747" t="s">
        <v>423</v>
      </c>
      <c r="GV29" s="747" t="s">
        <v>326</v>
      </c>
      <c r="GW29" s="747" t="s">
        <v>479</v>
      </c>
      <c r="GX29" s="747" t="s">
        <v>598</v>
      </c>
      <c r="GY29" s="1671">
        <v>0</v>
      </c>
      <c r="GZ29" s="1671">
        <v>395899757</v>
      </c>
      <c r="HA29" s="1671">
        <v>395899757</v>
      </c>
      <c r="HB29" s="824">
        <f t="shared" si="49"/>
        <v>0</v>
      </c>
      <c r="HC29" s="824">
        <f t="shared" si="50"/>
        <v>395899.75699999998</v>
      </c>
      <c r="HD29" s="824">
        <f t="shared" si="51"/>
        <v>395899.75699999998</v>
      </c>
    </row>
    <row r="30" spans="1:212" ht="15" customHeight="1" x14ac:dyDescent="0.2">
      <c r="A30" s="778" t="s">
        <v>445</v>
      </c>
      <c r="B30" s="778" t="s">
        <v>446</v>
      </c>
      <c r="C30" s="778" t="s">
        <v>431</v>
      </c>
      <c r="D30" s="778" t="s">
        <v>431</v>
      </c>
      <c r="E30" s="779">
        <v>613392000</v>
      </c>
      <c r="F30" s="779">
        <v>0</v>
      </c>
      <c r="G30" s="779">
        <v>0</v>
      </c>
      <c r="H30" s="1150">
        <f t="shared" si="8"/>
        <v>613392</v>
      </c>
      <c r="I30" s="1150">
        <f t="shared" si="9"/>
        <v>0</v>
      </c>
      <c r="J30" s="1150">
        <f t="shared" si="10"/>
        <v>0</v>
      </c>
      <c r="S30" s="778" t="s">
        <v>423</v>
      </c>
      <c r="T30" s="780" t="s">
        <v>326</v>
      </c>
      <c r="U30" s="778" t="s">
        <v>444</v>
      </c>
      <c r="V30" s="780" t="s">
        <v>599</v>
      </c>
      <c r="W30" s="779">
        <v>0</v>
      </c>
      <c r="X30" s="779">
        <v>85000000</v>
      </c>
      <c r="Y30" s="779">
        <v>65000000</v>
      </c>
      <c r="Z30" s="1140">
        <f t="shared" si="12"/>
        <v>0</v>
      </c>
      <c r="AA30" s="1140">
        <f t="shared" si="13"/>
        <v>85000</v>
      </c>
      <c r="AB30" s="1140">
        <f t="shared" si="14"/>
        <v>65000</v>
      </c>
      <c r="AK30" s="778" t="s">
        <v>423</v>
      </c>
      <c r="AL30" s="778" t="s">
        <v>326</v>
      </c>
      <c r="AM30" s="778" t="s">
        <v>431</v>
      </c>
      <c r="AN30" s="778" t="s">
        <v>431</v>
      </c>
      <c r="AO30" s="779">
        <v>0</v>
      </c>
      <c r="AP30" s="779">
        <v>0</v>
      </c>
      <c r="AQ30" s="779">
        <v>0</v>
      </c>
      <c r="AR30" s="779">
        <f t="shared" si="16"/>
        <v>0</v>
      </c>
      <c r="AS30" s="779">
        <f t="shared" si="17"/>
        <v>0</v>
      </c>
      <c r="AT30" s="779">
        <f t="shared" si="18"/>
        <v>0</v>
      </c>
      <c r="BC30" s="778" t="s">
        <v>423</v>
      </c>
      <c r="BD30" s="778" t="s">
        <v>326</v>
      </c>
      <c r="BE30" s="778" t="s">
        <v>470</v>
      </c>
      <c r="BF30" s="778" t="s">
        <v>597</v>
      </c>
      <c r="BG30" s="779">
        <v>0</v>
      </c>
      <c r="BH30" s="779">
        <v>340000000</v>
      </c>
      <c r="BI30" s="779">
        <v>340000000</v>
      </c>
      <c r="BJ30" s="1151">
        <f t="shared" si="20"/>
        <v>0</v>
      </c>
      <c r="BK30" s="1151">
        <f t="shared" si="21"/>
        <v>340000</v>
      </c>
      <c r="BL30" s="1151">
        <f t="shared" si="22"/>
        <v>340000</v>
      </c>
      <c r="BV30" s="778" t="s">
        <v>423</v>
      </c>
      <c r="BW30" s="778" t="s">
        <v>326</v>
      </c>
      <c r="BX30" s="778" t="s">
        <v>595</v>
      </c>
      <c r="BY30" s="778" t="s">
        <v>596</v>
      </c>
      <c r="BZ30" s="779">
        <v>0</v>
      </c>
      <c r="CA30" s="779">
        <v>28109000</v>
      </c>
      <c r="CB30" s="779">
        <v>780000</v>
      </c>
      <c r="CC30" s="779">
        <f t="shared" si="24"/>
        <v>0</v>
      </c>
      <c r="CD30" s="779">
        <f t="shared" si="25"/>
        <v>28109</v>
      </c>
      <c r="CE30" s="779">
        <f t="shared" si="26"/>
        <v>780</v>
      </c>
      <c r="CN30" s="778" t="s">
        <v>423</v>
      </c>
      <c r="CO30" s="778" t="s">
        <v>326</v>
      </c>
      <c r="CP30" s="778" t="s">
        <v>431</v>
      </c>
      <c r="CQ30" s="778" t="s">
        <v>431</v>
      </c>
      <c r="CR30" s="779">
        <v>0</v>
      </c>
      <c r="CS30" s="779">
        <v>0</v>
      </c>
      <c r="CT30" s="779">
        <v>0</v>
      </c>
      <c r="CU30" s="779">
        <f t="shared" si="28"/>
        <v>0</v>
      </c>
      <c r="CV30" s="779">
        <f t="shared" si="29"/>
        <v>0</v>
      </c>
      <c r="CW30" s="779">
        <f t="shared" si="30"/>
        <v>0</v>
      </c>
      <c r="DF30" s="778" t="s">
        <v>423</v>
      </c>
      <c r="DG30" s="780" t="s">
        <v>326</v>
      </c>
      <c r="DH30" s="778" t="s">
        <v>444</v>
      </c>
      <c r="DI30" s="780" t="s">
        <v>599</v>
      </c>
      <c r="DJ30" s="779">
        <v>0</v>
      </c>
      <c r="DK30" s="779">
        <v>117380000</v>
      </c>
      <c r="DL30" s="779">
        <v>80000000</v>
      </c>
      <c r="DM30" s="1150">
        <f t="shared" si="32"/>
        <v>0</v>
      </c>
      <c r="DN30" s="1150">
        <f t="shared" si="33"/>
        <v>117380</v>
      </c>
      <c r="DO30" s="1150">
        <f t="shared" si="34"/>
        <v>80000</v>
      </c>
      <c r="DX30" s="778" t="s">
        <v>423</v>
      </c>
      <c r="DY30" s="780" t="s">
        <v>326</v>
      </c>
      <c r="DZ30" s="778" t="s">
        <v>479</v>
      </c>
      <c r="EA30" s="780" t="s">
        <v>598</v>
      </c>
      <c r="EB30" s="779">
        <v>0</v>
      </c>
      <c r="EC30" s="779">
        <v>101379757</v>
      </c>
      <c r="ED30" s="779">
        <v>81379757</v>
      </c>
      <c r="EE30" s="779">
        <f t="shared" si="36"/>
        <v>0</v>
      </c>
      <c r="EF30" s="779">
        <f t="shared" si="37"/>
        <v>101379.757</v>
      </c>
      <c r="EG30" s="779">
        <f t="shared" si="38"/>
        <v>81379.756999999998</v>
      </c>
      <c r="EQ30" s="778" t="s">
        <v>423</v>
      </c>
      <c r="ER30" s="780" t="s">
        <v>326</v>
      </c>
      <c r="ES30" s="778" t="s">
        <v>431</v>
      </c>
      <c r="ET30" s="778" t="s">
        <v>431</v>
      </c>
      <c r="EU30" s="779">
        <v>0</v>
      </c>
      <c r="EV30" s="779">
        <v>0</v>
      </c>
      <c r="EW30" s="779">
        <v>0</v>
      </c>
      <c r="EX30" s="1155">
        <f t="shared" si="40"/>
        <v>0</v>
      </c>
      <c r="EY30" s="1155">
        <f t="shared" si="41"/>
        <v>0</v>
      </c>
      <c r="EZ30" s="1155">
        <f t="shared" si="42"/>
        <v>0</v>
      </c>
      <c r="FK30" s="792" t="s">
        <v>423</v>
      </c>
      <c r="FL30" s="792" t="s">
        <v>326</v>
      </c>
      <c r="FM30" s="792" t="s">
        <v>431</v>
      </c>
      <c r="FN30" s="792" t="s">
        <v>431</v>
      </c>
      <c r="FO30" s="1151">
        <v>0</v>
      </c>
      <c r="FP30" s="1151">
        <v>0</v>
      </c>
      <c r="FQ30" s="1151">
        <v>0</v>
      </c>
      <c r="FR30" s="1151">
        <f t="shared" si="43"/>
        <v>0</v>
      </c>
      <c r="FS30" s="1151">
        <f t="shared" si="52"/>
        <v>0</v>
      </c>
      <c r="FT30" s="1151">
        <f t="shared" si="53"/>
        <v>0</v>
      </c>
      <c r="GC30" s="747" t="s">
        <v>423</v>
      </c>
      <c r="GD30" s="747" t="s">
        <v>326</v>
      </c>
      <c r="GE30" s="747" t="s">
        <v>595</v>
      </c>
      <c r="GF30" s="747" t="s">
        <v>596</v>
      </c>
      <c r="GG30" s="1151">
        <v>0</v>
      </c>
      <c r="GH30" s="1151">
        <v>28109000</v>
      </c>
      <c r="GI30" s="1151">
        <v>27329000</v>
      </c>
      <c r="GJ30" s="1151">
        <f t="shared" si="45"/>
        <v>0</v>
      </c>
      <c r="GK30" s="1151">
        <f t="shared" si="46"/>
        <v>28109</v>
      </c>
      <c r="GL30" s="1151">
        <f t="shared" si="47"/>
        <v>27329</v>
      </c>
      <c r="GU30" s="747" t="s">
        <v>423</v>
      </c>
      <c r="GV30" s="747" t="s">
        <v>326</v>
      </c>
      <c r="GW30" s="747" t="s">
        <v>431</v>
      </c>
      <c r="GX30" s="747" t="s">
        <v>431</v>
      </c>
      <c r="GY30" s="1671">
        <v>0</v>
      </c>
      <c r="GZ30" s="1671">
        <v>0</v>
      </c>
      <c r="HA30" s="1671">
        <v>0</v>
      </c>
      <c r="HB30" s="824">
        <f t="shared" si="49"/>
        <v>0</v>
      </c>
      <c r="HC30" s="824">
        <f t="shared" si="50"/>
        <v>0</v>
      </c>
      <c r="HD30" s="824">
        <f t="shared" si="51"/>
        <v>0</v>
      </c>
    </row>
    <row r="31" spans="1:212" ht="15" customHeight="1" x14ac:dyDescent="0.2">
      <c r="A31" s="778" t="s">
        <v>445</v>
      </c>
      <c r="B31" s="778" t="s">
        <v>446</v>
      </c>
      <c r="C31" s="778" t="s">
        <v>431</v>
      </c>
      <c r="D31" s="778" t="s">
        <v>431</v>
      </c>
      <c r="E31" s="779">
        <v>0</v>
      </c>
      <c r="F31" s="779">
        <v>134929304</v>
      </c>
      <c r="G31" s="779">
        <v>0</v>
      </c>
      <c r="H31" s="1150">
        <f t="shared" si="8"/>
        <v>0</v>
      </c>
      <c r="I31" s="1150">
        <f t="shared" si="9"/>
        <v>134929.304</v>
      </c>
      <c r="J31" s="1150">
        <f t="shared" si="10"/>
        <v>0</v>
      </c>
      <c r="S31" s="778" t="s">
        <v>957</v>
      </c>
      <c r="T31" s="780" t="s">
        <v>958</v>
      </c>
      <c r="U31" s="778" t="s">
        <v>431</v>
      </c>
      <c r="V31" s="780" t="s">
        <v>431</v>
      </c>
      <c r="W31" s="779">
        <v>1000</v>
      </c>
      <c r="X31" s="779">
        <v>0</v>
      </c>
      <c r="Y31" s="779">
        <v>0</v>
      </c>
      <c r="Z31" s="1140">
        <f t="shared" si="12"/>
        <v>1</v>
      </c>
      <c r="AA31" s="1140">
        <f t="shared" si="13"/>
        <v>0</v>
      </c>
      <c r="AB31" s="1140">
        <f t="shared" si="14"/>
        <v>0</v>
      </c>
      <c r="AK31" s="778" t="s">
        <v>957</v>
      </c>
      <c r="AL31" s="778" t="s">
        <v>958</v>
      </c>
      <c r="AM31" s="778" t="s">
        <v>431</v>
      </c>
      <c r="AN31" s="778" t="s">
        <v>431</v>
      </c>
      <c r="AO31" s="779">
        <v>1000</v>
      </c>
      <c r="AP31" s="779">
        <v>0</v>
      </c>
      <c r="AQ31" s="779">
        <v>0</v>
      </c>
      <c r="AR31" s="779">
        <f t="shared" si="16"/>
        <v>1</v>
      </c>
      <c r="AS31" s="779">
        <f t="shared" si="17"/>
        <v>0</v>
      </c>
      <c r="AT31" s="779">
        <f t="shared" si="18"/>
        <v>0</v>
      </c>
      <c r="BC31" s="778" t="s">
        <v>423</v>
      </c>
      <c r="BD31" s="778" t="s">
        <v>326</v>
      </c>
      <c r="BE31" s="778" t="s">
        <v>595</v>
      </c>
      <c r="BF31" s="778" t="s">
        <v>596</v>
      </c>
      <c r="BG31" s="779">
        <v>0</v>
      </c>
      <c r="BH31" s="779">
        <v>28109000</v>
      </c>
      <c r="BI31" s="779">
        <v>780000</v>
      </c>
      <c r="BJ31" s="1151">
        <f t="shared" si="20"/>
        <v>0</v>
      </c>
      <c r="BK31" s="1151">
        <f t="shared" si="21"/>
        <v>28109</v>
      </c>
      <c r="BL31" s="1151">
        <f t="shared" si="22"/>
        <v>780</v>
      </c>
      <c r="BV31" s="778" t="s">
        <v>423</v>
      </c>
      <c r="BW31" s="778" t="s">
        <v>326</v>
      </c>
      <c r="BX31" s="778" t="s">
        <v>431</v>
      </c>
      <c r="BY31" s="778" t="s">
        <v>431</v>
      </c>
      <c r="BZ31" s="779">
        <v>0</v>
      </c>
      <c r="CA31" s="779">
        <v>0</v>
      </c>
      <c r="CB31" s="779">
        <v>0</v>
      </c>
      <c r="CC31" s="779">
        <f t="shared" si="24"/>
        <v>0</v>
      </c>
      <c r="CD31" s="779">
        <f t="shared" si="25"/>
        <v>0</v>
      </c>
      <c r="CE31" s="779">
        <f t="shared" si="26"/>
        <v>0</v>
      </c>
      <c r="CN31" s="778" t="s">
        <v>423</v>
      </c>
      <c r="CO31" s="778" t="s">
        <v>326</v>
      </c>
      <c r="CP31" s="778" t="s">
        <v>431</v>
      </c>
      <c r="CQ31" s="778" t="s">
        <v>431</v>
      </c>
      <c r="CR31" s="779">
        <v>0</v>
      </c>
      <c r="CS31" s="779">
        <v>0</v>
      </c>
      <c r="CT31" s="779">
        <v>0</v>
      </c>
      <c r="CU31" s="779">
        <f t="shared" si="28"/>
        <v>0</v>
      </c>
      <c r="CV31" s="779">
        <f t="shared" si="29"/>
        <v>0</v>
      </c>
      <c r="CW31" s="779">
        <f t="shared" si="30"/>
        <v>0</v>
      </c>
      <c r="DF31" s="778" t="s">
        <v>423</v>
      </c>
      <c r="DG31" s="780" t="s">
        <v>326</v>
      </c>
      <c r="DH31" s="778" t="s">
        <v>479</v>
      </c>
      <c r="DI31" s="780" t="s">
        <v>598</v>
      </c>
      <c r="DJ31" s="779">
        <v>0</v>
      </c>
      <c r="DK31" s="779">
        <v>81379757</v>
      </c>
      <c r="DL31" s="779">
        <v>55851163</v>
      </c>
      <c r="DM31" s="1150">
        <f t="shared" si="32"/>
        <v>0</v>
      </c>
      <c r="DN31" s="1150">
        <f t="shared" si="33"/>
        <v>81379.756999999998</v>
      </c>
      <c r="DO31" s="1150">
        <f t="shared" si="34"/>
        <v>55851.163</v>
      </c>
      <c r="DX31" s="778" t="s">
        <v>423</v>
      </c>
      <c r="DY31" s="780" t="s">
        <v>326</v>
      </c>
      <c r="DZ31" s="778" t="s">
        <v>444</v>
      </c>
      <c r="EA31" s="780" t="s">
        <v>599</v>
      </c>
      <c r="EB31" s="779">
        <v>0</v>
      </c>
      <c r="EC31" s="779">
        <v>240580000</v>
      </c>
      <c r="ED31" s="779">
        <v>80000000</v>
      </c>
      <c r="EE31" s="779">
        <f t="shared" si="36"/>
        <v>0</v>
      </c>
      <c r="EF31" s="779">
        <f t="shared" si="37"/>
        <v>240580</v>
      </c>
      <c r="EG31" s="779">
        <f t="shared" si="38"/>
        <v>80000</v>
      </c>
      <c r="EQ31" s="778" t="s">
        <v>423</v>
      </c>
      <c r="ER31" s="780" t="s">
        <v>326</v>
      </c>
      <c r="ES31" s="778" t="s">
        <v>479</v>
      </c>
      <c r="ET31" s="778" t="s">
        <v>598</v>
      </c>
      <c r="EU31" s="779">
        <v>0</v>
      </c>
      <c r="EV31" s="779">
        <v>81379757</v>
      </c>
      <c r="EW31" s="779">
        <v>101379757</v>
      </c>
      <c r="EX31" s="1155">
        <f t="shared" si="40"/>
        <v>0</v>
      </c>
      <c r="EY31" s="1155">
        <f t="shared" si="41"/>
        <v>81379.756999999998</v>
      </c>
      <c r="EZ31" s="1155">
        <f t="shared" si="42"/>
        <v>101379.757</v>
      </c>
      <c r="FK31" s="792" t="s">
        <v>423</v>
      </c>
      <c r="FL31" s="792" t="s">
        <v>326</v>
      </c>
      <c r="FM31" s="792" t="s">
        <v>431</v>
      </c>
      <c r="FN31" s="792" t="s">
        <v>431</v>
      </c>
      <c r="FO31" s="1151">
        <v>0</v>
      </c>
      <c r="FP31" s="1151">
        <v>0</v>
      </c>
      <c r="FQ31" s="1151">
        <v>0</v>
      </c>
      <c r="FR31" s="1151">
        <f t="shared" si="43"/>
        <v>0</v>
      </c>
      <c r="FS31" s="1151">
        <f t="shared" si="52"/>
        <v>0</v>
      </c>
      <c r="FT31" s="1151">
        <f t="shared" si="53"/>
        <v>0</v>
      </c>
      <c r="GC31" s="747" t="s">
        <v>423</v>
      </c>
      <c r="GD31" s="747" t="s">
        <v>326</v>
      </c>
      <c r="GE31" s="747" t="s">
        <v>479</v>
      </c>
      <c r="GF31" s="747" t="s">
        <v>598</v>
      </c>
      <c r="GG31" s="1151">
        <v>0</v>
      </c>
      <c r="GH31" s="1151">
        <v>101379757</v>
      </c>
      <c r="GI31" s="1151">
        <v>81379757</v>
      </c>
      <c r="GJ31" s="1151">
        <f t="shared" si="45"/>
        <v>0</v>
      </c>
      <c r="GK31" s="1151">
        <f t="shared" si="46"/>
        <v>101379.757</v>
      </c>
      <c r="GL31" s="1151">
        <f t="shared" si="47"/>
        <v>81379.756999999998</v>
      </c>
      <c r="GU31" s="747" t="s">
        <v>423</v>
      </c>
      <c r="GV31" s="747" t="s">
        <v>326</v>
      </c>
      <c r="GW31" s="747" t="s">
        <v>431</v>
      </c>
      <c r="GX31" s="747" t="s">
        <v>431</v>
      </c>
      <c r="GY31" s="1671">
        <v>0</v>
      </c>
      <c r="GZ31" s="1671">
        <v>0</v>
      </c>
      <c r="HA31" s="1671">
        <v>0</v>
      </c>
      <c r="HB31" s="824">
        <f t="shared" si="49"/>
        <v>0</v>
      </c>
      <c r="HC31" s="824">
        <f t="shared" si="50"/>
        <v>0</v>
      </c>
      <c r="HD31" s="824">
        <f t="shared" si="51"/>
        <v>0</v>
      </c>
    </row>
    <row r="32" spans="1:212" ht="15" customHeight="1" x14ac:dyDescent="0.2">
      <c r="A32" s="778" t="s">
        <v>447</v>
      </c>
      <c r="B32" s="778" t="s">
        <v>448</v>
      </c>
      <c r="C32" s="778" t="s">
        <v>431</v>
      </c>
      <c r="D32" s="778" t="s">
        <v>431</v>
      </c>
      <c r="E32" s="779">
        <v>354224000</v>
      </c>
      <c r="F32" s="779">
        <v>0</v>
      </c>
      <c r="G32" s="779">
        <v>0</v>
      </c>
      <c r="H32" s="1150">
        <f t="shared" si="8"/>
        <v>354224</v>
      </c>
      <c r="I32" s="1150">
        <f t="shared" si="9"/>
        <v>0</v>
      </c>
      <c r="J32" s="1150">
        <f t="shared" si="10"/>
        <v>0</v>
      </c>
      <c r="S32" s="778" t="s">
        <v>957</v>
      </c>
      <c r="T32" s="780" t="s">
        <v>958</v>
      </c>
      <c r="U32" s="778" t="s">
        <v>431</v>
      </c>
      <c r="V32" s="780" t="s">
        <v>431</v>
      </c>
      <c r="W32" s="779">
        <v>0</v>
      </c>
      <c r="X32" s="779">
        <v>366427393</v>
      </c>
      <c r="Y32" s="779">
        <v>366427393</v>
      </c>
      <c r="Z32" s="1140">
        <f t="shared" si="12"/>
        <v>0</v>
      </c>
      <c r="AA32" s="1140">
        <f t="shared" si="13"/>
        <v>366427.39299999998</v>
      </c>
      <c r="AB32" s="1140">
        <f t="shared" si="14"/>
        <v>366427.39299999998</v>
      </c>
      <c r="AK32" s="778" t="s">
        <v>957</v>
      </c>
      <c r="AL32" s="778" t="s">
        <v>958</v>
      </c>
      <c r="AM32" s="778" t="s">
        <v>431</v>
      </c>
      <c r="AN32" s="778" t="s">
        <v>431</v>
      </c>
      <c r="AO32" s="779">
        <v>0</v>
      </c>
      <c r="AP32" s="779">
        <v>366427393</v>
      </c>
      <c r="AQ32" s="779">
        <v>366427393</v>
      </c>
      <c r="AR32" s="779">
        <f t="shared" si="16"/>
        <v>0</v>
      </c>
      <c r="AS32" s="779">
        <f t="shared" si="17"/>
        <v>366427.39299999998</v>
      </c>
      <c r="AT32" s="779">
        <f t="shared" si="18"/>
        <v>366427.39299999998</v>
      </c>
      <c r="BC32" s="778" t="s">
        <v>957</v>
      </c>
      <c r="BD32" s="778" t="s">
        <v>958</v>
      </c>
      <c r="BE32" s="778" t="s">
        <v>431</v>
      </c>
      <c r="BF32" s="778" t="s">
        <v>431</v>
      </c>
      <c r="BG32" s="779">
        <f>1000+9000+1000</f>
        <v>11000</v>
      </c>
      <c r="BH32" s="779">
        <v>366426</v>
      </c>
      <c r="BI32" s="779">
        <v>0</v>
      </c>
      <c r="BJ32" s="1151">
        <f>+BG32/$BJ$1*$BK$1+BH32</f>
        <v>366437</v>
      </c>
      <c r="BK32" s="1151">
        <f t="shared" si="21"/>
        <v>366.42599999999999</v>
      </c>
      <c r="BL32" s="1151">
        <f t="shared" si="22"/>
        <v>0</v>
      </c>
      <c r="BV32" s="778" t="s">
        <v>423</v>
      </c>
      <c r="BW32" s="778" t="s">
        <v>326</v>
      </c>
      <c r="BX32" s="778" t="s">
        <v>424</v>
      </c>
      <c r="BY32" s="778" t="s">
        <v>473</v>
      </c>
      <c r="BZ32" s="779">
        <v>0</v>
      </c>
      <c r="CA32" s="779">
        <v>160000000</v>
      </c>
      <c r="CB32" s="779">
        <v>111963700</v>
      </c>
      <c r="CC32" s="779">
        <f t="shared" si="24"/>
        <v>0</v>
      </c>
      <c r="CD32" s="779">
        <f t="shared" si="25"/>
        <v>160000</v>
      </c>
      <c r="CE32" s="779">
        <f t="shared" si="26"/>
        <v>111963.7</v>
      </c>
      <c r="CN32" s="778" t="s">
        <v>423</v>
      </c>
      <c r="CO32" s="778" t="s">
        <v>326</v>
      </c>
      <c r="CP32" s="778" t="s">
        <v>424</v>
      </c>
      <c r="CQ32" s="778" t="s">
        <v>473</v>
      </c>
      <c r="CR32" s="779">
        <v>0</v>
      </c>
      <c r="CS32" s="779">
        <v>160000000</v>
      </c>
      <c r="CT32" s="779">
        <v>159963700</v>
      </c>
      <c r="CU32" s="779">
        <f t="shared" si="28"/>
        <v>0</v>
      </c>
      <c r="CV32" s="779">
        <f t="shared" si="29"/>
        <v>160000</v>
      </c>
      <c r="CW32" s="779">
        <f t="shared" si="30"/>
        <v>159963.70000000001</v>
      </c>
      <c r="DF32" s="778" t="s">
        <v>423</v>
      </c>
      <c r="DG32" s="780" t="s">
        <v>326</v>
      </c>
      <c r="DH32" s="778" t="s">
        <v>431</v>
      </c>
      <c r="DI32" s="780" t="s">
        <v>431</v>
      </c>
      <c r="DJ32" s="779">
        <v>0</v>
      </c>
      <c r="DK32" s="779">
        <v>0</v>
      </c>
      <c r="DL32" s="779">
        <v>0</v>
      </c>
      <c r="DM32" s="1150">
        <f t="shared" si="32"/>
        <v>0</v>
      </c>
      <c r="DN32" s="1150">
        <f t="shared" si="33"/>
        <v>0</v>
      </c>
      <c r="DO32" s="1150">
        <f t="shared" si="34"/>
        <v>0</v>
      </c>
      <c r="DX32" s="778" t="s">
        <v>423</v>
      </c>
      <c r="DY32" s="780" t="s">
        <v>326</v>
      </c>
      <c r="DZ32" s="778" t="s">
        <v>470</v>
      </c>
      <c r="EA32" s="780" t="s">
        <v>597</v>
      </c>
      <c r="EB32" s="779">
        <v>0</v>
      </c>
      <c r="EC32" s="779">
        <v>340000000</v>
      </c>
      <c r="ED32" s="779">
        <v>340000000</v>
      </c>
      <c r="EE32" s="779">
        <f t="shared" si="36"/>
        <v>0</v>
      </c>
      <c r="EF32" s="779">
        <f t="shared" si="37"/>
        <v>340000</v>
      </c>
      <c r="EG32" s="779">
        <f t="shared" si="38"/>
        <v>340000</v>
      </c>
      <c r="EQ32" s="778" t="s">
        <v>423</v>
      </c>
      <c r="ER32" s="780" t="s">
        <v>326</v>
      </c>
      <c r="ES32" s="778" t="s">
        <v>444</v>
      </c>
      <c r="ET32" s="778" t="s">
        <v>599</v>
      </c>
      <c r="EU32" s="779">
        <v>0</v>
      </c>
      <c r="EV32" s="779">
        <v>91214000</v>
      </c>
      <c r="EW32" s="779">
        <v>240580000</v>
      </c>
      <c r="EX32" s="1155">
        <f t="shared" si="40"/>
        <v>0</v>
      </c>
      <c r="EY32" s="1155">
        <f t="shared" si="41"/>
        <v>91214</v>
      </c>
      <c r="EZ32" s="1155">
        <f t="shared" si="42"/>
        <v>240580</v>
      </c>
      <c r="FJ32" s="1615"/>
      <c r="FK32" s="1670" t="s">
        <v>423</v>
      </c>
      <c r="FL32" s="1670" t="s">
        <v>326</v>
      </c>
      <c r="FM32" s="1670" t="s">
        <v>431</v>
      </c>
      <c r="FN32" s="1670" t="s">
        <v>431</v>
      </c>
      <c r="FO32" s="1150">
        <v>0</v>
      </c>
      <c r="FP32" s="1150">
        <v>0</v>
      </c>
      <c r="FQ32" s="1150">
        <v>0</v>
      </c>
      <c r="FR32" s="1150">
        <f t="shared" si="43"/>
        <v>0</v>
      </c>
      <c r="FS32" s="1150">
        <f t="shared" si="52"/>
        <v>0</v>
      </c>
      <c r="FT32" s="1150">
        <f t="shared" si="53"/>
        <v>0</v>
      </c>
      <c r="FU32" s="1615"/>
      <c r="FV32" s="1615"/>
      <c r="FW32" s="1615"/>
      <c r="GC32" s="747" t="s">
        <v>423</v>
      </c>
      <c r="GD32" s="747" t="s">
        <v>326</v>
      </c>
      <c r="GE32" s="747" t="s">
        <v>431</v>
      </c>
      <c r="GF32" s="747" t="s">
        <v>431</v>
      </c>
      <c r="GG32" s="1151">
        <v>0</v>
      </c>
      <c r="GH32" s="1151">
        <v>0</v>
      </c>
      <c r="GI32" s="1151">
        <v>0</v>
      </c>
      <c r="GJ32" s="1151">
        <f t="shared" si="45"/>
        <v>0</v>
      </c>
      <c r="GK32" s="1151">
        <f t="shared" si="46"/>
        <v>0</v>
      </c>
      <c r="GL32" s="1151">
        <f t="shared" si="47"/>
        <v>0</v>
      </c>
      <c r="GU32" s="747" t="s">
        <v>423</v>
      </c>
      <c r="GV32" s="747" t="s">
        <v>326</v>
      </c>
      <c r="GW32" s="747" t="s">
        <v>480</v>
      </c>
      <c r="GX32" s="747" t="s">
        <v>471</v>
      </c>
      <c r="GY32" s="1671">
        <v>0</v>
      </c>
      <c r="GZ32" s="1671">
        <v>0</v>
      </c>
      <c r="HA32" s="1671">
        <v>0</v>
      </c>
      <c r="HB32" s="824">
        <f t="shared" si="49"/>
        <v>0</v>
      </c>
      <c r="HC32" s="824">
        <f t="shared" si="50"/>
        <v>0</v>
      </c>
      <c r="HD32" s="824">
        <f t="shared" si="51"/>
        <v>0</v>
      </c>
    </row>
    <row r="33" spans="1:212" ht="15" customHeight="1" x14ac:dyDescent="0.2">
      <c r="A33" s="778" t="s">
        <v>447</v>
      </c>
      <c r="B33" s="778" t="s">
        <v>448</v>
      </c>
      <c r="C33" s="778" t="s">
        <v>431</v>
      </c>
      <c r="D33" s="778" t="s">
        <v>431</v>
      </c>
      <c r="E33" s="779">
        <v>0</v>
      </c>
      <c r="F33" s="779">
        <v>66088160</v>
      </c>
      <c r="G33" s="779">
        <v>0</v>
      </c>
      <c r="H33" s="1150">
        <f t="shared" si="8"/>
        <v>0</v>
      </c>
      <c r="I33" s="1150">
        <f t="shared" si="9"/>
        <v>66088.160000000003</v>
      </c>
      <c r="J33" s="1150">
        <f t="shared" si="10"/>
        <v>0</v>
      </c>
      <c r="S33" s="778" t="s">
        <v>899</v>
      </c>
      <c r="T33" s="780" t="s">
        <v>51</v>
      </c>
      <c r="U33" s="778" t="s">
        <v>431</v>
      </c>
      <c r="V33" s="780" t="s">
        <v>431</v>
      </c>
      <c r="W33" s="779">
        <v>9000</v>
      </c>
      <c r="X33" s="779">
        <v>0</v>
      </c>
      <c r="Y33" s="779">
        <v>0</v>
      </c>
      <c r="Z33" s="1140">
        <f t="shared" si="12"/>
        <v>9</v>
      </c>
      <c r="AA33" s="1140">
        <f t="shared" si="13"/>
        <v>0</v>
      </c>
      <c r="AB33" s="1140">
        <f t="shared" si="14"/>
        <v>0</v>
      </c>
      <c r="AK33" s="778" t="s">
        <v>899</v>
      </c>
      <c r="AL33" s="778" t="s">
        <v>51</v>
      </c>
      <c r="AM33" s="778" t="s">
        <v>431</v>
      </c>
      <c r="AN33" s="778" t="s">
        <v>431</v>
      </c>
      <c r="AO33" s="779">
        <v>9000</v>
      </c>
      <c r="AP33" s="779">
        <v>0</v>
      </c>
      <c r="AQ33" s="779">
        <v>0</v>
      </c>
      <c r="AR33" s="779">
        <f t="shared" si="16"/>
        <v>9</v>
      </c>
      <c r="AS33" s="779">
        <f t="shared" si="17"/>
        <v>0</v>
      </c>
      <c r="AT33" s="779">
        <f t="shared" si="18"/>
        <v>0</v>
      </c>
      <c r="BC33" s="778" t="s">
        <v>957</v>
      </c>
      <c r="BD33" s="778" t="s">
        <v>958</v>
      </c>
      <c r="BE33" s="778" t="s">
        <v>431</v>
      </c>
      <c r="BF33" s="778" t="s">
        <v>431</v>
      </c>
      <c r="BG33" s="779">
        <v>366427000</v>
      </c>
      <c r="BH33" s="779">
        <v>366427393</v>
      </c>
      <c r="BI33" s="779">
        <v>366427393</v>
      </c>
      <c r="BJ33" s="1151">
        <f t="shared" si="20"/>
        <v>366427</v>
      </c>
      <c r="BK33" s="1151">
        <f t="shared" si="21"/>
        <v>366427.39299999998</v>
      </c>
      <c r="BL33" s="1151">
        <f t="shared" si="22"/>
        <v>366427.39299999998</v>
      </c>
      <c r="BV33" s="778" t="s">
        <v>423</v>
      </c>
      <c r="BW33" s="778" t="s">
        <v>326</v>
      </c>
      <c r="BX33" s="778" t="s">
        <v>470</v>
      </c>
      <c r="BY33" s="778" t="s">
        <v>597</v>
      </c>
      <c r="BZ33" s="779">
        <v>0</v>
      </c>
      <c r="CA33" s="779">
        <v>340000000</v>
      </c>
      <c r="CB33" s="779">
        <v>340000000</v>
      </c>
      <c r="CC33" s="779">
        <f t="shared" si="24"/>
        <v>0</v>
      </c>
      <c r="CD33" s="779">
        <f t="shared" si="25"/>
        <v>340000</v>
      </c>
      <c r="CE33" s="779">
        <f t="shared" si="26"/>
        <v>340000</v>
      </c>
      <c r="CN33" s="778" t="s">
        <v>423</v>
      </c>
      <c r="CO33" s="778" t="s">
        <v>326</v>
      </c>
      <c r="CP33" s="778" t="s">
        <v>431</v>
      </c>
      <c r="CQ33" s="778" t="s">
        <v>431</v>
      </c>
      <c r="CR33" s="779">
        <v>0</v>
      </c>
      <c r="CS33" s="779">
        <v>0</v>
      </c>
      <c r="CT33" s="779">
        <v>0</v>
      </c>
      <c r="CU33" s="779">
        <f t="shared" si="28"/>
        <v>0</v>
      </c>
      <c r="CV33" s="779">
        <f t="shared" si="29"/>
        <v>0</v>
      </c>
      <c r="CW33" s="779">
        <f t="shared" si="30"/>
        <v>0</v>
      </c>
      <c r="DF33" s="778" t="s">
        <v>423</v>
      </c>
      <c r="DG33" s="780" t="s">
        <v>326</v>
      </c>
      <c r="DH33" s="778" t="s">
        <v>424</v>
      </c>
      <c r="DI33" s="780" t="s">
        <v>473</v>
      </c>
      <c r="DJ33" s="779">
        <v>0</v>
      </c>
      <c r="DK33" s="779">
        <v>159963700</v>
      </c>
      <c r="DL33" s="779">
        <v>159963700</v>
      </c>
      <c r="DM33" s="1150">
        <f t="shared" si="32"/>
        <v>0</v>
      </c>
      <c r="DN33" s="1150">
        <f t="shared" si="33"/>
        <v>159963.70000000001</v>
      </c>
      <c r="DO33" s="1150">
        <f t="shared" si="34"/>
        <v>159963.70000000001</v>
      </c>
      <c r="DX33" s="778" t="s">
        <v>423</v>
      </c>
      <c r="DY33" s="780" t="s">
        <v>326</v>
      </c>
      <c r="DZ33" s="778" t="s">
        <v>431</v>
      </c>
      <c r="EA33" s="780" t="s">
        <v>431</v>
      </c>
      <c r="EB33" s="779">
        <v>0</v>
      </c>
      <c r="EC33" s="779">
        <v>0</v>
      </c>
      <c r="ED33" s="779">
        <v>0</v>
      </c>
      <c r="EE33" s="779">
        <f t="shared" si="36"/>
        <v>0</v>
      </c>
      <c r="EF33" s="779">
        <f t="shared" si="37"/>
        <v>0</v>
      </c>
      <c r="EG33" s="779">
        <f t="shared" si="38"/>
        <v>0</v>
      </c>
      <c r="EQ33" s="778" t="s">
        <v>423</v>
      </c>
      <c r="ER33" s="780" t="s">
        <v>326</v>
      </c>
      <c r="ES33" s="778" t="s">
        <v>470</v>
      </c>
      <c r="ET33" s="778" t="s">
        <v>597</v>
      </c>
      <c r="EU33" s="779">
        <v>0</v>
      </c>
      <c r="EV33" s="779">
        <v>390000000</v>
      </c>
      <c r="EW33" s="779">
        <v>390000000</v>
      </c>
      <c r="EX33" s="1155">
        <f t="shared" si="40"/>
        <v>0</v>
      </c>
      <c r="EY33" s="1155">
        <f t="shared" si="41"/>
        <v>390000</v>
      </c>
      <c r="EZ33" s="1155">
        <f t="shared" si="42"/>
        <v>390000</v>
      </c>
      <c r="FJ33" s="1615"/>
      <c r="FK33" s="1670" t="s">
        <v>423</v>
      </c>
      <c r="FL33" s="1670" t="s">
        <v>326</v>
      </c>
      <c r="FM33" s="1670" t="s">
        <v>424</v>
      </c>
      <c r="FN33" s="1670" t="s">
        <v>473</v>
      </c>
      <c r="FO33" s="1150">
        <v>0</v>
      </c>
      <c r="FP33" s="1150">
        <v>159963700</v>
      </c>
      <c r="FQ33" s="1150">
        <v>159963700</v>
      </c>
      <c r="FR33" s="1150">
        <f t="shared" si="43"/>
        <v>0</v>
      </c>
      <c r="FS33" s="1150">
        <f t="shared" si="52"/>
        <v>159963.70000000001</v>
      </c>
      <c r="FT33" s="1150">
        <f t="shared" si="53"/>
        <v>159963.70000000001</v>
      </c>
      <c r="FU33" s="1615"/>
      <c r="FV33" s="1615"/>
      <c r="FW33" s="1615"/>
      <c r="GC33" s="747" t="s">
        <v>423</v>
      </c>
      <c r="GD33" s="747" t="s">
        <v>326</v>
      </c>
      <c r="GE33" s="747" t="s">
        <v>470</v>
      </c>
      <c r="GF33" s="747" t="s">
        <v>597</v>
      </c>
      <c r="GG33" s="1151">
        <v>0</v>
      </c>
      <c r="GH33" s="1151">
        <v>794217140</v>
      </c>
      <c r="GI33" s="1151">
        <v>530000000</v>
      </c>
      <c r="GJ33" s="1151">
        <f t="shared" si="45"/>
        <v>0</v>
      </c>
      <c r="GK33" s="1151">
        <f t="shared" si="46"/>
        <v>794217.14</v>
      </c>
      <c r="GL33" s="1151">
        <f t="shared" si="47"/>
        <v>530000</v>
      </c>
      <c r="GU33" s="747" t="s">
        <v>423</v>
      </c>
      <c r="GV33" s="747" t="s">
        <v>326</v>
      </c>
      <c r="GW33" s="747" t="s">
        <v>470</v>
      </c>
      <c r="GX33" s="747" t="s">
        <v>597</v>
      </c>
      <c r="GY33" s="1671">
        <v>0</v>
      </c>
      <c r="GZ33" s="1671">
        <v>794217140</v>
      </c>
      <c r="HA33" s="1671">
        <v>794217140</v>
      </c>
      <c r="HB33" s="824">
        <f t="shared" si="49"/>
        <v>0</v>
      </c>
      <c r="HC33" s="824">
        <f t="shared" si="50"/>
        <v>794217.14</v>
      </c>
      <c r="HD33" s="824">
        <f t="shared" si="51"/>
        <v>794217.14</v>
      </c>
    </row>
    <row r="34" spans="1:212" ht="15" customHeight="1" x14ac:dyDescent="0.2">
      <c r="A34" s="778" t="s">
        <v>508</v>
      </c>
      <c r="B34" s="778" t="s">
        <v>511</v>
      </c>
      <c r="C34" s="778" t="s">
        <v>431</v>
      </c>
      <c r="D34" s="778" t="s">
        <v>431</v>
      </c>
      <c r="E34" s="779">
        <v>329029000</v>
      </c>
      <c r="F34" s="779">
        <v>0</v>
      </c>
      <c r="G34" s="779">
        <v>0</v>
      </c>
      <c r="H34" s="1150">
        <f t="shared" si="8"/>
        <v>329029</v>
      </c>
      <c r="I34" s="1150">
        <f t="shared" si="9"/>
        <v>0</v>
      </c>
      <c r="J34" s="1150">
        <f t="shared" si="10"/>
        <v>0</v>
      </c>
      <c r="S34" s="778" t="s">
        <v>445</v>
      </c>
      <c r="T34" s="780" t="s">
        <v>446</v>
      </c>
      <c r="U34" s="778" t="s">
        <v>431</v>
      </c>
      <c r="V34" s="780" t="s">
        <v>431</v>
      </c>
      <c r="W34" s="779">
        <v>482392000</v>
      </c>
      <c r="X34" s="779">
        <v>0</v>
      </c>
      <c r="Y34" s="779">
        <v>0</v>
      </c>
      <c r="Z34" s="1140">
        <f t="shared" si="12"/>
        <v>482392</v>
      </c>
      <c r="AA34" s="1140">
        <f t="shared" si="13"/>
        <v>0</v>
      </c>
      <c r="AB34" s="1140">
        <f t="shared" si="14"/>
        <v>0</v>
      </c>
      <c r="AK34" s="778" t="s">
        <v>445</v>
      </c>
      <c r="AL34" s="778" t="s">
        <v>446</v>
      </c>
      <c r="AM34" s="778" t="s">
        <v>431</v>
      </c>
      <c r="AN34" s="778" t="s">
        <v>431</v>
      </c>
      <c r="AO34" s="779">
        <v>512392000</v>
      </c>
      <c r="AP34" s="779">
        <v>0</v>
      </c>
      <c r="AQ34" s="779">
        <v>0</v>
      </c>
      <c r="AR34" s="779">
        <f t="shared" si="16"/>
        <v>512392</v>
      </c>
      <c r="AS34" s="779">
        <f t="shared" si="17"/>
        <v>0</v>
      </c>
      <c r="AT34" s="779">
        <f t="shared" si="18"/>
        <v>0</v>
      </c>
      <c r="BC34" s="778" t="s">
        <v>899</v>
      </c>
      <c r="BD34" s="778" t="s">
        <v>51</v>
      </c>
      <c r="BE34" s="778" t="s">
        <v>431</v>
      </c>
      <c r="BF34" s="778" t="s">
        <v>431</v>
      </c>
      <c r="BG34" s="779">
        <v>9000</v>
      </c>
      <c r="BH34" s="779">
        <v>0</v>
      </c>
      <c r="BI34" s="779">
        <v>0</v>
      </c>
      <c r="BJ34" s="1151">
        <f t="shared" si="20"/>
        <v>9</v>
      </c>
      <c r="BK34" s="1151">
        <f t="shared" si="21"/>
        <v>0</v>
      </c>
      <c r="BL34" s="1151">
        <f t="shared" si="22"/>
        <v>0</v>
      </c>
      <c r="BV34" s="778" t="s">
        <v>957</v>
      </c>
      <c r="BW34" s="778" t="s">
        <v>958</v>
      </c>
      <c r="BX34" s="778" t="s">
        <v>431</v>
      </c>
      <c r="BY34" s="778" t="s">
        <v>431</v>
      </c>
      <c r="BZ34" s="779">
        <v>1000</v>
      </c>
      <c r="CA34" s="779">
        <v>0</v>
      </c>
      <c r="CB34" s="779">
        <v>0</v>
      </c>
      <c r="CC34" s="779">
        <f t="shared" si="24"/>
        <v>1</v>
      </c>
      <c r="CD34" s="779">
        <f t="shared" si="25"/>
        <v>0</v>
      </c>
      <c r="CE34" s="779">
        <f t="shared" si="26"/>
        <v>0</v>
      </c>
      <c r="CN34" s="778" t="s">
        <v>423</v>
      </c>
      <c r="CO34" s="778" t="s">
        <v>326</v>
      </c>
      <c r="CP34" s="778" t="s">
        <v>470</v>
      </c>
      <c r="CQ34" s="778" t="s">
        <v>597</v>
      </c>
      <c r="CR34" s="779">
        <v>0</v>
      </c>
      <c r="CS34" s="779">
        <v>340000000</v>
      </c>
      <c r="CT34" s="779">
        <v>340000000</v>
      </c>
      <c r="CU34" s="779">
        <f t="shared" si="28"/>
        <v>0</v>
      </c>
      <c r="CV34" s="779">
        <f t="shared" si="29"/>
        <v>340000</v>
      </c>
      <c r="CW34" s="779">
        <f t="shared" si="30"/>
        <v>340000</v>
      </c>
      <c r="DF34" s="778" t="s">
        <v>423</v>
      </c>
      <c r="DG34" s="780" t="s">
        <v>326</v>
      </c>
      <c r="DH34" s="778" t="s">
        <v>595</v>
      </c>
      <c r="DI34" s="780" t="s">
        <v>596</v>
      </c>
      <c r="DJ34" s="779">
        <v>0</v>
      </c>
      <c r="DK34" s="779">
        <v>28109000</v>
      </c>
      <c r="DL34" s="779">
        <v>26549000</v>
      </c>
      <c r="DM34" s="1150">
        <f t="shared" si="32"/>
        <v>0</v>
      </c>
      <c r="DN34" s="1150">
        <f t="shared" si="33"/>
        <v>28109</v>
      </c>
      <c r="DO34" s="1150">
        <f t="shared" si="34"/>
        <v>26549</v>
      </c>
      <c r="DX34" s="778" t="s">
        <v>423</v>
      </c>
      <c r="DY34" s="780" t="s">
        <v>326</v>
      </c>
      <c r="DZ34" s="778" t="s">
        <v>431</v>
      </c>
      <c r="EA34" s="780" t="s">
        <v>431</v>
      </c>
      <c r="EB34" s="779">
        <v>0</v>
      </c>
      <c r="EC34" s="779">
        <v>0</v>
      </c>
      <c r="ED34" s="779">
        <v>0</v>
      </c>
      <c r="EE34" s="779">
        <f t="shared" si="36"/>
        <v>0</v>
      </c>
      <c r="EF34" s="779">
        <f t="shared" si="37"/>
        <v>0</v>
      </c>
      <c r="EG34" s="779">
        <f t="shared" si="38"/>
        <v>0</v>
      </c>
      <c r="EQ34" s="778" t="s">
        <v>423</v>
      </c>
      <c r="ER34" s="780" t="s">
        <v>326</v>
      </c>
      <c r="ES34" s="778" t="s">
        <v>424</v>
      </c>
      <c r="ET34" s="778" t="s">
        <v>473</v>
      </c>
      <c r="EU34" s="779">
        <v>0</v>
      </c>
      <c r="EV34" s="779">
        <v>159963700</v>
      </c>
      <c r="EW34" s="779">
        <v>159963700</v>
      </c>
      <c r="EX34" s="1155">
        <f t="shared" si="40"/>
        <v>0</v>
      </c>
      <c r="EY34" s="1155">
        <f t="shared" si="41"/>
        <v>159963.70000000001</v>
      </c>
      <c r="EZ34" s="1155">
        <f t="shared" si="42"/>
        <v>159963.70000000001</v>
      </c>
      <c r="FJ34" s="1615"/>
      <c r="FK34" s="1670" t="s">
        <v>423</v>
      </c>
      <c r="FL34" s="1670" t="s">
        <v>326</v>
      </c>
      <c r="FM34" s="1670" t="s">
        <v>470</v>
      </c>
      <c r="FN34" s="1670" t="s">
        <v>597</v>
      </c>
      <c r="FO34" s="1150">
        <v>0</v>
      </c>
      <c r="FP34" s="1150">
        <v>470000000</v>
      </c>
      <c r="FQ34" s="1150">
        <v>390000000</v>
      </c>
      <c r="FR34" s="1150">
        <f t="shared" si="43"/>
        <v>0</v>
      </c>
      <c r="FS34" s="1150">
        <f t="shared" si="52"/>
        <v>470000</v>
      </c>
      <c r="FT34" s="1150">
        <f t="shared" si="53"/>
        <v>390000</v>
      </c>
      <c r="FU34" s="1615"/>
      <c r="FV34" s="1615"/>
      <c r="FW34" s="1615"/>
      <c r="GC34" s="747" t="s">
        <v>423</v>
      </c>
      <c r="GD34" s="747" t="s">
        <v>326</v>
      </c>
      <c r="GE34" s="747" t="s">
        <v>424</v>
      </c>
      <c r="GF34" s="747" t="s">
        <v>473</v>
      </c>
      <c r="GG34" s="1151">
        <v>0</v>
      </c>
      <c r="GH34" s="1151">
        <v>159963700</v>
      </c>
      <c r="GI34" s="1151">
        <v>159963700</v>
      </c>
      <c r="GJ34" s="1151">
        <f t="shared" si="45"/>
        <v>0</v>
      </c>
      <c r="GK34" s="1151">
        <f t="shared" si="46"/>
        <v>159963.70000000001</v>
      </c>
      <c r="GL34" s="1151">
        <f t="shared" si="47"/>
        <v>159963.70000000001</v>
      </c>
      <c r="GU34" s="747" t="s">
        <v>423</v>
      </c>
      <c r="GV34" s="747" t="s">
        <v>326</v>
      </c>
      <c r="GW34" s="747" t="s">
        <v>444</v>
      </c>
      <c r="GX34" s="747" t="s">
        <v>599</v>
      </c>
      <c r="GY34" s="1671">
        <v>0</v>
      </c>
      <c r="GZ34" s="1671">
        <v>269500000</v>
      </c>
      <c r="HA34" s="1671">
        <v>269500000</v>
      </c>
      <c r="HB34" s="824">
        <f t="shared" si="49"/>
        <v>0</v>
      </c>
      <c r="HC34" s="824">
        <f t="shared" si="50"/>
        <v>269500</v>
      </c>
      <c r="HD34" s="824">
        <f t="shared" si="51"/>
        <v>269500</v>
      </c>
    </row>
    <row r="35" spans="1:212" ht="15" customHeight="1" x14ac:dyDescent="0.2">
      <c r="A35" s="778" t="s">
        <v>620</v>
      </c>
      <c r="B35" s="778" t="s">
        <v>621</v>
      </c>
      <c r="C35" s="778" t="s">
        <v>431</v>
      </c>
      <c r="D35" s="778" t="s">
        <v>431</v>
      </c>
      <c r="E35" s="779">
        <v>41286000</v>
      </c>
      <c r="F35" s="779">
        <v>0</v>
      </c>
      <c r="G35" s="779">
        <v>0</v>
      </c>
      <c r="H35" s="1150">
        <f t="shared" si="8"/>
        <v>41286</v>
      </c>
      <c r="I35" s="1150">
        <f t="shared" si="9"/>
        <v>0</v>
      </c>
      <c r="J35" s="1150">
        <f t="shared" si="10"/>
        <v>0</v>
      </c>
      <c r="S35" s="778" t="s">
        <v>445</v>
      </c>
      <c r="T35" s="780" t="s">
        <v>446</v>
      </c>
      <c r="U35" s="778" t="s">
        <v>431</v>
      </c>
      <c r="V35" s="780" t="s">
        <v>431</v>
      </c>
      <c r="W35" s="779">
        <v>0</v>
      </c>
      <c r="X35" s="779">
        <v>163400130</v>
      </c>
      <c r="Y35" s="779">
        <v>134929304</v>
      </c>
      <c r="Z35" s="1140">
        <f t="shared" si="12"/>
        <v>0</v>
      </c>
      <c r="AA35" s="1140">
        <f t="shared" si="13"/>
        <v>163400.13</v>
      </c>
      <c r="AB35" s="1140">
        <f t="shared" si="14"/>
        <v>134929.304</v>
      </c>
      <c r="AK35" s="778" t="s">
        <v>445</v>
      </c>
      <c r="AL35" s="778" t="s">
        <v>446</v>
      </c>
      <c r="AM35" s="778" t="s">
        <v>431</v>
      </c>
      <c r="AN35" s="778" t="s">
        <v>431</v>
      </c>
      <c r="AO35" s="779">
        <v>0</v>
      </c>
      <c r="AP35" s="779">
        <v>328877100</v>
      </c>
      <c r="AQ35" s="779">
        <v>134929304</v>
      </c>
      <c r="AR35" s="779">
        <f t="shared" si="16"/>
        <v>0</v>
      </c>
      <c r="AS35" s="779">
        <f t="shared" si="17"/>
        <v>328877.09999999998</v>
      </c>
      <c r="AT35" s="779">
        <f t="shared" si="18"/>
        <v>134929.304</v>
      </c>
      <c r="BC35" s="778" t="s">
        <v>445</v>
      </c>
      <c r="BD35" s="778" t="s">
        <v>446</v>
      </c>
      <c r="BE35" s="778" t="s">
        <v>431</v>
      </c>
      <c r="BF35" s="778" t="s">
        <v>431</v>
      </c>
      <c r="BG35" s="779">
        <v>512392000</v>
      </c>
      <c r="BH35" s="779">
        <v>0</v>
      </c>
      <c r="BI35" s="779">
        <v>0</v>
      </c>
      <c r="BJ35" s="1151">
        <f t="shared" si="20"/>
        <v>512392</v>
      </c>
      <c r="BK35" s="1151">
        <f t="shared" si="21"/>
        <v>0</v>
      </c>
      <c r="BL35" s="1151">
        <f t="shared" si="22"/>
        <v>0</v>
      </c>
      <c r="BV35" s="778" t="s">
        <v>957</v>
      </c>
      <c r="BW35" s="778" t="s">
        <v>958</v>
      </c>
      <c r="BX35" s="778" t="s">
        <v>431</v>
      </c>
      <c r="BY35" s="778" t="s">
        <v>431</v>
      </c>
      <c r="BZ35" s="779">
        <v>0</v>
      </c>
      <c r="CA35" s="779">
        <v>366427393</v>
      </c>
      <c r="CB35" s="779">
        <v>366427393</v>
      </c>
      <c r="CC35" s="779">
        <f t="shared" si="24"/>
        <v>0</v>
      </c>
      <c r="CD35" s="779">
        <f t="shared" si="25"/>
        <v>366427.39299999998</v>
      </c>
      <c r="CE35" s="779">
        <f t="shared" si="26"/>
        <v>366427.39299999998</v>
      </c>
      <c r="CN35" s="778" t="s">
        <v>957</v>
      </c>
      <c r="CO35" s="778" t="s">
        <v>958</v>
      </c>
      <c r="CP35" s="778" t="s">
        <v>431</v>
      </c>
      <c r="CQ35" s="778" t="s">
        <v>431</v>
      </c>
      <c r="CR35" s="779">
        <v>1000</v>
      </c>
      <c r="CS35" s="779">
        <v>0</v>
      </c>
      <c r="CT35" s="779">
        <v>0</v>
      </c>
      <c r="CU35" s="779">
        <f t="shared" si="28"/>
        <v>1</v>
      </c>
      <c r="CV35" s="779">
        <f t="shared" si="29"/>
        <v>0</v>
      </c>
      <c r="CW35" s="779">
        <f t="shared" si="30"/>
        <v>0</v>
      </c>
      <c r="DF35" s="778" t="s">
        <v>957</v>
      </c>
      <c r="DG35" s="780" t="s">
        <v>958</v>
      </c>
      <c r="DH35" s="778" t="s">
        <v>431</v>
      </c>
      <c r="DI35" s="780" t="s">
        <v>431</v>
      </c>
      <c r="DJ35" s="779">
        <v>1000</v>
      </c>
      <c r="DK35" s="779">
        <v>0</v>
      </c>
      <c r="DL35" s="779">
        <v>0</v>
      </c>
      <c r="DM35" s="1150">
        <f t="shared" si="32"/>
        <v>1</v>
      </c>
      <c r="DN35" s="1150">
        <f t="shared" si="33"/>
        <v>0</v>
      </c>
      <c r="DO35" s="1150">
        <f t="shared" si="34"/>
        <v>0</v>
      </c>
      <c r="DX35" s="778" t="s">
        <v>423</v>
      </c>
      <c r="DY35" s="780" t="s">
        <v>326</v>
      </c>
      <c r="DZ35" s="778" t="s">
        <v>595</v>
      </c>
      <c r="EA35" s="780" t="s">
        <v>596</v>
      </c>
      <c r="EB35" s="779">
        <v>0</v>
      </c>
      <c r="EC35" s="779">
        <v>28109000</v>
      </c>
      <c r="ED35" s="779">
        <v>27329000</v>
      </c>
      <c r="EE35" s="779">
        <f t="shared" si="36"/>
        <v>0</v>
      </c>
      <c r="EF35" s="779">
        <f t="shared" si="37"/>
        <v>28109</v>
      </c>
      <c r="EG35" s="779">
        <f t="shared" si="38"/>
        <v>27329</v>
      </c>
      <c r="EQ35" s="778" t="s">
        <v>423</v>
      </c>
      <c r="ER35" s="780" t="s">
        <v>326</v>
      </c>
      <c r="ES35" s="778" t="s">
        <v>431</v>
      </c>
      <c r="ET35" s="778" t="s">
        <v>431</v>
      </c>
      <c r="EU35" s="779">
        <v>0</v>
      </c>
      <c r="EV35" s="779">
        <v>0</v>
      </c>
      <c r="EW35" s="779">
        <v>0</v>
      </c>
      <c r="EX35" s="1155">
        <f t="shared" si="40"/>
        <v>0</v>
      </c>
      <c r="EY35" s="1155">
        <f t="shared" si="41"/>
        <v>0</v>
      </c>
      <c r="EZ35" s="1155">
        <f t="shared" si="42"/>
        <v>0</v>
      </c>
      <c r="FJ35" s="1615"/>
      <c r="FK35" s="1670" t="s">
        <v>423</v>
      </c>
      <c r="FL35" s="1670" t="s">
        <v>326</v>
      </c>
      <c r="FM35" s="1670" t="s">
        <v>595</v>
      </c>
      <c r="FN35" s="1670" t="s">
        <v>596</v>
      </c>
      <c r="FO35" s="1150">
        <v>0</v>
      </c>
      <c r="FP35" s="1150">
        <v>28109000</v>
      </c>
      <c r="FQ35" s="1150">
        <v>27329000</v>
      </c>
      <c r="FR35" s="1150">
        <f t="shared" si="43"/>
        <v>0</v>
      </c>
      <c r="FS35" s="1150">
        <f t="shared" si="52"/>
        <v>28109</v>
      </c>
      <c r="FT35" s="1150">
        <f t="shared" si="53"/>
        <v>27329</v>
      </c>
      <c r="FU35" s="1615"/>
      <c r="FV35" s="1615"/>
      <c r="FW35" s="1615"/>
      <c r="GC35" s="747" t="s">
        <v>423</v>
      </c>
      <c r="GD35" s="747" t="s">
        <v>326</v>
      </c>
      <c r="GE35" s="747" t="s">
        <v>431</v>
      </c>
      <c r="GF35" s="747" t="s">
        <v>431</v>
      </c>
      <c r="GG35" s="1151">
        <v>0</v>
      </c>
      <c r="GH35" s="1151">
        <v>0</v>
      </c>
      <c r="GI35" s="1151">
        <v>0</v>
      </c>
      <c r="GJ35" s="1151">
        <f t="shared" si="45"/>
        <v>0</v>
      </c>
      <c r="GK35" s="1151">
        <f t="shared" si="46"/>
        <v>0</v>
      </c>
      <c r="GL35" s="1151">
        <f t="shared" si="47"/>
        <v>0</v>
      </c>
      <c r="GU35" s="747" t="s">
        <v>423</v>
      </c>
      <c r="GV35" s="747" t="s">
        <v>326</v>
      </c>
      <c r="GW35" s="747" t="s">
        <v>595</v>
      </c>
      <c r="GX35" s="747" t="s">
        <v>596</v>
      </c>
      <c r="GY35" s="1671">
        <v>0</v>
      </c>
      <c r="GZ35" s="1671">
        <v>28109000</v>
      </c>
      <c r="HA35" s="1671">
        <v>28109000</v>
      </c>
      <c r="HB35" s="824">
        <f t="shared" si="49"/>
        <v>0</v>
      </c>
      <c r="HC35" s="824">
        <f t="shared" si="50"/>
        <v>28109</v>
      </c>
      <c r="HD35" s="824">
        <f t="shared" si="51"/>
        <v>28109</v>
      </c>
    </row>
    <row r="36" spans="1:212" ht="15" customHeight="1" x14ac:dyDescent="0.2">
      <c r="A36" s="778" t="s">
        <v>620</v>
      </c>
      <c r="B36" s="778" t="s">
        <v>621</v>
      </c>
      <c r="C36" s="778" t="s">
        <v>431</v>
      </c>
      <c r="D36" s="778" t="s">
        <v>431</v>
      </c>
      <c r="E36" s="779">
        <v>0</v>
      </c>
      <c r="F36" s="779">
        <v>31185000</v>
      </c>
      <c r="G36" s="779">
        <v>0</v>
      </c>
      <c r="H36" s="1150">
        <f t="shared" si="8"/>
        <v>0</v>
      </c>
      <c r="I36" s="1150">
        <f t="shared" si="9"/>
        <v>31185</v>
      </c>
      <c r="J36" s="1150">
        <f t="shared" si="10"/>
        <v>0</v>
      </c>
      <c r="S36" s="778" t="s">
        <v>447</v>
      </c>
      <c r="T36" s="780" t="s">
        <v>448</v>
      </c>
      <c r="U36" s="778" t="s">
        <v>431</v>
      </c>
      <c r="V36" s="780" t="s">
        <v>431</v>
      </c>
      <c r="W36" s="779">
        <v>354224000</v>
      </c>
      <c r="X36" s="779">
        <v>0</v>
      </c>
      <c r="Y36" s="779">
        <v>0</v>
      </c>
      <c r="Z36" s="1140">
        <f t="shared" si="12"/>
        <v>354224</v>
      </c>
      <c r="AA36" s="1140">
        <f t="shared" si="13"/>
        <v>0</v>
      </c>
      <c r="AB36" s="1140">
        <f t="shared" si="14"/>
        <v>0</v>
      </c>
      <c r="AK36" s="778" t="s">
        <v>447</v>
      </c>
      <c r="AL36" s="778" t="s">
        <v>448</v>
      </c>
      <c r="AM36" s="778" t="s">
        <v>431</v>
      </c>
      <c r="AN36" s="778" t="s">
        <v>431</v>
      </c>
      <c r="AO36" s="779">
        <v>324224000</v>
      </c>
      <c r="AP36" s="779">
        <v>0</v>
      </c>
      <c r="AQ36" s="779">
        <v>0</v>
      </c>
      <c r="AR36" s="779">
        <f t="shared" si="16"/>
        <v>324224</v>
      </c>
      <c r="AS36" s="779">
        <f t="shared" si="17"/>
        <v>0</v>
      </c>
      <c r="AT36" s="779">
        <f t="shared" si="18"/>
        <v>0</v>
      </c>
      <c r="BC36" s="778" t="s">
        <v>445</v>
      </c>
      <c r="BD36" s="778" t="s">
        <v>446</v>
      </c>
      <c r="BE36" s="778" t="s">
        <v>431</v>
      </c>
      <c r="BF36" s="778" t="s">
        <v>431</v>
      </c>
      <c r="BG36" s="779">
        <v>0</v>
      </c>
      <c r="BH36" s="779">
        <v>328877100</v>
      </c>
      <c r="BI36" s="779">
        <v>193113641</v>
      </c>
      <c r="BJ36" s="1151">
        <f t="shared" si="20"/>
        <v>0</v>
      </c>
      <c r="BK36" s="1151">
        <f t="shared" si="21"/>
        <v>328877.09999999998</v>
      </c>
      <c r="BL36" s="1151">
        <f t="shared" si="22"/>
        <v>193113.641</v>
      </c>
      <c r="BV36" s="778" t="s">
        <v>899</v>
      </c>
      <c r="BW36" s="778" t="s">
        <v>51</v>
      </c>
      <c r="BX36" s="778" t="s">
        <v>431</v>
      </c>
      <c r="BY36" s="778" t="s">
        <v>431</v>
      </c>
      <c r="BZ36" s="779">
        <v>366436000</v>
      </c>
      <c r="CA36" s="779">
        <v>0</v>
      </c>
      <c r="CB36" s="779">
        <v>0</v>
      </c>
      <c r="CC36" s="779">
        <f t="shared" si="24"/>
        <v>366436</v>
      </c>
      <c r="CD36" s="779">
        <f t="shared" si="25"/>
        <v>0</v>
      </c>
      <c r="CE36" s="779">
        <f t="shared" si="26"/>
        <v>0</v>
      </c>
      <c r="CN36" s="778" t="s">
        <v>957</v>
      </c>
      <c r="CO36" s="778" t="s">
        <v>958</v>
      </c>
      <c r="CP36" s="778" t="s">
        <v>431</v>
      </c>
      <c r="CQ36" s="778" t="s">
        <v>431</v>
      </c>
      <c r="CR36" s="779">
        <v>0</v>
      </c>
      <c r="CS36" s="779">
        <v>366427393</v>
      </c>
      <c r="CT36" s="779">
        <v>366427393</v>
      </c>
      <c r="CU36" s="779">
        <f t="shared" si="28"/>
        <v>0</v>
      </c>
      <c r="CV36" s="779">
        <f t="shared" si="29"/>
        <v>366427.39299999998</v>
      </c>
      <c r="CW36" s="779">
        <f t="shared" si="30"/>
        <v>366427.39299999998</v>
      </c>
      <c r="DF36" s="778" t="s">
        <v>957</v>
      </c>
      <c r="DG36" s="780" t="s">
        <v>958</v>
      </c>
      <c r="DH36" s="778" t="s">
        <v>431</v>
      </c>
      <c r="DI36" s="780" t="s">
        <v>431</v>
      </c>
      <c r="DJ36" s="779">
        <v>0</v>
      </c>
      <c r="DK36" s="779">
        <v>366427393</v>
      </c>
      <c r="DL36" s="779">
        <v>366427393</v>
      </c>
      <c r="DM36" s="1150">
        <f t="shared" si="32"/>
        <v>0</v>
      </c>
      <c r="DN36" s="1150">
        <f t="shared" si="33"/>
        <v>366427.39299999998</v>
      </c>
      <c r="DO36" s="1150">
        <f t="shared" si="34"/>
        <v>366427.39299999998</v>
      </c>
      <c r="DX36" s="778" t="s">
        <v>957</v>
      </c>
      <c r="DY36" s="780" t="s">
        <v>958</v>
      </c>
      <c r="DZ36" s="778" t="s">
        <v>431</v>
      </c>
      <c r="EA36" s="780" t="s">
        <v>431</v>
      </c>
      <c r="EB36" s="779">
        <v>1000</v>
      </c>
      <c r="EC36" s="779">
        <v>0</v>
      </c>
      <c r="ED36" s="779">
        <v>0</v>
      </c>
      <c r="EE36" s="779">
        <f t="shared" si="36"/>
        <v>1</v>
      </c>
      <c r="EF36" s="779">
        <f t="shared" si="37"/>
        <v>0</v>
      </c>
      <c r="EG36" s="779">
        <f t="shared" si="38"/>
        <v>0</v>
      </c>
      <c r="EQ36" s="778" t="s">
        <v>957</v>
      </c>
      <c r="ER36" s="780" t="s">
        <v>958</v>
      </c>
      <c r="ES36" s="778" t="s">
        <v>431</v>
      </c>
      <c r="ET36" s="778" t="s">
        <v>431</v>
      </c>
      <c r="EU36" s="779">
        <v>1000</v>
      </c>
      <c r="EV36" s="779">
        <v>0</v>
      </c>
      <c r="EW36" s="779">
        <v>0</v>
      </c>
      <c r="EX36" s="1155">
        <f t="shared" si="40"/>
        <v>1</v>
      </c>
      <c r="EY36" s="1155">
        <f t="shared" si="41"/>
        <v>0</v>
      </c>
      <c r="EZ36" s="1155">
        <f t="shared" si="42"/>
        <v>0</v>
      </c>
      <c r="FJ36" s="1615"/>
      <c r="FK36" s="1670" t="s">
        <v>957</v>
      </c>
      <c r="FL36" s="1670" t="s">
        <v>958</v>
      </c>
      <c r="FM36" s="1670" t="s">
        <v>431</v>
      </c>
      <c r="FN36" s="1670" t="s">
        <v>431</v>
      </c>
      <c r="FO36" s="1150">
        <v>1000</v>
      </c>
      <c r="FP36" s="1150">
        <v>0</v>
      </c>
      <c r="FQ36" s="1150">
        <v>0</v>
      </c>
      <c r="FR36" s="1150">
        <f t="shared" si="43"/>
        <v>1</v>
      </c>
      <c r="FS36" s="1150">
        <f t="shared" si="52"/>
        <v>0</v>
      </c>
      <c r="FT36" s="1150">
        <f t="shared" si="53"/>
        <v>0</v>
      </c>
      <c r="FU36" s="1615"/>
      <c r="FV36" s="1615"/>
      <c r="FW36" s="1615"/>
      <c r="GC36" s="747" t="s">
        <v>423</v>
      </c>
      <c r="GD36" s="747" t="s">
        <v>326</v>
      </c>
      <c r="GE36" s="747" t="s">
        <v>444</v>
      </c>
      <c r="GF36" s="747" t="s">
        <v>599</v>
      </c>
      <c r="GG36" s="1151">
        <v>0</v>
      </c>
      <c r="GH36" s="1151">
        <v>240580000</v>
      </c>
      <c r="GI36" s="1151">
        <v>161654000</v>
      </c>
      <c r="GJ36" s="1151">
        <f t="shared" si="45"/>
        <v>0</v>
      </c>
      <c r="GK36" s="1151">
        <f t="shared" si="46"/>
        <v>240580</v>
      </c>
      <c r="GL36" s="1151">
        <f t="shared" si="47"/>
        <v>161654</v>
      </c>
      <c r="GU36" s="747" t="s">
        <v>423</v>
      </c>
      <c r="GV36" s="747" t="s">
        <v>326</v>
      </c>
      <c r="GW36" s="747" t="s">
        <v>424</v>
      </c>
      <c r="GX36" s="747" t="s">
        <v>473</v>
      </c>
      <c r="GY36" s="1671">
        <v>0</v>
      </c>
      <c r="GZ36" s="1671">
        <v>159963700</v>
      </c>
      <c r="HA36" s="1671">
        <v>159963700</v>
      </c>
      <c r="HB36" s="824">
        <f t="shared" si="49"/>
        <v>0</v>
      </c>
      <c r="HC36" s="824">
        <f t="shared" si="50"/>
        <v>159963.70000000001</v>
      </c>
      <c r="HD36" s="824">
        <f t="shared" si="51"/>
        <v>159963.70000000001</v>
      </c>
    </row>
    <row r="37" spans="1:212" ht="15" customHeight="1" x14ac:dyDescent="0.2">
      <c r="A37" s="778" t="s">
        <v>622</v>
      </c>
      <c r="B37" s="778" t="s">
        <v>623</v>
      </c>
      <c r="C37" s="778" t="s">
        <v>431</v>
      </c>
      <c r="D37" s="778" t="s">
        <v>431</v>
      </c>
      <c r="E37" s="779">
        <v>58980000</v>
      </c>
      <c r="F37" s="779">
        <v>0</v>
      </c>
      <c r="G37" s="779">
        <v>0</v>
      </c>
      <c r="H37" s="1150">
        <f t="shared" si="8"/>
        <v>58980</v>
      </c>
      <c r="I37" s="1150">
        <f t="shared" si="9"/>
        <v>0</v>
      </c>
      <c r="J37" s="1150">
        <f t="shared" si="10"/>
        <v>0</v>
      </c>
      <c r="S37" s="778" t="s">
        <v>447</v>
      </c>
      <c r="T37" s="780" t="s">
        <v>448</v>
      </c>
      <c r="U37" s="778" t="s">
        <v>431</v>
      </c>
      <c r="V37" s="780" t="s">
        <v>431</v>
      </c>
      <c r="W37" s="779">
        <v>0</v>
      </c>
      <c r="X37" s="779">
        <v>66088160</v>
      </c>
      <c r="Y37" s="779">
        <v>5550000</v>
      </c>
      <c r="Z37" s="1140">
        <f t="shared" si="12"/>
        <v>0</v>
      </c>
      <c r="AA37" s="1140">
        <f t="shared" si="13"/>
        <v>66088.160000000003</v>
      </c>
      <c r="AB37" s="1140">
        <f t="shared" si="14"/>
        <v>5550</v>
      </c>
      <c r="AK37" s="778" t="s">
        <v>447</v>
      </c>
      <c r="AL37" s="778" t="s">
        <v>448</v>
      </c>
      <c r="AM37" s="778" t="s">
        <v>431</v>
      </c>
      <c r="AN37" s="778" t="s">
        <v>431</v>
      </c>
      <c r="AO37" s="779">
        <v>0</v>
      </c>
      <c r="AP37" s="779">
        <v>69426092</v>
      </c>
      <c r="AQ37" s="779">
        <v>21493098</v>
      </c>
      <c r="AR37" s="779">
        <f t="shared" si="16"/>
        <v>0</v>
      </c>
      <c r="AS37" s="779">
        <f t="shared" si="17"/>
        <v>69426.092000000004</v>
      </c>
      <c r="AT37" s="779">
        <f t="shared" si="18"/>
        <v>21493.098000000002</v>
      </c>
      <c r="BC37" s="778" t="s">
        <v>447</v>
      </c>
      <c r="BD37" s="778" t="s">
        <v>448</v>
      </c>
      <c r="BE37" s="778" t="s">
        <v>431</v>
      </c>
      <c r="BF37" s="778" t="s">
        <v>431</v>
      </c>
      <c r="BG37" s="779">
        <v>324224000</v>
      </c>
      <c r="BH37" s="779">
        <v>0</v>
      </c>
      <c r="BI37" s="779">
        <v>0</v>
      </c>
      <c r="BJ37" s="1151">
        <f t="shared" si="20"/>
        <v>324224</v>
      </c>
      <c r="BK37" s="1151">
        <f t="shared" si="21"/>
        <v>0</v>
      </c>
      <c r="BL37" s="1151">
        <f t="shared" si="22"/>
        <v>0</v>
      </c>
      <c r="BV37" s="778" t="s">
        <v>445</v>
      </c>
      <c r="BW37" s="778" t="s">
        <v>446</v>
      </c>
      <c r="BX37" s="778" t="s">
        <v>431</v>
      </c>
      <c r="BY37" s="778" t="s">
        <v>431</v>
      </c>
      <c r="BZ37" s="779">
        <v>512392000</v>
      </c>
      <c r="CA37" s="779">
        <v>0</v>
      </c>
      <c r="CB37" s="779">
        <v>0</v>
      </c>
      <c r="CC37" s="779">
        <f t="shared" si="24"/>
        <v>512392</v>
      </c>
      <c r="CD37" s="779">
        <f t="shared" si="25"/>
        <v>0</v>
      </c>
      <c r="CE37" s="779">
        <f t="shared" si="26"/>
        <v>0</v>
      </c>
      <c r="CN37" s="778" t="s">
        <v>899</v>
      </c>
      <c r="CO37" s="778" t="s">
        <v>51</v>
      </c>
      <c r="CP37" s="778" t="s">
        <v>431</v>
      </c>
      <c r="CQ37" s="778" t="s">
        <v>431</v>
      </c>
      <c r="CR37" s="779">
        <v>366436000</v>
      </c>
      <c r="CS37" s="779">
        <v>0</v>
      </c>
      <c r="CT37" s="779">
        <v>0</v>
      </c>
      <c r="CU37" s="779">
        <f t="shared" si="28"/>
        <v>366436</v>
      </c>
      <c r="CV37" s="779">
        <f t="shared" si="29"/>
        <v>0</v>
      </c>
      <c r="CW37" s="779">
        <f t="shared" si="30"/>
        <v>0</v>
      </c>
      <c r="DF37" s="778" t="s">
        <v>899</v>
      </c>
      <c r="DG37" s="780" t="s">
        <v>51</v>
      </c>
      <c r="DH37" s="778" t="s">
        <v>431</v>
      </c>
      <c r="DI37" s="780" t="s">
        <v>431</v>
      </c>
      <c r="DJ37" s="779">
        <v>366436000</v>
      </c>
      <c r="DK37" s="779">
        <v>0</v>
      </c>
      <c r="DL37" s="779">
        <v>0</v>
      </c>
      <c r="DM37" s="1150">
        <f t="shared" si="32"/>
        <v>366436</v>
      </c>
      <c r="DN37" s="1150">
        <f t="shared" si="33"/>
        <v>0</v>
      </c>
      <c r="DO37" s="1150">
        <f t="shared" si="34"/>
        <v>0</v>
      </c>
      <c r="DX37" s="778" t="s">
        <v>957</v>
      </c>
      <c r="DY37" s="780" t="s">
        <v>958</v>
      </c>
      <c r="DZ37" s="778" t="s">
        <v>431</v>
      </c>
      <c r="EA37" s="780" t="s">
        <v>431</v>
      </c>
      <c r="EB37" s="779">
        <v>0</v>
      </c>
      <c r="EC37" s="779">
        <v>366427393</v>
      </c>
      <c r="ED37" s="779">
        <v>366427393</v>
      </c>
      <c r="EE37" s="779">
        <f t="shared" si="36"/>
        <v>0</v>
      </c>
      <c r="EF37" s="779">
        <f t="shared" si="37"/>
        <v>366427.39299999998</v>
      </c>
      <c r="EG37" s="779">
        <f t="shared" si="38"/>
        <v>366427.39299999998</v>
      </c>
      <c r="EQ37" s="778" t="s">
        <v>957</v>
      </c>
      <c r="ER37" s="780" t="s">
        <v>958</v>
      </c>
      <c r="ES37" s="778" t="s">
        <v>431</v>
      </c>
      <c r="ET37" s="778" t="s">
        <v>431</v>
      </c>
      <c r="EU37" s="779">
        <v>0</v>
      </c>
      <c r="EV37" s="779">
        <v>366427393</v>
      </c>
      <c r="EW37" s="779">
        <v>366427393</v>
      </c>
      <c r="EX37" s="1155">
        <f t="shared" si="40"/>
        <v>0</v>
      </c>
      <c r="EY37" s="1155">
        <f t="shared" si="41"/>
        <v>366427.39299999998</v>
      </c>
      <c r="EZ37" s="1155">
        <f t="shared" si="42"/>
        <v>366427.39299999998</v>
      </c>
      <c r="FJ37" s="1615"/>
      <c r="FK37" s="1670" t="s">
        <v>957</v>
      </c>
      <c r="FL37" s="1670" t="s">
        <v>958</v>
      </c>
      <c r="FM37" s="1670" t="s">
        <v>431</v>
      </c>
      <c r="FN37" s="1670" t="s">
        <v>431</v>
      </c>
      <c r="FO37" s="1150">
        <v>0</v>
      </c>
      <c r="FP37" s="1150">
        <v>366427393</v>
      </c>
      <c r="FQ37" s="1150">
        <v>366427393</v>
      </c>
      <c r="FR37" s="1150">
        <f t="shared" si="43"/>
        <v>0</v>
      </c>
      <c r="FS37" s="1150">
        <f t="shared" si="52"/>
        <v>366427.39299999998</v>
      </c>
      <c r="FT37" s="1150">
        <f t="shared" si="53"/>
        <v>366427.39299999998</v>
      </c>
      <c r="FU37" s="1615"/>
      <c r="FV37" s="1615"/>
      <c r="FW37" s="1615"/>
      <c r="GC37" s="747" t="s">
        <v>423</v>
      </c>
      <c r="GD37" s="747" t="s">
        <v>326</v>
      </c>
      <c r="GE37" s="747" t="s">
        <v>431</v>
      </c>
      <c r="GF37" s="747" t="s">
        <v>431</v>
      </c>
      <c r="GG37" s="1151">
        <v>0</v>
      </c>
      <c r="GH37" s="1151">
        <v>0</v>
      </c>
      <c r="GI37" s="1151">
        <v>0</v>
      </c>
      <c r="GJ37" s="1151">
        <f t="shared" si="45"/>
        <v>0</v>
      </c>
      <c r="GK37" s="1151">
        <f t="shared" si="46"/>
        <v>0</v>
      </c>
      <c r="GL37" s="1151">
        <f t="shared" si="47"/>
        <v>0</v>
      </c>
      <c r="GU37" s="747" t="s">
        <v>423</v>
      </c>
      <c r="GV37" s="747" t="s">
        <v>326</v>
      </c>
      <c r="GW37" s="747" t="s">
        <v>431</v>
      </c>
      <c r="GX37" s="747" t="s">
        <v>431</v>
      </c>
      <c r="GY37" s="1671">
        <v>0</v>
      </c>
      <c r="GZ37" s="1671">
        <v>0</v>
      </c>
      <c r="HA37" s="1671">
        <v>0</v>
      </c>
      <c r="HB37" s="824">
        <f t="shared" si="49"/>
        <v>0</v>
      </c>
      <c r="HC37" s="824">
        <f t="shared" si="50"/>
        <v>0</v>
      </c>
      <c r="HD37" s="824">
        <f t="shared" si="51"/>
        <v>0</v>
      </c>
    </row>
    <row r="38" spans="1:212" ht="15" customHeight="1" x14ac:dyDescent="0.2">
      <c r="A38" s="778" t="s">
        <v>436</v>
      </c>
      <c r="B38" s="778" t="s">
        <v>127</v>
      </c>
      <c r="C38" s="778" t="s">
        <v>431</v>
      </c>
      <c r="D38" s="778" t="s">
        <v>431</v>
      </c>
      <c r="E38" s="779">
        <v>10100</v>
      </c>
      <c r="F38" s="779">
        <v>0</v>
      </c>
      <c r="G38" s="779">
        <v>0</v>
      </c>
      <c r="H38" s="1150">
        <f t="shared" si="8"/>
        <v>10.1</v>
      </c>
      <c r="I38" s="1150">
        <f t="shared" si="9"/>
        <v>0</v>
      </c>
      <c r="J38" s="1150">
        <f t="shared" si="10"/>
        <v>0</v>
      </c>
      <c r="S38" s="778" t="s">
        <v>508</v>
      </c>
      <c r="T38" s="780" t="s">
        <v>511</v>
      </c>
      <c r="U38" s="778" t="s">
        <v>431</v>
      </c>
      <c r="V38" s="780" t="s">
        <v>431</v>
      </c>
      <c r="W38" s="779">
        <v>329029000</v>
      </c>
      <c r="X38" s="779">
        <v>0</v>
      </c>
      <c r="Y38" s="779">
        <v>0</v>
      </c>
      <c r="Z38" s="1140">
        <f t="shared" si="12"/>
        <v>329029</v>
      </c>
      <c r="AA38" s="1140">
        <f t="shared" si="13"/>
        <v>0</v>
      </c>
      <c r="AB38" s="1140">
        <f t="shared" si="14"/>
        <v>0</v>
      </c>
      <c r="AK38" s="778" t="s">
        <v>508</v>
      </c>
      <c r="AL38" s="778" t="s">
        <v>511</v>
      </c>
      <c r="AM38" s="778" t="s">
        <v>431</v>
      </c>
      <c r="AN38" s="778" t="s">
        <v>431</v>
      </c>
      <c r="AO38" s="779">
        <v>329029000</v>
      </c>
      <c r="AP38" s="779">
        <v>0</v>
      </c>
      <c r="AQ38" s="779">
        <v>0</v>
      </c>
      <c r="AR38" s="779">
        <f t="shared" si="16"/>
        <v>329029</v>
      </c>
      <c r="AS38" s="779">
        <f t="shared" si="17"/>
        <v>0</v>
      </c>
      <c r="AT38" s="779">
        <f t="shared" si="18"/>
        <v>0</v>
      </c>
      <c r="BC38" s="778" t="s">
        <v>447</v>
      </c>
      <c r="BD38" s="778" t="s">
        <v>448</v>
      </c>
      <c r="BE38" s="778" t="s">
        <v>431</v>
      </c>
      <c r="BF38" s="778" t="s">
        <v>431</v>
      </c>
      <c r="BG38" s="779">
        <v>0</v>
      </c>
      <c r="BH38" s="779">
        <v>155926092</v>
      </c>
      <c r="BI38" s="779">
        <v>41791541</v>
      </c>
      <c r="BJ38" s="1151">
        <f t="shared" si="20"/>
        <v>0</v>
      </c>
      <c r="BK38" s="1151">
        <f t="shared" si="21"/>
        <v>155926.092</v>
      </c>
      <c r="BL38" s="1151">
        <f t="shared" si="22"/>
        <v>41791.540999999997</v>
      </c>
      <c r="BV38" s="778" t="s">
        <v>445</v>
      </c>
      <c r="BW38" s="778" t="s">
        <v>446</v>
      </c>
      <c r="BX38" s="778" t="s">
        <v>431</v>
      </c>
      <c r="BY38" s="778" t="s">
        <v>431</v>
      </c>
      <c r="BZ38" s="779">
        <v>0</v>
      </c>
      <c r="CA38" s="779">
        <v>357347926</v>
      </c>
      <c r="CB38" s="779">
        <v>240089144</v>
      </c>
      <c r="CC38" s="779">
        <f t="shared" si="24"/>
        <v>0</v>
      </c>
      <c r="CD38" s="779">
        <f t="shared" si="25"/>
        <v>357347.92599999998</v>
      </c>
      <c r="CE38" s="779">
        <f t="shared" si="26"/>
        <v>240089.144</v>
      </c>
      <c r="CN38" s="778" t="s">
        <v>445</v>
      </c>
      <c r="CO38" s="778" t="s">
        <v>446</v>
      </c>
      <c r="CP38" s="778" t="s">
        <v>431</v>
      </c>
      <c r="CQ38" s="778" t="s">
        <v>431</v>
      </c>
      <c r="CR38" s="779">
        <v>512392000</v>
      </c>
      <c r="CS38" s="779">
        <v>0</v>
      </c>
      <c r="CT38" s="779">
        <v>0</v>
      </c>
      <c r="CU38" s="779">
        <f t="shared" si="28"/>
        <v>512392</v>
      </c>
      <c r="CV38" s="779">
        <f t="shared" si="29"/>
        <v>0</v>
      </c>
      <c r="CW38" s="779">
        <f t="shared" si="30"/>
        <v>0</v>
      </c>
      <c r="DF38" s="778" t="s">
        <v>445</v>
      </c>
      <c r="DG38" s="780" t="s">
        <v>446</v>
      </c>
      <c r="DH38" s="778" t="s">
        <v>431</v>
      </c>
      <c r="DI38" s="780" t="s">
        <v>431</v>
      </c>
      <c r="DJ38" s="779">
        <v>512392000</v>
      </c>
      <c r="DK38" s="779">
        <v>0</v>
      </c>
      <c r="DL38" s="779">
        <v>0</v>
      </c>
      <c r="DM38" s="1150">
        <f t="shared" si="32"/>
        <v>512392</v>
      </c>
      <c r="DN38" s="1150">
        <f t="shared" si="33"/>
        <v>0</v>
      </c>
      <c r="DO38" s="1150">
        <f t="shared" si="34"/>
        <v>0</v>
      </c>
      <c r="DX38" s="778" t="s">
        <v>899</v>
      </c>
      <c r="DY38" s="780" t="s">
        <v>51</v>
      </c>
      <c r="DZ38" s="778" t="s">
        <v>431</v>
      </c>
      <c r="EA38" s="780" t="s">
        <v>431</v>
      </c>
      <c r="EB38" s="779">
        <v>366436000</v>
      </c>
      <c r="EC38" s="779">
        <v>0</v>
      </c>
      <c r="ED38" s="779">
        <v>0</v>
      </c>
      <c r="EE38" s="779">
        <f t="shared" si="36"/>
        <v>366436</v>
      </c>
      <c r="EF38" s="779">
        <f t="shared" si="37"/>
        <v>0</v>
      </c>
      <c r="EG38" s="779">
        <f t="shared" si="38"/>
        <v>0</v>
      </c>
      <c r="EQ38" s="778" t="s">
        <v>899</v>
      </c>
      <c r="ER38" s="780" t="s">
        <v>51</v>
      </c>
      <c r="ES38" s="778" t="s">
        <v>431</v>
      </c>
      <c r="ET38" s="778" t="s">
        <v>431</v>
      </c>
      <c r="EU38" s="779">
        <v>366436000</v>
      </c>
      <c r="EV38" s="779">
        <v>0</v>
      </c>
      <c r="EW38" s="779">
        <v>0</v>
      </c>
      <c r="EX38" s="1155">
        <f t="shared" si="40"/>
        <v>366436</v>
      </c>
      <c r="EY38" s="1155">
        <f t="shared" si="41"/>
        <v>0</v>
      </c>
      <c r="EZ38" s="1155">
        <f t="shared" si="42"/>
        <v>0</v>
      </c>
      <c r="FJ38" s="1615"/>
      <c r="FK38" s="1670" t="s">
        <v>899</v>
      </c>
      <c r="FL38" s="1670" t="s">
        <v>51</v>
      </c>
      <c r="FM38" s="1670" t="s">
        <v>431</v>
      </c>
      <c r="FN38" s="1670" t="s">
        <v>431</v>
      </c>
      <c r="FO38" s="1150">
        <v>366436000</v>
      </c>
      <c r="FP38" s="1150">
        <v>0</v>
      </c>
      <c r="FQ38" s="1150">
        <v>0</v>
      </c>
      <c r="FR38" s="1150">
        <f t="shared" si="43"/>
        <v>366436</v>
      </c>
      <c r="FS38" s="1150">
        <f t="shared" si="52"/>
        <v>0</v>
      </c>
      <c r="FT38" s="1150">
        <f t="shared" si="53"/>
        <v>0</v>
      </c>
      <c r="FU38" s="1615"/>
      <c r="FV38" s="1615"/>
      <c r="FW38" s="1615"/>
      <c r="GC38" s="747" t="s">
        <v>957</v>
      </c>
      <c r="GD38" s="747" t="s">
        <v>958</v>
      </c>
      <c r="GE38" s="747" t="s">
        <v>431</v>
      </c>
      <c r="GF38" s="747" t="s">
        <v>431</v>
      </c>
      <c r="GG38" s="1151">
        <v>366437000</v>
      </c>
      <c r="GH38" s="1151">
        <v>0</v>
      </c>
      <c r="GI38" s="1151">
        <v>0</v>
      </c>
      <c r="GJ38" s="1151">
        <f t="shared" si="45"/>
        <v>366437</v>
      </c>
      <c r="GK38" s="1151">
        <f t="shared" si="46"/>
        <v>0</v>
      </c>
      <c r="GL38" s="1151">
        <f t="shared" si="47"/>
        <v>0</v>
      </c>
      <c r="GU38" s="747" t="s">
        <v>957</v>
      </c>
      <c r="GV38" s="747" t="s">
        <v>958</v>
      </c>
      <c r="GW38" s="747" t="s">
        <v>431</v>
      </c>
      <c r="GX38" s="747" t="s">
        <v>431</v>
      </c>
      <c r="GY38" s="1671">
        <v>363838250</v>
      </c>
      <c r="GZ38" s="1671">
        <v>0</v>
      </c>
      <c r="HA38" s="1671">
        <v>0</v>
      </c>
      <c r="HB38" s="824">
        <f t="shared" si="49"/>
        <v>363838.25</v>
      </c>
      <c r="HC38" s="824">
        <f t="shared" si="50"/>
        <v>0</v>
      </c>
      <c r="HD38" s="824">
        <f t="shared" si="51"/>
        <v>0</v>
      </c>
    </row>
    <row r="39" spans="1:212" ht="15" customHeight="1" x14ac:dyDescent="0.2">
      <c r="A39" s="778" t="s">
        <v>436</v>
      </c>
      <c r="B39" s="778" t="s">
        <v>127</v>
      </c>
      <c r="C39" s="778" t="s">
        <v>431</v>
      </c>
      <c r="D39" s="778" t="s">
        <v>431</v>
      </c>
      <c r="E39" s="779">
        <v>0</v>
      </c>
      <c r="F39" s="779">
        <v>107104433</v>
      </c>
      <c r="G39" s="779">
        <v>107104433</v>
      </c>
      <c r="H39" s="1150">
        <f t="shared" si="8"/>
        <v>0</v>
      </c>
      <c r="I39" s="1150">
        <f t="shared" si="9"/>
        <v>107104.433</v>
      </c>
      <c r="J39" s="1150">
        <f t="shared" si="10"/>
        <v>107104.433</v>
      </c>
      <c r="S39" s="778" t="s">
        <v>620</v>
      </c>
      <c r="T39" s="780" t="s">
        <v>621</v>
      </c>
      <c r="U39" s="778" t="s">
        <v>431</v>
      </c>
      <c r="V39" s="780" t="s">
        <v>431</v>
      </c>
      <c r="W39" s="779">
        <v>41286000</v>
      </c>
      <c r="X39" s="779">
        <v>0</v>
      </c>
      <c r="Y39" s="779">
        <v>0</v>
      </c>
      <c r="Z39" s="1140">
        <f t="shared" si="12"/>
        <v>41286</v>
      </c>
      <c r="AA39" s="1140">
        <f t="shared" si="13"/>
        <v>0</v>
      </c>
      <c r="AB39" s="1140">
        <f t="shared" si="14"/>
        <v>0</v>
      </c>
      <c r="AK39" s="778" t="s">
        <v>620</v>
      </c>
      <c r="AL39" s="778" t="s">
        <v>621</v>
      </c>
      <c r="AM39" s="778" t="s">
        <v>431</v>
      </c>
      <c r="AN39" s="778" t="s">
        <v>431</v>
      </c>
      <c r="AO39" s="779">
        <v>41286000</v>
      </c>
      <c r="AP39" s="779">
        <v>0</v>
      </c>
      <c r="AQ39" s="779">
        <v>0</v>
      </c>
      <c r="AR39" s="779">
        <f t="shared" si="16"/>
        <v>41286</v>
      </c>
      <c r="AS39" s="779">
        <f t="shared" si="17"/>
        <v>0</v>
      </c>
      <c r="AT39" s="779">
        <f t="shared" si="18"/>
        <v>0</v>
      </c>
      <c r="BC39" s="778" t="s">
        <v>508</v>
      </c>
      <c r="BD39" s="778" t="s">
        <v>511</v>
      </c>
      <c r="BE39" s="778" t="s">
        <v>431</v>
      </c>
      <c r="BF39" s="778" t="s">
        <v>431</v>
      </c>
      <c r="BG39" s="779">
        <v>268009000</v>
      </c>
      <c r="BH39" s="779">
        <v>0</v>
      </c>
      <c r="BI39" s="779">
        <v>0</v>
      </c>
      <c r="BJ39" s="1151">
        <f t="shared" si="20"/>
        <v>268009</v>
      </c>
      <c r="BK39" s="1151">
        <f t="shared" si="21"/>
        <v>0</v>
      </c>
      <c r="BL39" s="1151">
        <f t="shared" si="22"/>
        <v>0</v>
      </c>
      <c r="BV39" s="778" t="s">
        <v>447</v>
      </c>
      <c r="BW39" s="778" t="s">
        <v>448</v>
      </c>
      <c r="BX39" s="778" t="s">
        <v>431</v>
      </c>
      <c r="BY39" s="778" t="s">
        <v>431</v>
      </c>
      <c r="BZ39" s="779">
        <v>324224000</v>
      </c>
      <c r="CA39" s="779">
        <v>0</v>
      </c>
      <c r="CB39" s="779">
        <v>0</v>
      </c>
      <c r="CC39" s="779">
        <f t="shared" si="24"/>
        <v>324224</v>
      </c>
      <c r="CD39" s="779">
        <f t="shared" si="25"/>
        <v>0</v>
      </c>
      <c r="CE39" s="779">
        <f t="shared" si="26"/>
        <v>0</v>
      </c>
      <c r="CN39" s="778" t="s">
        <v>445</v>
      </c>
      <c r="CO39" s="778" t="s">
        <v>446</v>
      </c>
      <c r="CP39" s="778" t="s">
        <v>431</v>
      </c>
      <c r="CQ39" s="778" t="s">
        <v>431</v>
      </c>
      <c r="CR39" s="779">
        <v>0</v>
      </c>
      <c r="CS39" s="779">
        <v>357347926</v>
      </c>
      <c r="CT39" s="779">
        <v>240089144</v>
      </c>
      <c r="CU39" s="779">
        <f t="shared" si="28"/>
        <v>0</v>
      </c>
      <c r="CV39" s="779">
        <f t="shared" si="29"/>
        <v>357347.92599999998</v>
      </c>
      <c r="CW39" s="779">
        <f t="shared" si="30"/>
        <v>240089.144</v>
      </c>
      <c r="DF39" s="778" t="s">
        <v>445</v>
      </c>
      <c r="DG39" s="780" t="s">
        <v>446</v>
      </c>
      <c r="DH39" s="778" t="s">
        <v>431</v>
      </c>
      <c r="DI39" s="780" t="s">
        <v>431</v>
      </c>
      <c r="DJ39" s="779">
        <v>0</v>
      </c>
      <c r="DK39" s="779">
        <v>357347926</v>
      </c>
      <c r="DL39" s="779">
        <v>278878702</v>
      </c>
      <c r="DM39" s="1150">
        <f t="shared" si="32"/>
        <v>0</v>
      </c>
      <c r="DN39" s="1150">
        <f t="shared" si="33"/>
        <v>357347.92599999998</v>
      </c>
      <c r="DO39" s="1150">
        <f t="shared" si="34"/>
        <v>278878.70199999999</v>
      </c>
      <c r="DX39" s="778" t="s">
        <v>445</v>
      </c>
      <c r="DY39" s="780" t="s">
        <v>446</v>
      </c>
      <c r="DZ39" s="778" t="s">
        <v>431</v>
      </c>
      <c r="EA39" s="780" t="s">
        <v>431</v>
      </c>
      <c r="EB39" s="779">
        <v>512392000</v>
      </c>
      <c r="EC39" s="779">
        <v>0</v>
      </c>
      <c r="ED39" s="779">
        <v>0</v>
      </c>
      <c r="EE39" s="779">
        <f t="shared" si="36"/>
        <v>512392</v>
      </c>
      <c r="EF39" s="779">
        <f t="shared" si="37"/>
        <v>0</v>
      </c>
      <c r="EG39" s="779">
        <f t="shared" si="38"/>
        <v>0</v>
      </c>
      <c r="EQ39" s="778" t="s">
        <v>445</v>
      </c>
      <c r="ER39" s="780" t="s">
        <v>446</v>
      </c>
      <c r="ES39" s="778" t="s">
        <v>431</v>
      </c>
      <c r="ET39" s="778" t="s">
        <v>431</v>
      </c>
      <c r="EU39" s="779">
        <v>512392000</v>
      </c>
      <c r="EV39" s="779">
        <v>0</v>
      </c>
      <c r="EW39" s="779">
        <v>0</v>
      </c>
      <c r="EX39" s="1155">
        <f t="shared" si="40"/>
        <v>512392</v>
      </c>
      <c r="EY39" s="1155">
        <f t="shared" si="41"/>
        <v>0</v>
      </c>
      <c r="EZ39" s="1155">
        <f t="shared" si="42"/>
        <v>0</v>
      </c>
      <c r="FJ39" s="1615"/>
      <c r="FK39" s="1670" t="s">
        <v>445</v>
      </c>
      <c r="FL39" s="1670" t="s">
        <v>446</v>
      </c>
      <c r="FM39" s="1670" t="s">
        <v>431</v>
      </c>
      <c r="FN39" s="1670" t="s">
        <v>431</v>
      </c>
      <c r="FO39" s="1150">
        <v>512392000</v>
      </c>
      <c r="FP39" s="1150">
        <v>0</v>
      </c>
      <c r="FQ39" s="1150">
        <v>0</v>
      </c>
      <c r="FR39" s="1150">
        <f t="shared" si="43"/>
        <v>512392</v>
      </c>
      <c r="FS39" s="1150">
        <f t="shared" si="52"/>
        <v>0</v>
      </c>
      <c r="FT39" s="1150">
        <f t="shared" si="53"/>
        <v>0</v>
      </c>
      <c r="FU39" s="1615"/>
      <c r="FV39" s="1615"/>
      <c r="FW39" s="1615"/>
      <c r="GC39" s="747" t="s">
        <v>957</v>
      </c>
      <c r="GD39" s="747" t="s">
        <v>958</v>
      </c>
      <c r="GE39" s="747" t="s">
        <v>431</v>
      </c>
      <c r="GF39" s="747" t="s">
        <v>431</v>
      </c>
      <c r="GG39" s="1151">
        <v>0</v>
      </c>
      <c r="GH39" s="1151">
        <v>366427393</v>
      </c>
      <c r="GI39" s="1151">
        <v>366427393</v>
      </c>
      <c r="GJ39" s="1151">
        <f t="shared" si="45"/>
        <v>0</v>
      </c>
      <c r="GK39" s="1151">
        <f t="shared" si="46"/>
        <v>366427.39299999998</v>
      </c>
      <c r="GL39" s="1151">
        <f t="shared" si="47"/>
        <v>366427.39299999998</v>
      </c>
      <c r="GU39" s="747" t="s">
        <v>957</v>
      </c>
      <c r="GV39" s="747" t="s">
        <v>958</v>
      </c>
      <c r="GW39" s="747" t="s">
        <v>431</v>
      </c>
      <c r="GX39" s="747" t="s">
        <v>431</v>
      </c>
      <c r="GY39" s="1671">
        <v>0</v>
      </c>
      <c r="GZ39" s="1671">
        <v>366427393</v>
      </c>
      <c r="HA39" s="1671">
        <v>366427393</v>
      </c>
      <c r="HB39" s="824">
        <f t="shared" si="49"/>
        <v>0</v>
      </c>
      <c r="HC39" s="824">
        <f t="shared" si="50"/>
        <v>366427.39299999998</v>
      </c>
      <c r="HD39" s="824">
        <f t="shared" si="51"/>
        <v>366427.39299999998</v>
      </c>
    </row>
    <row r="40" spans="1:212" ht="15" customHeight="1" x14ac:dyDescent="0.2">
      <c r="A40" s="778" t="s">
        <v>436</v>
      </c>
      <c r="B40" s="778" t="s">
        <v>127</v>
      </c>
      <c r="C40" s="778" t="s">
        <v>431</v>
      </c>
      <c r="D40" s="778" t="s">
        <v>431</v>
      </c>
      <c r="E40" s="779">
        <v>0</v>
      </c>
      <c r="F40" s="779">
        <v>0</v>
      </c>
      <c r="G40" s="779">
        <v>0</v>
      </c>
      <c r="H40" s="1150">
        <f t="shared" si="8"/>
        <v>0</v>
      </c>
      <c r="I40" s="1150">
        <f t="shared" si="9"/>
        <v>0</v>
      </c>
      <c r="J40" s="1150">
        <f t="shared" si="10"/>
        <v>0</v>
      </c>
      <c r="S40" s="778" t="s">
        <v>620</v>
      </c>
      <c r="T40" s="780" t="s">
        <v>621</v>
      </c>
      <c r="U40" s="778" t="s">
        <v>431</v>
      </c>
      <c r="V40" s="780" t="s">
        <v>431</v>
      </c>
      <c r="W40" s="779">
        <v>0</v>
      </c>
      <c r="X40" s="779">
        <v>31185000</v>
      </c>
      <c r="Y40" s="779">
        <v>0</v>
      </c>
      <c r="Z40" s="1140">
        <f t="shared" si="12"/>
        <v>0</v>
      </c>
      <c r="AA40" s="1140">
        <f t="shared" si="13"/>
        <v>31185</v>
      </c>
      <c r="AB40" s="1140">
        <f t="shared" si="14"/>
        <v>0</v>
      </c>
      <c r="AK40" s="778" t="s">
        <v>620</v>
      </c>
      <c r="AL40" s="778" t="s">
        <v>621</v>
      </c>
      <c r="AM40" s="778" t="s">
        <v>431</v>
      </c>
      <c r="AN40" s="778" t="s">
        <v>431</v>
      </c>
      <c r="AO40" s="779">
        <v>0</v>
      </c>
      <c r="AP40" s="779">
        <v>31185000</v>
      </c>
      <c r="AQ40" s="779">
        <v>0</v>
      </c>
      <c r="AR40" s="779">
        <f t="shared" si="16"/>
        <v>0</v>
      </c>
      <c r="AS40" s="779">
        <f t="shared" si="17"/>
        <v>31185</v>
      </c>
      <c r="AT40" s="779">
        <f t="shared" si="18"/>
        <v>0</v>
      </c>
      <c r="BC40" s="778" t="s">
        <v>620</v>
      </c>
      <c r="BD40" s="778" t="s">
        <v>621</v>
      </c>
      <c r="BE40" s="778" t="s">
        <v>431</v>
      </c>
      <c r="BF40" s="778" t="s">
        <v>431</v>
      </c>
      <c r="BG40" s="779">
        <v>41286000</v>
      </c>
      <c r="BH40" s="779">
        <v>0</v>
      </c>
      <c r="BI40" s="779">
        <v>0</v>
      </c>
      <c r="BJ40" s="1151">
        <f t="shared" si="20"/>
        <v>41286</v>
      </c>
      <c r="BK40" s="1151">
        <f t="shared" si="21"/>
        <v>0</v>
      </c>
      <c r="BL40" s="1151">
        <f t="shared" si="22"/>
        <v>0</v>
      </c>
      <c r="BV40" s="778" t="s">
        <v>447</v>
      </c>
      <c r="BW40" s="778" t="s">
        <v>448</v>
      </c>
      <c r="BX40" s="778" t="s">
        <v>431</v>
      </c>
      <c r="BY40" s="778" t="s">
        <v>431</v>
      </c>
      <c r="BZ40" s="779">
        <v>0</v>
      </c>
      <c r="CA40" s="779">
        <v>164125526</v>
      </c>
      <c r="CB40" s="779">
        <v>47105907</v>
      </c>
      <c r="CC40" s="779">
        <f t="shared" si="24"/>
        <v>0</v>
      </c>
      <c r="CD40" s="779">
        <f t="shared" si="25"/>
        <v>164125.52600000001</v>
      </c>
      <c r="CE40" s="779">
        <f t="shared" si="26"/>
        <v>47105.906999999999</v>
      </c>
      <c r="CN40" s="778" t="s">
        <v>447</v>
      </c>
      <c r="CO40" s="778" t="s">
        <v>448</v>
      </c>
      <c r="CP40" s="778" t="s">
        <v>431</v>
      </c>
      <c r="CQ40" s="778" t="s">
        <v>431</v>
      </c>
      <c r="CR40" s="779">
        <v>324224000</v>
      </c>
      <c r="CS40" s="779">
        <v>0</v>
      </c>
      <c r="CT40" s="779">
        <v>0</v>
      </c>
      <c r="CU40" s="779">
        <f t="shared" si="28"/>
        <v>324224</v>
      </c>
      <c r="CV40" s="779">
        <f t="shared" si="29"/>
        <v>0</v>
      </c>
      <c r="CW40" s="779">
        <f t="shared" si="30"/>
        <v>0</v>
      </c>
      <c r="DF40" s="778" t="s">
        <v>447</v>
      </c>
      <c r="DG40" s="780" t="s">
        <v>448</v>
      </c>
      <c r="DH40" s="778" t="s">
        <v>431</v>
      </c>
      <c r="DI40" s="780" t="s">
        <v>431</v>
      </c>
      <c r="DJ40" s="779">
        <v>324224000</v>
      </c>
      <c r="DK40" s="779">
        <v>0</v>
      </c>
      <c r="DL40" s="779">
        <v>0</v>
      </c>
      <c r="DM40" s="1150">
        <f t="shared" si="32"/>
        <v>324224</v>
      </c>
      <c r="DN40" s="1150">
        <f t="shared" si="33"/>
        <v>0</v>
      </c>
      <c r="DO40" s="1150">
        <f t="shared" si="34"/>
        <v>0</v>
      </c>
      <c r="DX40" s="778" t="s">
        <v>445</v>
      </c>
      <c r="DY40" s="780" t="s">
        <v>446</v>
      </c>
      <c r="DZ40" s="778" t="s">
        <v>431</v>
      </c>
      <c r="EA40" s="780" t="s">
        <v>431</v>
      </c>
      <c r="EB40" s="779">
        <v>0</v>
      </c>
      <c r="EC40" s="779">
        <v>357347926</v>
      </c>
      <c r="ED40" s="779">
        <v>298273481</v>
      </c>
      <c r="EE40" s="779">
        <f t="shared" si="36"/>
        <v>0</v>
      </c>
      <c r="EF40" s="779">
        <f t="shared" si="37"/>
        <v>357347.92599999998</v>
      </c>
      <c r="EG40" s="779">
        <f t="shared" si="38"/>
        <v>298273.48100000003</v>
      </c>
      <c r="EQ40" s="778" t="s">
        <v>445</v>
      </c>
      <c r="ER40" s="780" t="s">
        <v>446</v>
      </c>
      <c r="ES40" s="778" t="s">
        <v>431</v>
      </c>
      <c r="ET40" s="778" t="s">
        <v>431</v>
      </c>
      <c r="EU40" s="779">
        <v>0</v>
      </c>
      <c r="EV40" s="779">
        <v>298273481</v>
      </c>
      <c r="EW40" s="779">
        <v>357347926</v>
      </c>
      <c r="EX40" s="1155">
        <f t="shared" si="40"/>
        <v>0</v>
      </c>
      <c r="EY40" s="1155">
        <f t="shared" si="41"/>
        <v>298273.48100000003</v>
      </c>
      <c r="EZ40" s="1155">
        <f t="shared" si="42"/>
        <v>357347.92599999998</v>
      </c>
      <c r="FJ40" s="1615"/>
      <c r="FK40" s="1670" t="s">
        <v>445</v>
      </c>
      <c r="FL40" s="1670" t="s">
        <v>446</v>
      </c>
      <c r="FM40" s="1670" t="s">
        <v>431</v>
      </c>
      <c r="FN40" s="1670" t="s">
        <v>431</v>
      </c>
      <c r="FO40" s="1150">
        <v>0</v>
      </c>
      <c r="FP40" s="1150">
        <v>357347926</v>
      </c>
      <c r="FQ40" s="1150">
        <v>317668260</v>
      </c>
      <c r="FR40" s="1150">
        <f t="shared" si="43"/>
        <v>0</v>
      </c>
      <c r="FS40" s="1150">
        <f t="shared" si="52"/>
        <v>357347.92599999998</v>
      </c>
      <c r="FT40" s="1150">
        <f t="shared" si="53"/>
        <v>317668.26</v>
      </c>
      <c r="FU40" s="1615"/>
      <c r="FV40" s="1615"/>
      <c r="FW40" s="1615"/>
      <c r="GC40" s="747" t="s">
        <v>899</v>
      </c>
      <c r="GD40" s="747" t="s">
        <v>51</v>
      </c>
      <c r="GE40" s="747" t="s">
        <v>431</v>
      </c>
      <c r="GF40" s="747" t="s">
        <v>431</v>
      </c>
      <c r="GG40" s="1151">
        <v>0</v>
      </c>
      <c r="GH40" s="1151">
        <v>0</v>
      </c>
      <c r="GI40" s="1151">
        <v>0</v>
      </c>
      <c r="GJ40" s="1151">
        <f t="shared" si="45"/>
        <v>0</v>
      </c>
      <c r="GK40" s="1151">
        <f t="shared" si="46"/>
        <v>0</v>
      </c>
      <c r="GL40" s="1151">
        <f t="shared" si="47"/>
        <v>0</v>
      </c>
      <c r="GU40" s="747" t="s">
        <v>1088</v>
      </c>
      <c r="GV40" s="747" t="s">
        <v>903</v>
      </c>
      <c r="GW40" s="747" t="s">
        <v>431</v>
      </c>
      <c r="GX40" s="747" t="s">
        <v>431</v>
      </c>
      <c r="GY40" s="1671">
        <v>2598750</v>
      </c>
      <c r="GZ40" s="1671">
        <v>0</v>
      </c>
      <c r="HA40" s="1671">
        <v>0</v>
      </c>
      <c r="HB40" s="824">
        <f t="shared" si="49"/>
        <v>2598.75</v>
      </c>
      <c r="HC40" s="824">
        <f t="shared" si="50"/>
        <v>0</v>
      </c>
      <c r="HD40" s="824">
        <f t="shared" si="51"/>
        <v>0</v>
      </c>
    </row>
    <row r="41" spans="1:212" x14ac:dyDescent="0.2">
      <c r="A41" s="778" t="s">
        <v>436</v>
      </c>
      <c r="B41" s="778" t="s">
        <v>127</v>
      </c>
      <c r="C41" s="778" t="s">
        <v>431</v>
      </c>
      <c r="D41" s="778" t="s">
        <v>431</v>
      </c>
      <c r="E41" s="779">
        <v>0</v>
      </c>
      <c r="F41" s="779">
        <v>5995880</v>
      </c>
      <c r="G41" s="779">
        <v>5995880</v>
      </c>
      <c r="H41" s="1150">
        <f t="shared" si="8"/>
        <v>0</v>
      </c>
      <c r="I41" s="1150">
        <f t="shared" si="9"/>
        <v>5995.88</v>
      </c>
      <c r="J41" s="1150">
        <f t="shared" si="10"/>
        <v>5995.88</v>
      </c>
      <c r="S41" s="778" t="s">
        <v>622</v>
      </c>
      <c r="T41" s="780" t="s">
        <v>623</v>
      </c>
      <c r="U41" s="778" t="s">
        <v>431</v>
      </c>
      <c r="V41" s="780" t="s">
        <v>431</v>
      </c>
      <c r="W41" s="779">
        <v>58980000</v>
      </c>
      <c r="X41" s="779">
        <v>0</v>
      </c>
      <c r="Y41" s="779">
        <v>0</v>
      </c>
      <c r="Z41" s="1140">
        <f t="shared" si="12"/>
        <v>58980</v>
      </c>
      <c r="AA41" s="1140">
        <f t="shared" si="13"/>
        <v>0</v>
      </c>
      <c r="AB41" s="1140">
        <f t="shared" si="14"/>
        <v>0</v>
      </c>
      <c r="AK41" s="778" t="s">
        <v>622</v>
      </c>
      <c r="AL41" s="778" t="s">
        <v>623</v>
      </c>
      <c r="AM41" s="778" t="s">
        <v>431</v>
      </c>
      <c r="AN41" s="778" t="s">
        <v>431</v>
      </c>
      <c r="AO41" s="779">
        <v>58980000</v>
      </c>
      <c r="AP41" s="779">
        <v>0</v>
      </c>
      <c r="AQ41" s="779">
        <v>0</v>
      </c>
      <c r="AR41" s="779">
        <f t="shared" si="16"/>
        <v>58980</v>
      </c>
      <c r="AS41" s="779">
        <f t="shared" si="17"/>
        <v>0</v>
      </c>
      <c r="AT41" s="779">
        <f t="shared" si="18"/>
        <v>0</v>
      </c>
      <c r="BC41" s="778" t="s">
        <v>620</v>
      </c>
      <c r="BD41" s="778" t="s">
        <v>621</v>
      </c>
      <c r="BE41" s="778" t="s">
        <v>431</v>
      </c>
      <c r="BF41" s="778" t="s">
        <v>431</v>
      </c>
      <c r="BG41" s="779">
        <v>0</v>
      </c>
      <c r="BH41" s="779">
        <v>31185000</v>
      </c>
      <c r="BI41" s="779">
        <v>2598750</v>
      </c>
      <c r="BJ41" s="1151">
        <f t="shared" si="20"/>
        <v>0</v>
      </c>
      <c r="BK41" s="1151">
        <f t="shared" si="21"/>
        <v>31185</v>
      </c>
      <c r="BL41" s="1151">
        <f t="shared" si="22"/>
        <v>2598.75</v>
      </c>
      <c r="BV41" s="778" t="s">
        <v>508</v>
      </c>
      <c r="BW41" s="778" t="s">
        <v>511</v>
      </c>
      <c r="BX41" s="778" t="s">
        <v>431</v>
      </c>
      <c r="BY41" s="778" t="s">
        <v>431</v>
      </c>
      <c r="BZ41" s="779">
        <v>268009000</v>
      </c>
      <c r="CA41" s="779">
        <v>0</v>
      </c>
      <c r="CB41" s="779">
        <v>0</v>
      </c>
      <c r="CC41" s="779">
        <f t="shared" si="24"/>
        <v>268009</v>
      </c>
      <c r="CD41" s="779">
        <f t="shared" si="25"/>
        <v>0</v>
      </c>
      <c r="CE41" s="779">
        <f t="shared" si="26"/>
        <v>0</v>
      </c>
      <c r="CN41" s="778" t="s">
        <v>447</v>
      </c>
      <c r="CO41" s="778" t="s">
        <v>448</v>
      </c>
      <c r="CP41" s="778" t="s">
        <v>431</v>
      </c>
      <c r="CQ41" s="778" t="s">
        <v>431</v>
      </c>
      <c r="CR41" s="779">
        <v>0</v>
      </c>
      <c r="CS41" s="779">
        <v>164125526</v>
      </c>
      <c r="CT41" s="779">
        <v>62519707</v>
      </c>
      <c r="CU41" s="779">
        <f t="shared" si="28"/>
        <v>0</v>
      </c>
      <c r="CV41" s="779">
        <f t="shared" si="29"/>
        <v>164125.52600000001</v>
      </c>
      <c r="CW41" s="779">
        <f t="shared" si="30"/>
        <v>62519.707000000002</v>
      </c>
      <c r="DF41" s="778" t="s">
        <v>447</v>
      </c>
      <c r="DG41" s="780" t="s">
        <v>448</v>
      </c>
      <c r="DH41" s="778" t="s">
        <v>431</v>
      </c>
      <c r="DI41" s="780" t="s">
        <v>431</v>
      </c>
      <c r="DJ41" s="779">
        <v>0</v>
      </c>
      <c r="DK41" s="779">
        <v>164125526</v>
      </c>
      <c r="DL41" s="779">
        <v>92041419</v>
      </c>
      <c r="DM41" s="1150">
        <f t="shared" si="32"/>
        <v>0</v>
      </c>
      <c r="DN41" s="1150">
        <f t="shared" si="33"/>
        <v>164125.52600000001</v>
      </c>
      <c r="DO41" s="1150">
        <f t="shared" si="34"/>
        <v>92041.418999999994</v>
      </c>
      <c r="DX41" s="778" t="s">
        <v>447</v>
      </c>
      <c r="DY41" s="780" t="s">
        <v>448</v>
      </c>
      <c r="DZ41" s="778" t="s">
        <v>431</v>
      </c>
      <c r="EA41" s="780" t="s">
        <v>431</v>
      </c>
      <c r="EB41" s="779">
        <v>324224000</v>
      </c>
      <c r="EC41" s="779">
        <v>0</v>
      </c>
      <c r="ED41" s="779">
        <v>0</v>
      </c>
      <c r="EE41" s="779">
        <f t="shared" si="36"/>
        <v>324224</v>
      </c>
      <c r="EF41" s="779">
        <f t="shared" si="37"/>
        <v>0</v>
      </c>
      <c r="EG41" s="779">
        <f t="shared" si="38"/>
        <v>0</v>
      </c>
      <c r="EQ41" s="778" t="s">
        <v>447</v>
      </c>
      <c r="ER41" s="780" t="s">
        <v>448</v>
      </c>
      <c r="ES41" s="778" t="s">
        <v>431</v>
      </c>
      <c r="ET41" s="778" t="s">
        <v>431</v>
      </c>
      <c r="EU41" s="779">
        <v>374224000</v>
      </c>
      <c r="EV41" s="779">
        <v>0</v>
      </c>
      <c r="EW41" s="779">
        <v>0</v>
      </c>
      <c r="EX41" s="1155">
        <f t="shared" si="40"/>
        <v>374224</v>
      </c>
      <c r="EY41" s="1155">
        <f t="shared" si="41"/>
        <v>0</v>
      </c>
      <c r="EZ41" s="1155">
        <f t="shared" si="42"/>
        <v>0</v>
      </c>
      <c r="FJ41" s="1615"/>
      <c r="FK41" s="1670" t="s">
        <v>447</v>
      </c>
      <c r="FL41" s="1670" t="s">
        <v>448</v>
      </c>
      <c r="FM41" s="1670" t="s">
        <v>431</v>
      </c>
      <c r="FN41" s="1670" t="s">
        <v>431</v>
      </c>
      <c r="FO41" s="1150">
        <v>374224000</v>
      </c>
      <c r="FP41" s="1150">
        <v>0</v>
      </c>
      <c r="FQ41" s="1150">
        <v>0</v>
      </c>
      <c r="FR41" s="1150">
        <f t="shared" si="43"/>
        <v>374224</v>
      </c>
      <c r="FS41" s="1150">
        <f t="shared" si="52"/>
        <v>0</v>
      </c>
      <c r="FT41" s="1150">
        <f t="shared" si="53"/>
        <v>0</v>
      </c>
      <c r="FU41" s="1615"/>
      <c r="FV41" s="1615"/>
      <c r="FW41" s="1615"/>
      <c r="GC41" s="747" t="s">
        <v>445</v>
      </c>
      <c r="GD41" s="747" t="s">
        <v>446</v>
      </c>
      <c r="GE41" s="747" t="s">
        <v>431</v>
      </c>
      <c r="GF41" s="747" t="s">
        <v>431</v>
      </c>
      <c r="GG41" s="1151">
        <v>512392000</v>
      </c>
      <c r="GH41" s="1151">
        <v>0</v>
      </c>
      <c r="GI41" s="1151">
        <v>0</v>
      </c>
      <c r="GJ41" s="1151">
        <f t="shared" si="45"/>
        <v>512392</v>
      </c>
      <c r="GK41" s="1151">
        <f t="shared" si="46"/>
        <v>0</v>
      </c>
      <c r="GL41" s="1151">
        <f t="shared" si="47"/>
        <v>0</v>
      </c>
      <c r="GU41" s="747" t="s">
        <v>1088</v>
      </c>
      <c r="GV41" s="747" t="s">
        <v>903</v>
      </c>
      <c r="GW41" s="747" t="s">
        <v>431</v>
      </c>
      <c r="GX41" s="747" t="s">
        <v>431</v>
      </c>
      <c r="GY41" s="1671">
        <v>0</v>
      </c>
      <c r="GZ41" s="1671">
        <v>2598750</v>
      </c>
      <c r="HA41" s="1671">
        <v>2598750</v>
      </c>
      <c r="HB41" s="824">
        <f t="shared" si="49"/>
        <v>0</v>
      </c>
      <c r="HC41" s="824">
        <f t="shared" si="50"/>
        <v>2598.75</v>
      </c>
      <c r="HD41" s="824">
        <f t="shared" si="51"/>
        <v>2598.75</v>
      </c>
    </row>
    <row r="42" spans="1:212" x14ac:dyDescent="0.2">
      <c r="A42" s="778" t="s">
        <v>436</v>
      </c>
      <c r="B42" s="778" t="s">
        <v>127</v>
      </c>
      <c r="C42" s="778" t="s">
        <v>431</v>
      </c>
      <c r="D42" s="778" t="s">
        <v>431</v>
      </c>
      <c r="E42" s="779">
        <v>0</v>
      </c>
      <c r="F42" s="779">
        <v>0</v>
      </c>
      <c r="G42" s="779">
        <v>0</v>
      </c>
      <c r="H42" s="1150">
        <f t="shared" si="8"/>
        <v>0</v>
      </c>
      <c r="I42" s="1150">
        <f t="shared" si="9"/>
        <v>0</v>
      </c>
      <c r="J42" s="1150">
        <f t="shared" si="10"/>
        <v>0</v>
      </c>
      <c r="S42" s="778" t="s">
        <v>436</v>
      </c>
      <c r="T42" s="780" t="s">
        <v>127</v>
      </c>
      <c r="U42" s="778" t="s">
        <v>431</v>
      </c>
      <c r="V42" s="780" t="s">
        <v>431</v>
      </c>
      <c r="W42" s="779">
        <v>10100</v>
      </c>
      <c r="X42" s="779">
        <v>0</v>
      </c>
      <c r="Y42" s="779">
        <v>0</v>
      </c>
      <c r="Z42" s="1140">
        <f t="shared" si="12"/>
        <v>10.1</v>
      </c>
      <c r="AA42" s="1140">
        <f t="shared" si="13"/>
        <v>0</v>
      </c>
      <c r="AB42" s="1140">
        <f t="shared" si="14"/>
        <v>0</v>
      </c>
      <c r="AK42" s="778" t="s">
        <v>436</v>
      </c>
      <c r="AL42" s="778" t="s">
        <v>127</v>
      </c>
      <c r="AM42" s="778" t="s">
        <v>431</v>
      </c>
      <c r="AN42" s="778" t="s">
        <v>431</v>
      </c>
      <c r="AO42" s="779">
        <v>10100</v>
      </c>
      <c r="AP42" s="779">
        <v>0</v>
      </c>
      <c r="AQ42" s="779">
        <v>0</v>
      </c>
      <c r="AR42" s="779">
        <f t="shared" si="16"/>
        <v>10.1</v>
      </c>
      <c r="AS42" s="779">
        <f t="shared" si="17"/>
        <v>0</v>
      </c>
      <c r="AT42" s="779">
        <f t="shared" si="18"/>
        <v>0</v>
      </c>
      <c r="BC42" s="778" t="s">
        <v>622</v>
      </c>
      <c r="BD42" s="778" t="s">
        <v>623</v>
      </c>
      <c r="BE42" s="778" t="s">
        <v>431</v>
      </c>
      <c r="BF42" s="778" t="s">
        <v>431</v>
      </c>
      <c r="BG42" s="779">
        <v>120000000</v>
      </c>
      <c r="BH42" s="779">
        <v>0</v>
      </c>
      <c r="BI42" s="779">
        <v>0</v>
      </c>
      <c r="BJ42" s="1151">
        <f t="shared" si="20"/>
        <v>120000</v>
      </c>
      <c r="BK42" s="1151">
        <f t="shared" si="21"/>
        <v>0</v>
      </c>
      <c r="BL42" s="1151">
        <f t="shared" si="22"/>
        <v>0</v>
      </c>
      <c r="BV42" s="778" t="s">
        <v>508</v>
      </c>
      <c r="BW42" s="778" t="s">
        <v>511</v>
      </c>
      <c r="BX42" s="778" t="s">
        <v>431</v>
      </c>
      <c r="BY42" s="778" t="s">
        <v>431</v>
      </c>
      <c r="BZ42" s="779">
        <v>0</v>
      </c>
      <c r="CA42" s="779">
        <v>149940000</v>
      </c>
      <c r="CB42" s="779">
        <v>0</v>
      </c>
      <c r="CC42" s="779">
        <f t="shared" si="24"/>
        <v>0</v>
      </c>
      <c r="CD42" s="779">
        <f t="shared" si="25"/>
        <v>149940</v>
      </c>
      <c r="CE42" s="779">
        <f t="shared" si="26"/>
        <v>0</v>
      </c>
      <c r="CN42" s="778" t="s">
        <v>508</v>
      </c>
      <c r="CO42" s="778" t="s">
        <v>511</v>
      </c>
      <c r="CP42" s="778" t="s">
        <v>431</v>
      </c>
      <c r="CQ42" s="778" t="s">
        <v>431</v>
      </c>
      <c r="CR42" s="779">
        <v>268009000</v>
      </c>
      <c r="CS42" s="779">
        <v>0</v>
      </c>
      <c r="CT42" s="779">
        <v>0</v>
      </c>
      <c r="CU42" s="779">
        <f t="shared" si="28"/>
        <v>268009</v>
      </c>
      <c r="CV42" s="779">
        <f t="shared" si="29"/>
        <v>0</v>
      </c>
      <c r="CW42" s="779">
        <f t="shared" si="30"/>
        <v>0</v>
      </c>
      <c r="DF42" s="778" t="s">
        <v>508</v>
      </c>
      <c r="DG42" s="780" t="s">
        <v>511</v>
      </c>
      <c r="DH42" s="778" t="s">
        <v>431</v>
      </c>
      <c r="DI42" s="780" t="s">
        <v>431</v>
      </c>
      <c r="DJ42" s="779">
        <v>268009000</v>
      </c>
      <c r="DK42" s="779">
        <v>0</v>
      </c>
      <c r="DL42" s="779">
        <v>0</v>
      </c>
      <c r="DM42" s="1150">
        <f t="shared" si="32"/>
        <v>268009</v>
      </c>
      <c r="DN42" s="1150">
        <f t="shared" si="33"/>
        <v>0</v>
      </c>
      <c r="DO42" s="1150">
        <f t="shared" si="34"/>
        <v>0</v>
      </c>
      <c r="DX42" s="778" t="s">
        <v>447</v>
      </c>
      <c r="DY42" s="780" t="s">
        <v>448</v>
      </c>
      <c r="DZ42" s="778" t="s">
        <v>431</v>
      </c>
      <c r="EA42" s="780" t="s">
        <v>431</v>
      </c>
      <c r="EB42" s="779">
        <v>0</v>
      </c>
      <c r="EC42" s="779">
        <v>223554131</v>
      </c>
      <c r="ED42" s="779">
        <v>105236932</v>
      </c>
      <c r="EE42" s="779">
        <f t="shared" si="36"/>
        <v>0</v>
      </c>
      <c r="EF42" s="779">
        <f t="shared" si="37"/>
        <v>223554.13099999999</v>
      </c>
      <c r="EG42" s="779">
        <f t="shared" si="38"/>
        <v>105236.932</v>
      </c>
      <c r="EQ42" s="778" t="s">
        <v>447</v>
      </c>
      <c r="ER42" s="780" t="s">
        <v>448</v>
      </c>
      <c r="ES42" s="778" t="s">
        <v>431</v>
      </c>
      <c r="ET42" s="778" t="s">
        <v>431</v>
      </c>
      <c r="EU42" s="779">
        <v>0</v>
      </c>
      <c r="EV42" s="779">
        <v>120838445</v>
      </c>
      <c r="EW42" s="779">
        <v>197874674</v>
      </c>
      <c r="EX42" s="1155">
        <f t="shared" si="40"/>
        <v>0</v>
      </c>
      <c r="EY42" s="1155">
        <f t="shared" si="41"/>
        <v>120838.44500000001</v>
      </c>
      <c r="EZ42" s="1155">
        <f t="shared" si="42"/>
        <v>197874.674</v>
      </c>
      <c r="FJ42" s="1615"/>
      <c r="FK42" s="1670" t="s">
        <v>447</v>
      </c>
      <c r="FL42" s="1670" t="s">
        <v>448</v>
      </c>
      <c r="FM42" s="1670" t="s">
        <v>431</v>
      </c>
      <c r="FN42" s="1670" t="s">
        <v>431</v>
      </c>
      <c r="FO42" s="1150">
        <v>0</v>
      </c>
      <c r="FP42" s="1150">
        <v>197874674</v>
      </c>
      <c r="FQ42" s="1150">
        <v>150219622</v>
      </c>
      <c r="FR42" s="1150">
        <f t="shared" si="43"/>
        <v>0</v>
      </c>
      <c r="FS42" s="1150">
        <f t="shared" si="52"/>
        <v>197874.674</v>
      </c>
      <c r="FT42" s="1150">
        <f t="shared" si="53"/>
        <v>150219.622</v>
      </c>
      <c r="FU42" s="1615"/>
      <c r="FV42" s="1615"/>
      <c r="FW42" s="1615"/>
      <c r="GC42" s="747" t="s">
        <v>445</v>
      </c>
      <c r="GD42" s="747" t="s">
        <v>446</v>
      </c>
      <c r="GE42" s="747" t="s">
        <v>431</v>
      </c>
      <c r="GF42" s="747" t="s">
        <v>431</v>
      </c>
      <c r="GG42" s="1151">
        <v>0</v>
      </c>
      <c r="GH42" s="1151">
        <v>357409822</v>
      </c>
      <c r="GI42" s="1151">
        <v>337063039</v>
      </c>
      <c r="GJ42" s="1151">
        <f t="shared" si="45"/>
        <v>0</v>
      </c>
      <c r="GK42" s="1151">
        <f t="shared" si="46"/>
        <v>357409.82199999999</v>
      </c>
      <c r="GL42" s="1151">
        <f t="shared" si="47"/>
        <v>337063.03899999999</v>
      </c>
      <c r="GU42" s="747" t="s">
        <v>899</v>
      </c>
      <c r="GV42" s="747" t="s">
        <v>51</v>
      </c>
      <c r="GW42" s="747" t="s">
        <v>431</v>
      </c>
      <c r="GX42" s="747" t="s">
        <v>431</v>
      </c>
      <c r="GY42" s="1671">
        <v>0</v>
      </c>
      <c r="GZ42" s="1671">
        <v>0</v>
      </c>
      <c r="HA42" s="1671">
        <v>0</v>
      </c>
      <c r="HB42" s="824">
        <f t="shared" si="49"/>
        <v>0</v>
      </c>
      <c r="HC42" s="824">
        <f t="shared" si="50"/>
        <v>0</v>
      </c>
      <c r="HD42" s="824">
        <f t="shared" si="51"/>
        <v>0</v>
      </c>
    </row>
    <row r="43" spans="1:212" x14ac:dyDescent="0.2">
      <c r="A43" s="778" t="s">
        <v>436</v>
      </c>
      <c r="B43" s="778" t="s">
        <v>127</v>
      </c>
      <c r="C43" s="778" t="s">
        <v>431</v>
      </c>
      <c r="D43" s="778" t="s">
        <v>431</v>
      </c>
      <c r="E43" s="779">
        <v>0</v>
      </c>
      <c r="F43" s="779">
        <v>159772630</v>
      </c>
      <c r="G43" s="779">
        <v>159772630</v>
      </c>
      <c r="H43" s="1150">
        <f t="shared" si="8"/>
        <v>0</v>
      </c>
      <c r="I43" s="1150">
        <f t="shared" si="9"/>
        <v>159772.63</v>
      </c>
      <c r="J43" s="1150">
        <f t="shared" si="10"/>
        <v>159772.63</v>
      </c>
      <c r="S43" s="778" t="s">
        <v>436</v>
      </c>
      <c r="T43" s="780" t="s">
        <v>127</v>
      </c>
      <c r="U43" s="778" t="s">
        <v>431</v>
      </c>
      <c r="V43" s="780" t="s">
        <v>431</v>
      </c>
      <c r="W43" s="779">
        <v>0</v>
      </c>
      <c r="X43" s="779">
        <v>107104433</v>
      </c>
      <c r="Y43" s="779">
        <v>107104433</v>
      </c>
      <c r="Z43" s="1140">
        <f t="shared" si="12"/>
        <v>0</v>
      </c>
      <c r="AA43" s="1140">
        <f t="shared" si="13"/>
        <v>107104.433</v>
      </c>
      <c r="AB43" s="1140">
        <f t="shared" si="14"/>
        <v>107104.433</v>
      </c>
      <c r="AK43" s="778" t="s">
        <v>436</v>
      </c>
      <c r="AL43" s="778" t="s">
        <v>127</v>
      </c>
      <c r="AM43" s="778" t="s">
        <v>431</v>
      </c>
      <c r="AN43" s="778" t="s">
        <v>431</v>
      </c>
      <c r="AO43" s="779">
        <v>0</v>
      </c>
      <c r="AP43" s="779">
        <v>107104433</v>
      </c>
      <c r="AQ43" s="779">
        <v>107104433</v>
      </c>
      <c r="AR43" s="779">
        <f t="shared" si="16"/>
        <v>0</v>
      </c>
      <c r="AS43" s="779">
        <f t="shared" si="17"/>
        <v>107104.433</v>
      </c>
      <c r="AT43" s="779">
        <f t="shared" si="18"/>
        <v>107104.433</v>
      </c>
      <c r="BC43" s="778" t="s">
        <v>436</v>
      </c>
      <c r="BD43" s="778" t="s">
        <v>127</v>
      </c>
      <c r="BE43" s="778" t="s">
        <v>431</v>
      </c>
      <c r="BF43" s="778" t="s">
        <v>431</v>
      </c>
      <c r="BG43" s="779">
        <f>10100+BG45+BG47+BG48-10000</f>
        <v>272873043</v>
      </c>
      <c r="BH43" s="779">
        <v>0</v>
      </c>
      <c r="BI43" s="779">
        <v>0</v>
      </c>
      <c r="BJ43" s="1151">
        <f t="shared" si="20"/>
        <v>272873.04300000001</v>
      </c>
      <c r="BK43" s="1151">
        <f t="shared" si="21"/>
        <v>0</v>
      </c>
      <c r="BL43" s="1151">
        <f t="shared" si="22"/>
        <v>0</v>
      </c>
      <c r="BV43" s="778" t="s">
        <v>620</v>
      </c>
      <c r="BW43" s="778" t="s">
        <v>621</v>
      </c>
      <c r="BX43" s="778" t="s">
        <v>431</v>
      </c>
      <c r="BY43" s="778" t="s">
        <v>431</v>
      </c>
      <c r="BZ43" s="779">
        <v>41286000</v>
      </c>
      <c r="CA43" s="779">
        <v>0</v>
      </c>
      <c r="CB43" s="779">
        <v>0</v>
      </c>
      <c r="CC43" s="779">
        <f t="shared" si="24"/>
        <v>41286</v>
      </c>
      <c r="CD43" s="779">
        <f t="shared" si="25"/>
        <v>0</v>
      </c>
      <c r="CE43" s="779">
        <f t="shared" si="26"/>
        <v>0</v>
      </c>
      <c r="CN43" s="778" t="s">
        <v>508</v>
      </c>
      <c r="CO43" s="778" t="s">
        <v>511</v>
      </c>
      <c r="CP43" s="778" t="s">
        <v>431</v>
      </c>
      <c r="CQ43" s="778" t="s">
        <v>431</v>
      </c>
      <c r="CR43" s="779">
        <v>0</v>
      </c>
      <c r="CS43" s="779">
        <v>149940000</v>
      </c>
      <c r="CT43" s="779">
        <v>20991600</v>
      </c>
      <c r="CU43" s="779">
        <f t="shared" si="28"/>
        <v>0</v>
      </c>
      <c r="CV43" s="779">
        <f t="shared" si="29"/>
        <v>149940</v>
      </c>
      <c r="CW43" s="779">
        <f t="shared" si="30"/>
        <v>20991.599999999999</v>
      </c>
      <c r="DF43" s="778" t="s">
        <v>508</v>
      </c>
      <c r="DG43" s="780" t="s">
        <v>511</v>
      </c>
      <c r="DH43" s="778" t="s">
        <v>431</v>
      </c>
      <c r="DI43" s="780" t="s">
        <v>431</v>
      </c>
      <c r="DJ43" s="779">
        <v>0</v>
      </c>
      <c r="DK43" s="779">
        <v>149940000</v>
      </c>
      <c r="DL43" s="779">
        <v>20991600</v>
      </c>
      <c r="DM43" s="1150">
        <f t="shared" si="32"/>
        <v>0</v>
      </c>
      <c r="DN43" s="1150">
        <f t="shared" si="33"/>
        <v>149940</v>
      </c>
      <c r="DO43" s="1150">
        <f t="shared" si="34"/>
        <v>20991.599999999999</v>
      </c>
      <c r="DX43" s="778" t="s">
        <v>508</v>
      </c>
      <c r="DY43" s="780" t="s">
        <v>511</v>
      </c>
      <c r="DZ43" s="778" t="s">
        <v>431</v>
      </c>
      <c r="EA43" s="780" t="s">
        <v>431</v>
      </c>
      <c r="EB43" s="779">
        <v>268009000</v>
      </c>
      <c r="EC43" s="779">
        <v>0</v>
      </c>
      <c r="ED43" s="779">
        <v>0</v>
      </c>
      <c r="EE43" s="779">
        <f t="shared" si="36"/>
        <v>268009</v>
      </c>
      <c r="EF43" s="779">
        <f t="shared" si="37"/>
        <v>0</v>
      </c>
      <c r="EG43" s="779">
        <f t="shared" si="38"/>
        <v>0</v>
      </c>
      <c r="EQ43" s="778" t="s">
        <v>508</v>
      </c>
      <c r="ER43" s="780" t="s">
        <v>511</v>
      </c>
      <c r="ES43" s="778" t="s">
        <v>431</v>
      </c>
      <c r="ET43" s="778" t="s">
        <v>431</v>
      </c>
      <c r="EU43" s="779">
        <v>218009000</v>
      </c>
      <c r="EV43" s="779">
        <v>0</v>
      </c>
      <c r="EW43" s="779">
        <v>0</v>
      </c>
      <c r="EX43" s="1155">
        <f t="shared" si="40"/>
        <v>218009</v>
      </c>
      <c r="EY43" s="1155">
        <f t="shared" si="41"/>
        <v>0</v>
      </c>
      <c r="EZ43" s="1155">
        <f t="shared" si="42"/>
        <v>0</v>
      </c>
      <c r="FJ43" s="1615"/>
      <c r="FK43" s="1670" t="s">
        <v>508</v>
      </c>
      <c r="FL43" s="1670" t="s">
        <v>511</v>
      </c>
      <c r="FM43" s="1670" t="s">
        <v>431</v>
      </c>
      <c r="FN43" s="1670" t="s">
        <v>431</v>
      </c>
      <c r="FO43" s="1150">
        <v>218009000</v>
      </c>
      <c r="FP43" s="1150">
        <v>0</v>
      </c>
      <c r="FQ43" s="1150">
        <v>0</v>
      </c>
      <c r="FR43" s="1150">
        <f t="shared" si="43"/>
        <v>218009</v>
      </c>
      <c r="FS43" s="1150">
        <f t="shared" si="52"/>
        <v>0</v>
      </c>
      <c r="FT43" s="1150">
        <f t="shared" si="53"/>
        <v>0</v>
      </c>
      <c r="FU43" s="1615"/>
      <c r="FV43" s="1615"/>
      <c r="FW43" s="1615"/>
      <c r="GC43" s="747" t="s">
        <v>447</v>
      </c>
      <c r="GD43" s="747" t="s">
        <v>448</v>
      </c>
      <c r="GE43" s="747" t="s">
        <v>431</v>
      </c>
      <c r="GF43" s="747" t="s">
        <v>431</v>
      </c>
      <c r="GG43" s="1151">
        <v>374224000</v>
      </c>
      <c r="GH43" s="1151">
        <v>0</v>
      </c>
      <c r="GI43" s="1151">
        <v>0</v>
      </c>
      <c r="GJ43" s="1151">
        <f t="shared" si="45"/>
        <v>374224</v>
      </c>
      <c r="GK43" s="1151">
        <f t="shared" si="46"/>
        <v>0</v>
      </c>
      <c r="GL43" s="1151">
        <f t="shared" si="47"/>
        <v>0</v>
      </c>
      <c r="GU43" s="747" t="s">
        <v>445</v>
      </c>
      <c r="GV43" s="747" t="s">
        <v>446</v>
      </c>
      <c r="GW43" s="747" t="s">
        <v>431</v>
      </c>
      <c r="GX43" s="747" t="s">
        <v>431</v>
      </c>
      <c r="GY43" s="1671">
        <v>624155424</v>
      </c>
      <c r="GZ43" s="1671">
        <v>0</v>
      </c>
      <c r="HA43" s="1671">
        <v>0</v>
      </c>
      <c r="HB43" s="824">
        <f t="shared" si="49"/>
        <v>624155.424</v>
      </c>
      <c r="HC43" s="824">
        <f t="shared" si="50"/>
        <v>0</v>
      </c>
      <c r="HD43" s="824">
        <f t="shared" si="51"/>
        <v>0</v>
      </c>
    </row>
    <row r="44" spans="1:212" x14ac:dyDescent="0.2">
      <c r="J44" s="1151">
        <f>SUBTOTAL(9,J3:J43)</f>
        <v>757825.91700000002</v>
      </c>
      <c r="S44" s="778" t="s">
        <v>436</v>
      </c>
      <c r="T44" s="780" t="s">
        <v>127</v>
      </c>
      <c r="U44" s="778" t="s">
        <v>431</v>
      </c>
      <c r="V44" s="780" t="s">
        <v>431</v>
      </c>
      <c r="W44" s="779">
        <v>0</v>
      </c>
      <c r="X44" s="779">
        <v>0</v>
      </c>
      <c r="Y44" s="779">
        <v>0</v>
      </c>
      <c r="Z44" s="1140">
        <f t="shared" si="12"/>
        <v>0</v>
      </c>
      <c r="AA44" s="1140">
        <f t="shared" si="13"/>
        <v>0</v>
      </c>
      <c r="AB44" s="1140">
        <f t="shared" si="14"/>
        <v>0</v>
      </c>
      <c r="AK44" s="778" t="s">
        <v>436</v>
      </c>
      <c r="AL44" s="778" t="s">
        <v>127</v>
      </c>
      <c r="AM44" s="778" t="s">
        <v>431</v>
      </c>
      <c r="AN44" s="778" t="s">
        <v>431</v>
      </c>
      <c r="AO44" s="779">
        <v>0</v>
      </c>
      <c r="AP44" s="779">
        <v>0</v>
      </c>
      <c r="AQ44" s="779">
        <v>0</v>
      </c>
      <c r="AR44" s="779">
        <f t="shared" si="16"/>
        <v>0</v>
      </c>
      <c r="AS44" s="779">
        <f t="shared" si="17"/>
        <v>0</v>
      </c>
      <c r="AT44" s="779">
        <f t="shared" si="18"/>
        <v>0</v>
      </c>
      <c r="BC44" s="778" t="s">
        <v>436</v>
      </c>
      <c r="BD44" s="778" t="s">
        <v>127</v>
      </c>
      <c r="BE44" s="778" t="s">
        <v>431</v>
      </c>
      <c r="BF44" s="778" t="s">
        <v>431</v>
      </c>
      <c r="BG44" s="779">
        <v>0</v>
      </c>
      <c r="BH44" s="779">
        <v>0</v>
      </c>
      <c r="BI44" s="779">
        <v>0</v>
      </c>
      <c r="BJ44" s="1151">
        <f t="shared" si="20"/>
        <v>0</v>
      </c>
      <c r="BK44" s="1151">
        <f t="shared" si="21"/>
        <v>0</v>
      </c>
      <c r="BL44" s="1151">
        <f t="shared" si="22"/>
        <v>0</v>
      </c>
      <c r="BV44" s="778" t="s">
        <v>620</v>
      </c>
      <c r="BW44" s="778" t="s">
        <v>621</v>
      </c>
      <c r="BX44" s="778" t="s">
        <v>431</v>
      </c>
      <c r="BY44" s="778" t="s">
        <v>431</v>
      </c>
      <c r="BZ44" s="779">
        <v>0</v>
      </c>
      <c r="CA44" s="779">
        <v>31185000</v>
      </c>
      <c r="CB44" s="779">
        <v>2598749</v>
      </c>
      <c r="CC44" s="779">
        <f t="shared" si="24"/>
        <v>0</v>
      </c>
      <c r="CD44" s="779">
        <f t="shared" si="25"/>
        <v>31185</v>
      </c>
      <c r="CE44" s="779">
        <f t="shared" si="26"/>
        <v>2598.7489999999998</v>
      </c>
      <c r="CN44" s="778" t="s">
        <v>620</v>
      </c>
      <c r="CO44" s="778" t="s">
        <v>621</v>
      </c>
      <c r="CP44" s="778" t="s">
        <v>431</v>
      </c>
      <c r="CQ44" s="778" t="s">
        <v>431</v>
      </c>
      <c r="CR44" s="779">
        <v>41286000</v>
      </c>
      <c r="CS44" s="779">
        <v>0</v>
      </c>
      <c r="CT44" s="779">
        <v>0</v>
      </c>
      <c r="CU44" s="779">
        <f t="shared" si="28"/>
        <v>41286</v>
      </c>
      <c r="CV44" s="779">
        <f t="shared" si="29"/>
        <v>0</v>
      </c>
      <c r="CW44" s="779">
        <f t="shared" si="30"/>
        <v>0</v>
      </c>
      <c r="DF44" s="778" t="s">
        <v>620</v>
      </c>
      <c r="DG44" s="780" t="s">
        <v>621</v>
      </c>
      <c r="DH44" s="778" t="s">
        <v>431</v>
      </c>
      <c r="DI44" s="780" t="s">
        <v>431</v>
      </c>
      <c r="DJ44" s="779">
        <v>41286000</v>
      </c>
      <c r="DK44" s="779">
        <v>0</v>
      </c>
      <c r="DL44" s="779">
        <v>0</v>
      </c>
      <c r="DM44" s="1150">
        <f t="shared" si="32"/>
        <v>41286</v>
      </c>
      <c r="DN44" s="1150">
        <f t="shared" si="33"/>
        <v>0</v>
      </c>
      <c r="DO44" s="1150">
        <f t="shared" si="34"/>
        <v>0</v>
      </c>
      <c r="DX44" s="778" t="s">
        <v>508</v>
      </c>
      <c r="DY44" s="780" t="s">
        <v>511</v>
      </c>
      <c r="DZ44" s="778" t="s">
        <v>431</v>
      </c>
      <c r="EA44" s="780" t="s">
        <v>431</v>
      </c>
      <c r="EB44" s="779">
        <v>0</v>
      </c>
      <c r="EC44" s="779">
        <v>149940000</v>
      </c>
      <c r="ED44" s="779">
        <v>62974800</v>
      </c>
      <c r="EE44" s="779">
        <f t="shared" si="36"/>
        <v>0</v>
      </c>
      <c r="EF44" s="779">
        <f t="shared" si="37"/>
        <v>149940</v>
      </c>
      <c r="EG44" s="779">
        <f t="shared" si="38"/>
        <v>62974.8</v>
      </c>
      <c r="EQ44" s="778" t="s">
        <v>508</v>
      </c>
      <c r="ER44" s="780" t="s">
        <v>511</v>
      </c>
      <c r="ES44" s="778" t="s">
        <v>431</v>
      </c>
      <c r="ET44" s="778" t="s">
        <v>431</v>
      </c>
      <c r="EU44" s="779">
        <v>0</v>
      </c>
      <c r="EV44" s="779">
        <v>83966400</v>
      </c>
      <c r="EW44" s="779">
        <v>149940000</v>
      </c>
      <c r="EX44" s="1155">
        <f t="shared" si="40"/>
        <v>0</v>
      </c>
      <c r="EY44" s="1155">
        <f t="shared" si="41"/>
        <v>83966.399999999994</v>
      </c>
      <c r="EZ44" s="1155">
        <f t="shared" si="42"/>
        <v>149940</v>
      </c>
      <c r="FJ44" s="1615"/>
      <c r="FK44" s="1670" t="s">
        <v>508</v>
      </c>
      <c r="FL44" s="1670" t="s">
        <v>511</v>
      </c>
      <c r="FM44" s="1670" t="s">
        <v>431</v>
      </c>
      <c r="FN44" s="1670" t="s">
        <v>431</v>
      </c>
      <c r="FO44" s="1150">
        <v>0</v>
      </c>
      <c r="FP44" s="1150">
        <v>149940000</v>
      </c>
      <c r="FQ44" s="1150">
        <v>104958000</v>
      </c>
      <c r="FR44" s="1150">
        <f t="shared" si="43"/>
        <v>0</v>
      </c>
      <c r="FS44" s="1150">
        <f t="shared" si="52"/>
        <v>149940</v>
      </c>
      <c r="FT44" s="1150">
        <f t="shared" si="53"/>
        <v>104958</v>
      </c>
      <c r="FU44" s="1615"/>
      <c r="FV44" s="1615"/>
      <c r="FW44" s="1615"/>
      <c r="GC44" s="747" t="s">
        <v>447</v>
      </c>
      <c r="GD44" s="747" t="s">
        <v>448</v>
      </c>
      <c r="GE44" s="747" t="s">
        <v>431</v>
      </c>
      <c r="GF44" s="747" t="s">
        <v>431</v>
      </c>
      <c r="GG44" s="1151">
        <v>0</v>
      </c>
      <c r="GH44" s="1151">
        <v>197874674</v>
      </c>
      <c r="GI44" s="1151">
        <v>157645931</v>
      </c>
      <c r="GJ44" s="1151">
        <f t="shared" si="45"/>
        <v>0</v>
      </c>
      <c r="GK44" s="1151">
        <f t="shared" si="46"/>
        <v>197874.674</v>
      </c>
      <c r="GL44" s="1151">
        <f t="shared" si="47"/>
        <v>157645.93100000001</v>
      </c>
      <c r="GU44" s="747" t="s">
        <v>445</v>
      </c>
      <c r="GV44" s="747" t="s">
        <v>446</v>
      </c>
      <c r="GW44" s="747" t="s">
        <v>431</v>
      </c>
      <c r="GX44" s="747" t="s">
        <v>431</v>
      </c>
      <c r="GY44" s="1671">
        <v>0</v>
      </c>
      <c r="GZ44" s="1671">
        <v>597014227</v>
      </c>
      <c r="HA44" s="1671">
        <v>616409012</v>
      </c>
      <c r="HB44" s="824">
        <f t="shared" si="49"/>
        <v>0</v>
      </c>
      <c r="HC44" s="824">
        <f t="shared" si="50"/>
        <v>597014.22699999996</v>
      </c>
      <c r="HD44" s="824">
        <f t="shared" si="51"/>
        <v>616409.01199999999</v>
      </c>
    </row>
    <row r="45" spans="1:212" x14ac:dyDescent="0.2">
      <c r="J45" s="751"/>
      <c r="S45" s="778" t="s">
        <v>436</v>
      </c>
      <c r="T45" s="780" t="s">
        <v>127</v>
      </c>
      <c r="U45" s="778" t="s">
        <v>431</v>
      </c>
      <c r="V45" s="780" t="s">
        <v>431</v>
      </c>
      <c r="W45" s="779">
        <v>0</v>
      </c>
      <c r="X45" s="779">
        <v>5995880</v>
      </c>
      <c r="Y45" s="779">
        <v>5995880</v>
      </c>
      <c r="Z45" s="1140">
        <f t="shared" si="12"/>
        <v>0</v>
      </c>
      <c r="AA45" s="1140">
        <f t="shared" si="13"/>
        <v>5995.88</v>
      </c>
      <c r="AB45" s="1140">
        <f t="shared" si="14"/>
        <v>5995.88</v>
      </c>
      <c r="AK45" s="778" t="s">
        <v>436</v>
      </c>
      <c r="AL45" s="778" t="s">
        <v>127</v>
      </c>
      <c r="AM45" s="778" t="s">
        <v>431</v>
      </c>
      <c r="AN45" s="778" t="s">
        <v>431</v>
      </c>
      <c r="AO45" s="779">
        <v>0</v>
      </c>
      <c r="AP45" s="779">
        <v>5995880</v>
      </c>
      <c r="AQ45" s="779">
        <v>5995880</v>
      </c>
      <c r="AR45" s="779">
        <f t="shared" si="16"/>
        <v>0</v>
      </c>
      <c r="AS45" s="779">
        <f t="shared" si="17"/>
        <v>5995.88</v>
      </c>
      <c r="AT45" s="779">
        <f t="shared" si="18"/>
        <v>5995.88</v>
      </c>
      <c r="BC45" s="778" t="s">
        <v>436</v>
      </c>
      <c r="BD45" s="778" t="s">
        <v>127</v>
      </c>
      <c r="BE45" s="778" t="s">
        <v>431</v>
      </c>
      <c r="BF45" s="778" t="s">
        <v>431</v>
      </c>
      <c r="BG45" s="779">
        <v>5995880</v>
      </c>
      <c r="BH45" s="779">
        <v>5995880</v>
      </c>
      <c r="BI45" s="779">
        <v>5995880</v>
      </c>
      <c r="BJ45" s="1151">
        <f t="shared" si="20"/>
        <v>5995.88</v>
      </c>
      <c r="BK45" s="1151">
        <f t="shared" si="21"/>
        <v>5995.88</v>
      </c>
      <c r="BL45" s="1151">
        <f t="shared" si="22"/>
        <v>5995.88</v>
      </c>
      <c r="BV45" s="778" t="s">
        <v>622</v>
      </c>
      <c r="BW45" s="778" t="s">
        <v>623</v>
      </c>
      <c r="BX45" s="778" t="s">
        <v>431</v>
      </c>
      <c r="BY45" s="778" t="s">
        <v>431</v>
      </c>
      <c r="BZ45" s="779">
        <v>120000000</v>
      </c>
      <c r="CA45" s="779">
        <v>0</v>
      </c>
      <c r="CB45" s="779">
        <v>0</v>
      </c>
      <c r="CC45" s="779">
        <f t="shared" si="24"/>
        <v>120000</v>
      </c>
      <c r="CD45" s="779">
        <f t="shared" si="25"/>
        <v>0</v>
      </c>
      <c r="CE45" s="779">
        <f t="shared" si="26"/>
        <v>0</v>
      </c>
      <c r="CN45" s="778" t="s">
        <v>620</v>
      </c>
      <c r="CO45" s="778" t="s">
        <v>621</v>
      </c>
      <c r="CP45" s="778" t="s">
        <v>431</v>
      </c>
      <c r="CQ45" s="778" t="s">
        <v>431</v>
      </c>
      <c r="CR45" s="779">
        <v>0</v>
      </c>
      <c r="CS45" s="779">
        <v>31185000</v>
      </c>
      <c r="CT45" s="779">
        <v>7796249</v>
      </c>
      <c r="CU45" s="779">
        <f t="shared" si="28"/>
        <v>0</v>
      </c>
      <c r="CV45" s="779">
        <f t="shared" si="29"/>
        <v>31185</v>
      </c>
      <c r="CW45" s="779">
        <f t="shared" si="30"/>
        <v>7796.2489999999998</v>
      </c>
      <c r="DF45" s="778" t="s">
        <v>620</v>
      </c>
      <c r="DG45" s="780" t="s">
        <v>621</v>
      </c>
      <c r="DH45" s="778" t="s">
        <v>431</v>
      </c>
      <c r="DI45" s="780" t="s">
        <v>431</v>
      </c>
      <c r="DJ45" s="779">
        <v>0</v>
      </c>
      <c r="DK45" s="779">
        <v>31185000</v>
      </c>
      <c r="DL45" s="779">
        <v>10394998</v>
      </c>
      <c r="DM45" s="1150">
        <f t="shared" si="32"/>
        <v>0</v>
      </c>
      <c r="DN45" s="1150">
        <f t="shared" si="33"/>
        <v>31185</v>
      </c>
      <c r="DO45" s="1150">
        <f t="shared" si="34"/>
        <v>10394.998</v>
      </c>
      <c r="DX45" s="778" t="s">
        <v>620</v>
      </c>
      <c r="DY45" s="780" t="s">
        <v>621</v>
      </c>
      <c r="DZ45" s="778" t="s">
        <v>431</v>
      </c>
      <c r="EA45" s="780" t="s">
        <v>431</v>
      </c>
      <c r="EB45" s="779">
        <v>41286000</v>
      </c>
      <c r="EC45" s="779">
        <v>0</v>
      </c>
      <c r="ED45" s="779">
        <v>0</v>
      </c>
      <c r="EE45" s="779">
        <f t="shared" si="36"/>
        <v>41286</v>
      </c>
      <c r="EF45" s="779">
        <f t="shared" si="37"/>
        <v>0</v>
      </c>
      <c r="EG45" s="779">
        <f t="shared" si="38"/>
        <v>0</v>
      </c>
      <c r="EQ45" s="778" t="s">
        <v>620</v>
      </c>
      <c r="ER45" s="780" t="s">
        <v>621</v>
      </c>
      <c r="ES45" s="778" t="s">
        <v>431</v>
      </c>
      <c r="ET45" s="778" t="s">
        <v>431</v>
      </c>
      <c r="EU45" s="779">
        <v>41286000</v>
      </c>
      <c r="EV45" s="779">
        <v>0</v>
      </c>
      <c r="EW45" s="779">
        <v>0</v>
      </c>
      <c r="EX45" s="1155">
        <f t="shared" si="40"/>
        <v>41286</v>
      </c>
      <c r="EY45" s="1155">
        <f t="shared" si="41"/>
        <v>0</v>
      </c>
      <c r="EZ45" s="1155">
        <f t="shared" si="42"/>
        <v>0</v>
      </c>
      <c r="FJ45" s="1615"/>
      <c r="FK45" s="1670" t="s">
        <v>620</v>
      </c>
      <c r="FL45" s="1670" t="s">
        <v>621</v>
      </c>
      <c r="FM45" s="1670" t="s">
        <v>431</v>
      </c>
      <c r="FN45" s="1670" t="s">
        <v>431</v>
      </c>
      <c r="FO45" s="1150">
        <v>41286000</v>
      </c>
      <c r="FP45" s="1150">
        <v>0</v>
      </c>
      <c r="FQ45" s="1150">
        <v>0</v>
      </c>
      <c r="FR45" s="1150">
        <f t="shared" si="43"/>
        <v>41286</v>
      </c>
      <c r="FS45" s="1150">
        <f t="shared" si="52"/>
        <v>0</v>
      </c>
      <c r="FT45" s="1150">
        <f t="shared" si="53"/>
        <v>0</v>
      </c>
      <c r="FU45" s="1615"/>
      <c r="FV45" s="1615"/>
      <c r="FW45" s="1615"/>
      <c r="GC45" s="747" t="s">
        <v>508</v>
      </c>
      <c r="GD45" s="747" t="s">
        <v>511</v>
      </c>
      <c r="GE45" s="747" t="s">
        <v>431</v>
      </c>
      <c r="GF45" s="747" t="s">
        <v>431</v>
      </c>
      <c r="GG45" s="1151">
        <v>150139000</v>
      </c>
      <c r="GH45" s="1151">
        <v>0</v>
      </c>
      <c r="GI45" s="1151">
        <v>0</v>
      </c>
      <c r="GJ45" s="1151">
        <f t="shared" si="45"/>
        <v>150139</v>
      </c>
      <c r="GK45" s="1151">
        <f t="shared" si="46"/>
        <v>0</v>
      </c>
      <c r="GL45" s="1151">
        <f t="shared" si="47"/>
        <v>0</v>
      </c>
      <c r="GU45" s="747" t="s">
        <v>447</v>
      </c>
      <c r="GV45" s="747" t="s">
        <v>448</v>
      </c>
      <c r="GW45" s="747" t="s">
        <v>431</v>
      </c>
      <c r="GX45" s="747" t="s">
        <v>431</v>
      </c>
      <c r="GY45" s="1671">
        <v>289348076</v>
      </c>
      <c r="GZ45" s="1671">
        <v>0</v>
      </c>
      <c r="HA45" s="1671">
        <v>0</v>
      </c>
      <c r="HB45" s="824">
        <f t="shared" si="49"/>
        <v>289348.076</v>
      </c>
      <c r="HC45" s="824">
        <f t="shared" si="50"/>
        <v>0</v>
      </c>
      <c r="HD45" s="824">
        <f t="shared" si="51"/>
        <v>0</v>
      </c>
    </row>
    <row r="46" spans="1:212" x14ac:dyDescent="0.2">
      <c r="S46" s="778" t="s">
        <v>436</v>
      </c>
      <c r="T46" s="780" t="s">
        <v>127</v>
      </c>
      <c r="U46" s="778" t="s">
        <v>431</v>
      </c>
      <c r="V46" s="780" t="s">
        <v>431</v>
      </c>
      <c r="W46" s="779">
        <v>0</v>
      </c>
      <c r="X46" s="779">
        <v>0</v>
      </c>
      <c r="Y46" s="779">
        <v>0</v>
      </c>
      <c r="Z46" s="1140">
        <f t="shared" si="12"/>
        <v>0</v>
      </c>
      <c r="AA46" s="1140">
        <f t="shared" si="13"/>
        <v>0</v>
      </c>
      <c r="AB46" s="1140">
        <f t="shared" si="14"/>
        <v>0</v>
      </c>
      <c r="AK46" s="778" t="s">
        <v>436</v>
      </c>
      <c r="AL46" s="778" t="s">
        <v>127</v>
      </c>
      <c r="AM46" s="778" t="s">
        <v>431</v>
      </c>
      <c r="AN46" s="778" t="s">
        <v>431</v>
      </c>
      <c r="AO46" s="779">
        <v>0</v>
      </c>
      <c r="AP46" s="779">
        <v>0</v>
      </c>
      <c r="AQ46" s="779">
        <v>0</v>
      </c>
      <c r="AR46" s="779">
        <f t="shared" si="16"/>
        <v>0</v>
      </c>
      <c r="AS46" s="779">
        <f t="shared" si="17"/>
        <v>0</v>
      </c>
      <c r="AT46" s="779">
        <f t="shared" si="18"/>
        <v>0</v>
      </c>
      <c r="BC46" s="778" t="s">
        <v>436</v>
      </c>
      <c r="BD46" s="778" t="s">
        <v>127</v>
      </c>
      <c r="BE46" s="778" t="s">
        <v>431</v>
      </c>
      <c r="BF46" s="778" t="s">
        <v>431</v>
      </c>
      <c r="BG46" s="779">
        <v>0</v>
      </c>
      <c r="BH46" s="779">
        <v>0</v>
      </c>
      <c r="BI46" s="779">
        <v>0</v>
      </c>
      <c r="BJ46" s="1151">
        <f t="shared" si="20"/>
        <v>0</v>
      </c>
      <c r="BK46" s="1151">
        <f t="shared" si="21"/>
        <v>0</v>
      </c>
      <c r="BL46" s="1151">
        <f t="shared" si="22"/>
        <v>0</v>
      </c>
      <c r="BV46" s="778" t="s">
        <v>436</v>
      </c>
      <c r="BW46" s="778" t="s">
        <v>127</v>
      </c>
      <c r="BX46" s="778" t="s">
        <v>431</v>
      </c>
      <c r="BY46" s="778" t="s">
        <v>431</v>
      </c>
      <c r="BZ46" s="779">
        <v>272873100</v>
      </c>
      <c r="CA46" s="779">
        <v>0</v>
      </c>
      <c r="CB46" s="779">
        <v>0</v>
      </c>
      <c r="CC46" s="779">
        <f t="shared" si="24"/>
        <v>272873.09999999998</v>
      </c>
      <c r="CD46" s="779">
        <f t="shared" si="25"/>
        <v>0</v>
      </c>
      <c r="CE46" s="779">
        <f t="shared" si="26"/>
        <v>0</v>
      </c>
      <c r="CN46" s="778" t="s">
        <v>622</v>
      </c>
      <c r="CO46" s="778" t="s">
        <v>623</v>
      </c>
      <c r="CP46" s="778" t="s">
        <v>431</v>
      </c>
      <c r="CQ46" s="778" t="s">
        <v>431</v>
      </c>
      <c r="CR46" s="779">
        <v>120000000</v>
      </c>
      <c r="CS46" s="779">
        <v>0</v>
      </c>
      <c r="CT46" s="779">
        <v>0</v>
      </c>
      <c r="CU46" s="779">
        <f t="shared" si="28"/>
        <v>120000</v>
      </c>
      <c r="CV46" s="779">
        <f t="shared" si="29"/>
        <v>0</v>
      </c>
      <c r="CW46" s="779">
        <f t="shared" si="30"/>
        <v>0</v>
      </c>
      <c r="DF46" s="778" t="s">
        <v>622</v>
      </c>
      <c r="DG46" s="780" t="s">
        <v>623</v>
      </c>
      <c r="DH46" s="778" t="s">
        <v>431</v>
      </c>
      <c r="DI46" s="780" t="s">
        <v>431</v>
      </c>
      <c r="DJ46" s="779">
        <v>120000000</v>
      </c>
      <c r="DK46" s="779">
        <v>0</v>
      </c>
      <c r="DL46" s="779">
        <v>0</v>
      </c>
      <c r="DM46" s="1150">
        <f t="shared" si="32"/>
        <v>120000</v>
      </c>
      <c r="DN46" s="1150">
        <f t="shared" si="33"/>
        <v>0</v>
      </c>
      <c r="DO46" s="1150">
        <f t="shared" si="34"/>
        <v>0</v>
      </c>
      <c r="DX46" s="778" t="s">
        <v>620</v>
      </c>
      <c r="DY46" s="780" t="s">
        <v>621</v>
      </c>
      <c r="DZ46" s="778" t="s">
        <v>431</v>
      </c>
      <c r="EA46" s="780" t="s">
        <v>431</v>
      </c>
      <c r="EB46" s="779">
        <v>0</v>
      </c>
      <c r="EC46" s="779">
        <v>31185000</v>
      </c>
      <c r="ED46" s="779">
        <v>10394998</v>
      </c>
      <c r="EE46" s="779">
        <f t="shared" si="36"/>
        <v>0</v>
      </c>
      <c r="EF46" s="779">
        <f t="shared" si="37"/>
        <v>31185</v>
      </c>
      <c r="EG46" s="779">
        <f t="shared" si="38"/>
        <v>10394.998</v>
      </c>
      <c r="EQ46" s="778" t="s">
        <v>620</v>
      </c>
      <c r="ER46" s="780" t="s">
        <v>621</v>
      </c>
      <c r="ES46" s="778" t="s">
        <v>431</v>
      </c>
      <c r="ET46" s="778" t="s">
        <v>431</v>
      </c>
      <c r="EU46" s="779">
        <v>0</v>
      </c>
      <c r="EV46" s="779">
        <v>20789994</v>
      </c>
      <c r="EW46" s="779">
        <v>31185000</v>
      </c>
      <c r="EX46" s="1155">
        <f t="shared" si="40"/>
        <v>0</v>
      </c>
      <c r="EY46" s="1155">
        <f t="shared" si="41"/>
        <v>20789.993999999999</v>
      </c>
      <c r="EZ46" s="1155">
        <f t="shared" si="42"/>
        <v>31185</v>
      </c>
      <c r="FJ46" s="1615"/>
      <c r="FK46" s="1670" t="s">
        <v>620</v>
      </c>
      <c r="FL46" s="1670" t="s">
        <v>621</v>
      </c>
      <c r="FM46" s="1670" t="s">
        <v>431</v>
      </c>
      <c r="FN46" s="1670" t="s">
        <v>431</v>
      </c>
      <c r="FO46" s="1150">
        <v>0</v>
      </c>
      <c r="FP46" s="1150">
        <v>31185000</v>
      </c>
      <c r="FQ46" s="1150">
        <v>20789994</v>
      </c>
      <c r="FR46" s="1150">
        <f t="shared" si="43"/>
        <v>0</v>
      </c>
      <c r="FS46" s="1150">
        <f t="shared" si="52"/>
        <v>31185</v>
      </c>
      <c r="FT46" s="1150">
        <f t="shared" si="53"/>
        <v>20789.993999999999</v>
      </c>
      <c r="FU46" s="1615"/>
      <c r="FV46" s="1615"/>
      <c r="FW46" s="1615"/>
      <c r="GC46" s="747" t="s">
        <v>508</v>
      </c>
      <c r="GD46" s="747" t="s">
        <v>511</v>
      </c>
      <c r="GE46" s="747" t="s">
        <v>431</v>
      </c>
      <c r="GF46" s="747" t="s">
        <v>431</v>
      </c>
      <c r="GG46" s="1151">
        <v>0</v>
      </c>
      <c r="GH46" s="1151">
        <v>149940000</v>
      </c>
      <c r="GI46" s="1151">
        <v>125949600</v>
      </c>
      <c r="GJ46" s="1151">
        <f t="shared" si="45"/>
        <v>0</v>
      </c>
      <c r="GK46" s="1151">
        <f t="shared" si="46"/>
        <v>149940</v>
      </c>
      <c r="GL46" s="1151">
        <f t="shared" si="47"/>
        <v>125949.6</v>
      </c>
      <c r="GU46" s="747" t="s">
        <v>447</v>
      </c>
      <c r="GV46" s="747" t="s">
        <v>448</v>
      </c>
      <c r="GW46" s="747" t="s">
        <v>431</v>
      </c>
      <c r="GX46" s="747" t="s">
        <v>431</v>
      </c>
      <c r="GY46" s="1671">
        <v>0</v>
      </c>
      <c r="GZ46" s="1671">
        <v>232164671</v>
      </c>
      <c r="HA46" s="1671">
        <v>232164671</v>
      </c>
      <c r="HB46" s="824">
        <f t="shared" si="49"/>
        <v>0</v>
      </c>
      <c r="HC46" s="824">
        <f t="shared" si="50"/>
        <v>232164.671</v>
      </c>
      <c r="HD46" s="824">
        <f t="shared" si="51"/>
        <v>232164.671</v>
      </c>
    </row>
    <row r="47" spans="1:212" x14ac:dyDescent="0.2">
      <c r="S47" s="778" t="s">
        <v>436</v>
      </c>
      <c r="T47" s="780" t="s">
        <v>127</v>
      </c>
      <c r="U47" s="778" t="s">
        <v>431</v>
      </c>
      <c r="V47" s="780" t="s">
        <v>431</v>
      </c>
      <c r="W47" s="779">
        <v>0</v>
      </c>
      <c r="X47" s="779">
        <v>159772630</v>
      </c>
      <c r="Y47" s="779">
        <v>159772630</v>
      </c>
      <c r="Z47" s="1140">
        <f t="shared" si="12"/>
        <v>0</v>
      </c>
      <c r="AA47" s="1140">
        <f t="shared" si="13"/>
        <v>159772.63</v>
      </c>
      <c r="AB47" s="1140">
        <f t="shared" si="14"/>
        <v>159772.63</v>
      </c>
      <c r="AK47" s="778" t="s">
        <v>436</v>
      </c>
      <c r="AL47" s="778" t="s">
        <v>127</v>
      </c>
      <c r="AM47" s="778" t="s">
        <v>431</v>
      </c>
      <c r="AN47" s="778" t="s">
        <v>431</v>
      </c>
      <c r="AO47" s="779">
        <v>0</v>
      </c>
      <c r="AP47" s="779">
        <v>159772630</v>
      </c>
      <c r="AQ47" s="779">
        <v>159772630</v>
      </c>
      <c r="AR47" s="779">
        <f t="shared" si="16"/>
        <v>0</v>
      </c>
      <c r="AS47" s="779">
        <f t="shared" si="17"/>
        <v>159772.63</v>
      </c>
      <c r="AT47" s="779">
        <f t="shared" si="18"/>
        <v>159772.63</v>
      </c>
      <c r="BC47" s="778" t="s">
        <v>436</v>
      </c>
      <c r="BD47" s="778" t="s">
        <v>127</v>
      </c>
      <c r="BE47" s="778" t="s">
        <v>431</v>
      </c>
      <c r="BF47" s="778" t="s">
        <v>431</v>
      </c>
      <c r="BG47" s="779">
        <v>159772630</v>
      </c>
      <c r="BH47" s="779">
        <v>159772630</v>
      </c>
      <c r="BI47" s="779">
        <v>159772630</v>
      </c>
      <c r="BJ47" s="1151">
        <f t="shared" si="20"/>
        <v>159772.63</v>
      </c>
      <c r="BK47" s="1151">
        <f t="shared" si="21"/>
        <v>159772.63</v>
      </c>
      <c r="BL47" s="1151">
        <f t="shared" si="22"/>
        <v>159772.63</v>
      </c>
      <c r="BV47" s="778" t="s">
        <v>436</v>
      </c>
      <c r="BW47" s="778" t="s">
        <v>127</v>
      </c>
      <c r="BX47" s="778" t="s">
        <v>431</v>
      </c>
      <c r="BY47" s="778" t="s">
        <v>431</v>
      </c>
      <c r="BZ47" s="779">
        <v>0</v>
      </c>
      <c r="CA47" s="779">
        <v>0</v>
      </c>
      <c r="CB47" s="779">
        <v>0</v>
      </c>
      <c r="CC47" s="779">
        <f t="shared" si="24"/>
        <v>0</v>
      </c>
      <c r="CD47" s="779">
        <f t="shared" si="25"/>
        <v>0</v>
      </c>
      <c r="CE47" s="779">
        <f t="shared" si="26"/>
        <v>0</v>
      </c>
      <c r="CN47" s="778" t="s">
        <v>436</v>
      </c>
      <c r="CO47" s="778" t="s">
        <v>127</v>
      </c>
      <c r="CP47" s="778" t="s">
        <v>431</v>
      </c>
      <c r="CQ47" s="778" t="s">
        <v>431</v>
      </c>
      <c r="CR47" s="779">
        <v>272873100</v>
      </c>
      <c r="CS47" s="779">
        <v>0</v>
      </c>
      <c r="CT47" s="779">
        <v>0</v>
      </c>
      <c r="CU47" s="779">
        <f t="shared" si="28"/>
        <v>272873.09999999998</v>
      </c>
      <c r="CV47" s="779">
        <f t="shared" si="29"/>
        <v>0</v>
      </c>
      <c r="CW47" s="779">
        <f t="shared" si="30"/>
        <v>0</v>
      </c>
      <c r="DF47" s="778" t="s">
        <v>436</v>
      </c>
      <c r="DG47" s="780" t="s">
        <v>127</v>
      </c>
      <c r="DH47" s="778" t="s">
        <v>431</v>
      </c>
      <c r="DI47" s="780" t="s">
        <v>431</v>
      </c>
      <c r="DJ47" s="779">
        <v>272873100</v>
      </c>
      <c r="DK47" s="779">
        <v>0</v>
      </c>
      <c r="DL47" s="779">
        <v>0</v>
      </c>
      <c r="DM47" s="1150">
        <f t="shared" si="32"/>
        <v>272873.09999999998</v>
      </c>
      <c r="DN47" s="1150">
        <f t="shared" si="33"/>
        <v>0</v>
      </c>
      <c r="DO47" s="1150">
        <f t="shared" si="34"/>
        <v>0</v>
      </c>
      <c r="DX47" s="778" t="s">
        <v>622</v>
      </c>
      <c r="DY47" s="780" t="s">
        <v>623</v>
      </c>
      <c r="DZ47" s="778" t="s">
        <v>431</v>
      </c>
      <c r="EA47" s="780" t="s">
        <v>431</v>
      </c>
      <c r="EB47" s="779">
        <v>120000000</v>
      </c>
      <c r="EC47" s="779">
        <v>0</v>
      </c>
      <c r="ED47" s="779">
        <v>0</v>
      </c>
      <c r="EE47" s="779">
        <f t="shared" si="36"/>
        <v>120000</v>
      </c>
      <c r="EF47" s="779">
        <f t="shared" si="37"/>
        <v>0</v>
      </c>
      <c r="EG47" s="779">
        <f t="shared" si="38"/>
        <v>0</v>
      </c>
      <c r="EQ47" s="778" t="s">
        <v>622</v>
      </c>
      <c r="ER47" s="780" t="s">
        <v>623</v>
      </c>
      <c r="ES47" s="778" t="s">
        <v>431</v>
      </c>
      <c r="ET47" s="778" t="s">
        <v>431</v>
      </c>
      <c r="EU47" s="779">
        <v>120000000</v>
      </c>
      <c r="EV47" s="779">
        <v>0</v>
      </c>
      <c r="EW47" s="779">
        <v>0</v>
      </c>
      <c r="EX47" s="1155">
        <f t="shared" si="40"/>
        <v>120000</v>
      </c>
      <c r="EY47" s="1155">
        <f t="shared" si="41"/>
        <v>0</v>
      </c>
      <c r="EZ47" s="1155">
        <f t="shared" si="42"/>
        <v>0</v>
      </c>
      <c r="FJ47" s="1615"/>
      <c r="FK47" s="1670" t="s">
        <v>622</v>
      </c>
      <c r="FL47" s="1670" t="s">
        <v>623</v>
      </c>
      <c r="FM47" s="1670" t="s">
        <v>431</v>
      </c>
      <c r="FN47" s="1670" t="s">
        <v>431</v>
      </c>
      <c r="FO47" s="1150">
        <v>120000000</v>
      </c>
      <c r="FP47" s="1150">
        <v>0</v>
      </c>
      <c r="FQ47" s="1150">
        <v>0</v>
      </c>
      <c r="FR47" s="1150">
        <f t="shared" si="43"/>
        <v>120000</v>
      </c>
      <c r="FS47" s="1150">
        <f t="shared" si="52"/>
        <v>0</v>
      </c>
      <c r="FT47" s="1150">
        <f t="shared" si="53"/>
        <v>0</v>
      </c>
      <c r="FU47" s="1615"/>
      <c r="FV47" s="1615"/>
      <c r="FW47" s="1615"/>
      <c r="GC47" s="747" t="s">
        <v>620</v>
      </c>
      <c r="GD47" s="747" t="s">
        <v>621</v>
      </c>
      <c r="GE47" s="747" t="s">
        <v>431</v>
      </c>
      <c r="GF47" s="747" t="s">
        <v>431</v>
      </c>
      <c r="GG47" s="1151">
        <v>32485000</v>
      </c>
      <c r="GH47" s="1151">
        <v>0</v>
      </c>
      <c r="GI47" s="1151">
        <v>0</v>
      </c>
      <c r="GJ47" s="1151">
        <f t="shared" si="45"/>
        <v>32485</v>
      </c>
      <c r="GK47" s="1151">
        <f t="shared" si="46"/>
        <v>0</v>
      </c>
      <c r="GL47" s="1151">
        <f t="shared" si="47"/>
        <v>0</v>
      </c>
      <c r="GU47" s="747" t="s">
        <v>508</v>
      </c>
      <c r="GV47" s="747" t="s">
        <v>511</v>
      </c>
      <c r="GW47" s="747" t="s">
        <v>431</v>
      </c>
      <c r="GX47" s="747" t="s">
        <v>431</v>
      </c>
      <c r="GY47" s="1671">
        <v>149940000</v>
      </c>
      <c r="GZ47" s="1671">
        <v>0</v>
      </c>
      <c r="HA47" s="1671">
        <v>0</v>
      </c>
      <c r="HB47" s="824">
        <f t="shared" si="49"/>
        <v>149940</v>
      </c>
      <c r="HC47" s="824">
        <f t="shared" si="50"/>
        <v>0</v>
      </c>
      <c r="HD47" s="824">
        <f t="shared" si="51"/>
        <v>0</v>
      </c>
    </row>
    <row r="48" spans="1:212" x14ac:dyDescent="0.2">
      <c r="Z48" s="1156"/>
      <c r="AR48" s="779">
        <f t="shared" si="16"/>
        <v>0</v>
      </c>
      <c r="AS48" s="779">
        <f t="shared" si="17"/>
        <v>0</v>
      </c>
      <c r="AT48" s="779">
        <f t="shared" si="18"/>
        <v>0</v>
      </c>
      <c r="BC48" s="778" t="s">
        <v>436</v>
      </c>
      <c r="BD48" s="778" t="s">
        <v>127</v>
      </c>
      <c r="BE48" s="778" t="s">
        <v>431</v>
      </c>
      <c r="BF48" s="778" t="s">
        <v>431</v>
      </c>
      <c r="BG48" s="779">
        <v>107104433</v>
      </c>
      <c r="BH48" s="779">
        <v>107104433</v>
      </c>
      <c r="BI48" s="779">
        <v>107104433</v>
      </c>
      <c r="BJ48" s="1151">
        <f t="shared" si="20"/>
        <v>107104.433</v>
      </c>
      <c r="BK48" s="1151">
        <f t="shared" si="21"/>
        <v>107104.433</v>
      </c>
      <c r="BL48" s="1151">
        <f t="shared" si="22"/>
        <v>107104.433</v>
      </c>
      <c r="BV48" s="778" t="s">
        <v>436</v>
      </c>
      <c r="BW48" s="778" t="s">
        <v>127</v>
      </c>
      <c r="BX48" s="778" t="s">
        <v>431</v>
      </c>
      <c r="BY48" s="778" t="s">
        <v>431</v>
      </c>
      <c r="BZ48" s="779">
        <v>0</v>
      </c>
      <c r="CA48" s="779">
        <v>107104433</v>
      </c>
      <c r="CB48" s="779">
        <v>107104433</v>
      </c>
      <c r="CC48" s="779">
        <f t="shared" si="24"/>
        <v>0</v>
      </c>
      <c r="CD48" s="779">
        <f t="shared" si="25"/>
        <v>107104.433</v>
      </c>
      <c r="CE48" s="779">
        <f t="shared" si="26"/>
        <v>107104.433</v>
      </c>
      <c r="CN48" s="778" t="s">
        <v>436</v>
      </c>
      <c r="CO48" s="778" t="s">
        <v>127</v>
      </c>
      <c r="CP48" s="778" t="s">
        <v>431</v>
      </c>
      <c r="CQ48" s="778" t="s">
        <v>431</v>
      </c>
      <c r="CR48" s="779">
        <v>0</v>
      </c>
      <c r="CS48" s="779">
        <v>0</v>
      </c>
      <c r="CT48" s="779">
        <v>0</v>
      </c>
      <c r="CU48" s="779">
        <f t="shared" si="28"/>
        <v>0</v>
      </c>
      <c r="CV48" s="779">
        <f t="shared" si="29"/>
        <v>0</v>
      </c>
      <c r="CW48" s="779">
        <f t="shared" si="30"/>
        <v>0</v>
      </c>
      <c r="DF48" s="778" t="s">
        <v>436</v>
      </c>
      <c r="DG48" s="780" t="s">
        <v>127</v>
      </c>
      <c r="DH48" s="778" t="s">
        <v>431</v>
      </c>
      <c r="DI48" s="780" t="s">
        <v>431</v>
      </c>
      <c r="DJ48" s="779">
        <v>0</v>
      </c>
      <c r="DK48" s="779">
        <v>107104433</v>
      </c>
      <c r="DL48" s="779">
        <v>107104433</v>
      </c>
      <c r="DM48" s="1150">
        <f t="shared" si="32"/>
        <v>0</v>
      </c>
      <c r="DN48" s="1150">
        <f t="shared" si="33"/>
        <v>107104.433</v>
      </c>
      <c r="DO48" s="1150">
        <f t="shared" si="34"/>
        <v>107104.433</v>
      </c>
      <c r="DX48" s="778" t="s">
        <v>436</v>
      </c>
      <c r="DY48" s="780" t="s">
        <v>127</v>
      </c>
      <c r="DZ48" s="778" t="s">
        <v>431</v>
      </c>
      <c r="EA48" s="780" t="s">
        <v>431</v>
      </c>
      <c r="EB48" s="779">
        <v>272873100</v>
      </c>
      <c r="EC48" s="779">
        <v>0</v>
      </c>
      <c r="ED48" s="779">
        <v>0</v>
      </c>
      <c r="EE48" s="779">
        <f t="shared" si="36"/>
        <v>272873.09999999998</v>
      </c>
      <c r="EF48" s="779">
        <f t="shared" si="37"/>
        <v>0</v>
      </c>
      <c r="EG48" s="779">
        <f t="shared" si="38"/>
        <v>0</v>
      </c>
      <c r="EQ48" s="778" t="s">
        <v>436</v>
      </c>
      <c r="ER48" s="780" t="s">
        <v>127</v>
      </c>
      <c r="ES48" s="778" t="s">
        <v>431</v>
      </c>
      <c r="ET48" s="778" t="s">
        <v>431</v>
      </c>
      <c r="EU48" s="779">
        <v>272873100</v>
      </c>
      <c r="EV48" s="779">
        <v>0</v>
      </c>
      <c r="EW48" s="779">
        <v>0</v>
      </c>
      <c r="EX48" s="1155">
        <f t="shared" si="40"/>
        <v>272873.09999999998</v>
      </c>
      <c r="EY48" s="1155">
        <f t="shared" si="41"/>
        <v>0</v>
      </c>
      <c r="EZ48" s="1155">
        <f t="shared" si="42"/>
        <v>0</v>
      </c>
      <c r="FJ48" s="1615"/>
      <c r="FK48" s="1670" t="s">
        <v>436</v>
      </c>
      <c r="FL48" s="1670" t="s">
        <v>127</v>
      </c>
      <c r="FM48" s="1670" t="s">
        <v>431</v>
      </c>
      <c r="FN48" s="1670" t="s">
        <v>431</v>
      </c>
      <c r="FO48" s="1150">
        <v>272873100</v>
      </c>
      <c r="FP48" s="1150">
        <v>0</v>
      </c>
      <c r="FQ48" s="1150">
        <v>0</v>
      </c>
      <c r="FR48" s="1150">
        <f t="shared" si="43"/>
        <v>272873.09999999998</v>
      </c>
      <c r="FS48" s="1150">
        <f t="shared" si="52"/>
        <v>0</v>
      </c>
      <c r="FT48" s="1150">
        <f t="shared" si="53"/>
        <v>0</v>
      </c>
      <c r="FU48" s="1615"/>
      <c r="FV48" s="1615"/>
      <c r="FW48" s="1615"/>
      <c r="GC48" s="747" t="s">
        <v>620</v>
      </c>
      <c r="GD48" s="747" t="s">
        <v>621</v>
      </c>
      <c r="GE48" s="747" t="s">
        <v>431</v>
      </c>
      <c r="GF48" s="747" t="s">
        <v>431</v>
      </c>
      <c r="GG48" s="1151">
        <v>0</v>
      </c>
      <c r="GH48" s="1151">
        <v>32196500</v>
      </c>
      <c r="GI48" s="1151">
        <v>23388743</v>
      </c>
      <c r="GJ48" s="1151">
        <f t="shared" si="45"/>
        <v>0</v>
      </c>
      <c r="GK48" s="1151">
        <f t="shared" si="46"/>
        <v>32196.5</v>
      </c>
      <c r="GL48" s="1151">
        <f t="shared" si="47"/>
        <v>23388.742999999999</v>
      </c>
      <c r="GU48" s="747" t="s">
        <v>508</v>
      </c>
      <c r="GV48" s="747" t="s">
        <v>511</v>
      </c>
      <c r="GW48" s="747" t="s">
        <v>431</v>
      </c>
      <c r="GX48" s="747" t="s">
        <v>431</v>
      </c>
      <c r="GY48" s="1671">
        <v>0</v>
      </c>
      <c r="GZ48" s="1671">
        <v>149940000</v>
      </c>
      <c r="HA48" s="1671">
        <v>149940000</v>
      </c>
      <c r="HB48" s="824">
        <f t="shared" si="49"/>
        <v>0</v>
      </c>
      <c r="HC48" s="824">
        <f t="shared" si="50"/>
        <v>149940</v>
      </c>
      <c r="HD48" s="824">
        <f t="shared" si="51"/>
        <v>149940</v>
      </c>
    </row>
    <row r="49" spans="26:212" x14ac:dyDescent="0.2">
      <c r="Z49" s="751"/>
      <c r="BV49" s="778" t="s">
        <v>436</v>
      </c>
      <c r="BW49" s="778" t="s">
        <v>127</v>
      </c>
      <c r="BX49" s="778" t="s">
        <v>431</v>
      </c>
      <c r="BY49" s="778" t="s">
        <v>431</v>
      </c>
      <c r="BZ49" s="779">
        <v>0</v>
      </c>
      <c r="CA49" s="779">
        <v>159772630</v>
      </c>
      <c r="CB49" s="779">
        <v>159772630</v>
      </c>
      <c r="CC49" s="779">
        <f t="shared" si="24"/>
        <v>0</v>
      </c>
      <c r="CD49" s="779">
        <f t="shared" si="25"/>
        <v>159772.63</v>
      </c>
      <c r="CE49" s="779">
        <f t="shared" si="26"/>
        <v>159772.63</v>
      </c>
      <c r="CN49" s="778" t="s">
        <v>436</v>
      </c>
      <c r="CO49" s="778" t="s">
        <v>127</v>
      </c>
      <c r="CP49" s="778" t="s">
        <v>431</v>
      </c>
      <c r="CQ49" s="778" t="s">
        <v>431</v>
      </c>
      <c r="CR49" s="779">
        <v>0</v>
      </c>
      <c r="CS49" s="779">
        <v>5995880</v>
      </c>
      <c r="CT49" s="779">
        <v>5995880</v>
      </c>
      <c r="CU49" s="779">
        <f t="shared" si="28"/>
        <v>0</v>
      </c>
      <c r="CV49" s="779">
        <f t="shared" si="29"/>
        <v>5995.88</v>
      </c>
      <c r="CW49" s="779">
        <f t="shared" si="30"/>
        <v>5995.88</v>
      </c>
      <c r="DF49" s="778" t="s">
        <v>436</v>
      </c>
      <c r="DG49" s="780" t="s">
        <v>127</v>
      </c>
      <c r="DH49" s="778" t="s">
        <v>431</v>
      </c>
      <c r="DI49" s="780" t="s">
        <v>431</v>
      </c>
      <c r="DJ49" s="779">
        <v>0</v>
      </c>
      <c r="DK49" s="779">
        <v>0</v>
      </c>
      <c r="DL49" s="779">
        <v>0</v>
      </c>
      <c r="DM49" s="1150">
        <f t="shared" si="32"/>
        <v>0</v>
      </c>
      <c r="DN49" s="1150">
        <f t="shared" si="33"/>
        <v>0</v>
      </c>
      <c r="DO49" s="1150">
        <f t="shared" si="34"/>
        <v>0</v>
      </c>
      <c r="DX49" s="778" t="s">
        <v>436</v>
      </c>
      <c r="DY49" s="780" t="s">
        <v>127</v>
      </c>
      <c r="DZ49" s="778" t="s">
        <v>431</v>
      </c>
      <c r="EA49" s="780" t="s">
        <v>431</v>
      </c>
      <c r="EB49" s="779">
        <v>0</v>
      </c>
      <c r="EC49" s="779">
        <v>107104433</v>
      </c>
      <c r="ED49" s="779">
        <v>107104433</v>
      </c>
      <c r="EE49" s="779">
        <f t="shared" si="36"/>
        <v>0</v>
      </c>
      <c r="EF49" s="779">
        <f t="shared" si="37"/>
        <v>107104.433</v>
      </c>
      <c r="EG49" s="779">
        <f t="shared" si="38"/>
        <v>107104.433</v>
      </c>
      <c r="EQ49" s="778" t="s">
        <v>436</v>
      </c>
      <c r="ER49" s="780" t="s">
        <v>127</v>
      </c>
      <c r="ES49" s="778" t="s">
        <v>431</v>
      </c>
      <c r="ET49" s="778" t="s">
        <v>431</v>
      </c>
      <c r="EU49" s="779">
        <v>0</v>
      </c>
      <c r="EV49" s="779">
        <v>159772630</v>
      </c>
      <c r="EW49" s="779">
        <v>159772630</v>
      </c>
      <c r="EX49" s="1155">
        <f t="shared" si="40"/>
        <v>0</v>
      </c>
      <c r="EY49" s="1155">
        <f t="shared" si="41"/>
        <v>159772.63</v>
      </c>
      <c r="EZ49" s="1155">
        <f t="shared" si="42"/>
        <v>159772.63</v>
      </c>
      <c r="FJ49" s="1615"/>
      <c r="FK49" s="1670" t="s">
        <v>436</v>
      </c>
      <c r="FL49" s="1670" t="s">
        <v>127</v>
      </c>
      <c r="FM49" s="1670" t="s">
        <v>431</v>
      </c>
      <c r="FN49" s="1670" t="s">
        <v>431</v>
      </c>
      <c r="FO49" s="1150">
        <v>0</v>
      </c>
      <c r="FP49" s="1150">
        <v>159772630</v>
      </c>
      <c r="FQ49" s="1150">
        <v>159772630</v>
      </c>
      <c r="FR49" s="1150">
        <f t="shared" si="43"/>
        <v>0</v>
      </c>
      <c r="FS49" s="1150">
        <f t="shared" si="52"/>
        <v>159772.63</v>
      </c>
      <c r="FT49" s="1150">
        <f t="shared" si="53"/>
        <v>159772.63</v>
      </c>
      <c r="FU49" s="1615"/>
      <c r="FV49" s="1615"/>
      <c r="FW49" s="1615"/>
      <c r="GC49" s="747" t="s">
        <v>622</v>
      </c>
      <c r="GD49" s="747" t="s">
        <v>623</v>
      </c>
      <c r="GE49" s="747" t="s">
        <v>431</v>
      </c>
      <c r="GF49" s="747" t="s">
        <v>431</v>
      </c>
      <c r="GG49" s="1151">
        <v>68000000</v>
      </c>
      <c r="GH49" s="1151">
        <v>0</v>
      </c>
      <c r="GI49" s="1151">
        <v>0</v>
      </c>
      <c r="GJ49" s="1151">
        <f t="shared" si="45"/>
        <v>68000</v>
      </c>
      <c r="GK49" s="1151">
        <f t="shared" si="46"/>
        <v>0</v>
      </c>
      <c r="GL49" s="1151">
        <f t="shared" si="47"/>
        <v>0</v>
      </c>
      <c r="GU49" s="747" t="s">
        <v>620</v>
      </c>
      <c r="GV49" s="747" t="s">
        <v>621</v>
      </c>
      <c r="GW49" s="747" t="s">
        <v>431</v>
      </c>
      <c r="GX49" s="747" t="s">
        <v>431</v>
      </c>
      <c r="GY49" s="1671">
        <v>32196500</v>
      </c>
      <c r="GZ49" s="1671">
        <v>0</v>
      </c>
      <c r="HA49" s="1671">
        <v>0</v>
      </c>
      <c r="HB49" s="824">
        <f t="shared" si="49"/>
        <v>32196.5</v>
      </c>
      <c r="HC49" s="824">
        <f t="shared" si="50"/>
        <v>0</v>
      </c>
      <c r="HD49" s="824">
        <f t="shared" si="51"/>
        <v>0</v>
      </c>
    </row>
    <row r="50" spans="26:212" x14ac:dyDescent="0.2">
      <c r="BV50" s="778" t="s">
        <v>436</v>
      </c>
      <c r="BW50" s="778" t="s">
        <v>127</v>
      </c>
      <c r="BX50" s="778" t="s">
        <v>431</v>
      </c>
      <c r="BY50" s="778" t="s">
        <v>431</v>
      </c>
      <c r="BZ50" s="779">
        <v>0</v>
      </c>
      <c r="CA50" s="779">
        <v>0</v>
      </c>
      <c r="CB50" s="779">
        <v>0</v>
      </c>
      <c r="CC50" s="779">
        <f t="shared" si="24"/>
        <v>0</v>
      </c>
      <c r="CD50" s="779">
        <f t="shared" si="25"/>
        <v>0</v>
      </c>
      <c r="CE50" s="779">
        <f t="shared" si="26"/>
        <v>0</v>
      </c>
      <c r="CN50" s="778" t="s">
        <v>436</v>
      </c>
      <c r="CO50" s="778" t="s">
        <v>127</v>
      </c>
      <c r="CP50" s="778" t="s">
        <v>431</v>
      </c>
      <c r="CQ50" s="778" t="s">
        <v>431</v>
      </c>
      <c r="CR50" s="779">
        <v>0</v>
      </c>
      <c r="CS50" s="779">
        <v>0</v>
      </c>
      <c r="CT50" s="779">
        <v>0</v>
      </c>
      <c r="CU50" s="779">
        <f t="shared" si="28"/>
        <v>0</v>
      </c>
      <c r="CV50" s="779">
        <f t="shared" si="29"/>
        <v>0</v>
      </c>
      <c r="CW50" s="779">
        <f t="shared" si="30"/>
        <v>0</v>
      </c>
      <c r="DF50" s="778" t="s">
        <v>436</v>
      </c>
      <c r="DG50" s="780" t="s">
        <v>127</v>
      </c>
      <c r="DH50" s="778" t="s">
        <v>431</v>
      </c>
      <c r="DI50" s="780" t="s">
        <v>431</v>
      </c>
      <c r="DJ50" s="779">
        <v>0</v>
      </c>
      <c r="DK50" s="779">
        <v>5995880</v>
      </c>
      <c r="DL50" s="779">
        <v>5995880</v>
      </c>
      <c r="DM50" s="1150">
        <f t="shared" si="32"/>
        <v>0</v>
      </c>
      <c r="DN50" s="1150">
        <f t="shared" si="33"/>
        <v>5995.88</v>
      </c>
      <c r="DO50" s="1150">
        <f t="shared" si="34"/>
        <v>5995.88</v>
      </c>
      <c r="DX50" s="778" t="s">
        <v>436</v>
      </c>
      <c r="DY50" s="780" t="s">
        <v>127</v>
      </c>
      <c r="DZ50" s="778" t="s">
        <v>431</v>
      </c>
      <c r="EA50" s="780" t="s">
        <v>431</v>
      </c>
      <c r="EB50" s="779">
        <v>0</v>
      </c>
      <c r="EC50" s="779">
        <v>0</v>
      </c>
      <c r="ED50" s="779">
        <v>0</v>
      </c>
      <c r="EE50" s="779">
        <f t="shared" si="36"/>
        <v>0</v>
      </c>
      <c r="EF50" s="779">
        <f t="shared" si="37"/>
        <v>0</v>
      </c>
      <c r="EG50" s="779">
        <f t="shared" si="38"/>
        <v>0</v>
      </c>
      <c r="EQ50" s="778" t="s">
        <v>436</v>
      </c>
      <c r="ER50" s="780" t="s">
        <v>127</v>
      </c>
      <c r="ES50" s="778" t="s">
        <v>431</v>
      </c>
      <c r="ET50" s="778" t="s">
        <v>431</v>
      </c>
      <c r="EU50" s="779">
        <v>0</v>
      </c>
      <c r="EV50" s="779">
        <v>0</v>
      </c>
      <c r="EW50" s="779">
        <v>0</v>
      </c>
      <c r="EX50" s="1155">
        <f t="shared" si="40"/>
        <v>0</v>
      </c>
      <c r="EY50" s="1155">
        <f t="shared" si="41"/>
        <v>0</v>
      </c>
      <c r="EZ50" s="1155">
        <f t="shared" si="42"/>
        <v>0</v>
      </c>
      <c r="FJ50" s="1615"/>
      <c r="FK50" s="1670" t="s">
        <v>436</v>
      </c>
      <c r="FL50" s="1670" t="s">
        <v>127</v>
      </c>
      <c r="FM50" s="1670" t="s">
        <v>431</v>
      </c>
      <c r="FN50" s="1670" t="s">
        <v>431</v>
      </c>
      <c r="FO50" s="1150">
        <v>0</v>
      </c>
      <c r="FP50" s="1150">
        <v>0</v>
      </c>
      <c r="FQ50" s="1150">
        <v>0</v>
      </c>
      <c r="FR50" s="1150">
        <f t="shared" si="43"/>
        <v>0</v>
      </c>
      <c r="FS50" s="1150">
        <f t="shared" si="52"/>
        <v>0</v>
      </c>
      <c r="FT50" s="1150">
        <f t="shared" si="53"/>
        <v>0</v>
      </c>
      <c r="FU50" s="1615"/>
      <c r="FV50" s="1615"/>
      <c r="FW50" s="1615"/>
      <c r="GC50" s="747" t="s">
        <v>436</v>
      </c>
      <c r="GD50" s="747" t="s">
        <v>127</v>
      </c>
      <c r="GE50" s="747" t="s">
        <v>431</v>
      </c>
      <c r="GF50" s="747" t="s">
        <v>431</v>
      </c>
      <c r="GG50" s="1151">
        <v>272873100</v>
      </c>
      <c r="GH50" s="1151">
        <v>0</v>
      </c>
      <c r="GI50" s="1151">
        <v>0</v>
      </c>
      <c r="GJ50" s="1151">
        <f t="shared" si="45"/>
        <v>272873.09999999998</v>
      </c>
      <c r="GK50" s="1151">
        <f t="shared" si="46"/>
        <v>0</v>
      </c>
      <c r="GL50" s="1151">
        <f t="shared" si="47"/>
        <v>0</v>
      </c>
      <c r="GU50" s="747" t="s">
        <v>620</v>
      </c>
      <c r="GV50" s="747" t="s">
        <v>621</v>
      </c>
      <c r="GW50" s="747" t="s">
        <v>431</v>
      </c>
      <c r="GX50" s="747" t="s">
        <v>431</v>
      </c>
      <c r="GY50" s="1671">
        <v>0</v>
      </c>
      <c r="GZ50" s="1671">
        <v>29597741</v>
      </c>
      <c r="HA50" s="1671">
        <v>29597741</v>
      </c>
      <c r="HB50" s="824">
        <f t="shared" si="49"/>
        <v>0</v>
      </c>
      <c r="HC50" s="824">
        <f t="shared" si="50"/>
        <v>29597.741000000002</v>
      </c>
      <c r="HD50" s="824">
        <f t="shared" si="51"/>
        <v>29597.741000000002</v>
      </c>
    </row>
    <row r="51" spans="26:212" x14ac:dyDescent="0.2">
      <c r="BV51" s="778" t="s">
        <v>436</v>
      </c>
      <c r="BW51" s="778" t="s">
        <v>127</v>
      </c>
      <c r="BX51" s="778" t="s">
        <v>431</v>
      </c>
      <c r="BY51" s="778" t="s">
        <v>431</v>
      </c>
      <c r="BZ51" s="779">
        <v>0</v>
      </c>
      <c r="CA51" s="779">
        <v>5995880</v>
      </c>
      <c r="CB51" s="779">
        <v>5995880</v>
      </c>
      <c r="CC51" s="779">
        <f t="shared" si="24"/>
        <v>0</v>
      </c>
      <c r="CD51" s="779">
        <f t="shared" si="25"/>
        <v>5995.88</v>
      </c>
      <c r="CE51" s="779">
        <f t="shared" si="26"/>
        <v>5995.88</v>
      </c>
      <c r="CN51" s="778" t="s">
        <v>436</v>
      </c>
      <c r="CO51" s="778" t="s">
        <v>127</v>
      </c>
      <c r="CP51" s="778" t="s">
        <v>431</v>
      </c>
      <c r="CQ51" s="778" t="s">
        <v>431</v>
      </c>
      <c r="CR51" s="779">
        <v>0</v>
      </c>
      <c r="CS51" s="779">
        <v>159772630</v>
      </c>
      <c r="CT51" s="779">
        <v>159772630</v>
      </c>
      <c r="CU51" s="779">
        <f t="shared" si="28"/>
        <v>0</v>
      </c>
      <c r="CV51" s="779">
        <f t="shared" si="29"/>
        <v>159772.63</v>
      </c>
      <c r="CW51" s="779">
        <f t="shared" si="30"/>
        <v>159772.63</v>
      </c>
      <c r="DF51" s="778" t="s">
        <v>436</v>
      </c>
      <c r="DG51" s="780" t="s">
        <v>127</v>
      </c>
      <c r="DH51" s="778" t="s">
        <v>431</v>
      </c>
      <c r="DI51" s="780" t="s">
        <v>431</v>
      </c>
      <c r="DJ51" s="779">
        <v>0</v>
      </c>
      <c r="DK51" s="779">
        <v>0</v>
      </c>
      <c r="DL51" s="779">
        <v>0</v>
      </c>
      <c r="DM51" s="1150">
        <f t="shared" si="32"/>
        <v>0</v>
      </c>
      <c r="DN51" s="1150">
        <f t="shared" si="33"/>
        <v>0</v>
      </c>
      <c r="DO51" s="1150">
        <f t="shared" si="34"/>
        <v>0</v>
      </c>
      <c r="DX51" s="778" t="s">
        <v>436</v>
      </c>
      <c r="DY51" s="780" t="s">
        <v>127</v>
      </c>
      <c r="DZ51" s="778" t="s">
        <v>431</v>
      </c>
      <c r="EA51" s="780" t="s">
        <v>431</v>
      </c>
      <c r="EB51" s="779">
        <v>0</v>
      </c>
      <c r="EC51" s="779">
        <v>5995880</v>
      </c>
      <c r="ED51" s="779">
        <v>5995880</v>
      </c>
      <c r="EE51" s="779">
        <f t="shared" si="36"/>
        <v>0</v>
      </c>
      <c r="EF51" s="779">
        <f t="shared" si="37"/>
        <v>5995.88</v>
      </c>
      <c r="EG51" s="779">
        <f t="shared" si="38"/>
        <v>5995.88</v>
      </c>
      <c r="EQ51" s="778" t="s">
        <v>436</v>
      </c>
      <c r="ER51" s="780" t="s">
        <v>127</v>
      </c>
      <c r="ES51" s="778" t="s">
        <v>431</v>
      </c>
      <c r="ET51" s="778" t="s">
        <v>431</v>
      </c>
      <c r="EU51" s="779">
        <v>0</v>
      </c>
      <c r="EV51" s="779">
        <v>0</v>
      </c>
      <c r="EW51" s="779">
        <v>0</v>
      </c>
      <c r="EX51" s="1155">
        <f t="shared" si="40"/>
        <v>0</v>
      </c>
      <c r="EY51" s="1155">
        <f t="shared" si="41"/>
        <v>0</v>
      </c>
      <c r="EZ51" s="1155">
        <f t="shared" si="42"/>
        <v>0</v>
      </c>
      <c r="FJ51" s="1615"/>
      <c r="FK51" s="1670" t="s">
        <v>436</v>
      </c>
      <c r="FL51" s="1670" t="s">
        <v>127</v>
      </c>
      <c r="FM51" s="1670" t="s">
        <v>431</v>
      </c>
      <c r="FN51" s="1670" t="s">
        <v>431</v>
      </c>
      <c r="FO51" s="1150">
        <v>0</v>
      </c>
      <c r="FP51" s="1150">
        <v>0</v>
      </c>
      <c r="FQ51" s="1150">
        <v>0</v>
      </c>
      <c r="FR51" s="1150">
        <f t="shared" si="43"/>
        <v>0</v>
      </c>
      <c r="FS51" s="1150">
        <f t="shared" si="52"/>
        <v>0</v>
      </c>
      <c r="FT51" s="1150">
        <f t="shared" si="53"/>
        <v>0</v>
      </c>
      <c r="FU51" s="1615"/>
      <c r="FV51" s="1615"/>
      <c r="FW51" s="1615"/>
      <c r="GC51" s="747" t="s">
        <v>436</v>
      </c>
      <c r="GD51" s="747" t="s">
        <v>127</v>
      </c>
      <c r="GE51" s="747" t="s">
        <v>431</v>
      </c>
      <c r="GF51" s="747" t="s">
        <v>431</v>
      </c>
      <c r="GG51" s="1151">
        <v>0</v>
      </c>
      <c r="GH51" s="1151">
        <v>159772630</v>
      </c>
      <c r="GI51" s="1151">
        <v>159772630</v>
      </c>
      <c r="GJ51" s="1151">
        <f t="shared" si="45"/>
        <v>0</v>
      </c>
      <c r="GK51" s="1151">
        <f t="shared" si="46"/>
        <v>159772.63</v>
      </c>
      <c r="GL51" s="1151">
        <f t="shared" si="47"/>
        <v>159772.63</v>
      </c>
      <c r="GU51" s="747" t="s">
        <v>622</v>
      </c>
      <c r="GV51" s="747" t="s">
        <v>623</v>
      </c>
      <c r="GW51" s="747" t="s">
        <v>431</v>
      </c>
      <c r="GX51" s="747" t="s">
        <v>431</v>
      </c>
      <c r="GY51" s="1671">
        <v>41600000</v>
      </c>
      <c r="GZ51" s="1671">
        <v>0</v>
      </c>
      <c r="HA51" s="1671">
        <v>0</v>
      </c>
      <c r="HB51" s="824">
        <f t="shared" si="49"/>
        <v>41600</v>
      </c>
      <c r="HC51" s="824">
        <f t="shared" si="50"/>
        <v>0</v>
      </c>
      <c r="HD51" s="824">
        <f t="shared" si="51"/>
        <v>0</v>
      </c>
    </row>
    <row r="52" spans="26:212" x14ac:dyDescent="0.2">
      <c r="CN52" s="778" t="s">
        <v>436</v>
      </c>
      <c r="CO52" s="778" t="s">
        <v>127</v>
      </c>
      <c r="CP52" s="778" t="s">
        <v>431</v>
      </c>
      <c r="CQ52" s="778" t="s">
        <v>431</v>
      </c>
      <c r="CR52" s="779">
        <v>0</v>
      </c>
      <c r="CS52" s="779">
        <v>107104433</v>
      </c>
      <c r="CT52" s="779">
        <v>107104433</v>
      </c>
      <c r="CU52" s="779">
        <f t="shared" si="28"/>
        <v>0</v>
      </c>
      <c r="CV52" s="779">
        <f t="shared" si="29"/>
        <v>107104.433</v>
      </c>
      <c r="CW52" s="779">
        <f t="shared" si="30"/>
        <v>107104.433</v>
      </c>
      <c r="DF52" s="778" t="s">
        <v>436</v>
      </c>
      <c r="DG52" s="780" t="s">
        <v>127</v>
      </c>
      <c r="DH52" s="778" t="s">
        <v>431</v>
      </c>
      <c r="DI52" s="780" t="s">
        <v>431</v>
      </c>
      <c r="DJ52" s="779">
        <v>0</v>
      </c>
      <c r="DK52" s="779">
        <v>159772630</v>
      </c>
      <c r="DL52" s="779">
        <v>159772630</v>
      </c>
      <c r="DM52" s="1150">
        <f t="shared" si="32"/>
        <v>0</v>
      </c>
      <c r="DN52" s="1150">
        <f t="shared" si="33"/>
        <v>159772.63</v>
      </c>
      <c r="DO52" s="1150">
        <f t="shared" si="34"/>
        <v>159772.63</v>
      </c>
      <c r="DX52" s="778" t="s">
        <v>436</v>
      </c>
      <c r="DY52" s="780" t="s">
        <v>127</v>
      </c>
      <c r="DZ52" s="778" t="s">
        <v>431</v>
      </c>
      <c r="EA52" s="780" t="s">
        <v>431</v>
      </c>
      <c r="EB52" s="779">
        <v>0</v>
      </c>
      <c r="EC52" s="779">
        <v>0</v>
      </c>
      <c r="ED52" s="779">
        <v>0</v>
      </c>
      <c r="EE52" s="779">
        <f t="shared" si="36"/>
        <v>0</v>
      </c>
      <c r="EF52" s="779">
        <f t="shared" si="37"/>
        <v>0</v>
      </c>
      <c r="EG52" s="779">
        <f t="shared" si="38"/>
        <v>0</v>
      </c>
      <c r="EQ52" s="778" t="s">
        <v>436</v>
      </c>
      <c r="ER52" s="780" t="s">
        <v>127</v>
      </c>
      <c r="ES52" s="778" t="s">
        <v>431</v>
      </c>
      <c r="ET52" s="778" t="s">
        <v>431</v>
      </c>
      <c r="EU52" s="779">
        <v>0</v>
      </c>
      <c r="EV52" s="779">
        <v>107104433</v>
      </c>
      <c r="EW52" s="779">
        <v>107104433</v>
      </c>
      <c r="EX52" s="1155">
        <f t="shared" si="40"/>
        <v>0</v>
      </c>
      <c r="EY52" s="1155">
        <f t="shared" si="41"/>
        <v>107104.433</v>
      </c>
      <c r="EZ52" s="1155">
        <f t="shared" si="42"/>
        <v>107104.433</v>
      </c>
      <c r="FK52" s="792" t="s">
        <v>436</v>
      </c>
      <c r="FL52" s="792" t="s">
        <v>127</v>
      </c>
      <c r="FM52" s="792" t="s">
        <v>431</v>
      </c>
      <c r="FN52" s="792" t="s">
        <v>431</v>
      </c>
      <c r="FO52" s="1151">
        <v>0</v>
      </c>
      <c r="FP52" s="1151">
        <v>107104433</v>
      </c>
      <c r="FQ52" s="1151">
        <v>107104433</v>
      </c>
      <c r="FR52" s="1151">
        <f t="shared" si="43"/>
        <v>0</v>
      </c>
      <c r="FS52" s="1151">
        <f t="shared" si="52"/>
        <v>107104.433</v>
      </c>
      <c r="FT52" s="1151">
        <f t="shared" si="53"/>
        <v>107104.433</v>
      </c>
      <c r="GC52" s="747" t="s">
        <v>436</v>
      </c>
      <c r="GD52" s="747" t="s">
        <v>127</v>
      </c>
      <c r="GE52" s="747" t="s">
        <v>431</v>
      </c>
      <c r="GF52" s="747" t="s">
        <v>431</v>
      </c>
      <c r="GG52" s="1151">
        <v>0</v>
      </c>
      <c r="GH52" s="1151">
        <v>0</v>
      </c>
      <c r="GI52" s="1151">
        <v>0</v>
      </c>
      <c r="GJ52" s="1151">
        <f t="shared" si="45"/>
        <v>0</v>
      </c>
      <c r="GK52" s="1151">
        <f t="shared" si="46"/>
        <v>0</v>
      </c>
      <c r="GL52" s="1151">
        <f t="shared" si="47"/>
        <v>0</v>
      </c>
      <c r="GU52" s="747" t="s">
        <v>622</v>
      </c>
      <c r="GV52" s="747" t="s">
        <v>623</v>
      </c>
      <c r="GW52" s="747" t="s">
        <v>431</v>
      </c>
      <c r="GX52" s="747" t="s">
        <v>431</v>
      </c>
      <c r="GY52" s="1671">
        <v>0</v>
      </c>
      <c r="GZ52" s="1671">
        <v>41284336</v>
      </c>
      <c r="HA52" s="1671">
        <v>41284336</v>
      </c>
      <c r="HB52" s="824">
        <f t="shared" si="49"/>
        <v>0</v>
      </c>
      <c r="HC52" s="824">
        <f t="shared" si="50"/>
        <v>41284.336000000003</v>
      </c>
      <c r="HD52" s="824">
        <f t="shared" si="51"/>
        <v>41284.336000000003</v>
      </c>
    </row>
    <row r="53" spans="26:212" x14ac:dyDescent="0.2">
      <c r="DX53" s="778" t="s">
        <v>436</v>
      </c>
      <c r="DY53" s="780" t="s">
        <v>127</v>
      </c>
      <c r="DZ53" s="778" t="s">
        <v>431</v>
      </c>
      <c r="EA53" s="780" t="s">
        <v>431</v>
      </c>
      <c r="EB53" s="779">
        <v>0</v>
      </c>
      <c r="EC53" s="779">
        <v>159772630</v>
      </c>
      <c r="ED53" s="779">
        <v>159772630</v>
      </c>
      <c r="EE53" s="779">
        <f t="shared" si="36"/>
        <v>0</v>
      </c>
      <c r="EF53" s="779">
        <f t="shared" si="37"/>
        <v>159772.63</v>
      </c>
      <c r="EG53" s="779">
        <f t="shared" si="38"/>
        <v>159772.63</v>
      </c>
      <c r="EQ53" s="778" t="s">
        <v>436</v>
      </c>
      <c r="ER53" s="780" t="s">
        <v>127</v>
      </c>
      <c r="ES53" s="778" t="s">
        <v>431</v>
      </c>
      <c r="ET53" s="778" t="s">
        <v>431</v>
      </c>
      <c r="EU53" s="779">
        <v>0</v>
      </c>
      <c r="EV53" s="779">
        <v>5995880</v>
      </c>
      <c r="EW53" s="779">
        <v>5995880</v>
      </c>
      <c r="EX53" s="1155">
        <f t="shared" si="40"/>
        <v>0</v>
      </c>
      <c r="EY53" s="1155">
        <f t="shared" si="41"/>
        <v>5995.88</v>
      </c>
      <c r="EZ53" s="1155">
        <f t="shared" si="42"/>
        <v>5995.88</v>
      </c>
      <c r="FK53" s="792" t="s">
        <v>436</v>
      </c>
      <c r="FL53" s="792" t="s">
        <v>127</v>
      </c>
      <c r="FM53" s="792" t="s">
        <v>431</v>
      </c>
      <c r="FN53" s="792" t="s">
        <v>431</v>
      </c>
      <c r="FO53" s="1151">
        <v>0</v>
      </c>
      <c r="FP53" s="1151">
        <v>5995880</v>
      </c>
      <c r="FQ53" s="1151">
        <v>5995880</v>
      </c>
      <c r="FR53" s="1151">
        <f t="shared" si="43"/>
        <v>0</v>
      </c>
      <c r="FS53" s="1151">
        <f t="shared" si="52"/>
        <v>5995.88</v>
      </c>
      <c r="FT53" s="1151">
        <f t="shared" si="53"/>
        <v>5995.88</v>
      </c>
      <c r="GC53" s="747" t="s">
        <v>436</v>
      </c>
      <c r="GD53" s="747" t="s">
        <v>127</v>
      </c>
      <c r="GE53" s="747" t="s">
        <v>431</v>
      </c>
      <c r="GF53" s="747" t="s">
        <v>431</v>
      </c>
      <c r="GG53" s="1151">
        <v>0</v>
      </c>
      <c r="GH53" s="1151">
        <v>0</v>
      </c>
      <c r="GI53" s="1151">
        <v>0</v>
      </c>
      <c r="GJ53" s="1151">
        <f t="shared" si="45"/>
        <v>0</v>
      </c>
      <c r="GK53" s="1151">
        <f t="shared" si="46"/>
        <v>0</v>
      </c>
      <c r="GL53" s="1151">
        <f t="shared" si="47"/>
        <v>0</v>
      </c>
      <c r="GU53" s="747" t="s">
        <v>436</v>
      </c>
      <c r="GV53" s="747" t="s">
        <v>127</v>
      </c>
      <c r="GW53" s="747" t="s">
        <v>431</v>
      </c>
      <c r="GX53" s="747" t="s">
        <v>431</v>
      </c>
      <c r="GY53" s="1671">
        <v>272873100</v>
      </c>
      <c r="GZ53" s="1671">
        <v>0</v>
      </c>
      <c r="HA53" s="1671">
        <v>0</v>
      </c>
      <c r="HB53" s="824">
        <f t="shared" si="49"/>
        <v>272873.09999999998</v>
      </c>
      <c r="HC53" s="824">
        <f t="shared" si="50"/>
        <v>0</v>
      </c>
      <c r="HD53" s="824">
        <f t="shared" si="51"/>
        <v>0</v>
      </c>
    </row>
    <row r="54" spans="26:212" x14ac:dyDescent="0.2">
      <c r="EX54" s="1155">
        <f t="shared" si="40"/>
        <v>0</v>
      </c>
      <c r="EY54" s="1155">
        <f t="shared" si="41"/>
        <v>0</v>
      </c>
      <c r="EZ54" s="1155">
        <f t="shared" si="42"/>
        <v>0</v>
      </c>
      <c r="GC54" s="747" t="s">
        <v>436</v>
      </c>
      <c r="GD54" s="747" t="s">
        <v>127</v>
      </c>
      <c r="GE54" s="747" t="s">
        <v>431</v>
      </c>
      <c r="GF54" s="747" t="s">
        <v>431</v>
      </c>
      <c r="GG54" s="1151">
        <v>0</v>
      </c>
      <c r="GH54" s="1151">
        <v>107104433</v>
      </c>
      <c r="GI54" s="1151">
        <v>107104433</v>
      </c>
      <c r="GJ54" s="1151">
        <f t="shared" si="45"/>
        <v>0</v>
      </c>
      <c r="GK54" s="1151">
        <f t="shared" si="46"/>
        <v>107104.433</v>
      </c>
      <c r="GL54" s="1151">
        <f t="shared" si="47"/>
        <v>107104.433</v>
      </c>
      <c r="GU54" s="747" t="s">
        <v>436</v>
      </c>
      <c r="GV54" s="747" t="s">
        <v>127</v>
      </c>
      <c r="GW54" s="747" t="s">
        <v>431</v>
      </c>
      <c r="GX54" s="747" t="s">
        <v>431</v>
      </c>
      <c r="GY54" s="1671">
        <v>0</v>
      </c>
      <c r="GZ54" s="1671">
        <v>159772630</v>
      </c>
      <c r="HA54" s="1671">
        <v>159772630</v>
      </c>
      <c r="HB54" s="824">
        <f t="shared" si="49"/>
        <v>0</v>
      </c>
      <c r="HC54" s="824">
        <f t="shared" si="50"/>
        <v>159772.63</v>
      </c>
      <c r="HD54" s="824">
        <f t="shared" si="51"/>
        <v>159772.63</v>
      </c>
    </row>
    <row r="55" spans="26:212" x14ac:dyDescent="0.2">
      <c r="GC55" s="747" t="s">
        <v>436</v>
      </c>
      <c r="GD55" s="747" t="s">
        <v>127</v>
      </c>
      <c r="GE55" s="747" t="s">
        <v>431</v>
      </c>
      <c r="GF55" s="747" t="s">
        <v>431</v>
      </c>
      <c r="GG55" s="1151">
        <v>0</v>
      </c>
      <c r="GH55" s="1151">
        <v>5995880</v>
      </c>
      <c r="GI55" s="1151">
        <v>5995880</v>
      </c>
      <c r="GJ55" s="1151">
        <f t="shared" si="45"/>
        <v>0</v>
      </c>
      <c r="GK55" s="1151">
        <f t="shared" si="46"/>
        <v>5995.88</v>
      </c>
      <c r="GL55" s="1151">
        <f t="shared" si="47"/>
        <v>5995.88</v>
      </c>
      <c r="GU55" s="747" t="s">
        <v>436</v>
      </c>
      <c r="GV55" s="747" t="s">
        <v>127</v>
      </c>
      <c r="GW55" s="747" t="s">
        <v>431</v>
      </c>
      <c r="GX55" s="747" t="s">
        <v>431</v>
      </c>
      <c r="GY55" s="1671">
        <v>0</v>
      </c>
      <c r="GZ55" s="1671">
        <v>0</v>
      </c>
      <c r="HA55" s="1671">
        <v>0</v>
      </c>
      <c r="HB55" s="824">
        <f t="shared" si="49"/>
        <v>0</v>
      </c>
      <c r="HC55" s="824">
        <f t="shared" si="50"/>
        <v>0</v>
      </c>
      <c r="HD55" s="824">
        <f t="shared" si="51"/>
        <v>0</v>
      </c>
    </row>
    <row r="56" spans="26:212" x14ac:dyDescent="0.2">
      <c r="GU56" s="747" t="s">
        <v>436</v>
      </c>
      <c r="GV56" s="747" t="s">
        <v>127</v>
      </c>
      <c r="GW56" s="747" t="s">
        <v>431</v>
      </c>
      <c r="GX56" s="747" t="s">
        <v>431</v>
      </c>
      <c r="GY56" s="1671">
        <v>0</v>
      </c>
      <c r="GZ56" s="1671">
        <v>0</v>
      </c>
      <c r="HA56" s="1671">
        <v>0</v>
      </c>
      <c r="HB56" s="824">
        <f t="shared" si="49"/>
        <v>0</v>
      </c>
      <c r="HC56" s="824">
        <f t="shared" si="50"/>
        <v>0</v>
      </c>
      <c r="HD56" s="824">
        <f t="shared" si="51"/>
        <v>0</v>
      </c>
    </row>
    <row r="57" spans="26:212" x14ac:dyDescent="0.2">
      <c r="GU57" s="747" t="s">
        <v>436</v>
      </c>
      <c r="GV57" s="747" t="s">
        <v>127</v>
      </c>
      <c r="GW57" s="747" t="s">
        <v>431</v>
      </c>
      <c r="GX57" s="747" t="s">
        <v>431</v>
      </c>
      <c r="GY57" s="1671">
        <v>0</v>
      </c>
      <c r="GZ57" s="1671">
        <v>107104433</v>
      </c>
      <c r="HA57" s="1671">
        <v>107104433</v>
      </c>
      <c r="HB57" s="824">
        <f t="shared" si="49"/>
        <v>0</v>
      </c>
      <c r="HC57" s="824">
        <f t="shared" si="50"/>
        <v>107104.433</v>
      </c>
      <c r="HD57" s="824">
        <f t="shared" si="51"/>
        <v>107104.433</v>
      </c>
    </row>
    <row r="58" spans="26:212" x14ac:dyDescent="0.2">
      <c r="GU58" s="747" t="s">
        <v>436</v>
      </c>
      <c r="GV58" s="747" t="s">
        <v>127</v>
      </c>
      <c r="GW58" s="747" t="s">
        <v>431</v>
      </c>
      <c r="GX58" s="747" t="s">
        <v>431</v>
      </c>
      <c r="GY58" s="1671">
        <v>0</v>
      </c>
      <c r="GZ58" s="1671">
        <v>5995880</v>
      </c>
      <c r="HA58" s="1671">
        <v>5995880</v>
      </c>
      <c r="HB58" s="824">
        <f t="shared" si="49"/>
        <v>0</v>
      </c>
      <c r="HC58" s="824">
        <f t="shared" si="50"/>
        <v>5995.88</v>
      </c>
      <c r="HD58" s="824">
        <f t="shared" si="51"/>
        <v>5995.88</v>
      </c>
    </row>
  </sheetData>
  <autoFilter ref="A2:J43" xr:uid="{00000000-0009-0000-0000-000006000000}"/>
  <mergeCells count="23">
    <mergeCell ref="A1:G1"/>
    <mergeCell ref="AD1:AG1"/>
    <mergeCell ref="AK1:AR1"/>
    <mergeCell ref="BN1:BQ1"/>
    <mergeCell ref="BV1:CB1"/>
    <mergeCell ref="AV1:AY1"/>
    <mergeCell ref="BC1:BI1"/>
    <mergeCell ref="L1:O1"/>
    <mergeCell ref="S1:Z1"/>
    <mergeCell ref="CG1:CJ1"/>
    <mergeCell ref="GN1:GQ1"/>
    <mergeCell ref="GU1:HA1"/>
    <mergeCell ref="EI1:EM1"/>
    <mergeCell ref="EQ1:EX1"/>
    <mergeCell ref="DQ1:DU1"/>
    <mergeCell ref="DX1:ED1"/>
    <mergeCell ref="CN1:CU1"/>
    <mergeCell ref="CY1:DC1"/>
    <mergeCell ref="FV1:FY1"/>
    <mergeCell ref="GC1:GI1"/>
    <mergeCell ref="FB1:FE1"/>
    <mergeCell ref="FK1:FQ1"/>
    <mergeCell ref="DF1:DM1"/>
  </mergeCells>
  <pageMargins left="0.7" right="0.7" top="0.75" bottom="0.75" header="0.3" footer="0.3"/>
  <pageSetup paperSize="9" orientation="portrait" horizontalDpi="0" verticalDpi="0" r:id="rId1"/>
  <ignoredErrors>
    <ignoredError sqref="FB3:FD5 FK3:FM53 FB8:FD8 FB7:FD7 FB6:FD6 FB9:FD1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tabColor rgb="FF00B050"/>
    <pageSetUpPr fitToPage="1"/>
  </sheetPr>
  <dimension ref="A1:BC101"/>
  <sheetViews>
    <sheetView showGridLines="0" tabSelected="1" topLeftCell="A3" zoomScale="80" zoomScaleNormal="80" workbookViewId="0">
      <pane xSplit="1" ySplit="8" topLeftCell="B11" activePane="bottomRight" state="frozen"/>
      <selection activeCell="H72" sqref="H72"/>
      <selection pane="topRight" activeCell="H72" sqref="H72"/>
      <selection pane="bottomLeft" activeCell="H72" sqref="H72"/>
      <selection pane="bottomRight" activeCell="AU9" sqref="AU9"/>
    </sheetView>
  </sheetViews>
  <sheetFormatPr baseColWidth="10" defaultColWidth="11.42578125" defaultRowHeight="15" x14ac:dyDescent="0.2"/>
  <cols>
    <col min="1" max="1" width="4.28515625" style="18" customWidth="1"/>
    <col min="2" max="2" width="6.42578125" style="19" customWidth="1"/>
    <col min="3" max="3" width="6.5703125" style="20" customWidth="1"/>
    <col min="4" max="4" width="6.7109375" style="530" customWidth="1"/>
    <col min="5" max="5" width="5.7109375" style="21" hidden="1" customWidth="1"/>
    <col min="6" max="6" width="14" style="21" hidden="1" customWidth="1"/>
    <col min="7" max="7" width="75.28515625" style="18" customWidth="1"/>
    <col min="8" max="10" width="22.7109375" style="17" customWidth="1"/>
    <col min="11" max="11" width="22.7109375" style="1855" customWidth="1"/>
    <col min="12" max="12" width="22.7109375" style="29" hidden="1" customWidth="1"/>
    <col min="13" max="13" width="22.7109375" style="1894" hidden="1" customWidth="1"/>
    <col min="14" max="14" width="22.7109375" style="102" hidden="1" customWidth="1"/>
    <col min="15" max="15" width="16.140625" style="267" hidden="1" customWidth="1"/>
    <col min="16" max="17" width="22.7109375" style="17" customWidth="1"/>
    <col min="18" max="18" width="22.7109375" style="1894" customWidth="1"/>
    <col min="19" max="19" width="17.140625" style="17" hidden="1" customWidth="1"/>
    <col min="20" max="21" width="17.140625" style="309" hidden="1" customWidth="1"/>
    <col min="22" max="22" width="18.140625" style="17" hidden="1" customWidth="1"/>
    <col min="23" max="23" width="17.140625" style="17" hidden="1" customWidth="1"/>
    <col min="24" max="24" width="18.140625" style="17" hidden="1" customWidth="1"/>
    <col min="25" max="25" width="17.140625" style="17" hidden="1" customWidth="1"/>
    <col min="26" max="26" width="18.140625" style="17" hidden="1" customWidth="1"/>
    <col min="27" max="27" width="17.140625" style="17" hidden="1" customWidth="1"/>
    <col min="28" max="28" width="18.140625" style="17" hidden="1" customWidth="1"/>
    <col min="29" max="29" width="17.140625" style="17" hidden="1" customWidth="1"/>
    <col min="30" max="31" width="18.140625" style="17" hidden="1" customWidth="1"/>
    <col min="32" max="34" width="22.85546875" style="17" hidden="1" customWidth="1"/>
    <col min="35" max="35" width="20.7109375" style="17" hidden="1" customWidth="1"/>
    <col min="36" max="39" width="22.85546875" style="17" hidden="1" customWidth="1"/>
    <col min="40" max="41" width="22.5703125" style="17" hidden="1" customWidth="1"/>
    <col min="42" max="42" width="22.85546875" style="17" hidden="1" customWidth="1"/>
    <col min="43" max="43" width="4.85546875" style="106" customWidth="1"/>
    <col min="44" max="44" width="11.5703125" style="1765" customWidth="1"/>
    <col min="45" max="46" width="9" style="1765" hidden="1" customWidth="1"/>
    <col min="47" max="47" width="44.140625" style="1769" customWidth="1"/>
    <col min="48" max="48" width="16.85546875" style="1769" customWidth="1"/>
    <col min="49" max="50" width="14.7109375" style="1769" customWidth="1"/>
    <col min="51" max="52" width="8.42578125" style="1157" customWidth="1"/>
    <col min="53" max="16384" width="11.42578125" style="18"/>
  </cols>
  <sheetData>
    <row r="1" spans="2:55" ht="20.100000000000001" customHeight="1" x14ac:dyDescent="0.2"/>
    <row r="2" spans="2:55" ht="120" customHeight="1" x14ac:dyDescent="0.25">
      <c r="H2" s="18"/>
      <c r="N2" s="140"/>
      <c r="O2" s="268"/>
      <c r="P2" s="230"/>
      <c r="Q2" s="230"/>
      <c r="R2" s="1906"/>
      <c r="S2" s="230"/>
      <c r="T2" s="310"/>
      <c r="U2" s="310"/>
      <c r="AJ2" s="230"/>
      <c r="AK2" s="230"/>
      <c r="AL2" s="244"/>
      <c r="AM2" s="244"/>
    </row>
    <row r="3" spans="2:55" customFormat="1" ht="19.5" customHeight="1" thickBot="1" x14ac:dyDescent="0.3">
      <c r="D3" s="802"/>
      <c r="K3" s="1882"/>
      <c r="M3" s="1882"/>
      <c r="O3" s="715"/>
      <c r="P3" s="441"/>
      <c r="Q3" s="441"/>
      <c r="R3" s="1882"/>
      <c r="AR3" s="1766"/>
      <c r="AS3" s="1766"/>
      <c r="AT3" s="1766"/>
      <c r="AU3" s="1770"/>
      <c r="AV3" s="1770"/>
      <c r="AW3" s="1770"/>
      <c r="AX3" s="1770"/>
      <c r="AY3" s="67"/>
      <c r="AZ3" s="67"/>
    </row>
    <row r="4" spans="2:55" s="483" customFormat="1" ht="27" customHeight="1" thickBot="1" x14ac:dyDescent="0.3">
      <c r="B4" s="1975" t="s">
        <v>750</v>
      </c>
      <c r="C4" s="1970"/>
      <c r="D4" s="1970"/>
      <c r="E4" s="1970"/>
      <c r="F4" s="1970"/>
      <c r="G4" s="1970"/>
      <c r="H4" s="1970"/>
      <c r="I4" s="1970"/>
      <c r="J4" s="1970"/>
      <c r="K4" s="1970"/>
      <c r="L4" s="1970"/>
      <c r="M4" s="1970"/>
      <c r="N4" s="1970"/>
      <c r="O4" s="1970"/>
      <c r="P4" s="1970"/>
      <c r="Q4" s="1970"/>
      <c r="R4" s="1971"/>
      <c r="S4" s="1010"/>
      <c r="T4" s="875"/>
      <c r="U4" s="875"/>
      <c r="V4" s="875"/>
      <c r="W4" s="875"/>
      <c r="X4" s="875"/>
      <c r="Y4" s="875"/>
      <c r="Z4" s="875"/>
      <c r="AA4" s="875"/>
      <c r="AB4" s="875"/>
      <c r="AC4" s="875"/>
      <c r="AD4" s="875"/>
      <c r="AE4" s="875"/>
      <c r="AF4" s="875"/>
      <c r="AG4" s="875"/>
      <c r="AH4" s="875"/>
      <c r="AI4" s="875"/>
      <c r="AJ4" s="875"/>
      <c r="AK4" s="875"/>
      <c r="AL4" s="875"/>
      <c r="AM4" s="875"/>
      <c r="AN4" s="875"/>
      <c r="AO4" s="875"/>
      <c r="AP4" s="876"/>
      <c r="AQ4" s="484"/>
      <c r="AR4" s="1767"/>
      <c r="AS4" s="1767"/>
      <c r="AT4" s="1767"/>
      <c r="AU4" s="1767"/>
      <c r="AV4" s="1767"/>
      <c r="AW4" s="1767"/>
      <c r="AX4" s="1767"/>
      <c r="AY4" s="397"/>
      <c r="AZ4" s="397"/>
    </row>
    <row r="5" spans="2:55" s="126" customFormat="1" ht="25.9" hidden="1" customHeight="1" x14ac:dyDescent="0.25">
      <c r="B5" s="253"/>
      <c r="C5" s="1707"/>
      <c r="D5" s="1708"/>
      <c r="E5" s="1707"/>
      <c r="F5" s="1707"/>
      <c r="G5" s="1707"/>
      <c r="H5" s="1707"/>
      <c r="I5" s="1707"/>
      <c r="J5" s="1707"/>
      <c r="K5" s="1883"/>
      <c r="L5" s="1707"/>
      <c r="M5" s="1883"/>
      <c r="N5" s="1707"/>
      <c r="O5" s="269"/>
      <c r="P5" s="1707"/>
      <c r="Q5" s="1707"/>
      <c r="R5" s="1883"/>
      <c r="S5" s="1707"/>
      <c r="T5" s="311"/>
      <c r="U5" s="311"/>
      <c r="V5" s="1709"/>
      <c r="W5" s="1709"/>
      <c r="X5" s="1710"/>
      <c r="Y5" s="1710"/>
      <c r="Z5" s="1710"/>
      <c r="AA5" s="1710"/>
      <c r="AB5" s="1711"/>
      <c r="AC5" s="1711"/>
      <c r="AD5" s="1710"/>
      <c r="AE5" s="1710"/>
      <c r="AF5" s="1710"/>
      <c r="AG5" s="1710"/>
      <c r="AH5" s="1710"/>
      <c r="AI5" s="1710"/>
      <c r="AJ5" s="1710"/>
      <c r="AK5" s="1710"/>
      <c r="AL5" s="1710"/>
      <c r="AM5" s="1710"/>
      <c r="AN5" s="1710"/>
      <c r="AO5" s="1710"/>
      <c r="AP5" s="637"/>
      <c r="AQ5" s="234"/>
      <c r="AR5" s="1768"/>
      <c r="AS5" s="1768"/>
      <c r="AT5" s="1768"/>
      <c r="AU5" s="1768"/>
      <c r="AV5" s="1768"/>
      <c r="AW5" s="1768"/>
      <c r="AX5" s="1768"/>
      <c r="AY5" s="1182"/>
      <c r="AZ5" s="1182"/>
    </row>
    <row r="6" spans="2:55" s="126" customFormat="1" ht="27" hidden="1" customHeight="1" thickBot="1" x14ac:dyDescent="0.3">
      <c r="B6" s="253"/>
      <c r="C6" s="1707"/>
      <c r="D6" s="1708"/>
      <c r="E6" s="1707"/>
      <c r="F6" s="1707"/>
      <c r="G6" s="1707"/>
      <c r="H6" s="1707"/>
      <c r="I6" s="1707"/>
      <c r="J6" s="1707"/>
      <c r="K6" s="1883"/>
      <c r="L6" s="1707"/>
      <c r="M6" s="1883"/>
      <c r="N6" s="1707"/>
      <c r="O6" s="269"/>
      <c r="P6" s="1707"/>
      <c r="Q6" s="1707"/>
      <c r="R6" s="1883"/>
      <c r="S6" s="314" t="s">
        <v>266</v>
      </c>
      <c r="T6" s="314" t="s">
        <v>126</v>
      </c>
      <c r="U6" s="314" t="s">
        <v>266</v>
      </c>
      <c r="V6" s="314" t="s">
        <v>126</v>
      </c>
      <c r="W6" s="314" t="s">
        <v>266</v>
      </c>
      <c r="X6" s="314" t="s">
        <v>126</v>
      </c>
      <c r="Y6" s="314" t="s">
        <v>266</v>
      </c>
      <c r="Z6" s="314" t="s">
        <v>126</v>
      </c>
      <c r="AA6" s="314" t="s">
        <v>266</v>
      </c>
      <c r="AB6" s="314" t="s">
        <v>126</v>
      </c>
      <c r="AC6" s="314" t="s">
        <v>266</v>
      </c>
      <c r="AD6" s="314" t="s">
        <v>126</v>
      </c>
      <c r="AE6" s="314" t="s">
        <v>266</v>
      </c>
      <c r="AF6" s="314" t="s">
        <v>126</v>
      </c>
      <c r="AG6" s="314" t="s">
        <v>266</v>
      </c>
      <c r="AH6" s="314" t="s">
        <v>126</v>
      </c>
      <c r="AI6" s="314" t="s">
        <v>266</v>
      </c>
      <c r="AJ6" s="314" t="s">
        <v>126</v>
      </c>
      <c r="AK6" s="314" t="s">
        <v>266</v>
      </c>
      <c r="AL6" s="314" t="s">
        <v>126</v>
      </c>
      <c r="AM6" s="314" t="s">
        <v>266</v>
      </c>
      <c r="AN6" s="314" t="s">
        <v>126</v>
      </c>
      <c r="AO6" s="314" t="s">
        <v>266</v>
      </c>
      <c r="AP6" s="1712" t="s">
        <v>126</v>
      </c>
      <c r="AQ6" s="234"/>
      <c r="AR6" s="1768"/>
      <c r="AS6" s="1768"/>
      <c r="AT6" s="1768"/>
      <c r="AU6" s="1768"/>
      <c r="AV6" s="1768"/>
      <c r="AW6" s="1768"/>
      <c r="AX6" s="1768"/>
      <c r="AY6" s="1182"/>
      <c r="AZ6" s="1182"/>
    </row>
    <row r="7" spans="2:55" s="483" customFormat="1" ht="27" customHeight="1" thickBot="1" x14ac:dyDescent="0.3">
      <c r="B7" s="1975" t="s">
        <v>142</v>
      </c>
      <c r="C7" s="1970"/>
      <c r="D7" s="1970"/>
      <c r="E7" s="1970"/>
      <c r="F7" s="1970"/>
      <c r="G7" s="1970"/>
      <c r="H7" s="1970"/>
      <c r="I7" s="1970"/>
      <c r="J7" s="1970"/>
      <c r="K7" s="1970"/>
      <c r="L7" s="1970"/>
      <c r="M7" s="1970"/>
      <c r="N7" s="1970"/>
      <c r="O7" s="1970"/>
      <c r="P7" s="1970"/>
      <c r="Q7" s="1970"/>
      <c r="R7" s="1971"/>
      <c r="S7" s="1010"/>
      <c r="T7" s="875"/>
      <c r="U7" s="875"/>
      <c r="V7" s="875"/>
      <c r="W7" s="875"/>
      <c r="X7" s="875"/>
      <c r="Y7" s="875"/>
      <c r="Z7" s="875"/>
      <c r="AA7" s="875"/>
      <c r="AB7" s="875"/>
      <c r="AC7" s="875"/>
      <c r="AD7" s="875"/>
      <c r="AE7" s="875"/>
      <c r="AF7" s="875"/>
      <c r="AG7" s="875"/>
      <c r="AH7" s="875"/>
      <c r="AI7" s="875"/>
      <c r="AJ7" s="875"/>
      <c r="AK7" s="875"/>
      <c r="AL7" s="875"/>
      <c r="AM7" s="882"/>
      <c r="AN7" s="1185"/>
      <c r="AO7" s="1185"/>
      <c r="AP7" s="1705"/>
      <c r="AQ7" s="235"/>
      <c r="AR7" s="1767"/>
      <c r="AS7" s="1767"/>
      <c r="AT7" s="1767"/>
      <c r="AU7" s="1767"/>
      <c r="AV7" s="1767"/>
      <c r="AW7" s="1767"/>
      <c r="AX7" s="1767"/>
      <c r="AY7" s="397"/>
      <c r="AZ7" s="397"/>
    </row>
    <row r="8" spans="2:55" s="153" customFormat="1" ht="27" customHeight="1" thickBot="1" x14ac:dyDescent="0.3">
      <c r="B8" s="2020" t="s">
        <v>276</v>
      </c>
      <c r="C8" s="2021"/>
      <c r="D8" s="2021"/>
      <c r="E8" s="2021"/>
      <c r="F8" s="2021"/>
      <c r="G8" s="2039"/>
      <c r="H8" s="1986" t="s">
        <v>940</v>
      </c>
      <c r="I8" s="1987"/>
      <c r="J8" s="1987"/>
      <c r="K8" s="1987"/>
      <c r="L8" s="1987"/>
      <c r="M8" s="1987"/>
      <c r="N8" s="1987"/>
      <c r="O8" s="1988"/>
      <c r="P8" s="1989" t="s">
        <v>805</v>
      </c>
      <c r="Q8" s="1990"/>
      <c r="R8" s="1991"/>
      <c r="S8" s="2040"/>
      <c r="T8" s="2041"/>
      <c r="U8" s="994"/>
      <c r="V8" s="1007"/>
      <c r="W8" s="2037"/>
      <c r="X8" s="2045"/>
      <c r="Y8" s="1008"/>
      <c r="Z8" s="1009"/>
      <c r="AA8" s="2037"/>
      <c r="AB8" s="2045"/>
      <c r="AC8" s="2037"/>
      <c r="AD8" s="2045"/>
      <c r="AE8" s="2037"/>
      <c r="AF8" s="2038"/>
      <c r="AG8" s="2031"/>
      <c r="AH8" s="2036"/>
      <c r="AI8" s="2031"/>
      <c r="AJ8" s="2032"/>
      <c r="AK8" s="2037"/>
      <c r="AL8" s="2038"/>
      <c r="AM8" s="2058"/>
      <c r="AN8" s="2059"/>
      <c r="AO8" s="2033"/>
      <c r="AP8" s="2034"/>
      <c r="AQ8" s="235"/>
      <c r="AR8" s="1767"/>
      <c r="AS8" s="1767"/>
      <c r="AT8" s="1767"/>
      <c r="AU8" s="1771"/>
      <c r="AV8" s="1771"/>
      <c r="AW8" s="1771"/>
      <c r="AX8" s="1771"/>
      <c r="AY8" s="1098"/>
      <c r="AZ8" s="1098"/>
    </row>
    <row r="9" spans="2:55" s="153" customFormat="1" ht="27" customHeight="1" thickBot="1" x14ac:dyDescent="0.3">
      <c r="B9" s="2022"/>
      <c r="C9" s="2023"/>
      <c r="D9" s="2023"/>
      <c r="E9" s="2023"/>
      <c r="F9" s="2023"/>
      <c r="G9" s="2023"/>
      <c r="H9" s="481" t="s">
        <v>129</v>
      </c>
      <c r="I9" s="495" t="s">
        <v>130</v>
      </c>
      <c r="J9" s="482" t="s">
        <v>131</v>
      </c>
      <c r="K9" s="1847" t="s">
        <v>132</v>
      </c>
      <c r="L9" s="482" t="s">
        <v>712</v>
      </c>
      <c r="M9" s="1847" t="s">
        <v>714</v>
      </c>
      <c r="N9" s="495" t="s">
        <v>713</v>
      </c>
      <c r="O9" s="497" t="s">
        <v>715</v>
      </c>
      <c r="P9" s="960" t="s">
        <v>129</v>
      </c>
      <c r="Q9" s="498" t="s">
        <v>130</v>
      </c>
      <c r="R9" s="1907" t="s">
        <v>133</v>
      </c>
      <c r="S9" s="2009" t="s">
        <v>0</v>
      </c>
      <c r="T9" s="2013"/>
      <c r="U9" s="2042" t="s">
        <v>136</v>
      </c>
      <c r="V9" s="2043"/>
      <c r="W9" s="2042" t="s">
        <v>6</v>
      </c>
      <c r="X9" s="2044"/>
      <c r="Y9" s="2042" t="s">
        <v>7</v>
      </c>
      <c r="Z9" s="2044"/>
      <c r="AA9" s="2042" t="s">
        <v>8</v>
      </c>
      <c r="AB9" s="2044"/>
      <c r="AC9" s="2042" t="s">
        <v>9</v>
      </c>
      <c r="AD9" s="2044"/>
      <c r="AE9" s="2042" t="s">
        <v>79</v>
      </c>
      <c r="AF9" s="2043"/>
      <c r="AG9" s="2033" t="s">
        <v>10</v>
      </c>
      <c r="AH9" s="2035"/>
      <c r="AI9" s="2033" t="s">
        <v>11</v>
      </c>
      <c r="AJ9" s="2034"/>
      <c r="AK9" s="2042" t="s">
        <v>12</v>
      </c>
      <c r="AL9" s="2043"/>
      <c r="AM9" s="2058" t="s">
        <v>13</v>
      </c>
      <c r="AN9" s="2059"/>
      <c r="AO9" s="2031" t="s">
        <v>14</v>
      </c>
      <c r="AP9" s="2032"/>
      <c r="AQ9" s="212"/>
      <c r="AR9" s="1767"/>
      <c r="AS9" s="1767"/>
      <c r="AT9" s="1767"/>
      <c r="AU9" s="1771"/>
      <c r="AV9" s="1771"/>
      <c r="AW9" s="1771"/>
      <c r="AX9" s="1771"/>
      <c r="AY9" s="1098"/>
      <c r="AZ9" s="1098"/>
    </row>
    <row r="10" spans="2:55" ht="57" customHeight="1" thickBot="1" x14ac:dyDescent="0.25">
      <c r="B10" s="2022"/>
      <c r="C10" s="2023"/>
      <c r="D10" s="2023"/>
      <c r="E10" s="2023"/>
      <c r="F10" s="2023"/>
      <c r="G10" s="2023"/>
      <c r="H10" s="1072" t="s">
        <v>938</v>
      </c>
      <c r="I10" s="1073" t="s">
        <v>939</v>
      </c>
      <c r="J10" s="1073" t="s">
        <v>1074</v>
      </c>
      <c r="K10" s="1884" t="s">
        <v>1075</v>
      </c>
      <c r="L10" s="1073" t="s">
        <v>727</v>
      </c>
      <c r="M10" s="1884" t="s">
        <v>726</v>
      </c>
      <c r="N10" s="1073" t="s">
        <v>724</v>
      </c>
      <c r="O10" s="1316" t="s">
        <v>725</v>
      </c>
      <c r="P10" s="1388" t="s">
        <v>1076</v>
      </c>
      <c r="Q10" s="1317" t="s">
        <v>1077</v>
      </c>
      <c r="R10" s="1908" t="s">
        <v>1078</v>
      </c>
      <c r="S10" s="1318" t="s">
        <v>941</v>
      </c>
      <c r="T10" s="945" t="s">
        <v>847</v>
      </c>
      <c r="U10" s="1318" t="s">
        <v>941</v>
      </c>
      <c r="V10" s="1319" t="s">
        <v>942</v>
      </c>
      <c r="W10" s="1318" t="s">
        <v>941</v>
      </c>
      <c r="X10" s="945" t="s">
        <v>942</v>
      </c>
      <c r="Y10" s="1318" t="s">
        <v>941</v>
      </c>
      <c r="Z10" s="945" t="s">
        <v>942</v>
      </c>
      <c r="AA10" s="1318" t="s">
        <v>941</v>
      </c>
      <c r="AB10" s="945" t="s">
        <v>942</v>
      </c>
      <c r="AC10" s="1318" t="s">
        <v>941</v>
      </c>
      <c r="AD10" s="945" t="s">
        <v>942</v>
      </c>
      <c r="AE10" s="1318" t="s">
        <v>941</v>
      </c>
      <c r="AF10" s="1319" t="s">
        <v>942</v>
      </c>
      <c r="AG10" s="944" t="s">
        <v>941</v>
      </c>
      <c r="AH10" s="1319" t="s">
        <v>942</v>
      </c>
      <c r="AI10" s="944" t="s">
        <v>941</v>
      </c>
      <c r="AJ10" s="945" t="s">
        <v>942</v>
      </c>
      <c r="AK10" s="944" t="s">
        <v>941</v>
      </c>
      <c r="AL10" s="500" t="s">
        <v>942</v>
      </c>
      <c r="AM10" s="372" t="s">
        <v>941</v>
      </c>
      <c r="AN10" s="1703" t="s">
        <v>844</v>
      </c>
      <c r="AO10" s="337" t="s">
        <v>941</v>
      </c>
      <c r="AP10" s="541" t="s">
        <v>942</v>
      </c>
      <c r="AQ10" s="252"/>
      <c r="AR10" s="1186"/>
      <c r="AS10" s="1186"/>
      <c r="AT10" s="1186"/>
      <c r="AU10" s="1186"/>
      <c r="AV10" s="1186"/>
    </row>
    <row r="11" spans="2:55" s="153" customFormat="1" ht="30" customHeight="1" thickBot="1" x14ac:dyDescent="0.3">
      <c r="B11" s="323" t="s">
        <v>91</v>
      </c>
      <c r="C11" s="324" t="s">
        <v>92</v>
      </c>
      <c r="D11" s="528" t="s">
        <v>93</v>
      </c>
      <c r="E11" s="325" t="s">
        <v>94</v>
      </c>
      <c r="F11" s="326"/>
      <c r="G11" s="327" t="s">
        <v>143</v>
      </c>
      <c r="H11" s="1321">
        <f>+H12+H24+H27+H29+H31+H34+H55</f>
        <v>279187175.09900004</v>
      </c>
      <c r="I11" s="328">
        <f>+I12+I31+I34+I55+I57+I27+I24</f>
        <v>336783714.20000005</v>
      </c>
      <c r="J11" s="328">
        <f ca="1">+J12+J31+J34+J55+J57+J27+J24</f>
        <v>336385425.21099997</v>
      </c>
      <c r="K11" s="1885">
        <f ca="1">IFERROR(J11/I11,"0.00%")</f>
        <v>0.99881737455759645</v>
      </c>
      <c r="L11" s="1322">
        <f>+L12+L31+L34+L55+L57+L27+L24</f>
        <v>336542610.60699999</v>
      </c>
      <c r="M11" s="1885">
        <f>+IFERROR(L11/I11,0)</f>
        <v>0.99928409960804432</v>
      </c>
      <c r="N11" s="1323">
        <f>+I11-L11</f>
        <v>241103.59300005436</v>
      </c>
      <c r="O11" s="770">
        <f>+IFERROR(N11/I11,0)</f>
        <v>7.1590039195563429E-4</v>
      </c>
      <c r="P11" s="961">
        <f>+P12+P24+P29+P31+P34+P55+P27</f>
        <v>382757222.97000009</v>
      </c>
      <c r="Q11" s="328">
        <f ca="1">+Q12+Q24+Q29+Q31+Q34+Q55+Q27</f>
        <v>379246334.52374995</v>
      </c>
      <c r="R11" s="1909">
        <f t="shared" ref="R11:R22" ca="1" si="0">IFERROR(Q11/P11,"0.00%")</f>
        <v>0.99082737506817653</v>
      </c>
      <c r="S11" s="1324">
        <f>+S12+S24+S27+S29+S31+S34+S55+S57</f>
        <v>22850272.096000001</v>
      </c>
      <c r="T11" s="1325">
        <f>+T12+T24+T27+T29+T31+T34+T55+T57</f>
        <v>5521384.6650900003</v>
      </c>
      <c r="U11" s="608">
        <f>+U12+U24+U27+U29+U31+U34+U55+U57</f>
        <v>25528342.228999998</v>
      </c>
      <c r="V11" s="608">
        <f>+V12+V24+V27+V29+V31+V34+V55+V57</f>
        <v>68616493.723034993</v>
      </c>
      <c r="W11" s="1326">
        <f>+W14+W24+W27+W31+W34+W55</f>
        <v>40646723.973000005</v>
      </c>
      <c r="X11" s="666">
        <f>+X14+X24+X27+X31+X34+X55</f>
        <v>7726574.0239200005</v>
      </c>
      <c r="Y11" s="671">
        <f>+Y12+Y31+Y34+Y55+Y57</f>
        <v>25311526.335000001</v>
      </c>
      <c r="Z11" s="666">
        <f>+Z12+Z31+Z34+Z55+Z57</f>
        <v>29475465.172920004</v>
      </c>
      <c r="AA11" s="1326">
        <f>+AA12+AA24+AA29+AA31+AA34+AA55</f>
        <v>16514214.954</v>
      </c>
      <c r="AB11" s="666">
        <f>+AB12+AB24+AB29+AB31+AB34+AB55</f>
        <v>13027413.593294999</v>
      </c>
      <c r="AC11" s="671">
        <f>+AC57+AC55+AC34+AC31+AC27+AC12</f>
        <v>29440863.425999999</v>
      </c>
      <c r="AD11" s="666">
        <f>+AD57+AD55+AD34+AD31+AD27+AD12</f>
        <v>15089015.183085</v>
      </c>
      <c r="AE11" s="671">
        <f>+AE12+AE27+AE31+AE34+AE55</f>
        <v>31532057.048</v>
      </c>
      <c r="AF11" s="671">
        <f>+AF12+AF27+AF31+AF34+AF55</f>
        <v>47206345.083749987</v>
      </c>
      <c r="AG11" s="1327">
        <f>+AG12+AG24+AG29+AG31+AG34+AG55+AG57</f>
        <v>19430325.350000001</v>
      </c>
      <c r="AH11" s="671">
        <f>+AH12+AH24+AH29+AH31+AH34+AH55+AH57</f>
        <v>29637759.180059999</v>
      </c>
      <c r="AI11" s="947">
        <f>+AI12+AI31+AI34+AI55+AI57</f>
        <v>16962563.366999999</v>
      </c>
      <c r="AJ11" s="1011">
        <f>+AJ12+AJ31+AJ34+AJ55+AJ57</f>
        <v>16834864.805099998</v>
      </c>
      <c r="AK11" s="1013">
        <f>AK12+AK24+AK31+AK34+AK55+AK57</f>
        <v>30963342.785999998</v>
      </c>
      <c r="AL11" s="1183">
        <f>+AL12+AL24+AL27+AL29+AL31+AL34+AL55+AL57</f>
        <v>29920226.875739999</v>
      </c>
      <c r="AM11" s="1328">
        <f>+AM12+AM31+AM34+AM55+AM57+AM24</f>
        <v>24556395.322999999</v>
      </c>
      <c r="AN11" s="1011">
        <f>+AN12+AN31+AN34+AN55+AN57+AN24</f>
        <v>47601185.16375</v>
      </c>
      <c r="AO11" s="947">
        <f>+AO12+AO31+AO34+AO27+AO55+AO57+AO24+AO29</f>
        <v>52735628.659999996</v>
      </c>
      <c r="AP11" s="1764">
        <f>+AP12+AP31+AP34+AP27+AP55+AP57+AP24+AP29</f>
        <v>68589607.054004997</v>
      </c>
      <c r="AQ11" s="212"/>
      <c r="AR11" s="1187"/>
      <c r="AS11" s="1187"/>
      <c r="AT11" s="1187"/>
      <c r="AU11" s="1187"/>
      <c r="AV11" s="1187"/>
      <c r="AW11" s="1187"/>
      <c r="AX11" s="1187"/>
      <c r="AY11" s="1187"/>
      <c r="AZ11" s="1187"/>
      <c r="BA11" s="1759"/>
      <c r="BB11" s="1759"/>
      <c r="BC11" s="1759"/>
    </row>
    <row r="12" spans="2:55" s="153" customFormat="1" ht="15" customHeight="1" x14ac:dyDescent="0.25">
      <c r="B12" s="175" t="s">
        <v>1</v>
      </c>
      <c r="C12" s="62" t="s">
        <v>2</v>
      </c>
      <c r="D12" s="60"/>
      <c r="E12" s="184"/>
      <c r="F12" s="315"/>
      <c r="G12" s="199" t="s">
        <v>147</v>
      </c>
      <c r="H12" s="186">
        <f>+H13+H14</f>
        <v>79816372</v>
      </c>
      <c r="I12" s="171">
        <f>+I13+I14</f>
        <v>80090522</v>
      </c>
      <c r="J12" s="171">
        <f ca="1">+J13+J14</f>
        <v>79924229.024999991</v>
      </c>
      <c r="K12" s="1257">
        <f ca="1">IFERROR(J12/I12,"0.00%")</f>
        <v>0.99792368721232694</v>
      </c>
      <c r="L12" s="104">
        <f>+L13+L14</f>
        <v>79928229.025000006</v>
      </c>
      <c r="M12" s="1257">
        <f>+IFERROR(L12/I12,0)</f>
        <v>0.99797363070002221</v>
      </c>
      <c r="N12" s="104">
        <f t="shared" ref="N12:N23" si="1">+I12-L12</f>
        <v>162292.97499999404</v>
      </c>
      <c r="O12" s="568">
        <f t="shared" ref="O12:O57" si="2">+IFERROR(N12/I12,0)</f>
        <v>2.026369299977768E-3</v>
      </c>
      <c r="P12" s="962">
        <f>+P13+P14</f>
        <v>81456852.555000007</v>
      </c>
      <c r="Q12" s="171">
        <f>+Q13+Q14</f>
        <v>81386938.712789997</v>
      </c>
      <c r="R12" s="1865">
        <f t="shared" si="0"/>
        <v>0.99914170705082417</v>
      </c>
      <c r="S12" s="538">
        <f>+S13+S14</f>
        <v>118078.03200000001</v>
      </c>
      <c r="T12" s="534">
        <f>+T13+T14</f>
        <v>17755.679609999996</v>
      </c>
      <c r="U12" s="609">
        <f>+U14+U13</f>
        <v>9129406.3269999996</v>
      </c>
      <c r="V12" s="609">
        <f>+V14+V13</f>
        <v>57363876.779759996</v>
      </c>
      <c r="W12" s="186">
        <f>+W13+W14</f>
        <v>34902914.839000002</v>
      </c>
      <c r="X12" s="604">
        <f>+X13+X14</f>
        <v>149046.012315</v>
      </c>
      <c r="Y12" s="672">
        <f>+Y14</f>
        <v>9795750.813000001</v>
      </c>
      <c r="Z12" s="657">
        <f>+Z14</f>
        <v>20773764.674595002</v>
      </c>
      <c r="AA12" s="177">
        <f>+AA14+AA13</f>
        <v>2514134.1570000001</v>
      </c>
      <c r="AB12" s="657">
        <f>+AB14+AB13</f>
        <v>210947.19295499998</v>
      </c>
      <c r="AC12" s="672">
        <f>+AC14</f>
        <v>20519914.408</v>
      </c>
      <c r="AD12" s="657">
        <f>+AD14</f>
        <v>80885.257245000001</v>
      </c>
      <c r="AE12" s="672">
        <f>+AE14</f>
        <v>876951.478</v>
      </c>
      <c r="AF12" s="672">
        <f>+AF14</f>
        <v>293385.64986</v>
      </c>
      <c r="AG12" s="835">
        <f>+AG13+AG14</f>
        <v>212624.21</v>
      </c>
      <c r="AH12" s="672">
        <f>+AH13+AH14</f>
        <v>274545.142245</v>
      </c>
      <c r="AI12" s="946">
        <f>+AI13+AI14</f>
        <v>139685.29699999999</v>
      </c>
      <c r="AJ12" s="1012">
        <f>+AJ13+AJ14</f>
        <v>23286.508469999997</v>
      </c>
      <c r="AK12" s="1014">
        <f>AK13+AK14</f>
        <v>250515.16899999997</v>
      </c>
      <c r="AL12" s="1184">
        <f>+AL13+AL14</f>
        <v>159451.57732499999</v>
      </c>
      <c r="AM12" s="1239">
        <f>+AM13+AM14</f>
        <v>158869.07199999999</v>
      </c>
      <c r="AN12" s="1184">
        <f>+AN13+AN14</f>
        <v>101424.93057</v>
      </c>
      <c r="AO12" s="946">
        <f>+AO14</f>
        <v>1392215.5590000001</v>
      </c>
      <c r="AP12" s="1706">
        <f>+AP14</f>
        <v>1938569.3078399999</v>
      </c>
      <c r="AR12" s="1186"/>
      <c r="AS12" s="1186"/>
      <c r="AT12" s="1186"/>
      <c r="AU12" s="1186"/>
      <c r="AV12" s="1186"/>
      <c r="AW12" s="1186"/>
      <c r="AX12" s="1186"/>
      <c r="AY12" s="1098"/>
      <c r="AZ12" s="1098"/>
    </row>
    <row r="13" spans="2:55" s="153" customFormat="1" ht="15" hidden="1" customHeight="1" x14ac:dyDescent="0.25">
      <c r="B13" s="175" t="s">
        <v>2</v>
      </c>
      <c r="C13" s="62">
        <v>2</v>
      </c>
      <c r="D13" s="60"/>
      <c r="E13" s="60"/>
      <c r="F13" s="315"/>
      <c r="G13" s="199" t="s">
        <v>86</v>
      </c>
      <c r="H13" s="186">
        <v>0</v>
      </c>
      <c r="I13" s="171">
        <v>0</v>
      </c>
      <c r="J13" s="171">
        <v>0</v>
      </c>
      <c r="K13" s="1257" t="str">
        <f>IFERROR(J13/I13,"0,00%")</f>
        <v>0,00%</v>
      </c>
      <c r="L13" s="104">
        <v>0</v>
      </c>
      <c r="M13" s="1898">
        <f t="shared" ref="M13:M57" si="3">+IFERROR(L13/I13,0)</f>
        <v>0</v>
      </c>
      <c r="N13" s="104">
        <f t="shared" si="1"/>
        <v>0</v>
      </c>
      <c r="O13" s="568">
        <f t="shared" si="2"/>
        <v>0</v>
      </c>
      <c r="P13" s="962">
        <v>0</v>
      </c>
      <c r="Q13" s="171">
        <v>0</v>
      </c>
      <c r="R13" s="1865" t="str">
        <f t="shared" si="0"/>
        <v>0.00%</v>
      </c>
      <c r="S13" s="538">
        <v>0</v>
      </c>
      <c r="T13" s="534">
        <v>0</v>
      </c>
      <c r="U13" s="609">
        <v>0</v>
      </c>
      <c r="V13" s="609">
        <v>0</v>
      </c>
      <c r="W13" s="186">
        <v>0</v>
      </c>
      <c r="X13" s="604">
        <v>0</v>
      </c>
      <c r="Y13" s="186">
        <v>0</v>
      </c>
      <c r="Z13" s="657">
        <v>0</v>
      </c>
      <c r="AA13" s="702">
        <v>0</v>
      </c>
      <c r="AB13" s="657">
        <v>0</v>
      </c>
      <c r="AC13" s="672">
        <v>0</v>
      </c>
      <c r="AD13" s="657">
        <v>0</v>
      </c>
      <c r="AE13" s="672">
        <v>0</v>
      </c>
      <c r="AF13" s="672">
        <v>0</v>
      </c>
      <c r="AG13" s="835">
        <v>0</v>
      </c>
      <c r="AH13" s="672">
        <v>0</v>
      </c>
      <c r="AI13" s="835">
        <v>0</v>
      </c>
      <c r="AJ13" s="672">
        <v>0</v>
      </c>
      <c r="AK13" s="835">
        <v>0</v>
      </c>
      <c r="AL13" s="672">
        <v>0</v>
      </c>
      <c r="AM13" s="177">
        <v>0</v>
      </c>
      <c r="AN13" s="672">
        <v>0</v>
      </c>
      <c r="AO13" s="835">
        <v>0</v>
      </c>
      <c r="AP13" s="657">
        <v>0</v>
      </c>
      <c r="AR13" s="1186"/>
      <c r="AS13" s="1186"/>
      <c r="AT13" s="1186"/>
      <c r="AU13" s="1186"/>
      <c r="AV13" s="1186"/>
      <c r="AW13" s="1186"/>
      <c r="AX13" s="1186"/>
      <c r="AY13" s="1098"/>
      <c r="AZ13" s="1098"/>
    </row>
    <row r="14" spans="2:55" s="153" customFormat="1" ht="15" customHeight="1" x14ac:dyDescent="0.25">
      <c r="B14" s="175" t="s">
        <v>2</v>
      </c>
      <c r="C14" s="62">
        <v>3</v>
      </c>
      <c r="D14" s="60"/>
      <c r="E14" s="60"/>
      <c r="F14" s="315"/>
      <c r="G14" s="199" t="s">
        <v>305</v>
      </c>
      <c r="H14" s="186">
        <f>+H15+H16+H23</f>
        <v>79816372</v>
      </c>
      <c r="I14" s="171">
        <f>+I15+I16+I23</f>
        <v>80090522</v>
      </c>
      <c r="J14" s="171">
        <f ca="1">+J16+J15+J23</f>
        <v>79924229.024999991</v>
      </c>
      <c r="K14" s="1257">
        <f t="shared" ref="K14:K56" ca="1" si="4">IFERROR(J14/I14,"0.00%")</f>
        <v>0.99792368721232694</v>
      </c>
      <c r="L14" s="171">
        <f>+L15+L16+L23</f>
        <v>79928229.025000006</v>
      </c>
      <c r="M14" s="1898">
        <f t="shared" si="3"/>
        <v>0.99797363070002221</v>
      </c>
      <c r="N14" s="104">
        <f t="shared" ref="N14:N22" si="5">+I14-L14</f>
        <v>162292.97499999404</v>
      </c>
      <c r="O14" s="568">
        <f t="shared" si="2"/>
        <v>2.026369299977768E-3</v>
      </c>
      <c r="P14" s="962">
        <f>+P15+P16</f>
        <v>81456852.555000007</v>
      </c>
      <c r="Q14" s="171">
        <f>+Q15+Q16</f>
        <v>81386938.712789997</v>
      </c>
      <c r="R14" s="1865">
        <f t="shared" si="0"/>
        <v>0.99914170705082417</v>
      </c>
      <c r="S14" s="538">
        <f>+S15+S16</f>
        <v>118078.03200000001</v>
      </c>
      <c r="T14" s="535">
        <f>+T15+T16</f>
        <v>17755.679609999996</v>
      </c>
      <c r="U14" s="609">
        <f>+SUM(U15+U16)</f>
        <v>9129406.3269999996</v>
      </c>
      <c r="V14" s="609">
        <f>+SUM(V15+V16)</f>
        <v>57363876.779759996</v>
      </c>
      <c r="W14" s="186">
        <f>+W15+W16+W23</f>
        <v>34902914.839000002</v>
      </c>
      <c r="X14" s="604">
        <f>+X15+X16+X241</f>
        <v>149046.012315</v>
      </c>
      <c r="Y14" s="672">
        <f>+Y16+Y15</f>
        <v>9795750.813000001</v>
      </c>
      <c r="Z14" s="657">
        <f>+Z16+Z15</f>
        <v>20773764.674595002</v>
      </c>
      <c r="AA14" s="177">
        <f>+AA16+AA15+AA23</f>
        <v>2514134.1570000001</v>
      </c>
      <c r="AB14" s="657">
        <f>+AB16+AB15+AB23</f>
        <v>210947.19295499998</v>
      </c>
      <c r="AC14" s="672">
        <f>+AC15+AC16+AC23</f>
        <v>20519914.408</v>
      </c>
      <c r="AD14" s="657">
        <f>+AD15+AD16+AD23</f>
        <v>80885.257245000001</v>
      </c>
      <c r="AE14" s="672">
        <f t="shared" ref="AE14:AP14" si="6">+AE15+AE16+AE23</f>
        <v>876951.478</v>
      </c>
      <c r="AF14" s="672">
        <f t="shared" si="6"/>
        <v>293385.64986</v>
      </c>
      <c r="AG14" s="835">
        <f>+AG15+AG16+AG23</f>
        <v>212624.21</v>
      </c>
      <c r="AH14" s="672">
        <f t="shared" si="6"/>
        <v>274545.142245</v>
      </c>
      <c r="AI14" s="835">
        <f t="shared" si="6"/>
        <v>139685.29699999999</v>
      </c>
      <c r="AJ14" s="672">
        <f t="shared" si="6"/>
        <v>23286.508469999997</v>
      </c>
      <c r="AK14" s="835">
        <f>SUM(AK15:AK23)</f>
        <v>250515.16899999997</v>
      </c>
      <c r="AL14" s="672">
        <f>+AL15+AL16+AL23</f>
        <v>159451.57732499999</v>
      </c>
      <c r="AM14" s="177">
        <f t="shared" si="6"/>
        <v>158869.07199999999</v>
      </c>
      <c r="AN14" s="672">
        <f t="shared" si="6"/>
        <v>101424.93057</v>
      </c>
      <c r="AO14" s="835">
        <f t="shared" si="6"/>
        <v>1392215.5590000001</v>
      </c>
      <c r="AP14" s="657">
        <f t="shared" si="6"/>
        <v>1938569.3078399999</v>
      </c>
      <c r="AR14" s="1186"/>
      <c r="AS14" s="1186"/>
      <c r="AT14" s="1186"/>
      <c r="AU14" s="1186"/>
      <c r="AV14" s="1186"/>
      <c r="AW14" s="1186"/>
      <c r="AX14" s="1186"/>
      <c r="AY14" s="1098"/>
      <c r="AZ14" s="1098"/>
    </row>
    <row r="15" spans="2:55" s="1180" customFormat="1" ht="15" customHeight="1" x14ac:dyDescent="0.25">
      <c r="B15" s="1222" t="s">
        <v>2</v>
      </c>
      <c r="C15" s="1131"/>
      <c r="D15" s="1132">
        <v>403</v>
      </c>
      <c r="E15" s="1223"/>
      <c r="F15" s="390" t="s">
        <v>217</v>
      </c>
      <c r="G15" s="1134" t="s">
        <v>218</v>
      </c>
      <c r="H15" s="630">
        <f>+'P03 2024'!H3++'P03 2024'!H4</f>
        <v>75558251</v>
      </c>
      <c r="I15" s="543">
        <f>+'P03 2024'!HJ3+'P03 2024'!HJ4</f>
        <v>75612923</v>
      </c>
      <c r="J15" s="543">
        <f ca="1">SUMIF(S$6:$AP6,"ok",S15:AN15)</f>
        <v>75612907.193999991</v>
      </c>
      <c r="K15" s="1886">
        <f t="shared" ca="1" si="4"/>
        <v>0.9999997909616587</v>
      </c>
      <c r="L15" s="543">
        <f>'P03 2024'!HL6+'P03 2024'!HL5</f>
        <v>75612907.194000006</v>
      </c>
      <c r="M15" s="1899">
        <f t="shared" si="3"/>
        <v>0.99999979096165881</v>
      </c>
      <c r="N15" s="1188">
        <f>+I15-L15</f>
        <v>15.805999994277954</v>
      </c>
      <c r="O15" s="1189">
        <f t="shared" si="2"/>
        <v>2.0903834116131119E-7</v>
      </c>
      <c r="P15" s="1192">
        <f>+'P03 2023'!HR3+'P03 2023'!HR4</f>
        <v>77527708.965000004</v>
      </c>
      <c r="Q15" s="1120">
        <f>SUMIF($T$6:$AP$6,"si",T15:AP15)</f>
        <v>77527708.162874997</v>
      </c>
      <c r="R15" s="1866">
        <f t="shared" si="0"/>
        <v>0.99999998965369907</v>
      </c>
      <c r="S15" s="631">
        <v>0</v>
      </c>
      <c r="T15" s="725">
        <f>+'P03 2023'!K3++'P03 2023'!K4</f>
        <v>0</v>
      </c>
      <c r="U15" s="726">
        <f>+'P03 2024'!R3</f>
        <v>9107771.7239999995</v>
      </c>
      <c r="V15" s="727">
        <f>+'P03 2023'!W4</f>
        <v>56877725.339999996</v>
      </c>
      <c r="W15" s="728">
        <f>+'P03 2024'!AK3+'P03 2024'!AK4</f>
        <v>34859323.236000001</v>
      </c>
      <c r="X15" s="729">
        <v>0</v>
      </c>
      <c r="Y15" s="728">
        <f>+'P03 2024'!BD3</f>
        <v>9694536.2100000009</v>
      </c>
      <c r="Z15" s="729">
        <f>+'P03 2023'!BI3</f>
        <v>20617905.179655001</v>
      </c>
      <c r="AA15" s="730">
        <f>+'P03 2024'!BW3</f>
        <v>1530887.554</v>
      </c>
      <c r="AB15" s="731">
        <v>0</v>
      </c>
      <c r="AC15" s="732">
        <f>+'P03 2024'!CP3</f>
        <v>20365723.568</v>
      </c>
      <c r="AD15" s="735">
        <v>0</v>
      </c>
      <c r="AE15" s="736">
        <v>0</v>
      </c>
      <c r="AF15" s="1224">
        <f>+'P03 2023'!DQ3</f>
        <v>32077.643219999998</v>
      </c>
      <c r="AG15" s="1225">
        <v>0</v>
      </c>
      <c r="AH15" s="1226">
        <v>0</v>
      </c>
      <c r="AI15" s="1227">
        <v>0</v>
      </c>
      <c r="AJ15" s="1226">
        <v>0</v>
      </c>
      <c r="AK15" s="1227">
        <v>0</v>
      </c>
      <c r="AL15" s="1226">
        <v>0</v>
      </c>
      <c r="AM15" s="1240">
        <f>+'P03 2024'!GI3</f>
        <v>54664.902000000002</v>
      </c>
      <c r="AN15" s="1226">
        <v>0</v>
      </c>
      <c r="AO15" s="1228">
        <v>0</v>
      </c>
      <c r="AP15" s="735">
        <v>0</v>
      </c>
      <c r="AQ15" s="1100"/>
      <c r="AR15" s="1186"/>
      <c r="AS15" s="1186"/>
      <c r="AT15" s="1186"/>
      <c r="AU15" s="1186"/>
      <c r="AV15" s="1186"/>
      <c r="AW15" s="1186"/>
      <c r="AX15" s="1186"/>
    </row>
    <row r="16" spans="2:55" s="1098" customFormat="1" ht="15" customHeight="1" x14ac:dyDescent="0.25">
      <c r="B16" s="1222" t="s">
        <v>2</v>
      </c>
      <c r="C16" s="1131"/>
      <c r="D16" s="1132">
        <v>406</v>
      </c>
      <c r="E16" s="1223"/>
      <c r="F16" s="390" t="s">
        <v>253</v>
      </c>
      <c r="G16" s="1134" t="s">
        <v>1023</v>
      </c>
      <c r="H16" s="630">
        <f>SUM(H17:H22)</f>
        <v>3793923</v>
      </c>
      <c r="I16" s="543">
        <f>SUM(I17:I22)</f>
        <v>4013401</v>
      </c>
      <c r="J16" s="543">
        <f ca="1">SUMIF(S$6:$AP7,"ok",S16:AN16)</f>
        <v>4004181.2490000008</v>
      </c>
      <c r="K16" s="1886">
        <f t="shared" ca="1" si="4"/>
        <v>0.99770275858305735</v>
      </c>
      <c r="L16" s="543">
        <f>SUM(L17:L22)</f>
        <v>4004181.2490000003</v>
      </c>
      <c r="M16" s="1899">
        <f t="shared" si="3"/>
        <v>0.99770275858305724</v>
      </c>
      <c r="N16" s="1188">
        <f>+I16-L16</f>
        <v>9219.7509999996983</v>
      </c>
      <c r="O16" s="1189">
        <f t="shared" si="2"/>
        <v>2.2972414169428121E-3</v>
      </c>
      <c r="P16" s="1190">
        <f>SUM(P17:P22)</f>
        <v>3929143.5899999994</v>
      </c>
      <c r="Q16" s="1201">
        <f>+SUM(Q17:Q22)</f>
        <v>3859230.5499149999</v>
      </c>
      <c r="R16" s="1866">
        <f t="shared" si="0"/>
        <v>0.98220654489112236</v>
      </c>
      <c r="S16" s="631">
        <f t="shared" ref="S16:X16" si="7">SUM(S17:S22)</f>
        <v>118078.03200000001</v>
      </c>
      <c r="T16" s="632">
        <f t="shared" si="7"/>
        <v>17755.679609999996</v>
      </c>
      <c r="U16" s="733">
        <f t="shared" si="7"/>
        <v>21634.602999999999</v>
      </c>
      <c r="V16" s="733">
        <f t="shared" si="7"/>
        <v>486151.43975999998</v>
      </c>
      <c r="W16" s="734">
        <f t="shared" si="7"/>
        <v>43591.603000000003</v>
      </c>
      <c r="X16" s="731">
        <f t="shared" si="7"/>
        <v>149046.012315</v>
      </c>
      <c r="Y16" s="733">
        <f>+SUM(Y17:Y22)</f>
        <v>101214.603</v>
      </c>
      <c r="Z16" s="731">
        <f>+SUM(Z17:Z22)</f>
        <v>155859.49494</v>
      </c>
      <c r="AA16" s="734">
        <f>SUM(AA17:AA22)</f>
        <v>951866.603</v>
      </c>
      <c r="AB16" s="731">
        <f>SUM(AB17:AB22)</f>
        <v>210947.19295499998</v>
      </c>
      <c r="AC16" s="732">
        <f>SUM(AC17:AC22)</f>
        <v>136900.84</v>
      </c>
      <c r="AD16" s="735">
        <f>SUM(AD17:AD22)</f>
        <v>80885.257245000001</v>
      </c>
      <c r="AE16" s="1224">
        <f t="shared" ref="AE16:AJ16" si="8">+SUM(AE17:AE22)</f>
        <v>813128.14399999997</v>
      </c>
      <c r="AF16" s="1224">
        <f t="shared" si="8"/>
        <v>261308.00663999998</v>
      </c>
      <c r="AG16" s="1228">
        <f t="shared" si="8"/>
        <v>174610.21</v>
      </c>
      <c r="AH16" s="1229">
        <f t="shared" si="8"/>
        <v>274545.142245</v>
      </c>
      <c r="AI16" s="1230">
        <f t="shared" si="8"/>
        <v>139685.29699999999</v>
      </c>
      <c r="AJ16" s="733">
        <f t="shared" si="8"/>
        <v>23286.508469999997</v>
      </c>
      <c r="AK16" s="1230">
        <f>SUM(AK17:AK18)</f>
        <v>86830.335999999996</v>
      </c>
      <c r="AL16" s="733">
        <f>SUM(AL17:AL22)</f>
        <v>159451.57732499999</v>
      </c>
      <c r="AM16" s="1241">
        <f>SUM(AM17:AM22)</f>
        <v>62425.419000000002</v>
      </c>
      <c r="AN16" s="1229">
        <f>SUM(AN17:AN22)</f>
        <v>101424.93057</v>
      </c>
      <c r="AO16" s="1228">
        <f>SUM(AO17:AO22)</f>
        <v>1354215.5590000001</v>
      </c>
      <c r="AP16" s="735">
        <f>SUM(AP17:AP22)</f>
        <v>1938569.3078399999</v>
      </c>
      <c r="AQ16" s="1100"/>
      <c r="AR16" s="1186"/>
      <c r="AS16" s="1186"/>
      <c r="AT16" s="1186"/>
      <c r="AU16" s="1186"/>
      <c r="AV16" s="1186"/>
      <c r="AW16" s="1186"/>
      <c r="AX16" s="1186"/>
    </row>
    <row r="17" spans="2:52" s="1098" customFormat="1" ht="15" hidden="1" customHeight="1" x14ac:dyDescent="0.25">
      <c r="B17" s="1222"/>
      <c r="C17" s="1131"/>
      <c r="D17" s="1132"/>
      <c r="E17" s="1223">
        <v>1</v>
      </c>
      <c r="F17" s="390" t="s">
        <v>650</v>
      </c>
      <c r="G17" s="342" t="s">
        <v>269</v>
      </c>
      <c r="H17" s="630">
        <f>+'P03 2024'!H5</f>
        <v>2642082</v>
      </c>
      <c r="I17" s="1125">
        <f>+'P03 2024'!HJ8</f>
        <v>3031134.2450000001</v>
      </c>
      <c r="J17" s="543">
        <f ca="1">SUMIF(S$6:$AP$6,"ok",S17:AN17)</f>
        <v>3031134.2450000001</v>
      </c>
      <c r="K17" s="1886">
        <f t="shared" ca="1" si="4"/>
        <v>1</v>
      </c>
      <c r="L17" s="543">
        <f>'P03 2024'!HL18</f>
        <v>3031134.2450000001</v>
      </c>
      <c r="M17" s="1899">
        <f t="shared" si="3"/>
        <v>1</v>
      </c>
      <c r="N17" s="1188">
        <f t="shared" si="5"/>
        <v>0</v>
      </c>
      <c r="O17" s="1189">
        <f t="shared" si="2"/>
        <v>0</v>
      </c>
      <c r="P17" s="1190">
        <f>+'P03 2023'!HR8</f>
        <v>2949682.1091749994</v>
      </c>
      <c r="Q17" s="1120">
        <f t="shared" ref="Q17:Q22" si="9">SUMIF($T$6:$AP$6,"SI",T17:AP17)</f>
        <v>2948141.73006</v>
      </c>
      <c r="R17" s="1866">
        <f t="shared" si="0"/>
        <v>0.99947778131405818</v>
      </c>
      <c r="S17" s="631">
        <v>0</v>
      </c>
      <c r="T17" s="632">
        <f>+'P03 2023'!K5</f>
        <v>0</v>
      </c>
      <c r="U17" s="633">
        <f>+'P03 2024'!R4</f>
        <v>8900</v>
      </c>
      <c r="V17" s="641">
        <f>+'P03 2023'!W5</f>
        <v>468705.01090499997</v>
      </c>
      <c r="W17" s="643">
        <f>+'P03 2024'!AK6</f>
        <v>30857</v>
      </c>
      <c r="X17" s="729">
        <f>+'P03 2023'!AO8</f>
        <v>133185.15377999999</v>
      </c>
      <c r="Y17" s="728">
        <f>+'P03 2024'!BD4</f>
        <v>84000</v>
      </c>
      <c r="Z17" s="731">
        <f>+'P03 2023'!BI6</f>
        <v>136205.99896500001</v>
      </c>
      <c r="AA17" s="732">
        <f>+'P03 2024'!BW4</f>
        <v>937032</v>
      </c>
      <c r="AB17" s="1774">
        <f>+'P03 2023'!CB8</f>
        <v>178476.51055499999</v>
      </c>
      <c r="AC17" s="1775">
        <f>+'P03 2024'!CP6</f>
        <v>126200</v>
      </c>
      <c r="AD17" s="735">
        <f>+'P03 2023'!CV5</f>
        <v>64273.499999999993</v>
      </c>
      <c r="AE17" s="736">
        <f>+'P03 2024'!DH3</f>
        <v>768372.45499999996</v>
      </c>
      <c r="AF17" s="1229">
        <f>+'P03 2023'!DQ6</f>
        <v>244837.27642499999</v>
      </c>
      <c r="AG17" s="1228">
        <f>+'P03 2024'!EB4</f>
        <v>154816.29999999999</v>
      </c>
      <c r="AH17" s="1229">
        <f>+'P03 2023'!EI3</f>
        <v>258074.41202999998</v>
      </c>
      <c r="AI17" s="1228">
        <f>+'P03 2024'!EV4</f>
        <v>119335.91499999999</v>
      </c>
      <c r="AJ17" s="1229">
        <f>+'P03 2023'!FB3</f>
        <v>6727.4999999999991</v>
      </c>
      <c r="AK17" s="1228">
        <f>'P03 2024'!FP4</f>
        <v>70000.024999999994</v>
      </c>
      <c r="AL17" s="1229">
        <f>+'P03 2023'!FU5</f>
        <v>120453.68088</v>
      </c>
      <c r="AM17" s="1241">
        <f>+'P03 2024'!GI7</f>
        <v>43500</v>
      </c>
      <c r="AN17" s="1229">
        <f>+'P03 2023'!GN3</f>
        <v>36975.57372</v>
      </c>
      <c r="AO17" s="1228">
        <f>+'P03 2024'!HA3</f>
        <v>688120.55</v>
      </c>
      <c r="AP17" s="735">
        <f>+'P03 2023'!HH4</f>
        <v>1300227.1128</v>
      </c>
      <c r="AQ17" s="1231"/>
      <c r="AR17" s="1186"/>
      <c r="AS17" s="1186"/>
      <c r="AT17" s="1186"/>
      <c r="AU17" s="1186"/>
      <c r="AV17" s="1186"/>
      <c r="AW17" s="1186"/>
      <c r="AX17" s="1186"/>
    </row>
    <row r="18" spans="2:52" s="1098" customFormat="1" ht="15" hidden="1" customHeight="1" x14ac:dyDescent="0.25">
      <c r="B18" s="1222"/>
      <c r="C18" s="1131"/>
      <c r="D18" s="1132"/>
      <c r="E18" s="1223">
        <v>2</v>
      </c>
      <c r="F18" s="390" t="s">
        <v>651</v>
      </c>
      <c r="G18" s="342" t="s">
        <v>270</v>
      </c>
      <c r="H18" s="630">
        <f>+'P03 2024'!H8</f>
        <v>256612</v>
      </c>
      <c r="I18" s="543">
        <f>+'P03 2024'!HJ11</f>
        <v>185328.48300000001</v>
      </c>
      <c r="J18" s="543">
        <f ca="1">SUMIF(S$6:$AP$6,"ok",S18:AN18)</f>
        <v>185243.56399999995</v>
      </c>
      <c r="K18" s="1886">
        <f t="shared" ca="1" si="4"/>
        <v>0.99954179196513437</v>
      </c>
      <c r="L18" s="543">
        <f>+'P03 2024'!HL17</f>
        <v>185243.56400000001</v>
      </c>
      <c r="M18" s="1899">
        <f t="shared" si="3"/>
        <v>0.99954179196513471</v>
      </c>
      <c r="N18" s="1188">
        <f t="shared" si="5"/>
        <v>84.918999999994412</v>
      </c>
      <c r="O18" s="1189">
        <f t="shared" si="2"/>
        <v>4.5820803486528518E-4</v>
      </c>
      <c r="P18" s="1190">
        <f>+'P03 2023'!HR10</f>
        <v>201078.23507999998</v>
      </c>
      <c r="Q18" s="1120">
        <f t="shared" si="9"/>
        <v>201078.23507999998</v>
      </c>
      <c r="R18" s="1866">
        <f t="shared" si="0"/>
        <v>1</v>
      </c>
      <c r="S18" s="631">
        <f>+'P03 2024'!J13</f>
        <v>12734.602999999999</v>
      </c>
      <c r="T18" s="632">
        <f>+'P03 2023'!K14</f>
        <v>17723.130929999996</v>
      </c>
      <c r="U18" s="633">
        <f>+'P03 2024'!R5</f>
        <v>12734.602999999999</v>
      </c>
      <c r="V18" s="641">
        <f>+'P03 2023'!W6</f>
        <v>16481.130929999999</v>
      </c>
      <c r="W18" s="643">
        <f>+'P03 2024'!AK5</f>
        <v>12734.602999999999</v>
      </c>
      <c r="X18" s="729">
        <f>+'P03 2023'!AO5</f>
        <v>15692.697944999998</v>
      </c>
      <c r="Y18" s="728">
        <f>+'P03 2024'!BD5</f>
        <v>17214.602999999999</v>
      </c>
      <c r="Z18" s="731">
        <f>+'P03 2023'!BI4</f>
        <v>18967.637699999999</v>
      </c>
      <c r="AA18" s="732">
        <f>+'P03 2024'!BW5</f>
        <v>14834.602999999999</v>
      </c>
      <c r="AB18" s="1774">
        <f>+'P03 2023'!CB4</f>
        <v>16721.267489999998</v>
      </c>
      <c r="AC18" s="1775">
        <f>+'P03 2024'!CP4</f>
        <v>10071.550999999999</v>
      </c>
      <c r="AD18" s="735">
        <f>+'P03 2023'!CV3</f>
        <v>16440.789734999998</v>
      </c>
      <c r="AE18" s="736">
        <f>+'P03 2024'!DH4</f>
        <v>17077.654999999999</v>
      </c>
      <c r="AF18" s="1229">
        <f>+'P03 2023'!DQ4</f>
        <v>16440.789734999998</v>
      </c>
      <c r="AG18" s="1228">
        <f>+'P03 2024'!EB5</f>
        <v>16745.018</v>
      </c>
      <c r="AH18" s="1229">
        <f>+'P03 2023'!EI5</f>
        <v>16440.789734999998</v>
      </c>
      <c r="AI18" s="1228">
        <f>+'P03 2024'!EV3</f>
        <v>20349.382000000001</v>
      </c>
      <c r="AJ18" s="1229">
        <f>+'P03 2023'!FB5</f>
        <v>16499.127509999998</v>
      </c>
      <c r="AK18" s="1228">
        <f>'P03 2024'!FP3</f>
        <v>16830.311000000002</v>
      </c>
      <c r="AL18" s="1229">
        <f>+'P03 2023'!FU4</f>
        <v>16440.789734999998</v>
      </c>
      <c r="AM18" s="1241">
        <f>+'P03 2024'!GI4</f>
        <v>16830.311000000002</v>
      </c>
      <c r="AN18" s="1229">
        <f>+'P03 2023'!GN5</f>
        <v>16440.789734999998</v>
      </c>
      <c r="AO18" s="1228">
        <f>+'P03 2024'!HA7</f>
        <v>17086.321</v>
      </c>
      <c r="AP18" s="735">
        <f>+'P03 2023'!HH8</f>
        <v>16789.293900000001</v>
      </c>
      <c r="AQ18" s="1231"/>
      <c r="AR18" s="1186"/>
      <c r="AS18" s="1186"/>
      <c r="AT18" s="1186"/>
      <c r="AU18" s="1186"/>
      <c r="AV18" s="1186"/>
      <c r="AW18" s="1186"/>
      <c r="AX18" s="1186"/>
    </row>
    <row r="19" spans="2:52" s="1098" customFormat="1" ht="15" hidden="1" customHeight="1" x14ac:dyDescent="0.25">
      <c r="B19" s="1222"/>
      <c r="C19" s="1131"/>
      <c r="D19" s="1132"/>
      <c r="E19" s="1223">
        <v>3</v>
      </c>
      <c r="F19" s="390" t="s">
        <v>652</v>
      </c>
      <c r="G19" s="342" t="s">
        <v>271</v>
      </c>
      <c r="H19" s="630">
        <f>+'P03 2024'!H9</f>
        <v>5000</v>
      </c>
      <c r="I19" s="543">
        <f>+'P03 2024'!HJ13</f>
        <v>396.23599999999999</v>
      </c>
      <c r="J19" s="543">
        <f ca="1">SUMIF(S$6:$AP$6,"ok",S19:AN19)</f>
        <v>337.77499999999998</v>
      </c>
      <c r="K19" s="1886">
        <f t="shared" ca="1" si="4"/>
        <v>0.85245914051221994</v>
      </c>
      <c r="L19" s="543">
        <f>'P03 2024'!HL14</f>
        <v>337.77499999999998</v>
      </c>
      <c r="M19" s="1899">
        <f t="shared" si="3"/>
        <v>0.85245914051221994</v>
      </c>
      <c r="N19" s="1188">
        <f t="shared" si="5"/>
        <v>58.461000000000013</v>
      </c>
      <c r="O19" s="1189">
        <f t="shared" si="2"/>
        <v>0.14754085948778004</v>
      </c>
      <c r="P19" s="1190">
        <f>+'P03 2023'!HR13</f>
        <v>1547.3663999999999</v>
      </c>
      <c r="Q19" s="1120">
        <f t="shared" si="9"/>
        <v>1547.3663999999999</v>
      </c>
      <c r="R19" s="1866">
        <f t="shared" si="0"/>
        <v>1</v>
      </c>
      <c r="S19" s="631">
        <v>0</v>
      </c>
      <c r="T19" s="632">
        <f>+'P03 2023'!K12</f>
        <v>32.548679999999997</v>
      </c>
      <c r="U19" s="633">
        <v>0</v>
      </c>
      <c r="V19" s="641">
        <f>+'P03 2023'!W9</f>
        <v>97.194779999999994</v>
      </c>
      <c r="W19" s="643">
        <v>0</v>
      </c>
      <c r="X19" s="729">
        <f>+'P03 2023'!AO7</f>
        <v>168.16058999999998</v>
      </c>
      <c r="Y19" s="728">
        <v>0</v>
      </c>
      <c r="Z19" s="731">
        <f>+'P03 2023'!BI7</f>
        <v>168.35930999999999</v>
      </c>
      <c r="AA19" s="732">
        <v>0</v>
      </c>
      <c r="AB19" s="735">
        <f>+'P03 2023'!CB9</f>
        <v>374.89769999999999</v>
      </c>
      <c r="AC19" s="736">
        <f>+'P03 2024'!CP5</f>
        <v>139.28899999999999</v>
      </c>
      <c r="AD19" s="735">
        <f>+'P03 2023'!CV4</f>
        <v>170.96751</v>
      </c>
      <c r="AE19" s="736">
        <v>0</v>
      </c>
      <c r="AF19" s="1229">
        <f>+'P03 2023'!DQ5</f>
        <v>29.940479999999997</v>
      </c>
      <c r="AG19" s="1228">
        <v>0</v>
      </c>
      <c r="AH19" s="1229">
        <f>+'P03 2023'!EI4</f>
        <v>29.940479999999997</v>
      </c>
      <c r="AI19" s="1228">
        <v>0</v>
      </c>
      <c r="AJ19" s="1229">
        <f>+'P03 2023'!FB4</f>
        <v>59.880959999999995</v>
      </c>
      <c r="AK19" s="1228">
        <v>0</v>
      </c>
      <c r="AL19" s="1229">
        <f>+'P03 2023'!FU6</f>
        <v>290.53071</v>
      </c>
      <c r="AM19" s="1241">
        <f>+'P03 2024'!GI5</f>
        <v>198.48599999999999</v>
      </c>
      <c r="AN19" s="1229">
        <f>+'P03 2023'!GN6</f>
        <v>62.489159999999991</v>
      </c>
      <c r="AO19" s="1228">
        <v>0</v>
      </c>
      <c r="AP19" s="735">
        <f>+'P03 2023'!HH6</f>
        <v>62.456039999999994</v>
      </c>
      <c r="AQ19" s="1231"/>
      <c r="AR19" s="1186"/>
      <c r="AS19" s="1186"/>
      <c r="AT19" s="1186"/>
      <c r="AU19" s="1186"/>
      <c r="AV19" s="1186"/>
      <c r="AW19" s="1186"/>
      <c r="AX19" s="1186"/>
    </row>
    <row r="20" spans="2:52" s="1098" customFormat="1" ht="15" hidden="1" customHeight="1" x14ac:dyDescent="0.25">
      <c r="B20" s="1222"/>
      <c r="C20" s="1131"/>
      <c r="D20" s="1132"/>
      <c r="E20" s="1223">
        <v>4</v>
      </c>
      <c r="F20" s="390" t="s">
        <v>653</v>
      </c>
      <c r="G20" s="342" t="s">
        <v>272</v>
      </c>
      <c r="H20" s="630">
        <f>+'P03 2024'!H10</f>
        <v>3000</v>
      </c>
      <c r="I20" s="543">
        <f>+'P03 2024'!HJ12</f>
        <v>4998.4219999999996</v>
      </c>
      <c r="J20" s="543">
        <f ca="1">SUMIF(S$6:$AP$6,"ok",S20:AN20)</f>
        <v>4947.5020000000004</v>
      </c>
      <c r="K20" s="1886">
        <f t="shared" ca="1" si="4"/>
        <v>0.98981278491491931</v>
      </c>
      <c r="L20" s="543">
        <f>'P03 2024'!HL15</f>
        <v>4947.5020000000004</v>
      </c>
      <c r="M20" s="1899">
        <f t="shared" si="3"/>
        <v>0.98981278491491931</v>
      </c>
      <c r="N20" s="1188">
        <f t="shared" si="5"/>
        <v>50.919999999999163</v>
      </c>
      <c r="O20" s="1189">
        <f t="shared" si="2"/>
        <v>1.0187215085080685E-2</v>
      </c>
      <c r="P20" s="1190">
        <f>+'P03 2023'!HR12</f>
        <v>7300.8579149999996</v>
      </c>
      <c r="Q20" s="1120">
        <f t="shared" si="9"/>
        <v>6995.3621400000002</v>
      </c>
      <c r="R20" s="1866">
        <f t="shared" si="0"/>
        <v>0.9581561812931132</v>
      </c>
      <c r="S20" s="631">
        <v>0</v>
      </c>
      <c r="T20" s="632">
        <f>+'P03 2023'!K10</f>
        <v>0</v>
      </c>
      <c r="U20" s="633">
        <v>0</v>
      </c>
      <c r="V20" s="641">
        <v>0</v>
      </c>
      <c r="W20" s="643">
        <v>0</v>
      </c>
      <c r="X20" s="729">
        <v>0</v>
      </c>
      <c r="Y20" s="728">
        <v>0</v>
      </c>
      <c r="Z20" s="731">
        <f>+'P03 2023'!BI5</f>
        <v>517.498965</v>
      </c>
      <c r="AA20" s="732">
        <v>0</v>
      </c>
      <c r="AB20" s="735">
        <f>+'P03 2023'!CB7</f>
        <v>1500.765525</v>
      </c>
      <c r="AC20" s="736">
        <f>+'P03 2024'!CP7</f>
        <v>490</v>
      </c>
      <c r="AD20" s="735">
        <v>0</v>
      </c>
      <c r="AE20" s="736">
        <v>0</v>
      </c>
      <c r="AF20" s="1229">
        <v>0</v>
      </c>
      <c r="AG20" s="1228">
        <v>0</v>
      </c>
      <c r="AH20" s="1229">
        <v>0</v>
      </c>
      <c r="AI20" s="1228">
        <v>0</v>
      </c>
      <c r="AJ20" s="1229">
        <v>0</v>
      </c>
      <c r="AK20" s="1228">
        <v>0</v>
      </c>
      <c r="AL20" s="1229">
        <v>0</v>
      </c>
      <c r="AM20" s="1241">
        <f>+'P03 2024'!GI6</f>
        <v>1896.6220000000001</v>
      </c>
      <c r="AN20" s="1229">
        <f>+'P03 2023'!GN4</f>
        <v>160.11449999999996</v>
      </c>
      <c r="AO20" s="1228">
        <f>+'P03 2024'!HA5</f>
        <v>2560.88</v>
      </c>
      <c r="AP20" s="735">
        <f>+'P03 2023'!HH7</f>
        <v>4816.98315</v>
      </c>
      <c r="AQ20" s="1231"/>
      <c r="AR20" s="1186"/>
      <c r="AS20" s="1186"/>
      <c r="AT20" s="1186"/>
      <c r="AU20" s="1186"/>
      <c r="AV20" s="1186"/>
      <c r="AW20" s="1186"/>
      <c r="AX20" s="1186"/>
    </row>
    <row r="21" spans="2:52" s="1098" customFormat="1" ht="15" hidden="1" customHeight="1" x14ac:dyDescent="0.25">
      <c r="B21" s="1222"/>
      <c r="C21" s="1131"/>
      <c r="D21" s="1132"/>
      <c r="E21" s="1223">
        <v>5</v>
      </c>
      <c r="F21" s="390" t="s">
        <v>654</v>
      </c>
      <c r="G21" s="342" t="s">
        <v>331</v>
      </c>
      <c r="H21" s="630">
        <f>+'P03 2024'!H7</f>
        <v>300000</v>
      </c>
      <c r="I21" s="543">
        <f>+'P03 2024'!HJ10</f>
        <v>204314.614</v>
      </c>
      <c r="J21" s="543">
        <f ca="1">SUMIF(S$6:$AP$6,"ok",S21:AN21)</f>
        <v>197345.57400000002</v>
      </c>
      <c r="K21" s="1886">
        <f t="shared" ca="1" si="4"/>
        <v>0.96589064353468135</v>
      </c>
      <c r="L21" s="543">
        <f>'P03 2024'!HL16</f>
        <v>197345.57399999999</v>
      </c>
      <c r="M21" s="1899">
        <f t="shared" si="3"/>
        <v>0.96589064353468124</v>
      </c>
      <c r="N21" s="1188">
        <f t="shared" si="5"/>
        <v>6969.0400000000081</v>
      </c>
      <c r="O21" s="1189">
        <f t="shared" si="2"/>
        <v>3.4109356465318763E-2</v>
      </c>
      <c r="P21" s="1190">
        <f>+'P03 2023'!HR11</f>
        <v>182306.03642999998</v>
      </c>
      <c r="Q21" s="1120">
        <f t="shared" si="9"/>
        <v>181433.52729</v>
      </c>
      <c r="R21" s="1866">
        <f t="shared" si="0"/>
        <v>0.99521404141582004</v>
      </c>
      <c r="S21" s="631">
        <f>+'P03 2024'!J11</f>
        <v>56316</v>
      </c>
      <c r="T21" s="632">
        <f>+'P03 2023'!K7</f>
        <v>0</v>
      </c>
      <c r="U21" s="633">
        <v>0</v>
      </c>
      <c r="V21" s="641">
        <f>+'P03 2023'!W7</f>
        <v>868.10314499999993</v>
      </c>
      <c r="W21" s="643">
        <v>0</v>
      </c>
      <c r="X21" s="729">
        <v>0</v>
      </c>
      <c r="Y21" s="728">
        <v>0</v>
      </c>
      <c r="Z21" s="731">
        <v>0</v>
      </c>
      <c r="AA21" s="732">
        <v>0</v>
      </c>
      <c r="AB21" s="735">
        <f>+'P03 2023'!CB6</f>
        <v>13873.751684999999</v>
      </c>
      <c r="AC21" s="736">
        <v>0</v>
      </c>
      <c r="AD21" s="735">
        <v>0</v>
      </c>
      <c r="AE21" s="736">
        <f>+'P03 2024'!DH5</f>
        <v>27678.034</v>
      </c>
      <c r="AF21" s="1229">
        <v>0</v>
      </c>
      <c r="AG21" s="1228">
        <f>+'P03 2024'!EB3</f>
        <v>3048.8919999999998</v>
      </c>
      <c r="AH21" s="1229">
        <v>0</v>
      </c>
      <c r="AI21" s="1228">
        <v>0</v>
      </c>
      <c r="AJ21" s="1229">
        <v>0</v>
      </c>
      <c r="AK21" s="1228">
        <v>0</v>
      </c>
      <c r="AL21" s="1229">
        <f>+'P03 2023'!FU3</f>
        <v>22266.575999999997</v>
      </c>
      <c r="AM21" s="1241">
        <v>0</v>
      </c>
      <c r="AN21" s="1229">
        <f>+'P03 2023'!GN7</f>
        <v>47785.963454999997</v>
      </c>
      <c r="AO21" s="1228">
        <f>+'P03 2024'!HA6</f>
        <v>110302.648</v>
      </c>
      <c r="AP21" s="735">
        <f>+'P03 2023'!HH5</f>
        <v>96639.133004999996</v>
      </c>
      <c r="AQ21" s="1231"/>
      <c r="AR21" s="1186"/>
      <c r="AS21" s="1186"/>
      <c r="AT21" s="1186"/>
      <c r="AU21" s="1186"/>
      <c r="AV21" s="1186"/>
      <c r="AW21" s="1186"/>
      <c r="AX21" s="1186"/>
    </row>
    <row r="22" spans="2:52" s="1098" customFormat="1" ht="15" hidden="1" customHeight="1" x14ac:dyDescent="0.25">
      <c r="B22" s="1222"/>
      <c r="C22" s="1131"/>
      <c r="D22" s="1132"/>
      <c r="E22" s="1223">
        <v>6</v>
      </c>
      <c r="F22" s="390" t="s">
        <v>655</v>
      </c>
      <c r="G22" s="342" t="s">
        <v>332</v>
      </c>
      <c r="H22" s="630">
        <f>+'P03 2024'!H6</f>
        <v>587229</v>
      </c>
      <c r="I22" s="543">
        <f>+'P03 2024'!HJ9</f>
        <v>587229</v>
      </c>
      <c r="J22" s="543">
        <f ca="1">SUMIF(S$6:$AP$6,"ok",S22:AN22)</f>
        <v>585172.58900000004</v>
      </c>
      <c r="K22" s="1886">
        <f ca="1">IFERROR(J22/I22,"0,00%")</f>
        <v>0.996498110617834</v>
      </c>
      <c r="L22" s="543">
        <f>+'P03 2024'!HL20</f>
        <v>585172.58900000004</v>
      </c>
      <c r="M22" s="1899">
        <f t="shared" si="3"/>
        <v>0.996498110617834</v>
      </c>
      <c r="N22" s="1188">
        <f t="shared" si="5"/>
        <v>2056.4109999999637</v>
      </c>
      <c r="O22" s="1189">
        <f t="shared" si="2"/>
        <v>3.5018893821660096E-3</v>
      </c>
      <c r="P22" s="1190">
        <f>+'P03 2023'!HR9</f>
        <v>587228.98499999999</v>
      </c>
      <c r="Q22" s="1120">
        <f t="shared" si="9"/>
        <v>520034.32894499996</v>
      </c>
      <c r="R22" s="1866">
        <f t="shared" si="0"/>
        <v>0.88557333208782252</v>
      </c>
      <c r="S22" s="631">
        <f>+'P03 2024'!J12</f>
        <v>49027.428999999996</v>
      </c>
      <c r="T22" s="632">
        <f>+'P03 2023'!K6</f>
        <v>0</v>
      </c>
      <c r="U22" s="633">
        <v>0</v>
      </c>
      <c r="V22" s="641">
        <v>0</v>
      </c>
      <c r="W22" s="643">
        <v>0</v>
      </c>
      <c r="X22" s="729">
        <v>0</v>
      </c>
      <c r="Y22" s="728">
        <v>0</v>
      </c>
      <c r="Z22" s="731">
        <v>0</v>
      </c>
      <c r="AA22" s="732">
        <v>0</v>
      </c>
      <c r="AB22" s="735">
        <v>0</v>
      </c>
      <c r="AC22" s="736">
        <v>0</v>
      </c>
      <c r="AD22" s="735">
        <v>0</v>
      </c>
      <c r="AE22" s="736">
        <v>0</v>
      </c>
      <c r="AF22" s="1229">
        <v>0</v>
      </c>
      <c r="AG22" s="1228">
        <v>0</v>
      </c>
      <c r="AH22" s="1229">
        <v>0</v>
      </c>
      <c r="AI22" s="1228">
        <v>0</v>
      </c>
      <c r="AJ22" s="1229">
        <v>0</v>
      </c>
      <c r="AK22" s="1228">
        <v>0</v>
      </c>
      <c r="AL22" s="1229">
        <v>0</v>
      </c>
      <c r="AM22" s="1241">
        <v>0</v>
      </c>
      <c r="AN22" s="1229">
        <v>0</v>
      </c>
      <c r="AO22" s="1228">
        <f>+'P03 2024'!HA4</f>
        <v>536145.16</v>
      </c>
      <c r="AP22" s="735">
        <f>+'P03 2023'!HH3</f>
        <v>520034.32894499996</v>
      </c>
      <c r="AQ22" s="1231"/>
      <c r="AR22" s="1186"/>
      <c r="AS22" s="1186"/>
      <c r="AT22" s="1186"/>
      <c r="AU22" s="1186"/>
      <c r="AV22" s="1186"/>
      <c r="AW22" s="1186"/>
      <c r="AX22" s="1186"/>
    </row>
    <row r="23" spans="2:52" s="1098" customFormat="1" ht="15" customHeight="1" x14ac:dyDescent="0.25">
      <c r="B23" s="1222"/>
      <c r="C23" s="1131"/>
      <c r="D23" s="1132">
        <v>407</v>
      </c>
      <c r="E23" s="1223"/>
      <c r="F23" s="390" t="s">
        <v>967</v>
      </c>
      <c r="G23" s="342" t="s">
        <v>1002</v>
      </c>
      <c r="H23" s="630">
        <f>+'P03 2024'!H15</f>
        <v>464198</v>
      </c>
      <c r="I23" s="543">
        <f>+'P03 2024'!HJ21</f>
        <v>464198</v>
      </c>
      <c r="J23" s="543">
        <f ca="1">SUMIF(S$6:$AP$6,"ok",S23:AN23)</f>
        <v>307140.58199999999</v>
      </c>
      <c r="K23" s="1886">
        <f ca="1">IFERROR(J23/I23,"0,00%")</f>
        <v>0.66165856380251531</v>
      </c>
      <c r="L23" s="543">
        <f>+'P03 2024'!HL22</f>
        <v>311140.58199999999</v>
      </c>
      <c r="M23" s="1899">
        <f t="shared" si="3"/>
        <v>0.67027557637042812</v>
      </c>
      <c r="N23" s="1188">
        <f t="shared" si="1"/>
        <v>153057.41800000001</v>
      </c>
      <c r="O23" s="1189">
        <f t="shared" si="2"/>
        <v>0.32972442362957188</v>
      </c>
      <c r="P23" s="1190">
        <v>0</v>
      </c>
      <c r="Q23" s="1120">
        <v>0</v>
      </c>
      <c r="R23" s="1866" t="str">
        <f t="shared" ref="R23:R57" si="10">IFERROR(Q23/P23,"0.00%")</f>
        <v>0.00%</v>
      </c>
      <c r="S23" s="631">
        <v>0</v>
      </c>
      <c r="T23" s="632">
        <v>0</v>
      </c>
      <c r="U23" s="633">
        <v>0</v>
      </c>
      <c r="V23" s="641">
        <v>0</v>
      </c>
      <c r="W23" s="643">
        <v>0</v>
      </c>
      <c r="X23" s="729">
        <v>0</v>
      </c>
      <c r="Y23" s="728">
        <v>0</v>
      </c>
      <c r="Z23" s="731"/>
      <c r="AA23" s="732">
        <f>+'P03 2024'!BW6</f>
        <v>31380</v>
      </c>
      <c r="AB23" s="735"/>
      <c r="AC23" s="736">
        <f>+'P03 2024'!CP8</f>
        <v>17290</v>
      </c>
      <c r="AD23" s="735">
        <v>0</v>
      </c>
      <c r="AE23" s="736">
        <f>+'P03 2024'!DH6</f>
        <v>63823.334000000003</v>
      </c>
      <c r="AF23" s="1229">
        <v>0</v>
      </c>
      <c r="AG23" s="1228">
        <f>+'P03 2024'!EB6</f>
        <v>38014</v>
      </c>
      <c r="AH23" s="1229">
        <v>0</v>
      </c>
      <c r="AI23" s="1228">
        <v>0</v>
      </c>
      <c r="AJ23" s="1229">
        <v>0</v>
      </c>
      <c r="AK23" s="1228">
        <f>'P03 2024'!FP5</f>
        <v>76854.497000000003</v>
      </c>
      <c r="AL23" s="1229">
        <v>0</v>
      </c>
      <c r="AM23" s="1241">
        <f>+'P03 2024'!GI8</f>
        <v>41778.750999999997</v>
      </c>
      <c r="AN23" s="1229">
        <v>0</v>
      </c>
      <c r="AO23" s="1228">
        <f>+'P03 2024'!HA8</f>
        <v>38000</v>
      </c>
      <c r="AP23" s="735">
        <v>0</v>
      </c>
      <c r="AQ23" s="1231"/>
      <c r="AR23" s="1186"/>
      <c r="AS23" s="1186"/>
      <c r="AT23" s="1186"/>
      <c r="AU23" s="1186"/>
      <c r="AV23" s="1186"/>
      <c r="AW23" s="1186"/>
      <c r="AX23" s="1186"/>
    </row>
    <row r="24" spans="2:52" s="153" customFormat="1" ht="15" customHeight="1" x14ac:dyDescent="0.25">
      <c r="B24" s="175">
        <v>25</v>
      </c>
      <c r="C24" s="62" t="s">
        <v>2</v>
      </c>
      <c r="D24" s="60"/>
      <c r="E24" s="196"/>
      <c r="F24" s="198"/>
      <c r="G24" s="199" t="s">
        <v>1094</v>
      </c>
      <c r="H24" s="186">
        <f>+H25</f>
        <v>10</v>
      </c>
      <c r="I24" s="171">
        <f>+I25</f>
        <v>6379991.0999999996</v>
      </c>
      <c r="J24" s="176">
        <f ca="1">SUMIF(S$6:$AP13,"ok",S24:AN24)</f>
        <v>6379980.2740000002</v>
      </c>
      <c r="K24" s="1257">
        <f t="shared" ca="1" si="4"/>
        <v>0.99999830313242921</v>
      </c>
      <c r="L24" s="176">
        <f>+L25</f>
        <v>6379980.2740000002</v>
      </c>
      <c r="M24" s="1898">
        <f t="shared" si="3"/>
        <v>0.99999830313242921</v>
      </c>
      <c r="N24" s="176">
        <f>+I24-L24</f>
        <v>10.825999999418855</v>
      </c>
      <c r="O24" s="568">
        <f t="shared" si="2"/>
        <v>1.6968675707743316E-6</v>
      </c>
      <c r="P24" s="964">
        <f>+P25</f>
        <v>14133181.68</v>
      </c>
      <c r="Q24" s="176">
        <f>+Q25</f>
        <v>14121934.081425</v>
      </c>
      <c r="R24" s="1865">
        <f t="shared" si="10"/>
        <v>0.99920417080671109</v>
      </c>
      <c r="S24" s="538">
        <f>+S25</f>
        <v>0</v>
      </c>
      <c r="T24" s="534">
        <f>+T25</f>
        <v>0</v>
      </c>
      <c r="U24" s="610">
        <v>0</v>
      </c>
      <c r="V24" s="610">
        <v>0</v>
      </c>
      <c r="W24" s="542">
        <v>0</v>
      </c>
      <c r="X24" s="604">
        <v>0</v>
      </c>
      <c r="Y24" s="186">
        <v>0</v>
      </c>
      <c r="Z24" s="657">
        <v>0</v>
      </c>
      <c r="AA24" s="177">
        <f>+AA25</f>
        <v>0</v>
      </c>
      <c r="AB24" s="657">
        <f>+AB25</f>
        <v>3082147.0188750001</v>
      </c>
      <c r="AC24" s="702">
        <v>0</v>
      </c>
      <c r="AD24" s="668">
        <f>+AD25</f>
        <v>0</v>
      </c>
      <c r="AE24" s="738">
        <f>+AE25</f>
        <v>0</v>
      </c>
      <c r="AF24" s="738">
        <f>+AF25</f>
        <v>0</v>
      </c>
      <c r="AG24" s="836">
        <v>0</v>
      </c>
      <c r="AH24" s="738">
        <v>0</v>
      </c>
      <c r="AI24" s="836">
        <v>0</v>
      </c>
      <c r="AJ24" s="738">
        <v>0</v>
      </c>
      <c r="AK24" s="836">
        <f>SUM(AK25:AK26)</f>
        <v>0</v>
      </c>
      <c r="AL24" s="738">
        <v>0</v>
      </c>
      <c r="AM24" s="194">
        <f>+AM25</f>
        <v>5814755.9890000001</v>
      </c>
      <c r="AN24" s="738">
        <f>+AN25</f>
        <v>0</v>
      </c>
      <c r="AO24" s="836">
        <f>+AO25</f>
        <v>565224.28500000003</v>
      </c>
      <c r="AP24" s="668">
        <f>+AP25+AP26</f>
        <v>11039787.062549999</v>
      </c>
      <c r="AR24" s="1186"/>
      <c r="AS24" s="1186"/>
      <c r="AT24" s="1186"/>
      <c r="AU24" s="1186"/>
      <c r="AV24" s="1186"/>
      <c r="AW24" s="1186"/>
      <c r="AX24" s="1186"/>
      <c r="AY24" s="1098"/>
      <c r="AZ24" s="1098"/>
    </row>
    <row r="25" spans="2:52" s="1098" customFormat="1" ht="15" customHeight="1" x14ac:dyDescent="0.2">
      <c r="B25" s="1222"/>
      <c r="C25" s="1131">
        <v>99</v>
      </c>
      <c r="D25" s="1132"/>
      <c r="E25" s="1223"/>
      <c r="F25" s="390" t="s">
        <v>656</v>
      </c>
      <c r="G25" s="1134" t="s">
        <v>517</v>
      </c>
      <c r="H25" s="630">
        <f>+H26</f>
        <v>10</v>
      </c>
      <c r="I25" s="1188">
        <f>+I26</f>
        <v>6379991.0999999996</v>
      </c>
      <c r="J25" s="543">
        <f ca="1">SUMIF(S$6:$AP14,"ok",S25:AN25)</f>
        <v>6379980.2740000002</v>
      </c>
      <c r="K25" s="1887">
        <f t="shared" ca="1" si="4"/>
        <v>0.99999830313242921</v>
      </c>
      <c r="L25" s="1191">
        <f>+L26</f>
        <v>6379980.2740000002</v>
      </c>
      <c r="M25" s="1900">
        <f t="shared" si="3"/>
        <v>0.99999830313242921</v>
      </c>
      <c r="N25" s="1188">
        <f>+I25-L25</f>
        <v>10.825999999418855</v>
      </c>
      <c r="O25" s="1202">
        <f t="shared" si="2"/>
        <v>1.6968675707743316E-6</v>
      </c>
      <c r="P25" s="1190">
        <f>+'P03 2023'!HR21</f>
        <v>14133181.68</v>
      </c>
      <c r="Q25" s="1120">
        <f>SUMIF($T$6:$AP$6,"SI",T25:AP25)</f>
        <v>14121934.081425</v>
      </c>
      <c r="R25" s="1866">
        <f t="shared" si="10"/>
        <v>0.99920417080671109</v>
      </c>
      <c r="S25" s="631">
        <v>0</v>
      </c>
      <c r="T25" s="632">
        <v>0</v>
      </c>
      <c r="U25" s="633">
        <v>0</v>
      </c>
      <c r="V25" s="641">
        <v>0</v>
      </c>
      <c r="W25" s="643">
        <v>0</v>
      </c>
      <c r="X25" s="729">
        <v>0</v>
      </c>
      <c r="Y25" s="728">
        <v>0</v>
      </c>
      <c r="Z25" s="735">
        <v>0</v>
      </c>
      <c r="AA25" s="736">
        <v>0</v>
      </c>
      <c r="AB25" s="735">
        <f>+'P03 2023'!CB10</f>
        <v>3082147.0188750001</v>
      </c>
      <c r="AC25" s="736">
        <v>0</v>
      </c>
      <c r="AD25" s="735">
        <v>0</v>
      </c>
      <c r="AE25" s="736">
        <v>0</v>
      </c>
      <c r="AF25" s="1229">
        <v>0</v>
      </c>
      <c r="AG25" s="1228">
        <v>0</v>
      </c>
      <c r="AH25" s="1229">
        <v>0</v>
      </c>
      <c r="AI25" s="1228">
        <v>0</v>
      </c>
      <c r="AJ25" s="1229">
        <v>0</v>
      </c>
      <c r="AK25" s="1228">
        <v>0</v>
      </c>
      <c r="AL25" s="1229">
        <v>0</v>
      </c>
      <c r="AM25" s="1241">
        <f>+'P03 2024'!GI9</f>
        <v>5814755.9890000001</v>
      </c>
      <c r="AN25" s="1229">
        <v>0</v>
      </c>
      <c r="AO25" s="1228">
        <f>+'P03 2024'!HA9</f>
        <v>565224.28500000003</v>
      </c>
      <c r="AP25" s="735">
        <f>+'P03 2023'!HH9</f>
        <v>11039787.062549999</v>
      </c>
      <c r="AQ25" s="1232"/>
      <c r="AR25" s="1186"/>
      <c r="AS25" s="1186"/>
      <c r="AT25" s="1186"/>
      <c r="AU25" s="1186"/>
      <c r="AV25" s="1186"/>
      <c r="AW25" s="1186"/>
      <c r="AX25" s="1186"/>
    </row>
    <row r="26" spans="2:52" s="1098" customFormat="1" ht="16.5" hidden="1" customHeight="1" x14ac:dyDescent="0.25">
      <c r="B26" s="1222"/>
      <c r="C26" s="1131"/>
      <c r="D26" s="1132"/>
      <c r="E26" s="1223"/>
      <c r="F26" s="390" t="s">
        <v>902</v>
      </c>
      <c r="G26" s="1134" t="s">
        <v>51</v>
      </c>
      <c r="H26" s="630">
        <f>+'P03 2024'!H16</f>
        <v>10</v>
      </c>
      <c r="I26" s="1188">
        <f>+'P03 2024'!HJ23-2658434</f>
        <v>6379991.0999999996</v>
      </c>
      <c r="J26" s="543">
        <f ca="1">+J25</f>
        <v>6379980.2740000002</v>
      </c>
      <c r="K26" s="1887">
        <f t="shared" ca="1" si="4"/>
        <v>0.99999830313242921</v>
      </c>
      <c r="L26" s="1191">
        <f>+'P03 2024'!HL24</f>
        <v>6379980.2740000002</v>
      </c>
      <c r="M26" s="1900">
        <f t="shared" si="3"/>
        <v>0.99999830313242921</v>
      </c>
      <c r="N26" s="1188">
        <f>+I26-L26</f>
        <v>10.825999999418855</v>
      </c>
      <c r="O26" s="1202">
        <f t="shared" si="2"/>
        <v>1.6968675707743316E-6</v>
      </c>
      <c r="P26" s="1190">
        <v>0</v>
      </c>
      <c r="Q26" s="1120">
        <f>SUMIF($T$6:$AP$6,"SI",T26:AP26)</f>
        <v>0</v>
      </c>
      <c r="R26" s="1866" t="str">
        <f t="shared" si="10"/>
        <v>0.00%</v>
      </c>
      <c r="S26" s="631">
        <v>0</v>
      </c>
      <c r="T26" s="632">
        <v>0</v>
      </c>
      <c r="U26" s="633">
        <v>0</v>
      </c>
      <c r="V26" s="1233">
        <v>0</v>
      </c>
      <c r="W26" s="1234">
        <v>0</v>
      </c>
      <c r="X26" s="1235">
        <v>0</v>
      </c>
      <c r="Y26" s="1234">
        <v>0</v>
      </c>
      <c r="Z26" s="1235">
        <v>0</v>
      </c>
      <c r="AA26" s="1236">
        <v>0</v>
      </c>
      <c r="AB26" s="1235">
        <v>0</v>
      </c>
      <c r="AC26" s="1236">
        <v>0</v>
      </c>
      <c r="AD26" s="1235">
        <v>0</v>
      </c>
      <c r="AE26" s="1236">
        <v>0</v>
      </c>
      <c r="AF26" s="1233">
        <v>0</v>
      </c>
      <c r="AG26" s="1237">
        <v>0</v>
      </c>
      <c r="AH26" s="1233">
        <v>0</v>
      </c>
      <c r="AI26" s="1237">
        <v>0</v>
      </c>
      <c r="AJ26" s="1233">
        <v>0</v>
      </c>
      <c r="AK26" s="1237">
        <v>0</v>
      </c>
      <c r="AL26" s="1233">
        <v>0</v>
      </c>
      <c r="AM26" s="1234">
        <v>0</v>
      </c>
      <c r="AN26" s="1233">
        <v>0</v>
      </c>
      <c r="AO26" s="1237">
        <f>+'P03 2024'!HA9</f>
        <v>565224.28500000003</v>
      </c>
      <c r="AP26" s="1235">
        <v>0</v>
      </c>
      <c r="AQ26" s="1100"/>
      <c r="AR26" s="1186"/>
      <c r="AS26" s="1186"/>
      <c r="AT26" s="1186"/>
      <c r="AU26" s="1186"/>
      <c r="AV26" s="1186"/>
      <c r="AW26" s="1186"/>
      <c r="AX26" s="1186"/>
    </row>
    <row r="27" spans="2:52" s="153" customFormat="1" ht="15" hidden="1" customHeight="1" x14ac:dyDescent="0.25">
      <c r="B27" s="175">
        <v>26</v>
      </c>
      <c r="C27" s="62" t="s">
        <v>2</v>
      </c>
      <c r="D27" s="60"/>
      <c r="E27" s="196"/>
      <c r="F27" s="198"/>
      <c r="G27" s="199" t="s">
        <v>282</v>
      </c>
      <c r="H27" s="186">
        <f>+H28</f>
        <v>0</v>
      </c>
      <c r="I27" s="171">
        <f>+I28</f>
        <v>0</v>
      </c>
      <c r="J27" s="176">
        <f ca="1">SUMIF(S$6:$AP14,"ok",S27:AN27)</f>
        <v>0</v>
      </c>
      <c r="K27" s="1257" t="str">
        <f ca="1">IFERROR(J27/I27,"0,00%")</f>
        <v>0,00%</v>
      </c>
      <c r="L27" s="171">
        <f>++L28</f>
        <v>0</v>
      </c>
      <c r="M27" s="1898">
        <f t="shared" si="3"/>
        <v>0</v>
      </c>
      <c r="N27" s="104">
        <f t="shared" ref="N27:N33" si="11">+I27-L27</f>
        <v>0</v>
      </c>
      <c r="O27" s="568">
        <f t="shared" si="2"/>
        <v>0</v>
      </c>
      <c r="P27" s="964">
        <f>+P28</f>
        <v>0</v>
      </c>
      <c r="Q27" s="176">
        <f ca="1">+Q28</f>
        <v>0</v>
      </c>
      <c r="R27" s="1865" t="str">
        <f t="shared" ca="1" si="10"/>
        <v>0.00%</v>
      </c>
      <c r="S27" s="538">
        <f>+S28</f>
        <v>0</v>
      </c>
      <c r="T27" s="534">
        <f>+T28</f>
        <v>0</v>
      </c>
      <c r="U27" s="610">
        <v>0</v>
      </c>
      <c r="V27" s="610">
        <v>0</v>
      </c>
      <c r="W27" s="542">
        <v>0</v>
      </c>
      <c r="X27" s="604">
        <v>0</v>
      </c>
      <c r="Y27" s="186">
        <v>0</v>
      </c>
      <c r="Z27" s="657">
        <v>0</v>
      </c>
      <c r="AA27" s="177">
        <v>0</v>
      </c>
      <c r="AB27" s="657">
        <v>0</v>
      </c>
      <c r="AC27" s="702">
        <v>0</v>
      </c>
      <c r="AD27" s="668">
        <f>+AD28</f>
        <v>0</v>
      </c>
      <c r="AE27" s="720">
        <v>0</v>
      </c>
      <c r="AF27" s="738">
        <f>+AF28</f>
        <v>0</v>
      </c>
      <c r="AG27" s="836">
        <v>0</v>
      </c>
      <c r="AH27" s="738">
        <v>0</v>
      </c>
      <c r="AI27" s="836">
        <v>0</v>
      </c>
      <c r="AJ27" s="738">
        <v>0</v>
      </c>
      <c r="AK27" s="836">
        <f>AK28</f>
        <v>0</v>
      </c>
      <c r="AL27" s="738">
        <v>0</v>
      </c>
      <c r="AM27" s="194">
        <f>+AM28</f>
        <v>0</v>
      </c>
      <c r="AN27" s="738">
        <v>0</v>
      </c>
      <c r="AO27" s="836">
        <v>0</v>
      </c>
      <c r="AP27" s="668">
        <v>0</v>
      </c>
      <c r="AR27" s="1186"/>
      <c r="AS27" s="1186"/>
      <c r="AT27" s="1186"/>
      <c r="AU27" s="1186"/>
      <c r="AV27" s="1186"/>
      <c r="AW27" s="1186"/>
      <c r="AX27" s="1186"/>
      <c r="AY27" s="1098"/>
      <c r="AZ27" s="1098"/>
    </row>
    <row r="28" spans="2:52" s="153" customFormat="1" ht="15" hidden="1" customHeight="1" x14ac:dyDescent="0.25">
      <c r="B28" s="195" t="s">
        <v>2</v>
      </c>
      <c r="C28" s="65">
        <v>1</v>
      </c>
      <c r="D28" s="427"/>
      <c r="E28" s="193"/>
      <c r="F28" s="245" t="s">
        <v>311</v>
      </c>
      <c r="G28" s="233" t="s">
        <v>283</v>
      </c>
      <c r="H28" s="383">
        <v>0</v>
      </c>
      <c r="I28" s="191">
        <v>0</v>
      </c>
      <c r="J28" s="191">
        <f ca="1">SUMIF(S$6:$AP$6,"ok",S28:AN28)</f>
        <v>0</v>
      </c>
      <c r="K28" s="1888" t="str">
        <f ca="1">IFERROR(J28/I28,"0,00%")</f>
        <v>0,00%</v>
      </c>
      <c r="L28" s="103">
        <v>0</v>
      </c>
      <c r="M28" s="1901">
        <f t="shared" si="3"/>
        <v>0</v>
      </c>
      <c r="N28" s="103">
        <f t="shared" si="11"/>
        <v>0</v>
      </c>
      <c r="O28" s="569">
        <f t="shared" si="2"/>
        <v>0</v>
      </c>
      <c r="P28" s="963">
        <v>0</v>
      </c>
      <c r="Q28" s="191">
        <f ca="1">SUMIF(Z$6:$AP13,"SI",Z28:AP28)</f>
        <v>0</v>
      </c>
      <c r="R28" s="1867" t="str">
        <f t="shared" ca="1" si="10"/>
        <v>0.00%</v>
      </c>
      <c r="S28" s="540">
        <v>0</v>
      </c>
      <c r="T28" s="536">
        <v>0</v>
      </c>
      <c r="U28" s="602">
        <v>0</v>
      </c>
      <c r="V28" s="639">
        <v>0</v>
      </c>
      <c r="W28" s="428">
        <v>0</v>
      </c>
      <c r="X28" s="663">
        <v>0</v>
      </c>
      <c r="Y28" s="307">
        <v>0</v>
      </c>
      <c r="Z28" s="189">
        <v>0</v>
      </c>
      <c r="AA28" s="690">
        <v>0</v>
      </c>
      <c r="AB28" s="189">
        <v>0</v>
      </c>
      <c r="AC28" s="690">
        <v>0</v>
      </c>
      <c r="AD28" s="189">
        <v>0</v>
      </c>
      <c r="AE28" s="690">
        <v>0</v>
      </c>
      <c r="AF28" s="648">
        <v>0</v>
      </c>
      <c r="AG28" s="188">
        <v>0</v>
      </c>
      <c r="AH28" s="648">
        <v>0</v>
      </c>
      <c r="AI28" s="188">
        <v>0</v>
      </c>
      <c r="AJ28" s="648">
        <v>0</v>
      </c>
      <c r="AK28" s="188">
        <v>0</v>
      </c>
      <c r="AL28" s="648">
        <v>0</v>
      </c>
      <c r="AM28" s="190">
        <v>0</v>
      </c>
      <c r="AN28" s="648">
        <v>0</v>
      </c>
      <c r="AO28" s="188">
        <v>0</v>
      </c>
      <c r="AP28" s="189">
        <v>0</v>
      </c>
      <c r="AR28" s="1186"/>
      <c r="AS28" s="1186"/>
      <c r="AT28" s="1186"/>
      <c r="AU28" s="1186"/>
      <c r="AV28" s="1186"/>
      <c r="AW28" s="1186"/>
      <c r="AX28" s="1186"/>
      <c r="AY28" s="1098"/>
      <c r="AZ28" s="1098"/>
    </row>
    <row r="29" spans="2:52" s="153" customFormat="1" ht="15" hidden="1" customHeight="1" x14ac:dyDescent="0.25">
      <c r="B29" s="197">
        <v>30</v>
      </c>
      <c r="C29" s="100"/>
      <c r="D29" s="1015"/>
      <c r="E29" s="198"/>
      <c r="F29" s="198"/>
      <c r="G29" s="199" t="s">
        <v>618</v>
      </c>
      <c r="H29" s="542">
        <f>+H30</f>
        <v>0</v>
      </c>
      <c r="I29" s="172">
        <f>+I30</f>
        <v>0</v>
      </c>
      <c r="J29" s="176">
        <f ca="1">SUMIF(S$6:$AP15,"ok",S29:AN29)</f>
        <v>0</v>
      </c>
      <c r="K29" s="1257" t="str">
        <f ca="1">IFERROR(J29/I29,"0,00%")</f>
        <v>0,00%</v>
      </c>
      <c r="L29" s="105">
        <f>+L30</f>
        <v>0</v>
      </c>
      <c r="M29" s="1898">
        <f t="shared" si="3"/>
        <v>0</v>
      </c>
      <c r="N29" s="104">
        <f t="shared" si="11"/>
        <v>0</v>
      </c>
      <c r="O29" s="568">
        <f t="shared" si="2"/>
        <v>0</v>
      </c>
      <c r="P29" s="964">
        <f>+P30</f>
        <v>0</v>
      </c>
      <c r="Q29" s="176">
        <f>+Q30</f>
        <v>0</v>
      </c>
      <c r="R29" s="1865" t="str">
        <f t="shared" si="10"/>
        <v>0.00%</v>
      </c>
      <c r="S29" s="538">
        <f>+S30</f>
        <v>0</v>
      </c>
      <c r="T29" s="534">
        <f>+T30</f>
        <v>0</v>
      </c>
      <c r="U29" s="603">
        <v>0</v>
      </c>
      <c r="V29" s="610">
        <v>0</v>
      </c>
      <c r="W29" s="542">
        <v>0</v>
      </c>
      <c r="X29" s="613">
        <v>0</v>
      </c>
      <c r="Y29" s="174">
        <v>0</v>
      </c>
      <c r="Z29" s="667">
        <v>0</v>
      </c>
      <c r="AA29" s="714">
        <v>0</v>
      </c>
      <c r="AB29" s="667">
        <v>0</v>
      </c>
      <c r="AC29" s="719">
        <v>0</v>
      </c>
      <c r="AD29" s="668">
        <f>+AD30</f>
        <v>0</v>
      </c>
      <c r="AE29" s="720">
        <v>0</v>
      </c>
      <c r="AF29" s="738">
        <f>+AF30</f>
        <v>0</v>
      </c>
      <c r="AG29" s="836">
        <v>0</v>
      </c>
      <c r="AH29" s="738">
        <v>0</v>
      </c>
      <c r="AI29" s="836">
        <v>0</v>
      </c>
      <c r="AJ29" s="738">
        <v>0</v>
      </c>
      <c r="AK29" s="836">
        <f>AK30</f>
        <v>0</v>
      </c>
      <c r="AL29" s="738">
        <v>0</v>
      </c>
      <c r="AM29" s="194">
        <f>+AM30</f>
        <v>0</v>
      </c>
      <c r="AN29" s="738">
        <v>0</v>
      </c>
      <c r="AO29" s="836">
        <v>0</v>
      </c>
      <c r="AP29" s="668">
        <v>0</v>
      </c>
      <c r="AR29" s="1186"/>
      <c r="AS29" s="1186"/>
      <c r="AT29" s="1186"/>
      <c r="AU29" s="1186"/>
      <c r="AV29" s="1186"/>
      <c r="AW29" s="1186"/>
      <c r="AX29" s="1186"/>
      <c r="AY29" s="1098"/>
      <c r="AZ29" s="1098"/>
    </row>
    <row r="30" spans="2:52" s="153" customFormat="1" ht="15" hidden="1" customHeight="1" x14ac:dyDescent="0.25">
      <c r="B30" s="195"/>
      <c r="C30" s="65">
        <v>10</v>
      </c>
      <c r="D30" s="427"/>
      <c r="E30" s="193"/>
      <c r="F30" s="390"/>
      <c r="G30" s="233" t="s">
        <v>619</v>
      </c>
      <c r="H30" s="383">
        <v>0</v>
      </c>
      <c r="I30" s="191">
        <v>0</v>
      </c>
      <c r="J30" s="191">
        <f ca="1">SUMIF(S$6:$AP16,"ok",S30:AN30)</f>
        <v>0</v>
      </c>
      <c r="K30" s="1888" t="str">
        <f ca="1">IFERROR(J30/I30,"0,00%")</f>
        <v>0,00%</v>
      </c>
      <c r="L30" s="103">
        <v>0</v>
      </c>
      <c r="M30" s="1901">
        <f t="shared" si="3"/>
        <v>0</v>
      </c>
      <c r="N30" s="103">
        <f t="shared" si="11"/>
        <v>0</v>
      </c>
      <c r="O30" s="569">
        <f t="shared" si="2"/>
        <v>0</v>
      </c>
      <c r="P30" s="963">
        <v>0</v>
      </c>
      <c r="Q30" s="191">
        <v>0</v>
      </c>
      <c r="R30" s="1867" t="str">
        <f t="shared" si="10"/>
        <v>0.00%</v>
      </c>
      <c r="S30" s="540">
        <v>0</v>
      </c>
      <c r="T30" s="536">
        <v>0</v>
      </c>
      <c r="U30" s="602">
        <v>0</v>
      </c>
      <c r="V30" s="639">
        <v>0</v>
      </c>
      <c r="W30" s="428">
        <v>0</v>
      </c>
      <c r="X30" s="663">
        <v>0</v>
      </c>
      <c r="Y30" s="307">
        <v>0</v>
      </c>
      <c r="Z30" s="189">
        <v>0</v>
      </c>
      <c r="AA30" s="690">
        <v>0</v>
      </c>
      <c r="AB30" s="189">
        <v>0</v>
      </c>
      <c r="AC30" s="690">
        <v>0</v>
      </c>
      <c r="AD30" s="189">
        <v>0</v>
      </c>
      <c r="AE30" s="690">
        <v>0</v>
      </c>
      <c r="AF30" s="648">
        <v>0</v>
      </c>
      <c r="AG30" s="188">
        <v>0</v>
      </c>
      <c r="AH30" s="648">
        <v>0</v>
      </c>
      <c r="AI30" s="188">
        <v>0</v>
      </c>
      <c r="AJ30" s="648">
        <v>0</v>
      </c>
      <c r="AK30" s="188">
        <v>0</v>
      </c>
      <c r="AL30" s="648">
        <v>0</v>
      </c>
      <c r="AM30" s="190">
        <v>0</v>
      </c>
      <c r="AN30" s="648">
        <v>0</v>
      </c>
      <c r="AO30" s="188">
        <v>0</v>
      </c>
      <c r="AP30" s="189">
        <v>0</v>
      </c>
      <c r="AR30" s="1186"/>
      <c r="AS30" s="1186"/>
      <c r="AT30" s="1186"/>
      <c r="AU30" s="1186"/>
      <c r="AV30" s="1186"/>
      <c r="AW30" s="1186"/>
      <c r="AX30" s="1186"/>
      <c r="AY30" s="1098"/>
      <c r="AZ30" s="1098"/>
    </row>
    <row r="31" spans="2:52" s="153" customFormat="1" ht="15" customHeight="1" x14ac:dyDescent="0.25">
      <c r="B31" s="175">
        <v>32</v>
      </c>
      <c r="C31" s="62"/>
      <c r="D31" s="60"/>
      <c r="E31" s="196"/>
      <c r="F31" s="198"/>
      <c r="G31" s="199" t="s">
        <v>144</v>
      </c>
      <c r="H31" s="186">
        <f>+H32+H33</f>
        <v>7570484</v>
      </c>
      <c r="I31" s="171">
        <f>+I32+I33</f>
        <v>6435885</v>
      </c>
      <c r="J31" s="176">
        <f ca="1">SUMIF(S$6:$AP17,"ok",S31:AN31)</f>
        <v>6435884.7570000002</v>
      </c>
      <c r="K31" s="1257">
        <f t="shared" ca="1" si="4"/>
        <v>0.99999996224295495</v>
      </c>
      <c r="L31" s="104">
        <f>+L32+L33</f>
        <v>6435884.7570000002</v>
      </c>
      <c r="M31" s="1898">
        <f t="shared" si="3"/>
        <v>0.99999996224295495</v>
      </c>
      <c r="N31" s="104">
        <f t="shared" si="11"/>
        <v>0.24299999978393316</v>
      </c>
      <c r="O31" s="568">
        <f t="shared" si="2"/>
        <v>3.7757045034821653E-8</v>
      </c>
      <c r="P31" s="964">
        <f>+P32</f>
        <v>5241135.4649999999</v>
      </c>
      <c r="Q31" s="176">
        <f>+Q32</f>
        <v>4078110.1060349997</v>
      </c>
      <c r="R31" s="1865">
        <f t="shared" si="10"/>
        <v>0.77809668024579481</v>
      </c>
      <c r="S31" s="538">
        <f>+S32+S33</f>
        <v>0</v>
      </c>
      <c r="T31" s="534">
        <f>+T32+T33</f>
        <v>0</v>
      </c>
      <c r="U31" s="610">
        <f>+U32</f>
        <v>0</v>
      </c>
      <c r="V31" s="610">
        <f>+V32</f>
        <v>333602.19463499996</v>
      </c>
      <c r="W31" s="542">
        <v>0</v>
      </c>
      <c r="X31" s="613">
        <v>0</v>
      </c>
      <c r="Y31" s="174">
        <v>0</v>
      </c>
      <c r="Z31" s="668">
        <f>+Z32</f>
        <v>0</v>
      </c>
      <c r="AA31" s="194">
        <f>+AA32</f>
        <v>2771721.054</v>
      </c>
      <c r="AB31" s="668">
        <v>0</v>
      </c>
      <c r="AC31" s="720">
        <v>0</v>
      </c>
      <c r="AD31" s="721">
        <f>+AD32+AD33</f>
        <v>0</v>
      </c>
      <c r="AE31" s="768">
        <f>+AE32+AE33</f>
        <v>1310978.6710000001</v>
      </c>
      <c r="AF31" s="768">
        <f>+AF32+AF33</f>
        <v>0</v>
      </c>
      <c r="AG31" s="837">
        <f>+AG32</f>
        <v>0</v>
      </c>
      <c r="AH31" s="768">
        <f>+AH32</f>
        <v>2187549.1800449998</v>
      </c>
      <c r="AI31" s="836">
        <f>+AI32</f>
        <v>0</v>
      </c>
      <c r="AJ31" s="738">
        <f>+AJ32</f>
        <v>94925.079854999989</v>
      </c>
      <c r="AK31" s="836">
        <f>SUM(AK32:AK33)</f>
        <v>366914.522</v>
      </c>
      <c r="AL31" s="738">
        <v>0</v>
      </c>
      <c r="AM31" s="194">
        <f>+AM32</f>
        <v>0</v>
      </c>
      <c r="AN31" s="738">
        <f>+AN32</f>
        <v>1462033.6514999997</v>
      </c>
      <c r="AO31" s="836">
        <f>+AO32</f>
        <v>1986270.51</v>
      </c>
      <c r="AP31" s="668">
        <v>0</v>
      </c>
      <c r="AR31" s="1186"/>
      <c r="AS31" s="1186"/>
      <c r="AT31" s="1186"/>
      <c r="AU31" s="1186"/>
      <c r="AV31" s="1186"/>
      <c r="AW31" s="1186"/>
      <c r="AX31" s="1186"/>
      <c r="AY31" s="1098"/>
      <c r="AZ31" s="1098"/>
    </row>
    <row r="32" spans="2:52" s="1098" customFormat="1" ht="15" customHeight="1" x14ac:dyDescent="0.25">
      <c r="B32" s="1222" t="s">
        <v>2</v>
      </c>
      <c r="C32" s="43"/>
      <c r="D32" s="1238" t="s">
        <v>982</v>
      </c>
      <c r="E32" s="1133"/>
      <c r="F32" s="390" t="s">
        <v>221</v>
      </c>
      <c r="G32" s="342" t="s">
        <v>145</v>
      </c>
      <c r="H32" s="630">
        <f>+'P03 2024'!H17</f>
        <v>7570484</v>
      </c>
      <c r="I32" s="543">
        <f>+'P03 2024'!HJ25</f>
        <v>6435885</v>
      </c>
      <c r="J32" s="543">
        <f ca="1">SUMIF(S$6:$AP18,"ok",S32:AN32)</f>
        <v>6435884.7570000002</v>
      </c>
      <c r="K32" s="1886">
        <f t="shared" ca="1" si="4"/>
        <v>0.99999996224295495</v>
      </c>
      <c r="L32" s="1191">
        <f>+'P03 2024'!HL26</f>
        <v>6435884.7570000002</v>
      </c>
      <c r="M32" s="1899">
        <f t="shared" si="3"/>
        <v>0.99999996224295495</v>
      </c>
      <c r="N32" s="1188">
        <f t="shared" si="11"/>
        <v>0.24299999978393316</v>
      </c>
      <c r="O32" s="1189">
        <f t="shared" si="2"/>
        <v>3.7757045034821653E-8</v>
      </c>
      <c r="P32" s="1190">
        <f>+'P03 2023'!HR23</f>
        <v>5241135.4649999999</v>
      </c>
      <c r="Q32" s="1120">
        <f>SUMIF($T$6:$AP$6,"SI",T32:AP32)</f>
        <v>4078110.1060349997</v>
      </c>
      <c r="R32" s="1866">
        <f t="shared" si="10"/>
        <v>0.77809668024579481</v>
      </c>
      <c r="S32" s="631">
        <v>0</v>
      </c>
      <c r="T32" s="632">
        <v>0</v>
      </c>
      <c r="U32" s="633">
        <v>0</v>
      </c>
      <c r="V32" s="641">
        <f>+'P03 2023'!W10</f>
        <v>333602.19463499996</v>
      </c>
      <c r="W32" s="643">
        <v>0</v>
      </c>
      <c r="X32" s="729">
        <v>0</v>
      </c>
      <c r="Y32" s="728">
        <v>0</v>
      </c>
      <c r="Z32" s="729">
        <v>0</v>
      </c>
      <c r="AA32" s="730">
        <f>+'P03 2024'!BW7</f>
        <v>2771721.054</v>
      </c>
      <c r="AB32" s="735">
        <v>0</v>
      </c>
      <c r="AC32" s="736">
        <v>0</v>
      </c>
      <c r="AD32" s="735">
        <v>0</v>
      </c>
      <c r="AE32" s="736">
        <f>+'P03 2024'!DH7</f>
        <v>1310978.6710000001</v>
      </c>
      <c r="AF32" s="1226">
        <v>0</v>
      </c>
      <c r="AG32" s="1227">
        <v>0</v>
      </c>
      <c r="AH32" s="1226">
        <f>+'P03 2023'!EI6</f>
        <v>2187549.1800449998</v>
      </c>
      <c r="AI32" s="1227">
        <v>0</v>
      </c>
      <c r="AJ32" s="1226">
        <f>+'P03 2023'!FB6</f>
        <v>94925.079854999989</v>
      </c>
      <c r="AK32" s="1227">
        <f>'P03 2024'!FP6</f>
        <v>366914.522</v>
      </c>
      <c r="AL32" s="1229">
        <v>0</v>
      </c>
      <c r="AM32" s="1241">
        <f>+AM33</f>
        <v>0</v>
      </c>
      <c r="AN32" s="1229">
        <f>+'P03 2023'!GN8</f>
        <v>1462033.6514999997</v>
      </c>
      <c r="AO32" s="1228">
        <f>+'P03 2024'!HA10</f>
        <v>1986270.51</v>
      </c>
      <c r="AP32" s="735">
        <v>0</v>
      </c>
      <c r="AQ32" s="1100"/>
      <c r="AR32" s="1186"/>
      <c r="AS32" s="1186"/>
      <c r="AT32" s="1186"/>
      <c r="AU32" s="1186"/>
      <c r="AV32" s="1186"/>
      <c r="AW32" s="1186"/>
      <c r="AX32" s="1186"/>
    </row>
    <row r="33" spans="1:52" s="153" customFormat="1" hidden="1" x14ac:dyDescent="0.25">
      <c r="B33" s="195"/>
      <c r="C33" s="65"/>
      <c r="D33" s="427"/>
      <c r="E33" s="193"/>
      <c r="F33" s="245" t="s">
        <v>719</v>
      </c>
      <c r="G33" s="342" t="s">
        <v>617</v>
      </c>
      <c r="H33" s="630">
        <v>0</v>
      </c>
      <c r="I33" s="543">
        <v>0</v>
      </c>
      <c r="J33" s="543">
        <f ca="1">SUMIF(S$6:$AP19,"ok",S33:AN33)</f>
        <v>0</v>
      </c>
      <c r="K33" s="1886" t="str">
        <f ca="1">IFERROR(J33/I33,"0,00%")</f>
        <v>0,00%</v>
      </c>
      <c r="L33" s="1200">
        <v>0</v>
      </c>
      <c r="M33" s="1899">
        <f t="shared" si="3"/>
        <v>0</v>
      </c>
      <c r="N33" s="1188">
        <f t="shared" si="11"/>
        <v>0</v>
      </c>
      <c r="O33" s="1189">
        <f t="shared" si="2"/>
        <v>0</v>
      </c>
      <c r="P33" s="1190">
        <v>0</v>
      </c>
      <c r="Q33" s="1120">
        <f>SUMIF($T$6:$AP$6,"SI",T33:AP33)</f>
        <v>0</v>
      </c>
      <c r="R33" s="1866" t="str">
        <f t="shared" si="10"/>
        <v>0.00%</v>
      </c>
      <c r="S33" s="539">
        <v>0</v>
      </c>
      <c r="T33" s="536">
        <v>0</v>
      </c>
      <c r="U33" s="602">
        <v>0</v>
      </c>
      <c r="V33" s="639">
        <v>0</v>
      </c>
      <c r="W33" s="428">
        <v>0</v>
      </c>
      <c r="X33" s="663">
        <v>0</v>
      </c>
      <c r="Y33" s="307">
        <v>0</v>
      </c>
      <c r="Z33" s="663">
        <v>0</v>
      </c>
      <c r="AA33" s="724">
        <v>0</v>
      </c>
      <c r="AB33" s="189">
        <v>0</v>
      </c>
      <c r="AC33" s="690">
        <v>0</v>
      </c>
      <c r="AD33" s="189">
        <v>0</v>
      </c>
      <c r="AE33" s="690">
        <v>0</v>
      </c>
      <c r="AF33" s="816">
        <v>0</v>
      </c>
      <c r="AG33" s="817">
        <v>0</v>
      </c>
      <c r="AH33" s="816">
        <v>0</v>
      </c>
      <c r="AI33" s="817">
        <v>0</v>
      </c>
      <c r="AJ33" s="648">
        <v>0</v>
      </c>
      <c r="AK33" s="188"/>
      <c r="AL33" s="648">
        <v>0</v>
      </c>
      <c r="AM33" s="190">
        <v>0</v>
      </c>
      <c r="AN33" s="648">
        <v>0</v>
      </c>
      <c r="AO33" s="188"/>
      <c r="AP33" s="189">
        <v>0</v>
      </c>
      <c r="AR33" s="1186"/>
      <c r="AS33" s="1186"/>
      <c r="AT33" s="1186"/>
      <c r="AU33" s="1186"/>
      <c r="AV33" s="1186"/>
      <c r="AW33" s="1186"/>
      <c r="AX33" s="1186"/>
      <c r="AY33" s="1098"/>
      <c r="AZ33" s="1098"/>
    </row>
    <row r="34" spans="1:52" s="153" customFormat="1" ht="15" customHeight="1" x14ac:dyDescent="0.25">
      <c r="B34" s="175" t="s">
        <v>4</v>
      </c>
      <c r="C34" s="62" t="s">
        <v>2</v>
      </c>
      <c r="D34" s="60"/>
      <c r="E34" s="196"/>
      <c r="F34" s="198"/>
      <c r="G34" s="199" t="s">
        <v>149</v>
      </c>
      <c r="H34" s="186">
        <f>+H35+H38</f>
        <v>191800298.99900001</v>
      </c>
      <c r="I34" s="171">
        <f>+I35+I38</f>
        <v>228601064</v>
      </c>
      <c r="J34" s="171">
        <f ca="1">SUMIF(S$6:$AP20,"ok",S34:AN34)</f>
        <v>228369079.55199999</v>
      </c>
      <c r="K34" s="1257">
        <f t="shared" ca="1" si="4"/>
        <v>0.99898519961394394</v>
      </c>
      <c r="L34" s="171">
        <f>+L35+L38</f>
        <v>228522264.94800001</v>
      </c>
      <c r="M34" s="1898">
        <f t="shared" si="3"/>
        <v>0.99965529883972903</v>
      </c>
      <c r="N34" s="104">
        <f>+I34-L34</f>
        <v>78799.051999986172</v>
      </c>
      <c r="O34" s="568">
        <f t="shared" si="2"/>
        <v>3.4470116027100458E-4</v>
      </c>
      <c r="P34" s="964">
        <f>+P38+P35</f>
        <v>281907211.09500003</v>
      </c>
      <c r="Q34" s="176">
        <f>+Q38+Q35</f>
        <v>279640510.260975</v>
      </c>
      <c r="R34" s="1865">
        <f t="shared" si="10"/>
        <v>0.99195940811439132</v>
      </c>
      <c r="S34" s="538">
        <f t="shared" ref="S34:Z34" si="12">+S35+S38</f>
        <v>7455942.4610000001</v>
      </c>
      <c r="T34" s="534">
        <f t="shared" si="12"/>
        <v>5484787.622955</v>
      </c>
      <c r="U34" s="610">
        <f t="shared" si="12"/>
        <v>16398935.901999999</v>
      </c>
      <c r="V34" s="610">
        <f t="shared" si="12"/>
        <v>10919014.748640001</v>
      </c>
      <c r="W34" s="186">
        <f t="shared" si="12"/>
        <v>5743809.1340000005</v>
      </c>
      <c r="X34" s="604">
        <f t="shared" si="12"/>
        <v>7577528.0116050001</v>
      </c>
      <c r="Y34" s="673">
        <f t="shared" si="12"/>
        <v>15515775.522000002</v>
      </c>
      <c r="Z34" s="669">
        <f t="shared" si="12"/>
        <v>8701700.4983249996</v>
      </c>
      <c r="AA34" s="194">
        <f>+AA38+AA35</f>
        <v>11228359.743000001</v>
      </c>
      <c r="AB34" s="668">
        <f>+AB38+AB35</f>
        <v>9734319.3814649992</v>
      </c>
      <c r="AC34" s="738">
        <f>+AC38+AC35</f>
        <v>8920949.0179999992</v>
      </c>
      <c r="AD34" s="668">
        <f>+AD38+AD35</f>
        <v>15008129.92584</v>
      </c>
      <c r="AE34" s="738">
        <f t="shared" ref="AE34:AJ34" si="13">+AE38</f>
        <v>29344126.899</v>
      </c>
      <c r="AF34" s="738">
        <f t="shared" si="13"/>
        <v>46912959.433889985</v>
      </c>
      <c r="AG34" s="836">
        <f t="shared" si="13"/>
        <v>19217701.140000001</v>
      </c>
      <c r="AH34" s="738">
        <f t="shared" si="13"/>
        <v>27175664.85777</v>
      </c>
      <c r="AI34" s="836">
        <f t="shared" si="13"/>
        <v>16822878.07</v>
      </c>
      <c r="AJ34" s="738">
        <f t="shared" si="13"/>
        <v>16716653.216774998</v>
      </c>
      <c r="AK34" s="836">
        <f>AK35+AK38</f>
        <v>30345913.094999999</v>
      </c>
      <c r="AL34" s="738">
        <f>+AL35+AL38</f>
        <v>29760775.298414998</v>
      </c>
      <c r="AM34" s="194">
        <f>+AM38+AM35</f>
        <v>18582770.261999998</v>
      </c>
      <c r="AN34" s="738">
        <f>+AN38+AN35</f>
        <v>46037726.58168</v>
      </c>
      <c r="AO34" s="836">
        <f>+AO35+AO38</f>
        <v>48791918.306000002</v>
      </c>
      <c r="AP34" s="668">
        <f>+AP35+AP38</f>
        <v>55611250.683614999</v>
      </c>
      <c r="AR34" s="1186"/>
      <c r="AS34" s="1186"/>
      <c r="AT34" s="1186"/>
      <c r="AU34" s="1186"/>
      <c r="AV34" s="1186"/>
      <c r="AW34" s="1186"/>
      <c r="AX34" s="1186"/>
      <c r="AY34" s="1098"/>
      <c r="AZ34" s="1098"/>
    </row>
    <row r="35" spans="1:52" s="153" customFormat="1" ht="15" hidden="1" customHeight="1" x14ac:dyDescent="0.25">
      <c r="B35" s="175"/>
      <c r="C35" s="62" t="s">
        <v>425</v>
      </c>
      <c r="D35" s="60"/>
      <c r="E35" s="196"/>
      <c r="F35" s="198"/>
      <c r="G35" s="199" t="s">
        <v>86</v>
      </c>
      <c r="H35" s="186">
        <f>+H36+H37</f>
        <v>0</v>
      </c>
      <c r="I35" s="171">
        <f>+I36+I37</f>
        <v>0</v>
      </c>
      <c r="J35" s="171">
        <f ca="1">SUMIF(S$6:$AP21,"ok",S35:AN35)</f>
        <v>0</v>
      </c>
      <c r="K35" s="1257" t="str">
        <f ca="1">IFERROR(J35/I35,"0,00%")</f>
        <v>0,00%</v>
      </c>
      <c r="L35" s="171">
        <f>+L36+L37</f>
        <v>0</v>
      </c>
      <c r="M35" s="1898">
        <f t="shared" si="3"/>
        <v>0</v>
      </c>
      <c r="N35" s="104">
        <f>+I35-L35</f>
        <v>0</v>
      </c>
      <c r="O35" s="568">
        <f t="shared" si="2"/>
        <v>0</v>
      </c>
      <c r="P35" s="964">
        <v>0</v>
      </c>
      <c r="Q35" s="176">
        <f>+Q37+Q36</f>
        <v>0</v>
      </c>
      <c r="R35" s="1865" t="str">
        <f t="shared" si="10"/>
        <v>0.00%</v>
      </c>
      <c r="S35" s="538">
        <f>SUM(S36:S37)</f>
        <v>0</v>
      </c>
      <c r="T35" s="534">
        <f>SUM(T36:T37)</f>
        <v>0</v>
      </c>
      <c r="U35" s="610">
        <f>+U36+U37</f>
        <v>0</v>
      </c>
      <c r="V35" s="610">
        <f>+V36+V37</f>
        <v>0</v>
      </c>
      <c r="W35" s="174">
        <v>0</v>
      </c>
      <c r="X35" s="613">
        <v>0</v>
      </c>
      <c r="Y35" s="174">
        <v>0</v>
      </c>
      <c r="Z35" s="604">
        <v>0</v>
      </c>
      <c r="AA35" s="688">
        <v>0</v>
      </c>
      <c r="AB35" s="657">
        <v>0</v>
      </c>
      <c r="AC35" s="702">
        <v>0</v>
      </c>
      <c r="AD35" s="668">
        <v>0</v>
      </c>
      <c r="AE35" s="738">
        <v>0</v>
      </c>
      <c r="AF35" s="738">
        <v>0</v>
      </c>
      <c r="AG35" s="836">
        <v>0</v>
      </c>
      <c r="AH35" s="738">
        <v>0</v>
      </c>
      <c r="AI35" s="836">
        <f>+AI36+AI37</f>
        <v>0</v>
      </c>
      <c r="AJ35" s="738">
        <v>0</v>
      </c>
      <c r="AK35" s="836">
        <f>SUM(AK36:AK37)</f>
        <v>0</v>
      </c>
      <c r="AL35" s="738">
        <v>0</v>
      </c>
      <c r="AM35" s="194">
        <f>+AM37</f>
        <v>0</v>
      </c>
      <c r="AN35" s="738">
        <f>+AN37</f>
        <v>0</v>
      </c>
      <c r="AO35" s="836">
        <f>+AO36</f>
        <v>0</v>
      </c>
      <c r="AP35" s="668">
        <f>+AP36</f>
        <v>0</v>
      </c>
      <c r="AR35" s="1186"/>
      <c r="AS35" s="1186"/>
      <c r="AT35" s="1186"/>
      <c r="AU35" s="1186"/>
      <c r="AV35" s="1186"/>
      <c r="AW35" s="1186"/>
      <c r="AX35" s="1186"/>
      <c r="AY35" s="1098"/>
      <c r="AZ35" s="1098"/>
    </row>
    <row r="36" spans="1:52" s="153" customFormat="1" ht="15" hidden="1" customHeight="1" x14ac:dyDescent="0.25">
      <c r="B36" s="298"/>
      <c r="C36" s="132"/>
      <c r="D36" s="202"/>
      <c r="E36" s="193"/>
      <c r="F36" s="375" t="s">
        <v>785</v>
      </c>
      <c r="G36" s="233" t="s">
        <v>485</v>
      </c>
      <c r="H36" s="382">
        <v>0</v>
      </c>
      <c r="I36" s="191">
        <v>0</v>
      </c>
      <c r="J36" s="299">
        <f ca="1">SUMIF(S$6:$AP22,"ok",S36:AN36)</f>
        <v>0</v>
      </c>
      <c r="K36" s="1889" t="str">
        <f ca="1">IFERROR(J36/I36,"0,00%")</f>
        <v>0,00%</v>
      </c>
      <c r="L36" s="291">
        <v>0</v>
      </c>
      <c r="M36" s="1902">
        <f t="shared" si="3"/>
        <v>0</v>
      </c>
      <c r="N36" s="103">
        <f>+I36-L36</f>
        <v>0</v>
      </c>
      <c r="O36" s="471">
        <f t="shared" si="2"/>
        <v>0</v>
      </c>
      <c r="P36" s="963">
        <v>0</v>
      </c>
      <c r="Q36" s="292">
        <f>SUMIF($T$6:$AP$6,"SI",T36:AP36)</f>
        <v>0</v>
      </c>
      <c r="R36" s="1910" t="str">
        <f t="shared" si="10"/>
        <v>0.00%</v>
      </c>
      <c r="S36" s="539">
        <v>0</v>
      </c>
      <c r="T36" s="536">
        <v>0</v>
      </c>
      <c r="U36" s="602">
        <v>0</v>
      </c>
      <c r="V36" s="639">
        <v>0</v>
      </c>
      <c r="W36" s="428">
        <v>0</v>
      </c>
      <c r="X36" s="663">
        <v>0</v>
      </c>
      <c r="Y36" s="307">
        <v>0</v>
      </c>
      <c r="Z36" s="606">
        <v>0</v>
      </c>
      <c r="AA36" s="689">
        <v>0</v>
      </c>
      <c r="AB36" s="419">
        <v>0</v>
      </c>
      <c r="AC36" s="618">
        <v>0</v>
      </c>
      <c r="AD36" s="722">
        <v>0</v>
      </c>
      <c r="AE36" s="766">
        <v>0</v>
      </c>
      <c r="AF36" s="833">
        <v>0</v>
      </c>
      <c r="AG36" s="838">
        <v>0</v>
      </c>
      <c r="AH36" s="833">
        <v>0</v>
      </c>
      <c r="AI36" s="838">
        <v>0</v>
      </c>
      <c r="AJ36" s="833">
        <v>0</v>
      </c>
      <c r="AK36" s="838">
        <v>0</v>
      </c>
      <c r="AL36" s="833">
        <v>0</v>
      </c>
      <c r="AM36" s="1242">
        <v>0</v>
      </c>
      <c r="AN36" s="833">
        <v>0</v>
      </c>
      <c r="AO36" s="838">
        <v>0</v>
      </c>
      <c r="AP36" s="189">
        <v>0</v>
      </c>
      <c r="AR36" s="1186"/>
      <c r="AS36" s="1186"/>
      <c r="AT36" s="1186"/>
      <c r="AU36" s="1186"/>
      <c r="AV36" s="1186"/>
      <c r="AW36" s="1186"/>
      <c r="AX36" s="1186"/>
      <c r="AY36" s="1098"/>
      <c r="AZ36" s="1098"/>
    </row>
    <row r="37" spans="1:52" s="293" customFormat="1" ht="15" hidden="1" customHeight="1" x14ac:dyDescent="0.25">
      <c r="B37" s="288"/>
      <c r="C37" s="289"/>
      <c r="D37" s="1016"/>
      <c r="E37" s="290"/>
      <c r="F37" s="375" t="s">
        <v>784</v>
      </c>
      <c r="G37" s="233" t="s">
        <v>638</v>
      </c>
      <c r="H37" s="382">
        <v>0</v>
      </c>
      <c r="I37" s="191">
        <v>0</v>
      </c>
      <c r="J37" s="299">
        <f ca="1">SUMIF(S$6:$AP24,"ok",S37:AN37)</f>
        <v>0</v>
      </c>
      <c r="K37" s="1889" t="str">
        <f ca="1">IFERROR(J37/I37,"0,00%")</f>
        <v>0,00%</v>
      </c>
      <c r="L37" s="291">
        <v>0</v>
      </c>
      <c r="M37" s="1902">
        <f t="shared" si="3"/>
        <v>0</v>
      </c>
      <c r="N37" s="103">
        <f>+I37-L37</f>
        <v>0</v>
      </c>
      <c r="O37" s="471">
        <f t="shared" si="2"/>
        <v>0</v>
      </c>
      <c r="P37" s="963">
        <v>0</v>
      </c>
      <c r="Q37" s="292">
        <f>SUMIF($T$6:$AP$6,"SI",T37:AP37)</f>
        <v>0</v>
      </c>
      <c r="R37" s="1910" t="str">
        <f>IFERROR(Q37/P37,"0.00%")</f>
        <v>0.00%</v>
      </c>
      <c r="S37" s="539">
        <v>0</v>
      </c>
      <c r="T37" s="536">
        <v>0</v>
      </c>
      <c r="U37" s="602">
        <v>0</v>
      </c>
      <c r="V37" s="640">
        <v>0</v>
      </c>
      <c r="W37" s="642">
        <v>0</v>
      </c>
      <c r="X37" s="664">
        <v>0</v>
      </c>
      <c r="Y37" s="665">
        <v>0</v>
      </c>
      <c r="Z37" s="670">
        <v>0</v>
      </c>
      <c r="AA37" s="703">
        <v>0</v>
      </c>
      <c r="AB37" s="670">
        <v>0</v>
      </c>
      <c r="AC37" s="703">
        <v>0</v>
      </c>
      <c r="AD37" s="723">
        <v>0</v>
      </c>
      <c r="AE37" s="767">
        <v>0</v>
      </c>
      <c r="AF37" s="834">
        <v>0</v>
      </c>
      <c r="AG37" s="839">
        <v>0</v>
      </c>
      <c r="AH37" s="834">
        <v>0</v>
      </c>
      <c r="AI37" s="839">
        <v>0</v>
      </c>
      <c r="AJ37" s="834">
        <v>0</v>
      </c>
      <c r="AK37" s="839">
        <v>0</v>
      </c>
      <c r="AL37" s="834">
        <v>0</v>
      </c>
      <c r="AM37" s="1243">
        <v>0</v>
      </c>
      <c r="AN37" s="834">
        <v>0</v>
      </c>
      <c r="AO37" s="839">
        <v>0</v>
      </c>
      <c r="AP37" s="723">
        <v>0</v>
      </c>
      <c r="AQ37" s="153"/>
      <c r="AR37" s="1186"/>
      <c r="AS37" s="1186"/>
      <c r="AT37" s="1186"/>
      <c r="AU37" s="1186"/>
      <c r="AV37" s="1186"/>
      <c r="AW37" s="1186"/>
      <c r="AX37" s="1186"/>
      <c r="AY37" s="1772"/>
      <c r="AZ37" s="1772"/>
    </row>
    <row r="38" spans="1:52" s="153" customFormat="1" ht="15" customHeight="1" x14ac:dyDescent="0.25">
      <c r="B38" s="175"/>
      <c r="C38" s="62">
        <v>3</v>
      </c>
      <c r="D38" s="60"/>
      <c r="E38" s="196"/>
      <c r="F38" s="198"/>
      <c r="G38" s="199" t="s">
        <v>209</v>
      </c>
      <c r="H38" s="186">
        <f>+H39+H44+H51+H52+H53+H54</f>
        <v>191800298.99900001</v>
      </c>
      <c r="I38" s="171">
        <f>+I39+I44+I51+I52+I53+I54</f>
        <v>228601064</v>
      </c>
      <c r="J38" s="171">
        <f ca="1">+J52+J53++J39+J44+J51+J54</f>
        <v>228369079.55200002</v>
      </c>
      <c r="K38" s="1257">
        <f t="shared" ca="1" si="4"/>
        <v>0.99898519961394416</v>
      </c>
      <c r="L38" s="171">
        <f>+L39+L44+L51+L52+L53+L54</f>
        <v>228522264.94800001</v>
      </c>
      <c r="M38" s="1898">
        <f t="shared" si="3"/>
        <v>0.99965529883972903</v>
      </c>
      <c r="N38" s="171">
        <f>+N52+N53++N39+N44+N51+N54</f>
        <v>78799.051999997813</v>
      </c>
      <c r="O38" s="568">
        <f t="shared" si="2"/>
        <v>3.4470116027105548E-4</v>
      </c>
      <c r="P38" s="964">
        <f>+P52+P53++P39+P44+P51+P54</f>
        <v>281907211.09500003</v>
      </c>
      <c r="Q38" s="176">
        <f>+Q52+Q53++Q39+Q44+Q51</f>
        <v>279640510.260975</v>
      </c>
      <c r="R38" s="1865">
        <f t="shared" si="10"/>
        <v>0.99195940811439132</v>
      </c>
      <c r="S38" s="385">
        <f>+S52+S53++S39+S44+S51</f>
        <v>7455942.4610000001</v>
      </c>
      <c r="T38" s="537">
        <f>+T52+T53++T39+T44+T51</f>
        <v>5484787.622955</v>
      </c>
      <c r="U38" s="609">
        <f>+U39+U44+U51+U52+U53+U55</f>
        <v>16398935.901999999</v>
      </c>
      <c r="V38" s="609">
        <f>+V39+V44+V51+V52+V53+V55</f>
        <v>10919014.748640001</v>
      </c>
      <c r="W38" s="186">
        <f>+W39+W44+W51+W52+W53+W54</f>
        <v>5743809.1340000005</v>
      </c>
      <c r="X38" s="604">
        <f t="shared" ref="X38:AF38" si="14">+X39+X44+X51+X52+X53+X54</f>
        <v>7577528.0116050001</v>
      </c>
      <c r="Y38" s="609">
        <f t="shared" si="14"/>
        <v>15515775.522000002</v>
      </c>
      <c r="Z38" s="604">
        <f t="shared" si="14"/>
        <v>8701700.4983249996</v>
      </c>
      <c r="AA38" s="186">
        <f t="shared" si="14"/>
        <v>11228359.743000001</v>
      </c>
      <c r="AB38" s="604">
        <f t="shared" si="14"/>
        <v>9734319.3814649992</v>
      </c>
      <c r="AC38" s="609">
        <f t="shared" si="14"/>
        <v>8920949.0179999992</v>
      </c>
      <c r="AD38" s="604">
        <f t="shared" si="14"/>
        <v>15008129.92584</v>
      </c>
      <c r="AE38" s="609">
        <f t="shared" si="14"/>
        <v>29344126.899</v>
      </c>
      <c r="AF38" s="609">
        <f t="shared" si="14"/>
        <v>46912959.433889985</v>
      </c>
      <c r="AG38" s="173">
        <f>+AG52+AG53+AG39+AG44+AG51+AG54</f>
        <v>19217701.140000001</v>
      </c>
      <c r="AH38" s="609">
        <f t="shared" ref="AH38:AP38" si="15">+AH52+AH53+AH39+AH44+AH51+AH54</f>
        <v>27175664.85777</v>
      </c>
      <c r="AI38" s="173">
        <f t="shared" si="15"/>
        <v>16822878.07</v>
      </c>
      <c r="AJ38" s="609">
        <f t="shared" si="15"/>
        <v>16716653.216774998</v>
      </c>
      <c r="AK38" s="173">
        <f>AK39+AK44+AK51+AK52+AK53+AK54</f>
        <v>30345913.094999999</v>
      </c>
      <c r="AL38" s="609">
        <f t="shared" si="15"/>
        <v>29760775.298414998</v>
      </c>
      <c r="AM38" s="186">
        <f t="shared" si="15"/>
        <v>18582770.261999998</v>
      </c>
      <c r="AN38" s="609">
        <f t="shared" si="15"/>
        <v>46037726.58168</v>
      </c>
      <c r="AO38" s="173">
        <f t="shared" si="15"/>
        <v>48791918.306000002</v>
      </c>
      <c r="AP38" s="604">
        <f t="shared" si="15"/>
        <v>55611250.683614999</v>
      </c>
      <c r="AR38" s="1186"/>
      <c r="AS38" s="1186"/>
      <c r="AT38" s="1186"/>
      <c r="AU38" s="1186"/>
      <c r="AV38" s="1186"/>
      <c r="AW38" s="1186"/>
      <c r="AX38" s="1186"/>
      <c r="AY38" s="1098"/>
      <c r="AZ38" s="1098"/>
    </row>
    <row r="39" spans="1:52" s="1098" customFormat="1" ht="15" customHeight="1" x14ac:dyDescent="0.25">
      <c r="A39" s="397"/>
      <c r="B39" s="1222"/>
      <c r="C39" s="1131"/>
      <c r="D39" s="1132">
        <v>5</v>
      </c>
      <c r="E39" s="1133"/>
      <c r="F39" s="390" t="s">
        <v>919</v>
      </c>
      <c r="G39" s="1134" t="s">
        <v>1024</v>
      </c>
      <c r="H39" s="630">
        <f>SUM(H40:H43)</f>
        <v>94992333</v>
      </c>
      <c r="I39" s="543">
        <f>SUM(I40:I43)</f>
        <v>119137246.00000001</v>
      </c>
      <c r="J39" s="543">
        <f ca="1">SUMIF(S$6:$AP$6,"ok",S39:AN39)</f>
        <v>118984060.604</v>
      </c>
      <c r="K39" s="1886">
        <f t="shared" ca="1" si="4"/>
        <v>0.99871421070116051</v>
      </c>
      <c r="L39" s="543">
        <f>SUM(L40:L43)</f>
        <v>119137246.00000001</v>
      </c>
      <c r="M39" s="1899">
        <f t="shared" si="3"/>
        <v>1</v>
      </c>
      <c r="N39" s="1188">
        <f t="shared" ref="N39:N49" si="16">+I39-L39</f>
        <v>0</v>
      </c>
      <c r="O39" s="1189">
        <f t="shared" si="2"/>
        <v>0</v>
      </c>
      <c r="P39" s="1190">
        <f t="shared" ref="P39:AP39" si="17">SUM(P40:P43)</f>
        <v>154812482.72999999</v>
      </c>
      <c r="Q39" s="1120">
        <f t="shared" si="17"/>
        <v>152961874.52625</v>
      </c>
      <c r="R39" s="1866">
        <f t="shared" si="10"/>
        <v>0.98804613057606261</v>
      </c>
      <c r="S39" s="634">
        <f t="shared" si="17"/>
        <v>7218525.8700000001</v>
      </c>
      <c r="T39" s="635">
        <f t="shared" si="17"/>
        <v>5301224.0656650001</v>
      </c>
      <c r="U39" s="636">
        <f>SUM(U40:U43)</f>
        <v>15164780.949999999</v>
      </c>
      <c r="V39" s="636">
        <f>SUM(V40:V43)</f>
        <v>3925912.1388749997</v>
      </c>
      <c r="W39" s="630">
        <f>SUM(W40:W43)</f>
        <v>2577763.2140000002</v>
      </c>
      <c r="X39" s="737">
        <f>SUM(X40:X43)</f>
        <v>3569582.97126</v>
      </c>
      <c r="Y39" s="636">
        <f t="shared" si="17"/>
        <v>11938008.580000002</v>
      </c>
      <c r="Z39" s="737">
        <f t="shared" si="17"/>
        <v>4689632.5510050002</v>
      </c>
      <c r="AA39" s="630">
        <f t="shared" si="17"/>
        <v>6176585.8080000002</v>
      </c>
      <c r="AB39" s="737">
        <f t="shared" si="17"/>
        <v>5481780.2896949993</v>
      </c>
      <c r="AC39" s="636">
        <f t="shared" si="17"/>
        <v>3838947.8369999998</v>
      </c>
      <c r="AD39" s="737">
        <f t="shared" si="17"/>
        <v>10455960.188789999</v>
      </c>
      <c r="AE39" s="636">
        <f t="shared" si="17"/>
        <v>8834743.2990000006</v>
      </c>
      <c r="AF39" s="636">
        <f t="shared" si="17"/>
        <v>21915176.405939993</v>
      </c>
      <c r="AG39" s="240">
        <f>SUM(AG40:AG43)</f>
        <v>10730330.925999999</v>
      </c>
      <c r="AH39" s="636">
        <f>SUM(AH40:AH43)</f>
        <v>16010912.115674999</v>
      </c>
      <c r="AI39" s="240">
        <f t="shared" si="17"/>
        <v>12575431.784</v>
      </c>
      <c r="AJ39" s="636">
        <f t="shared" si="17"/>
        <v>8660197.2715649996</v>
      </c>
      <c r="AK39" s="240">
        <f>SUM(AK40:AK43)</f>
        <v>18434625.588</v>
      </c>
      <c r="AL39" s="636">
        <f>SUM(AL40:AL43)</f>
        <v>15697273.393304998</v>
      </c>
      <c r="AM39" s="630">
        <f t="shared" si="17"/>
        <v>9391847.1039999984</v>
      </c>
      <c r="AN39" s="636">
        <f t="shared" si="17"/>
        <v>33113343.326084998</v>
      </c>
      <c r="AO39" s="240">
        <f t="shared" si="17"/>
        <v>12102469.643999999</v>
      </c>
      <c r="AP39" s="737">
        <f t="shared" si="17"/>
        <v>24140879.808389995</v>
      </c>
      <c r="AR39" s="1186"/>
      <c r="AS39" s="1186"/>
      <c r="AT39" s="1186"/>
      <c r="AU39" s="1186"/>
      <c r="AV39" s="1186"/>
      <c r="AW39" s="1186"/>
      <c r="AX39" s="1186"/>
    </row>
    <row r="40" spans="1:52" s="1098" customFormat="1" ht="15" hidden="1" customHeight="1" x14ac:dyDescent="0.25">
      <c r="B40" s="1222"/>
      <c r="C40" s="1131"/>
      <c r="D40" s="1132"/>
      <c r="E40" s="1776">
        <v>1</v>
      </c>
      <c r="F40" s="390" t="s">
        <v>828</v>
      </c>
      <c r="G40" s="342" t="s">
        <v>624</v>
      </c>
      <c r="H40" s="630">
        <f>+'P03 2024'!H18</f>
        <v>43586656.5</v>
      </c>
      <c r="I40" s="543">
        <f>+'P03 2024'!HJ27</f>
        <v>34254412.718000002</v>
      </c>
      <c r="J40" s="543">
        <f ca="1">SUMIF(S$6:$AP$6,"ok",S40:AN40)</f>
        <v>34241842.377999999</v>
      </c>
      <c r="K40" s="1886">
        <f t="shared" ca="1" si="4"/>
        <v>0.99963303005357329</v>
      </c>
      <c r="L40" s="1191">
        <f>+'P03 2024'!HL28</f>
        <v>34254412.718000002</v>
      </c>
      <c r="M40" s="1899">
        <f t="shared" si="3"/>
        <v>1</v>
      </c>
      <c r="N40" s="1188">
        <f t="shared" si="16"/>
        <v>0</v>
      </c>
      <c r="O40" s="1189">
        <f t="shared" si="2"/>
        <v>0</v>
      </c>
      <c r="P40" s="1190">
        <f>+'P03 2023'!HR25</f>
        <v>32220464.059214998</v>
      </c>
      <c r="Q40" s="1120">
        <f>SUMIF($T$6:$AP$6,"SI",T40:AP40)</f>
        <v>32220464.059214994</v>
      </c>
      <c r="R40" s="1866">
        <f t="shared" si="10"/>
        <v>0.99999999999999989</v>
      </c>
      <c r="S40" s="631">
        <v>0</v>
      </c>
      <c r="T40" s="632">
        <v>0</v>
      </c>
      <c r="U40" s="633">
        <v>0</v>
      </c>
      <c r="V40" s="641">
        <v>0</v>
      </c>
      <c r="W40" s="643">
        <f>+'P03 2024'!AK7</f>
        <v>9999.9580000000005</v>
      </c>
      <c r="X40" s="729">
        <v>0</v>
      </c>
      <c r="Y40" s="728">
        <f>+'P03 2024'!BD6</f>
        <v>125929.73</v>
      </c>
      <c r="Z40" s="735">
        <v>0</v>
      </c>
      <c r="AA40" s="736">
        <f>+'P03 2024'!BW8</f>
        <v>335487.72100000002</v>
      </c>
      <c r="AB40" s="735">
        <f>+'P03 2023'!CB11</f>
        <v>421742.57624999998</v>
      </c>
      <c r="AC40" s="736">
        <f>+'P03 2024'!CP9</f>
        <v>265650.33500000002</v>
      </c>
      <c r="AD40" s="735">
        <f>+'P03 2023'!CV6</f>
        <v>472568.46304499992</v>
      </c>
      <c r="AE40" s="736">
        <f>+'P03 2024'!DH8</f>
        <v>3432868.5070000002</v>
      </c>
      <c r="AF40" s="1229">
        <f>+'P03 2023'!DQ7</f>
        <v>1177146.7499249999</v>
      </c>
      <c r="AG40" s="1228">
        <f>+'P03 2024'!EB7</f>
        <v>4109017.0109999999</v>
      </c>
      <c r="AH40" s="1229">
        <f>+'P03 2023'!EI7</f>
        <v>5159184.9919649996</v>
      </c>
      <c r="AI40" s="1228">
        <f>+'P03 2024'!EV5</f>
        <v>4106314.7349999999</v>
      </c>
      <c r="AJ40" s="1229">
        <f>+'P03 2023'!FB7</f>
        <v>1046101.760865</v>
      </c>
      <c r="AK40" s="1228">
        <f>'P03 2024'!FP7</f>
        <v>3856496.9410000001</v>
      </c>
      <c r="AL40" s="1229">
        <f>+'P03 2023'!FU7</f>
        <v>2529454.0049549998</v>
      </c>
      <c r="AM40" s="1241">
        <f>+'P03 2024'!GI10</f>
        <v>8242748.5089999996</v>
      </c>
      <c r="AN40" s="1229">
        <f>+'P03 2023'!GN9</f>
        <v>12241080.808559999</v>
      </c>
      <c r="AO40" s="1228">
        <f>+'P03 2024'!HA11</f>
        <v>9757328.9309999999</v>
      </c>
      <c r="AP40" s="735">
        <f>+'P03 2023'!HH10</f>
        <v>9173184.7036499996</v>
      </c>
      <c r="AR40" s="1186"/>
      <c r="AS40" s="1186"/>
      <c r="AT40" s="1186"/>
      <c r="AU40" s="1186"/>
      <c r="AV40" s="1186"/>
      <c r="AW40" s="1186"/>
      <c r="AX40" s="1186"/>
    </row>
    <row r="41" spans="1:52" s="1098" customFormat="1" ht="15" hidden="1" customHeight="1" x14ac:dyDescent="0.25">
      <c r="B41" s="1222"/>
      <c r="C41" s="1131"/>
      <c r="D41" s="1132"/>
      <c r="E41" s="1776">
        <v>2</v>
      </c>
      <c r="F41" s="390" t="s">
        <v>829</v>
      </c>
      <c r="G41" s="342" t="s">
        <v>625</v>
      </c>
      <c r="H41" s="630">
        <f>+'P03 2024'!H19</f>
        <v>31528885.5</v>
      </c>
      <c r="I41" s="543">
        <f>+'P03 2024'!HJ29</f>
        <v>66022870.991999999</v>
      </c>
      <c r="J41" s="543">
        <f ca="1">SUMIF(S$6:$AP$6,"ok",S41:AN41)</f>
        <v>65899712.336000003</v>
      </c>
      <c r="K41" s="1886">
        <f t="shared" ca="1" si="4"/>
        <v>0.99813460617283789</v>
      </c>
      <c r="L41" s="1191">
        <f>+'P03 2024'!HL30</f>
        <v>66022870.991999999</v>
      </c>
      <c r="M41" s="1899">
        <f t="shared" si="3"/>
        <v>1</v>
      </c>
      <c r="N41" s="1188">
        <f t="shared" si="16"/>
        <v>0</v>
      </c>
      <c r="O41" s="1189">
        <f t="shared" si="2"/>
        <v>0</v>
      </c>
      <c r="P41" s="1190">
        <f>+'P03 2023'!HR27</f>
        <v>94563510.02595</v>
      </c>
      <c r="Q41" s="1120">
        <f>SUMIF($T$6:$AP$6,"SI",T41:AP41)</f>
        <v>92712901.8222</v>
      </c>
      <c r="R41" s="1866">
        <f t="shared" si="10"/>
        <v>0.98042999669489683</v>
      </c>
      <c r="S41" s="631">
        <f>+'P03 2024'!J20</f>
        <v>1941934.8589999999</v>
      </c>
      <c r="T41" s="1734">
        <f>+'P03 2023'!K19</f>
        <v>355869.35748000001</v>
      </c>
      <c r="U41" s="1735">
        <f>+'P03 2024'!R6</f>
        <v>15164780.949999999</v>
      </c>
      <c r="V41" s="641">
        <f>+'P03 2023'!W11</f>
        <v>3278060.2789649996</v>
      </c>
      <c r="W41" s="643">
        <f>+'P03 2024'!AK8</f>
        <v>2493326.736</v>
      </c>
      <c r="X41" s="729">
        <f>+'P03 2023'!AO9</f>
        <v>2682240.9605999999</v>
      </c>
      <c r="Y41" s="728">
        <f>+'P03 2024'!BD7</f>
        <v>6815555.0870000003</v>
      </c>
      <c r="Z41" s="735">
        <f>+'P03 2023'!BI8</f>
        <v>2118497.7909149998</v>
      </c>
      <c r="AA41" s="736">
        <f>+'P03 2024'!BW9</f>
        <v>5407289.9100000001</v>
      </c>
      <c r="AB41" s="735">
        <f>+'P03 2023'!CB12</f>
        <v>2647239.1856999998</v>
      </c>
      <c r="AC41" s="736">
        <f>+'P03 2024'!CP10</f>
        <v>3573297.5019999999</v>
      </c>
      <c r="AD41" s="735">
        <f>+'P03 2023'!CV7</f>
        <v>4573367.0835299995</v>
      </c>
      <c r="AE41" s="736">
        <f>+'P03 2024'!DH9</f>
        <v>3617424.84</v>
      </c>
      <c r="AF41" s="1229">
        <f>+'P03 2023'!DQ8</f>
        <v>19309831.248509996</v>
      </c>
      <c r="AG41" s="1228">
        <f>+'P03 2024'!EB8</f>
        <v>4489045.0049999999</v>
      </c>
      <c r="AH41" s="1229">
        <f>+'P03 2023'!EI8</f>
        <v>7500756.407399999</v>
      </c>
      <c r="AI41" s="1228">
        <f>+'P03 2024'!EV6</f>
        <v>8394117.0500000007</v>
      </c>
      <c r="AJ41" s="1229">
        <f>+'P03 2023'!FB8</f>
        <v>6495402.9981149994</v>
      </c>
      <c r="AK41" s="1228">
        <f>'P03 2024'!FP8</f>
        <v>10621237.710999999</v>
      </c>
      <c r="AL41" s="1229">
        <f>+'P03 2023'!FU8</f>
        <v>8837424.5474699996</v>
      </c>
      <c r="AM41" s="1241">
        <f>+'P03 2024'!GI11</f>
        <v>1036561.973</v>
      </c>
      <c r="AN41" s="1229">
        <f>+'P03 2023'!GN10</f>
        <v>20174210.228565</v>
      </c>
      <c r="AO41" s="1228">
        <f>+'P03 2024'!HA12</f>
        <v>2345140.713</v>
      </c>
      <c r="AP41" s="735">
        <f>+'P03 2023'!HH11</f>
        <v>14740001.734949999</v>
      </c>
      <c r="AR41" s="1186"/>
      <c r="AS41" s="1186"/>
      <c r="AT41" s="1186"/>
      <c r="AU41" s="1186"/>
      <c r="AV41" s="1186"/>
      <c r="AW41" s="1186"/>
      <c r="AX41" s="1186"/>
    </row>
    <row r="42" spans="1:52" s="1098" customFormat="1" ht="15" hidden="1" customHeight="1" x14ac:dyDescent="0.25">
      <c r="B42" s="1222"/>
      <c r="C42" s="1131"/>
      <c r="D42" s="1132"/>
      <c r="E42" s="1776">
        <v>3</v>
      </c>
      <c r="F42" s="390" t="s">
        <v>830</v>
      </c>
      <c r="G42" s="342" t="s">
        <v>626</v>
      </c>
      <c r="H42" s="630">
        <f>+'P03 2024'!H21</f>
        <v>17225780</v>
      </c>
      <c r="I42" s="543">
        <f>+'P03 2024'!HJ31</f>
        <v>18111122.129000001</v>
      </c>
      <c r="J42" s="543">
        <f ca="1">SUMIF(S$6:$AP$6,"ok",S42:AN42)</f>
        <v>18094665.729000002</v>
      </c>
      <c r="K42" s="1886">
        <f t="shared" ca="1" si="4"/>
        <v>0.99909136496994588</v>
      </c>
      <c r="L42" s="1191">
        <f>+'P03 2024'!HL32</f>
        <v>18111122.129000001</v>
      </c>
      <c r="M42" s="1899">
        <f t="shared" si="3"/>
        <v>1</v>
      </c>
      <c r="N42" s="1188">
        <f t="shared" si="16"/>
        <v>0</v>
      </c>
      <c r="O42" s="1189">
        <f t="shared" si="2"/>
        <v>0</v>
      </c>
      <c r="P42" s="1190">
        <f>+'P03 2023'!HR29</f>
        <v>17809537.795290001</v>
      </c>
      <c r="Q42" s="1120">
        <f>SUMIF($T$6:$AP$6,"SI",T42:AP42)</f>
        <v>17809537.795290001</v>
      </c>
      <c r="R42" s="1866">
        <f t="shared" si="10"/>
        <v>1</v>
      </c>
      <c r="S42" s="631">
        <f>+'P03 2024'!J22</f>
        <v>5276591.0109999999</v>
      </c>
      <c r="T42" s="1734">
        <f>+'P03 2023'!K21</f>
        <v>4945354.7081850003</v>
      </c>
      <c r="U42" s="1735">
        <v>0</v>
      </c>
      <c r="V42" s="641">
        <f>+'P03 2023'!W12</f>
        <v>31991.493959999996</v>
      </c>
      <c r="W42" s="643">
        <v>0</v>
      </c>
      <c r="X42" s="729">
        <v>0</v>
      </c>
      <c r="Y42" s="728">
        <f>+'P03 2024'!BD8</f>
        <v>4846954.2520000003</v>
      </c>
      <c r="Z42" s="729">
        <f>+'P03 2023'!BI9</f>
        <v>2338922.6517150002</v>
      </c>
      <c r="AA42" s="730">
        <f>+'P03 2024'!BW10</f>
        <v>208919.28099999999</v>
      </c>
      <c r="AB42" s="735">
        <f>+'P03 2023'!CB14</f>
        <v>875633.57833499985</v>
      </c>
      <c r="AC42" s="736">
        <v>0</v>
      </c>
      <c r="AD42" s="735">
        <f>+'P03 2023'!CV8</f>
        <v>1972321.1049599999</v>
      </c>
      <c r="AE42" s="736">
        <f>+'P03 2024'!DH10</f>
        <v>1774828.6529999999</v>
      </c>
      <c r="AF42" s="1229">
        <f>+'P03 2023'!DQ9</f>
        <v>1062683.9636849998</v>
      </c>
      <c r="AG42" s="1228">
        <f>+'P03 2024'!EB9</f>
        <v>2132268.91</v>
      </c>
      <c r="AH42" s="1229">
        <f>+'P03 2023'!EI9</f>
        <v>2964587.3656649999</v>
      </c>
      <c r="AI42" s="1228">
        <v>0</v>
      </c>
      <c r="AJ42" s="1736">
        <v>0</v>
      </c>
      <c r="AK42" s="1737">
        <f>'P03 2024'!FP9</f>
        <v>3807290.8620000002</v>
      </c>
      <c r="AL42" s="1229">
        <f>+'P03 2023'!FU9</f>
        <v>3618042.928785</v>
      </c>
      <c r="AM42" s="1241">
        <f>+'P03 2024'!GI12</f>
        <v>47812.76</v>
      </c>
      <c r="AN42" s="1229">
        <v>0</v>
      </c>
      <c r="AO42" s="1228">
        <v>0</v>
      </c>
      <c r="AP42" s="735">
        <v>0</v>
      </c>
      <c r="AR42" s="1186"/>
      <c r="AS42" s="1186"/>
      <c r="AT42" s="1186"/>
      <c r="AU42" s="1186"/>
      <c r="AV42" s="1186"/>
      <c r="AW42" s="1186"/>
      <c r="AX42" s="1186"/>
    </row>
    <row r="43" spans="1:52" s="1098" customFormat="1" ht="15" hidden="1" customHeight="1" x14ac:dyDescent="0.25">
      <c r="B43" s="1222"/>
      <c r="C43" s="1131"/>
      <c r="D43" s="1132"/>
      <c r="E43" s="1776">
        <v>8</v>
      </c>
      <c r="F43" s="390" t="s">
        <v>831</v>
      </c>
      <c r="G43" s="342" t="s">
        <v>964</v>
      </c>
      <c r="H43" s="630">
        <f>+'P03 2024'!H23</f>
        <v>2651011</v>
      </c>
      <c r="I43" s="543">
        <f>+'P03 2024'!HJ33</f>
        <v>748840.16099999996</v>
      </c>
      <c r="J43" s="543">
        <f ca="1">SUMIF(S$6:$AP$6,"ok",S43:AN43)</f>
        <v>747840.16099999996</v>
      </c>
      <c r="K43" s="1886">
        <f t="shared" ca="1" si="4"/>
        <v>0.99866460153704284</v>
      </c>
      <c r="L43" s="1191">
        <f>+'P03 2024'!HL34</f>
        <v>748840.16099999996</v>
      </c>
      <c r="M43" s="1899">
        <f t="shared" si="3"/>
        <v>1</v>
      </c>
      <c r="N43" s="1188">
        <f t="shared" si="16"/>
        <v>0</v>
      </c>
      <c r="O43" s="1189">
        <f t="shared" si="2"/>
        <v>0</v>
      </c>
      <c r="P43" s="1190">
        <f>+'P03 2023'!HR31</f>
        <v>10218970.849545</v>
      </c>
      <c r="Q43" s="1120">
        <f>SUMIF($T$6:$AP$6,"SI",T43:AP43)</f>
        <v>10218970.849545</v>
      </c>
      <c r="R43" s="1866">
        <f t="shared" si="10"/>
        <v>1</v>
      </c>
      <c r="S43" s="631">
        <v>0</v>
      </c>
      <c r="T43" s="632">
        <v>0</v>
      </c>
      <c r="U43" s="633">
        <v>0</v>
      </c>
      <c r="V43" s="641">
        <f>+'P03 2023'!W13</f>
        <v>615860.36595000001</v>
      </c>
      <c r="W43" s="643">
        <f>+'P03 2024'!AK9</f>
        <v>74436.52</v>
      </c>
      <c r="X43" s="729">
        <f>+'P03 2023'!AO10</f>
        <v>887342.01065999991</v>
      </c>
      <c r="Y43" s="728">
        <f>+'P03 2024'!BD9</f>
        <v>149569.511</v>
      </c>
      <c r="Z43" s="729">
        <f>+'P03 2023'!BI10</f>
        <v>232212.10837499998</v>
      </c>
      <c r="AA43" s="730">
        <f>+'P03 2024'!BW11</f>
        <v>224888.89600000001</v>
      </c>
      <c r="AB43" s="735">
        <f>+'P03 2023'!CB16</f>
        <v>1537164.9494099999</v>
      </c>
      <c r="AC43" s="736">
        <v>0</v>
      </c>
      <c r="AD43" s="735">
        <f>+'P03 2023'!CV9</f>
        <v>3437703.5372549999</v>
      </c>
      <c r="AE43" s="736">
        <f>+'P03 2024'!DH11</f>
        <v>9621.2990000000009</v>
      </c>
      <c r="AF43" s="1229">
        <f>+'P03 2023'!DQ10</f>
        <v>365514.44381999999</v>
      </c>
      <c r="AG43" s="1228">
        <v>0</v>
      </c>
      <c r="AH43" s="1229">
        <f>+'P03 2023'!EI10</f>
        <v>386383.35064499994</v>
      </c>
      <c r="AI43" s="1228">
        <f>+'P03 2024'!EV7</f>
        <v>74999.998999999996</v>
      </c>
      <c r="AJ43" s="1229">
        <f>+'P03 2023'!FB9</f>
        <v>1118692.5125849999</v>
      </c>
      <c r="AK43" s="1228">
        <f>'P03 2024'!FP10</f>
        <v>149600.07399999999</v>
      </c>
      <c r="AL43" s="1229">
        <f>+'P03 2023'!FU10</f>
        <v>712351.91209499992</v>
      </c>
      <c r="AM43" s="1241">
        <f>+'P03 2024'!GI13</f>
        <v>64723.862000000001</v>
      </c>
      <c r="AN43" s="1229">
        <f>+'P03 2023'!GN11</f>
        <v>698052.28895999992</v>
      </c>
      <c r="AO43" s="1228">
        <v>0</v>
      </c>
      <c r="AP43" s="735">
        <f>+'P03 2023'!HH12</f>
        <v>227693.36979</v>
      </c>
      <c r="AR43" s="1186"/>
      <c r="AS43" s="1186"/>
      <c r="AT43" s="1186"/>
      <c r="AU43" s="1186"/>
      <c r="AV43" s="1186"/>
      <c r="AW43" s="1186"/>
      <c r="AX43" s="1186"/>
    </row>
    <row r="44" spans="1:52" s="1098" customFormat="1" ht="15" customHeight="1" x14ac:dyDescent="0.25">
      <c r="B44" s="1222"/>
      <c r="C44" s="1131"/>
      <c r="D44" s="1132">
        <v>6</v>
      </c>
      <c r="E44" s="1133"/>
      <c r="F44" s="390" t="s">
        <v>918</v>
      </c>
      <c r="G44" s="1134" t="s">
        <v>1025</v>
      </c>
      <c r="H44" s="630">
        <f>SUM(H45:H50)</f>
        <v>57128757.998999998</v>
      </c>
      <c r="I44" s="543">
        <f>SUM(I45:I50)</f>
        <v>69784610</v>
      </c>
      <c r="J44" s="543">
        <f ca="1">SUMIF(S$6:$AP$6,"ok",S44:AN44)</f>
        <v>69781681.185000002</v>
      </c>
      <c r="K44" s="1886">
        <f t="shared" ca="1" si="4"/>
        <v>0.99995803064601207</v>
      </c>
      <c r="L44" s="543">
        <f>SUM(L45:L50)</f>
        <v>69781681.185000002</v>
      </c>
      <c r="M44" s="1899">
        <f t="shared" si="3"/>
        <v>0.99995803064601207</v>
      </c>
      <c r="N44" s="1188">
        <f t="shared" si="16"/>
        <v>2928.8149999976158</v>
      </c>
      <c r="O44" s="1189">
        <f t="shared" si="2"/>
        <v>4.1969353987900994E-5</v>
      </c>
      <c r="P44" s="1190">
        <f t="shared" ref="P44:AP44" si="18">SUM(P45:P50)</f>
        <v>91713599.054999992</v>
      </c>
      <c r="Q44" s="1120">
        <f t="shared" si="18"/>
        <v>91711506.424724996</v>
      </c>
      <c r="R44" s="1866">
        <f t="shared" si="10"/>
        <v>0.99997718298816574</v>
      </c>
      <c r="S44" s="634">
        <f>SUM(S45:S50)</f>
        <v>237416.59099999999</v>
      </c>
      <c r="T44" s="635">
        <f t="shared" si="18"/>
        <v>183563.55728999997</v>
      </c>
      <c r="U44" s="636">
        <f>SUM(U45:U50)</f>
        <v>1084751.5</v>
      </c>
      <c r="V44" s="636">
        <f>SUM(V45:V50)</f>
        <v>6993102.6097650006</v>
      </c>
      <c r="W44" s="630">
        <f>SUM(W45:W50)</f>
        <v>2792330.2650000001</v>
      </c>
      <c r="X44" s="737">
        <f>SUM(X45:X50)</f>
        <v>3875451.8430599999</v>
      </c>
      <c r="Y44" s="636">
        <f t="shared" si="18"/>
        <v>2465782.9109999998</v>
      </c>
      <c r="Z44" s="737">
        <f t="shared" si="18"/>
        <v>2935720.9134449996</v>
      </c>
      <c r="AA44" s="630">
        <f>SUM(AA45:AA50)</f>
        <v>3735783.9720000001</v>
      </c>
      <c r="AB44" s="737">
        <f>SUM(AB45:AB50)</f>
        <v>3339949.6606049994</v>
      </c>
      <c r="AC44" s="636">
        <f t="shared" si="18"/>
        <v>3388239.9609999997</v>
      </c>
      <c r="AD44" s="737">
        <f t="shared" si="18"/>
        <v>4229018.7250499995</v>
      </c>
      <c r="AE44" s="636">
        <f t="shared" si="18"/>
        <v>2863048.3829999999</v>
      </c>
      <c r="AF44" s="636">
        <f t="shared" si="18"/>
        <v>17200488.197159998</v>
      </c>
      <c r="AG44" s="240">
        <f t="shared" si="18"/>
        <v>5967819.2660000008</v>
      </c>
      <c r="AH44" s="636">
        <f t="shared" si="18"/>
        <v>8032356.0136799989</v>
      </c>
      <c r="AI44" s="240">
        <f t="shared" si="18"/>
        <v>4227155.2359999996</v>
      </c>
      <c r="AJ44" s="636">
        <f t="shared" si="18"/>
        <v>6174122.2414649986</v>
      </c>
      <c r="AK44" s="240">
        <f>SUM(AK45:AK50)</f>
        <v>11051996.388</v>
      </c>
      <c r="AL44" s="636">
        <f>SUM(AL45:AL50)</f>
        <v>10202563.757339999</v>
      </c>
      <c r="AM44" s="630">
        <f t="shared" si="18"/>
        <v>3682382.145</v>
      </c>
      <c r="AN44" s="636">
        <f t="shared" si="18"/>
        <v>6854889.0388949998</v>
      </c>
      <c r="AO44" s="240">
        <f t="shared" si="18"/>
        <v>28284974.567000002</v>
      </c>
      <c r="AP44" s="737">
        <f t="shared" si="18"/>
        <v>21690279.866970003</v>
      </c>
      <c r="AR44" s="1186"/>
      <c r="AS44" s="1186"/>
      <c r="AT44" s="1186"/>
      <c r="AU44" s="1186"/>
      <c r="AV44" s="1186"/>
      <c r="AW44" s="1186"/>
      <c r="AX44" s="1186"/>
    </row>
    <row r="45" spans="1:52" s="1098" customFormat="1" ht="15" hidden="1" customHeight="1" x14ac:dyDescent="0.25">
      <c r="B45" s="1222"/>
      <c r="C45" s="1131"/>
      <c r="D45" s="1132"/>
      <c r="E45" s="1776">
        <v>1</v>
      </c>
      <c r="F45" s="390" t="s">
        <v>832</v>
      </c>
      <c r="G45" s="342" t="s">
        <v>627</v>
      </c>
      <c r="H45" s="630">
        <f>+'P03 2024'!H24</f>
        <v>7099380.1940000001</v>
      </c>
      <c r="I45" s="543">
        <f>+'P03 2024'!HJ35</f>
        <v>7583567.392</v>
      </c>
      <c r="J45" s="543">
        <f ca="1">SUMIF(S$6:$AP$6,"ok",S45:AN45)</f>
        <v>7583567.3919999991</v>
      </c>
      <c r="K45" s="1886">
        <f t="shared" ca="1" si="4"/>
        <v>0.99999999999999989</v>
      </c>
      <c r="L45" s="1191">
        <f>+'P03 2024'!HL36</f>
        <v>7583567.392</v>
      </c>
      <c r="M45" s="1899">
        <f t="shared" si="3"/>
        <v>1</v>
      </c>
      <c r="N45" s="1188">
        <f t="shared" si="16"/>
        <v>0</v>
      </c>
      <c r="O45" s="1189">
        <f t="shared" si="2"/>
        <v>0</v>
      </c>
      <c r="P45" s="1190">
        <f>+'P03 2023'!HR33</f>
        <v>16012976.520465</v>
      </c>
      <c r="Q45" s="1120">
        <f t="shared" ref="Q45:Q54" si="19">SUMIF($T$6:$AP$6,"SI",T45:AP45)</f>
        <v>16012976.520464996</v>
      </c>
      <c r="R45" s="1866">
        <f t="shared" si="10"/>
        <v>0.99999999999999978</v>
      </c>
      <c r="S45" s="631">
        <f>+'P03 2024'!J25</f>
        <v>22987.5</v>
      </c>
      <c r="T45" s="1734">
        <f>+'P03 2023'!K24</f>
        <v>55700.249309999992</v>
      </c>
      <c r="U45" s="1735">
        <f>+'P03 2024'!R7</f>
        <v>101430</v>
      </c>
      <c r="V45" s="641">
        <f>+'P03 2023'!W14</f>
        <v>2002625.5044149999</v>
      </c>
      <c r="W45" s="643">
        <f>+'P03 2024'!AK10</f>
        <v>577091.61300000001</v>
      </c>
      <c r="X45" s="729">
        <f>+'P03 2023'!AO11</f>
        <v>488232.55151999998</v>
      </c>
      <c r="Y45" s="728">
        <f>+'P03 2024'!BD10</f>
        <v>1064351.1969999999</v>
      </c>
      <c r="Z45" s="729">
        <f>+'P03 2023'!BI11</f>
        <v>1138764.1744349999</v>
      </c>
      <c r="AA45" s="730">
        <f>+'P03 2024'!BW12</f>
        <v>1129588.764</v>
      </c>
      <c r="AB45" s="735">
        <f>+'P03 2023'!CB17</f>
        <v>1131110.9300699998</v>
      </c>
      <c r="AC45" s="736">
        <f>+'P03 2024'!CP11</f>
        <v>1200795.821</v>
      </c>
      <c r="AD45" s="735">
        <f>+'P03 2023'!CV10</f>
        <v>829462.75100999989</v>
      </c>
      <c r="AE45" s="736">
        <f>+'P03 2024'!DH12</f>
        <v>271128.86099999998</v>
      </c>
      <c r="AF45" s="1229">
        <f>+'P03 2023'!DQ11</f>
        <v>2189169.7033500001</v>
      </c>
      <c r="AG45" s="1228">
        <f>+'P03 2024'!EB10</f>
        <v>80472.652000000002</v>
      </c>
      <c r="AH45" s="1229">
        <f>+'P03 2023'!EI11</f>
        <v>2615503.1235299995</v>
      </c>
      <c r="AI45" s="1228">
        <f>+'P03 2024'!EV8</f>
        <v>188566</v>
      </c>
      <c r="AJ45" s="1229">
        <f>+'P03 2023'!FB10</f>
        <v>609312.77999999991</v>
      </c>
      <c r="AK45" s="1228">
        <f>'P03 2024'!FP11</f>
        <v>709783.40099999995</v>
      </c>
      <c r="AL45" s="1229">
        <f>+'P03 2023'!FU11</f>
        <v>1174844.2920299999</v>
      </c>
      <c r="AM45" s="1241">
        <f>+'P03 2024'!GI14</f>
        <v>188559.03700000001</v>
      </c>
      <c r="AN45" s="1229">
        <f>+'P03 2023'!GN12</f>
        <v>2083599.7726950001</v>
      </c>
      <c r="AO45" s="1228">
        <f>+'P03 2024'!HA13</f>
        <v>2048812.5460000001</v>
      </c>
      <c r="AP45" s="735">
        <f>+'P03 2023'!HH13</f>
        <v>1694650.6880999997</v>
      </c>
      <c r="AR45" s="1186"/>
      <c r="AS45" s="1186"/>
      <c r="AT45" s="1186"/>
      <c r="AU45" s="1186"/>
      <c r="AV45" s="1186"/>
      <c r="AW45" s="1186"/>
      <c r="AX45" s="1186"/>
    </row>
    <row r="46" spans="1:52" s="1098" customFormat="1" ht="15" hidden="1" customHeight="1" x14ac:dyDescent="0.25">
      <c r="B46" s="1222"/>
      <c r="C46" s="1131"/>
      <c r="D46" s="1132"/>
      <c r="E46" s="1776">
        <v>1</v>
      </c>
      <c r="F46" s="390" t="s">
        <v>833</v>
      </c>
      <c r="G46" s="342" t="s">
        <v>628</v>
      </c>
      <c r="H46" s="630">
        <f>+'P03 2024'!H26</f>
        <v>3167999.2140000002</v>
      </c>
      <c r="I46" s="543">
        <f>+'P03 2024'!HJ37</f>
        <v>6096884.2769999998</v>
      </c>
      <c r="J46" s="543">
        <f ca="1">SUMIF(S$6:$AP$6,"ok",S46:AN46)</f>
        <v>6096884.2769999998</v>
      </c>
      <c r="K46" s="1886">
        <f t="shared" ca="1" si="4"/>
        <v>1</v>
      </c>
      <c r="L46" s="1191">
        <f>+'P03 2024'!HL38</f>
        <v>6096884.2769999998</v>
      </c>
      <c r="M46" s="1899">
        <f t="shared" si="3"/>
        <v>1</v>
      </c>
      <c r="N46" s="1188">
        <f t="shared" si="16"/>
        <v>0</v>
      </c>
      <c r="O46" s="1189">
        <f t="shared" si="2"/>
        <v>0</v>
      </c>
      <c r="P46" s="1190">
        <f>+'P03 2023'!HR35</f>
        <v>7186781.0512799993</v>
      </c>
      <c r="Q46" s="1120">
        <f t="shared" si="19"/>
        <v>7186781.0512799993</v>
      </c>
      <c r="R46" s="1866">
        <f t="shared" si="10"/>
        <v>1</v>
      </c>
      <c r="S46" s="631">
        <v>0</v>
      </c>
      <c r="T46" s="632">
        <v>0</v>
      </c>
      <c r="U46" s="633">
        <v>0</v>
      </c>
      <c r="V46" s="641">
        <f>+'P03 2023'!W15</f>
        <v>2278273.76829</v>
      </c>
      <c r="W46" s="643">
        <v>0</v>
      </c>
      <c r="X46" s="729">
        <f>+'P03 2023'!AO12</f>
        <v>1313293.3605899999</v>
      </c>
      <c r="Y46" s="728">
        <f>+'P03 2024'!BD11</f>
        <v>406146</v>
      </c>
      <c r="Z46" s="729">
        <v>0</v>
      </c>
      <c r="AA46" s="730">
        <v>0</v>
      </c>
      <c r="AB46" s="735">
        <f>+'P03 2023'!CB18</f>
        <v>343102.5</v>
      </c>
      <c r="AC46" s="736">
        <f>+'P03 2024'!CP12</f>
        <v>659886.34</v>
      </c>
      <c r="AD46" s="735">
        <v>0</v>
      </c>
      <c r="AE46" s="736">
        <v>0</v>
      </c>
      <c r="AF46" s="1229">
        <v>0</v>
      </c>
      <c r="AG46" s="1228">
        <v>0</v>
      </c>
      <c r="AH46" s="1229">
        <f>+'P03 2023'!EI12</f>
        <v>197477.99999999997</v>
      </c>
      <c r="AI46" s="1228">
        <f>+'P03 2024'!EV9</f>
        <v>70686</v>
      </c>
      <c r="AJ46" s="1229">
        <v>0</v>
      </c>
      <c r="AK46" s="1228">
        <f>'P03 2024'!FP12</f>
        <v>4436946.1370000001</v>
      </c>
      <c r="AL46" s="1229">
        <f>+'P03 2023'!FU12</f>
        <v>3054633.4224</v>
      </c>
      <c r="AM46" s="1241">
        <f>+'P03 2024'!GI15</f>
        <v>523219.8</v>
      </c>
      <c r="AN46" s="1229">
        <v>0</v>
      </c>
      <c r="AO46" s="1228">
        <v>0</v>
      </c>
      <c r="AP46" s="735">
        <v>0</v>
      </c>
      <c r="AR46" s="1186"/>
      <c r="AS46" s="1186"/>
      <c r="AT46" s="1186"/>
      <c r="AU46" s="1186"/>
      <c r="AV46" s="1186"/>
      <c r="AW46" s="1186"/>
      <c r="AX46" s="1186"/>
    </row>
    <row r="47" spans="1:52" s="1098" customFormat="1" ht="15" hidden="1" customHeight="1" x14ac:dyDescent="0.25">
      <c r="B47" s="1222"/>
      <c r="C47" s="1131"/>
      <c r="D47" s="1132"/>
      <c r="E47" s="1776">
        <v>1</v>
      </c>
      <c r="F47" s="390" t="s">
        <v>834</v>
      </c>
      <c r="G47" s="342" t="s">
        <v>629</v>
      </c>
      <c r="H47" s="630">
        <f>+'P03 2024'!H27</f>
        <v>2690153.1310000001</v>
      </c>
      <c r="I47" s="543">
        <f>+'P03 2024'!HJ39</f>
        <v>2826341.2930000001</v>
      </c>
      <c r="J47" s="543">
        <f ca="1">SUMIF(S$6:$AP$6,"ok",S47:AN47)</f>
        <v>2826341.2930000001</v>
      </c>
      <c r="K47" s="1886">
        <f t="shared" ca="1" si="4"/>
        <v>1</v>
      </c>
      <c r="L47" s="1191">
        <f>+'P03 2024'!HL40</f>
        <v>2826341.2930000001</v>
      </c>
      <c r="M47" s="1899">
        <f t="shared" si="3"/>
        <v>1</v>
      </c>
      <c r="N47" s="1188">
        <f t="shared" si="16"/>
        <v>0</v>
      </c>
      <c r="O47" s="1189">
        <f t="shared" si="2"/>
        <v>0</v>
      </c>
      <c r="P47" s="1190">
        <f>+'P03 2023'!HR37</f>
        <v>5986375.1789849997</v>
      </c>
      <c r="Q47" s="1120">
        <f t="shared" si="19"/>
        <v>5986375.1789849997</v>
      </c>
      <c r="R47" s="1866">
        <f t="shared" si="10"/>
        <v>1</v>
      </c>
      <c r="S47" s="631">
        <v>0</v>
      </c>
      <c r="T47" s="632">
        <v>0</v>
      </c>
      <c r="U47" s="633">
        <v>0</v>
      </c>
      <c r="V47" s="641">
        <f>+'P03 2023'!W16</f>
        <v>376525.59974999994</v>
      </c>
      <c r="W47" s="643">
        <f>+'P03 2024'!AK11</f>
        <v>88260</v>
      </c>
      <c r="X47" s="729">
        <f>+'P03 2023'!AO13</f>
        <v>359922.53132999997</v>
      </c>
      <c r="Y47" s="728">
        <f>+'P03 2024'!BD12</f>
        <v>237956.77</v>
      </c>
      <c r="Z47" s="729">
        <f>+'P03 2023'!BI12</f>
        <v>147617.78993999999</v>
      </c>
      <c r="AA47" s="730">
        <f>+'P03 2024'!BW13</f>
        <v>435985</v>
      </c>
      <c r="AB47" s="735">
        <f>+'P03 2023'!CB19</f>
        <v>399838.36099499994</v>
      </c>
      <c r="AC47" s="736">
        <f>+'P03 2024'!CP13</f>
        <v>111600</v>
      </c>
      <c r="AD47" s="735">
        <f>+'P03 2023'!CV11</f>
        <v>365901.69010499993</v>
      </c>
      <c r="AE47" s="736">
        <f>+'P03 2024'!DH13</f>
        <v>369703.125</v>
      </c>
      <c r="AF47" s="1229">
        <f>+'P03 2023'!DQ12</f>
        <v>1923225.8633999999</v>
      </c>
      <c r="AG47" s="1228">
        <f>+'P03 2024'!EB11</f>
        <v>588837</v>
      </c>
      <c r="AH47" s="1229">
        <f>+'P03 2023'!EI13</f>
        <v>207281.17741499998</v>
      </c>
      <c r="AI47" s="1228">
        <f>+'P03 2024'!EV10</f>
        <v>115920</v>
      </c>
      <c r="AJ47" s="1229">
        <v>0</v>
      </c>
      <c r="AK47" s="1228">
        <f>'P03 2024'!FP13</f>
        <v>399995.39199999999</v>
      </c>
      <c r="AL47" s="1229">
        <f>+'P03 2023'!FU13</f>
        <v>198968.85125999997</v>
      </c>
      <c r="AM47" s="1241">
        <f>+'P03 2024'!GI16</f>
        <v>9500</v>
      </c>
      <c r="AN47" s="1229">
        <f>+'P03 2023'!GN13</f>
        <v>289422.28606499999</v>
      </c>
      <c r="AO47" s="1228">
        <f>+'P03 2024'!HA14</f>
        <v>468584.00599999999</v>
      </c>
      <c r="AP47" s="735">
        <f>+'P03 2023'!HH14</f>
        <v>1717671.0287249999</v>
      </c>
      <c r="AR47" s="1186"/>
      <c r="AS47" s="1186"/>
      <c r="AT47" s="1186"/>
      <c r="AU47" s="1186"/>
      <c r="AV47" s="1186"/>
      <c r="AW47" s="1186"/>
      <c r="AX47" s="1186"/>
    </row>
    <row r="48" spans="1:52" s="1098" customFormat="1" ht="15" hidden="1" customHeight="1" x14ac:dyDescent="0.25">
      <c r="B48" s="1222"/>
      <c r="C48" s="1131"/>
      <c r="D48" s="1132"/>
      <c r="E48" s="1776">
        <v>1</v>
      </c>
      <c r="F48" s="390" t="s">
        <v>835</v>
      </c>
      <c r="G48" s="342" t="s">
        <v>630</v>
      </c>
      <c r="H48" s="630">
        <f>+'P03 2024'!H28</f>
        <v>1767372.8019999999</v>
      </c>
      <c r="I48" s="543">
        <f>+'P03 2024'!HJ41</f>
        <v>2820166.52</v>
      </c>
      <c r="J48" s="543">
        <f ca="1">SUMIF(S$6:$AP$6,"ok",S48:AN48)</f>
        <v>2820166.52</v>
      </c>
      <c r="K48" s="1886">
        <f t="shared" ca="1" si="4"/>
        <v>1</v>
      </c>
      <c r="L48" s="1191">
        <f>+'P03 2024'!HL42</f>
        <v>2820166.52</v>
      </c>
      <c r="M48" s="1899">
        <f t="shared" si="3"/>
        <v>1</v>
      </c>
      <c r="N48" s="1188">
        <f t="shared" si="16"/>
        <v>0</v>
      </c>
      <c r="O48" s="1189">
        <f t="shared" si="2"/>
        <v>0</v>
      </c>
      <c r="P48" s="1190">
        <f>+'P03 2023'!HR39</f>
        <v>3671552.7134099999</v>
      </c>
      <c r="Q48" s="1120">
        <f t="shared" si="19"/>
        <v>3671552.7134099999</v>
      </c>
      <c r="R48" s="1866">
        <f t="shared" si="10"/>
        <v>1</v>
      </c>
      <c r="S48" s="631">
        <v>0</v>
      </c>
      <c r="T48" s="632">
        <v>0</v>
      </c>
      <c r="U48" s="633">
        <f>+'P03 2024'!R8</f>
        <v>36200</v>
      </c>
      <c r="V48" s="641">
        <f>+'P03 2023'!W17</f>
        <v>123885.61874999999</v>
      </c>
      <c r="W48" s="643">
        <f>+'P03 2024'!AK12</f>
        <v>69020</v>
      </c>
      <c r="X48" s="729">
        <f>+'P03 2023'!AO14</f>
        <v>145903.47493499998</v>
      </c>
      <c r="Y48" s="728">
        <f>+'P03 2024'!BD13</f>
        <v>18345.625</v>
      </c>
      <c r="Z48" s="729">
        <f>+'P03 2023'!BI13</f>
        <v>43119.134999999995</v>
      </c>
      <c r="AA48" s="730">
        <f>+'P03 2024'!BW14</f>
        <v>15232.594999999999</v>
      </c>
      <c r="AB48" s="735">
        <f>+'P03 2023'!CB20</f>
        <v>209446.40569499999</v>
      </c>
      <c r="AC48" s="736">
        <f>+'P03 2024'!CP14</f>
        <v>301550.07</v>
      </c>
      <c r="AD48" s="735">
        <f>+'P03 2023'!CV12</f>
        <v>87245.126279999997</v>
      </c>
      <c r="AE48" s="736">
        <v>0</v>
      </c>
      <c r="AF48" s="1229">
        <f>+'P03 2023'!DQ13</f>
        <v>623757.39421499998</v>
      </c>
      <c r="AG48" s="1228">
        <f>+'P03 2024'!EB12</f>
        <v>434634.125</v>
      </c>
      <c r="AH48" s="1229">
        <f>+'P03 2023'!EI14</f>
        <v>622927.43806499988</v>
      </c>
      <c r="AI48" s="1228">
        <v>0</v>
      </c>
      <c r="AJ48" s="1229">
        <f>+'P03 2023'!FB11</f>
        <v>458622.09886500001</v>
      </c>
      <c r="AK48" s="1228">
        <f>'P03 2024'!FP14</f>
        <v>177916.5</v>
      </c>
      <c r="AL48" s="1229">
        <f>+'P03 2023'!FU14</f>
        <v>291355.92998999998</v>
      </c>
      <c r="AM48" s="1241">
        <f>+'P03 2024'!GI17</f>
        <v>72530.854999999996</v>
      </c>
      <c r="AN48" s="1229">
        <f>+'P03 2023'!GN14</f>
        <v>355781.84408999997</v>
      </c>
      <c r="AO48" s="1228">
        <f>+'P03 2024'!HA15</f>
        <v>1694736.75</v>
      </c>
      <c r="AP48" s="735">
        <f>+'P03 2023'!HH15</f>
        <v>709508.2475249999</v>
      </c>
      <c r="AR48" s="1186"/>
      <c r="AS48" s="1186"/>
      <c r="AT48" s="1186"/>
      <c r="AU48" s="1186"/>
      <c r="AV48" s="1186"/>
      <c r="AW48" s="1186"/>
      <c r="AX48" s="1186"/>
    </row>
    <row r="49" spans="2:52" s="1098" customFormat="1" ht="15" hidden="1" customHeight="1" x14ac:dyDescent="0.25">
      <c r="B49" s="1222"/>
      <c r="C49" s="1131"/>
      <c r="D49" s="1132"/>
      <c r="E49" s="1776">
        <v>1</v>
      </c>
      <c r="F49" s="390" t="s">
        <v>836</v>
      </c>
      <c r="G49" s="342" t="s">
        <v>631</v>
      </c>
      <c r="H49" s="630">
        <f>+'P03 2024'!H29</f>
        <v>20808775</v>
      </c>
      <c r="I49" s="543">
        <f>+'P03 2024'!HJ43</f>
        <v>9619759.034</v>
      </c>
      <c r="J49" s="543">
        <f ca="1">SUMIF(S$6:$AP$6,"ok",S49:AN49)</f>
        <v>9619759.034</v>
      </c>
      <c r="K49" s="1886">
        <f t="shared" ca="1" si="4"/>
        <v>1</v>
      </c>
      <c r="L49" s="1191">
        <f>+'P03 2024'!HL44</f>
        <v>9619759.034</v>
      </c>
      <c r="M49" s="1899">
        <f t="shared" si="3"/>
        <v>1</v>
      </c>
      <c r="N49" s="1188">
        <f t="shared" si="16"/>
        <v>0</v>
      </c>
      <c r="O49" s="1189">
        <f t="shared" si="2"/>
        <v>0</v>
      </c>
      <c r="P49" s="1190">
        <f>+'P03 2023'!HR41</f>
        <v>9318626.4661199991</v>
      </c>
      <c r="Q49" s="1120">
        <f t="shared" si="19"/>
        <v>9318626.4661199991</v>
      </c>
      <c r="R49" s="1866">
        <f t="shared" si="10"/>
        <v>1</v>
      </c>
      <c r="S49" s="631">
        <v>0</v>
      </c>
      <c r="T49" s="632">
        <v>0</v>
      </c>
      <c r="U49" s="633">
        <v>0</v>
      </c>
      <c r="V49" s="641">
        <v>0</v>
      </c>
      <c r="W49" s="643">
        <v>0</v>
      </c>
      <c r="X49" s="729">
        <v>0</v>
      </c>
      <c r="Y49" s="728">
        <v>0</v>
      </c>
      <c r="Z49" s="729">
        <v>0</v>
      </c>
      <c r="AA49" s="730">
        <f>+'P03 2024'!BW15</f>
        <v>292620</v>
      </c>
      <c r="AB49" s="735">
        <f>+'P03 2023'!CB21</f>
        <v>0</v>
      </c>
      <c r="AC49" s="736">
        <f>+'P03 2024'!CP15</f>
        <v>90000</v>
      </c>
      <c r="AD49" s="735">
        <f>+'P03 2023'!CV13</f>
        <v>776373.31196999992</v>
      </c>
      <c r="AE49" s="736">
        <f>+'P03 2024'!DH14</f>
        <v>295393.109</v>
      </c>
      <c r="AF49" s="1229">
        <f>+'P03 2023'!DQ14</f>
        <v>658996.93034999992</v>
      </c>
      <c r="AG49" s="1228">
        <f>+'P03 2024'!EB13</f>
        <v>1188671.378</v>
      </c>
      <c r="AH49" s="1229">
        <f>+'P03 2023'!EI15</f>
        <v>77250.586680000008</v>
      </c>
      <c r="AI49" s="1228">
        <f>+'P03 2024'!EV11</f>
        <v>1052982.463</v>
      </c>
      <c r="AJ49" s="1229">
        <f>+'P03 2023'!FB12</f>
        <v>761208.57890999992</v>
      </c>
      <c r="AK49" s="1228">
        <f>'P03 2024'!FP15</f>
        <v>2615284.1150000002</v>
      </c>
      <c r="AL49" s="1229">
        <f>+'P03 2023'!FU15</f>
        <v>761775.62021999992</v>
      </c>
      <c r="AM49" s="1241">
        <f>+'P03 2024'!GI18</f>
        <v>760813.52800000005</v>
      </c>
      <c r="AN49" s="1229">
        <f>+'P03 2023'!GN15</f>
        <v>1242097.3852199998</v>
      </c>
      <c r="AO49" s="1228">
        <f>+'P03 2024'!HA16</f>
        <v>3323994.4410000001</v>
      </c>
      <c r="AP49" s="735">
        <f>+'P03 2023'!HH16</f>
        <v>5040924.05277</v>
      </c>
      <c r="AR49" s="1186"/>
      <c r="AS49" s="1186"/>
      <c r="AT49" s="1186"/>
      <c r="AU49" s="1186"/>
      <c r="AV49" s="1186"/>
      <c r="AW49" s="1186"/>
      <c r="AX49" s="1186"/>
    </row>
    <row r="50" spans="2:52" s="1098" customFormat="1" ht="15" hidden="1" customHeight="1" x14ac:dyDescent="0.25">
      <c r="B50" s="1222"/>
      <c r="C50" s="1131"/>
      <c r="D50" s="1132"/>
      <c r="E50" s="1776">
        <v>1</v>
      </c>
      <c r="F50" s="390" t="s">
        <v>965</v>
      </c>
      <c r="G50" s="342" t="s">
        <v>632</v>
      </c>
      <c r="H50" s="630">
        <f>+'P03 2024'!H30</f>
        <v>21595077.658</v>
      </c>
      <c r="I50" s="543">
        <f>+'P03 2024'!HJ45</f>
        <v>40837891.483999997</v>
      </c>
      <c r="J50" s="543">
        <f ca="1">SUMIF(S$6:$AP$6,"ok",S50:AN50)</f>
        <v>40834962.669</v>
      </c>
      <c r="K50" s="1886">
        <f t="shared" ca="1" si="4"/>
        <v>0.99992828192412564</v>
      </c>
      <c r="L50" s="1191">
        <f>+'P03 2024'!HL46</f>
        <v>40834962.669</v>
      </c>
      <c r="M50" s="1899">
        <f t="shared" si="3"/>
        <v>0.99992828192412564</v>
      </c>
      <c r="N50" s="1188">
        <f t="shared" ref="N50:N52" si="20">+I50-L50</f>
        <v>2928.8149999976158</v>
      </c>
      <c r="O50" s="1189">
        <f t="shared" si="2"/>
        <v>7.1718075874340997E-5</v>
      </c>
      <c r="P50" s="1190">
        <f>+'P03 2023'!HR43</f>
        <v>49537287.12473999</v>
      </c>
      <c r="Q50" s="1120">
        <f t="shared" si="19"/>
        <v>49535194.494464993</v>
      </c>
      <c r="R50" s="1866">
        <f t="shared" si="10"/>
        <v>0.99995775646192075</v>
      </c>
      <c r="S50" s="631">
        <f>+'P03 2024'!J31</f>
        <v>214429.09099999999</v>
      </c>
      <c r="T50" s="1734">
        <f>+'P03 2023'!K30</f>
        <v>127863.30797999998</v>
      </c>
      <c r="U50" s="1735">
        <f>+'P03 2024'!R9</f>
        <v>947121.5</v>
      </c>
      <c r="V50" s="641">
        <f>+'P03 2023'!W18</f>
        <v>2211792.1185599999</v>
      </c>
      <c r="W50" s="643">
        <f>+'P03 2024'!AK13</f>
        <v>2057958.652</v>
      </c>
      <c r="X50" s="729">
        <f>+'P03 2023'!AO15</f>
        <v>1568099.924685</v>
      </c>
      <c r="Y50" s="728">
        <f>+'P03 2024'!BD14</f>
        <v>738983.31900000002</v>
      </c>
      <c r="Z50" s="729">
        <f>+'P03 2023'!BI14</f>
        <v>1606219.8140699998</v>
      </c>
      <c r="AA50" s="730">
        <f>+'P03 2024'!BW16</f>
        <v>1862357.6129999999</v>
      </c>
      <c r="AB50" s="735">
        <f>+'P03 2023'!CB22</f>
        <v>1256451.4638449999</v>
      </c>
      <c r="AC50" s="736">
        <f>+'P03 2024'!CP16</f>
        <v>1024407.73</v>
      </c>
      <c r="AD50" s="735">
        <f>+'P03 2023'!CV14</f>
        <v>2170035.8456849996</v>
      </c>
      <c r="AE50" s="736">
        <f>+'P03 2024'!DH15</f>
        <v>1926823.2879999999</v>
      </c>
      <c r="AF50" s="1229">
        <f>+'P03 2023'!DQ15</f>
        <v>11805338.305845</v>
      </c>
      <c r="AG50" s="1228">
        <f>+'P03 2024'!EB14</f>
        <v>3675204.111</v>
      </c>
      <c r="AH50" s="1229">
        <f>+'P03 2023'!EI16</f>
        <v>4311915.6879899995</v>
      </c>
      <c r="AI50" s="1228">
        <f>+'P03 2024'!EV12</f>
        <v>2799000.773</v>
      </c>
      <c r="AJ50" s="1229">
        <f>+'P03 2023'!FB13</f>
        <v>4344978.783689999</v>
      </c>
      <c r="AK50" s="1228">
        <f>'P03 2024'!FP16</f>
        <v>2712070.8429999999</v>
      </c>
      <c r="AL50" s="1229">
        <f>+'P03 2023'!FU16</f>
        <v>4720985.6414399995</v>
      </c>
      <c r="AM50" s="1241">
        <f>+'P03 2024'!GI19</f>
        <v>2127758.9249999998</v>
      </c>
      <c r="AN50" s="1229">
        <f>+'P03 2023'!GN16</f>
        <v>2883987.750825</v>
      </c>
      <c r="AO50" s="1228">
        <f>+'P03 2024'!HA17</f>
        <v>20748846.824000001</v>
      </c>
      <c r="AP50" s="735">
        <f>+'P03 2023'!HH17</f>
        <v>12527525.849850001</v>
      </c>
      <c r="AQ50" s="1100"/>
      <c r="AR50" s="1186"/>
      <c r="AS50" s="1186"/>
      <c r="AT50" s="1186"/>
      <c r="AU50" s="1186"/>
      <c r="AV50" s="1186"/>
      <c r="AW50" s="1186"/>
      <c r="AX50" s="1186"/>
    </row>
    <row r="51" spans="2:52" s="1098" customFormat="1" ht="15" customHeight="1" x14ac:dyDescent="0.25">
      <c r="B51" s="1222"/>
      <c r="C51" s="1131"/>
      <c r="D51" s="1132">
        <v>100</v>
      </c>
      <c r="E51" s="1133"/>
      <c r="F51" s="390" t="s">
        <v>837</v>
      </c>
      <c r="G51" s="1134" t="s">
        <v>1026</v>
      </c>
      <c r="H51" s="630">
        <f>+'P03 2024'!H32</f>
        <v>9719640</v>
      </c>
      <c r="I51" s="543">
        <f>+'P03 2024'!HJ47</f>
        <v>9719640</v>
      </c>
      <c r="J51" s="543">
        <f ca="1">SUMIF(S$6:$AP$6,"ok",S51:AN51)</f>
        <v>9719640</v>
      </c>
      <c r="K51" s="1886">
        <f t="shared" ca="1" si="4"/>
        <v>1</v>
      </c>
      <c r="L51" s="1191">
        <f>+'P03 2024'!HL48</f>
        <v>9719640</v>
      </c>
      <c r="M51" s="1899">
        <f t="shared" si="3"/>
        <v>1</v>
      </c>
      <c r="N51" s="1188">
        <f>+I51-L51</f>
        <v>0</v>
      </c>
      <c r="O51" s="1189">
        <f t="shared" si="2"/>
        <v>0</v>
      </c>
      <c r="P51" s="1192">
        <f>+'P03 2023'!HR45</f>
        <v>8502382.1699999999</v>
      </c>
      <c r="Q51" s="1120">
        <f t="shared" si="19"/>
        <v>8502382.1699999981</v>
      </c>
      <c r="R51" s="1866">
        <f t="shared" si="10"/>
        <v>0.99999999999999978</v>
      </c>
      <c r="S51" s="631">
        <v>0</v>
      </c>
      <c r="T51" s="632">
        <v>0</v>
      </c>
      <c r="U51" s="633">
        <v>0</v>
      </c>
      <c r="V51" s="641">
        <v>0</v>
      </c>
      <c r="W51" s="643">
        <v>0</v>
      </c>
      <c r="X51" s="729">
        <v>0</v>
      </c>
      <c r="Y51" s="728">
        <v>0</v>
      </c>
      <c r="Z51" s="729">
        <v>0</v>
      </c>
      <c r="AA51" s="730">
        <v>0</v>
      </c>
      <c r="AB51" s="735">
        <v>0</v>
      </c>
      <c r="AC51" s="736">
        <v>0</v>
      </c>
      <c r="AD51" s="735">
        <v>0</v>
      </c>
      <c r="AE51" s="736">
        <f>+'P03 2024'!DH16</f>
        <v>42488.205999999998</v>
      </c>
      <c r="AF51" s="1229">
        <v>0</v>
      </c>
      <c r="AG51" s="1228">
        <v>0</v>
      </c>
      <c r="AH51" s="1229">
        <v>0</v>
      </c>
      <c r="AI51" s="1228">
        <v>0</v>
      </c>
      <c r="AJ51" s="1229">
        <v>0</v>
      </c>
      <c r="AK51" s="1228">
        <f>'P03 2024'!FP17</f>
        <v>448453.951</v>
      </c>
      <c r="AL51" s="1229">
        <f>+'P03 2023'!FU17</f>
        <v>53697.36492</v>
      </c>
      <c r="AM51" s="1241">
        <f>+'P03 2024'!GI20</f>
        <v>5467962</v>
      </c>
      <c r="AN51" s="1229">
        <f>+'P03 2023'!GN17</f>
        <v>3062901.3749999995</v>
      </c>
      <c r="AO51" s="1228">
        <f>+'P03 2024'!HA18</f>
        <v>3760735.8429999999</v>
      </c>
      <c r="AP51" s="735">
        <f>+'P03 2023'!HH18</f>
        <v>5385783.4300799994</v>
      </c>
      <c r="AQ51" s="1100"/>
      <c r="AR51" s="1186"/>
      <c r="AS51" s="1186"/>
      <c r="AT51" s="1186"/>
      <c r="AU51" s="1186"/>
      <c r="AV51" s="1186"/>
      <c r="AW51" s="1186"/>
      <c r="AX51" s="1186"/>
    </row>
    <row r="52" spans="2:52" s="1098" customFormat="1" ht="15" customHeight="1" x14ac:dyDescent="0.25">
      <c r="B52" s="1222"/>
      <c r="C52" s="1131"/>
      <c r="D52" s="1132">
        <v>110</v>
      </c>
      <c r="E52" s="1133"/>
      <c r="F52" s="390" t="s">
        <v>219</v>
      </c>
      <c r="G52" s="1134" t="s">
        <v>220</v>
      </c>
      <c r="H52" s="630">
        <f>+'P03 2024'!H33</f>
        <v>17089021</v>
      </c>
      <c r="I52" s="543">
        <f>+'P03 2024'!HJ49</f>
        <v>17089021</v>
      </c>
      <c r="J52" s="543">
        <f ca="1">SUMIF(S$6:$AP25,"ok",S52:AN52)</f>
        <v>17089021</v>
      </c>
      <c r="K52" s="1886">
        <f t="shared" ca="1" si="4"/>
        <v>1</v>
      </c>
      <c r="L52" s="1191">
        <f>+'P03 2024'!HL50</f>
        <v>17089021</v>
      </c>
      <c r="M52" s="1899">
        <f t="shared" si="3"/>
        <v>1</v>
      </c>
      <c r="N52" s="1188">
        <f t="shared" si="20"/>
        <v>0</v>
      </c>
      <c r="O52" s="1189">
        <f t="shared" si="2"/>
        <v>0</v>
      </c>
      <c r="P52" s="1192">
        <f>+'P03 2023'!HR47</f>
        <v>17527200.254999999</v>
      </c>
      <c r="Q52" s="1120">
        <f t="shared" si="19"/>
        <v>17527200.254999995</v>
      </c>
      <c r="R52" s="1866">
        <f t="shared" si="10"/>
        <v>0.99999999999999978</v>
      </c>
      <c r="S52" s="631">
        <v>0</v>
      </c>
      <c r="T52" s="632">
        <v>0</v>
      </c>
      <c r="U52" s="633">
        <v>0</v>
      </c>
      <c r="V52" s="641">
        <v>0</v>
      </c>
      <c r="W52" s="643">
        <v>0</v>
      </c>
      <c r="X52" s="729">
        <v>0</v>
      </c>
      <c r="Y52" s="728">
        <v>0</v>
      </c>
      <c r="Z52" s="729">
        <v>0</v>
      </c>
      <c r="AA52" s="730">
        <v>0</v>
      </c>
      <c r="AB52" s="735">
        <v>0</v>
      </c>
      <c r="AC52" s="736">
        <v>0</v>
      </c>
      <c r="AD52" s="735">
        <v>0</v>
      </c>
      <c r="AE52" s="736">
        <f>+'P03 2024'!DH17</f>
        <v>17089021</v>
      </c>
      <c r="AF52" s="1229">
        <f>+'P03 2023'!DQ16</f>
        <v>7726558.8208049992</v>
      </c>
      <c r="AG52" s="1228">
        <v>0</v>
      </c>
      <c r="AH52" s="1229">
        <f>+'P03 2023'!EI17</f>
        <v>3123464.4817649997</v>
      </c>
      <c r="AI52" s="1228">
        <v>0</v>
      </c>
      <c r="AJ52" s="1229">
        <f>+'P03 2023'!FB14</f>
        <v>1664135.4374099998</v>
      </c>
      <c r="AK52" s="1228">
        <v>0</v>
      </c>
      <c r="AL52" s="1229">
        <f>+'P03 2023'!FU18</f>
        <v>1572732.0651149999</v>
      </c>
      <c r="AM52" s="1241">
        <v>0</v>
      </c>
      <c r="AN52" s="733">
        <f>+'P03 2023'!GN18</f>
        <v>2832923.9123549997</v>
      </c>
      <c r="AO52" s="1230">
        <v>0</v>
      </c>
      <c r="AP52" s="735">
        <f>+'P03 2023'!HH19</f>
        <v>607385.53755000001</v>
      </c>
      <c r="AR52" s="1186"/>
      <c r="AS52" s="1186"/>
      <c r="AT52" s="1186"/>
      <c r="AU52" s="1186"/>
      <c r="AV52" s="1186"/>
      <c r="AW52" s="1186"/>
      <c r="AX52" s="1186"/>
    </row>
    <row r="53" spans="2:52" s="1098" customFormat="1" ht="15" customHeight="1" x14ac:dyDescent="0.25">
      <c r="B53" s="1222"/>
      <c r="C53" s="1131"/>
      <c r="D53" s="1132">
        <v>111</v>
      </c>
      <c r="E53" s="1133"/>
      <c r="F53" s="390" t="s">
        <v>262</v>
      </c>
      <c r="G53" s="1134" t="s">
        <v>1000</v>
      </c>
      <c r="H53" s="630">
        <f>+'P03 2024'!H34</f>
        <v>8937547</v>
      </c>
      <c r="I53" s="543">
        <f>+'P03 2024'!HJ51</f>
        <v>8937547</v>
      </c>
      <c r="J53" s="543">
        <f ca="1">SUMIF(S$6:$AP26,"ok",S53:AN53)</f>
        <v>8937547</v>
      </c>
      <c r="K53" s="1886">
        <f t="shared" ca="1" si="4"/>
        <v>1</v>
      </c>
      <c r="L53" s="1191">
        <f>+'P03 2024'!HL52</f>
        <v>8937547</v>
      </c>
      <c r="M53" s="1899">
        <f t="shared" si="3"/>
        <v>1</v>
      </c>
      <c r="N53" s="1188">
        <f>+I53-L53</f>
        <v>0</v>
      </c>
      <c r="O53" s="1189">
        <f t="shared" si="2"/>
        <v>0</v>
      </c>
      <c r="P53" s="1192">
        <f>+'P03 2023'!HR49</f>
        <v>8937546.8849999998</v>
      </c>
      <c r="Q53" s="1120">
        <f t="shared" si="19"/>
        <v>8937546.8849999979</v>
      </c>
      <c r="R53" s="1866">
        <f t="shared" si="10"/>
        <v>0.99999999999999978</v>
      </c>
      <c r="S53" s="631">
        <v>0</v>
      </c>
      <c r="T53" s="632">
        <v>0</v>
      </c>
      <c r="U53" s="633">
        <f>+'P03 2024'!R10</f>
        <v>149403.45199999999</v>
      </c>
      <c r="V53" s="641">
        <v>0</v>
      </c>
      <c r="W53" s="643">
        <f>+'P03 2024'!AK14</f>
        <v>373715.65500000003</v>
      </c>
      <c r="X53" s="729">
        <f>+'P03 2023'!AO17</f>
        <v>132493.197285</v>
      </c>
      <c r="Y53" s="728">
        <f>+'P03 2024'!BD15</f>
        <v>1111984.031</v>
      </c>
      <c r="Z53" s="729">
        <f>+'P03 2023'!BI15</f>
        <v>1076347.033875</v>
      </c>
      <c r="AA53" s="730">
        <f>+'P03 2024'!BW17</f>
        <v>1315989.963</v>
      </c>
      <c r="AB53" s="735">
        <f>+'P03 2023'!CB24</f>
        <v>912589.43116499996</v>
      </c>
      <c r="AC53" s="736">
        <f>+'P03 2024'!CP17</f>
        <v>1693761.22</v>
      </c>
      <c r="AD53" s="735">
        <f>+'P03 2023'!CV15</f>
        <v>323151.01199999999</v>
      </c>
      <c r="AE53" s="736">
        <f>+'P03 2024'!DH18</f>
        <v>514826.011</v>
      </c>
      <c r="AF53" s="1738">
        <f>+'P03 2023'!DQ17</f>
        <v>70736.009984999997</v>
      </c>
      <c r="AG53" s="1739">
        <f>+'P03 2024'!EB15</f>
        <v>1277566.9480000001</v>
      </c>
      <c r="AH53" s="1229">
        <f>+'P03 2023'!EI18</f>
        <v>8932.2466499999991</v>
      </c>
      <c r="AI53" s="1228">
        <f>+'P03 2024'!EV13</f>
        <v>20291.05</v>
      </c>
      <c r="AJ53" s="1229">
        <f>+'P03 2023'!FB15</f>
        <v>218198.26633499999</v>
      </c>
      <c r="AK53" s="1228">
        <f>'P03 2024'!FP18</f>
        <v>65009.525000000001</v>
      </c>
      <c r="AL53" s="1229">
        <f>+'P03 2023'!FU19</f>
        <v>2234508.7177349995</v>
      </c>
      <c r="AM53" s="1241">
        <f>+'P03 2024'!GI21</f>
        <v>40579.012999999999</v>
      </c>
      <c r="AN53" s="733">
        <f>+'P03 2023'!GN19</f>
        <v>173668.92934500001</v>
      </c>
      <c r="AO53" s="1230">
        <f>+'P03 2024'!HA19</f>
        <v>2374420.1320000002</v>
      </c>
      <c r="AP53" s="735">
        <f>+'P03 2023'!HH20</f>
        <v>3786922.0406249999</v>
      </c>
      <c r="AR53" s="1186"/>
      <c r="AS53" s="1186"/>
      <c r="AT53" s="1186"/>
      <c r="AU53" s="1186"/>
      <c r="AV53" s="1186"/>
      <c r="AW53" s="1186"/>
      <c r="AX53" s="1186"/>
    </row>
    <row r="54" spans="2:52" s="1098" customFormat="1" ht="15" customHeight="1" x14ac:dyDescent="0.25">
      <c r="B54" s="1777"/>
      <c r="C54" s="1778"/>
      <c r="D54" s="1132">
        <v>112</v>
      </c>
      <c r="E54" s="1779"/>
      <c r="F54" s="390" t="s">
        <v>887</v>
      </c>
      <c r="G54" s="1134" t="s">
        <v>1001</v>
      </c>
      <c r="H54" s="630">
        <f>+'P03 2024'!H36</f>
        <v>3933000</v>
      </c>
      <c r="I54" s="543">
        <f>+'P03 2024'!HJ53</f>
        <v>3933000</v>
      </c>
      <c r="J54" s="543">
        <f ca="1">SUMIF(S$6:$AP27,"ok",S54:AN54)</f>
        <v>3857129.7630000003</v>
      </c>
      <c r="K54" s="1886">
        <f t="shared" ca="1" si="4"/>
        <v>0.9807093218916858</v>
      </c>
      <c r="L54" s="1191">
        <f>+'P03 2024'!HL54</f>
        <v>3857129.7629999998</v>
      </c>
      <c r="M54" s="1899">
        <f t="shared" si="3"/>
        <v>0.98070932189168569</v>
      </c>
      <c r="N54" s="1188">
        <f>+I54-L54</f>
        <v>75870.237000000197</v>
      </c>
      <c r="O54" s="1189">
        <f t="shared" si="2"/>
        <v>1.9290678108314314E-2</v>
      </c>
      <c r="P54" s="1192">
        <f>+'P03 2023'!HR51</f>
        <v>413999.99999999994</v>
      </c>
      <c r="Q54" s="1120">
        <f t="shared" si="19"/>
        <v>0</v>
      </c>
      <c r="R54" s="1866">
        <f t="shared" si="10"/>
        <v>0</v>
      </c>
      <c r="S54" s="631">
        <v>0</v>
      </c>
      <c r="T54" s="632">
        <v>0</v>
      </c>
      <c r="U54" s="633">
        <v>0</v>
      </c>
      <c r="V54" s="641">
        <v>0</v>
      </c>
      <c r="W54" s="643">
        <v>0</v>
      </c>
      <c r="X54" s="729">
        <v>0</v>
      </c>
      <c r="Y54" s="728">
        <v>0</v>
      </c>
      <c r="Z54" s="729">
        <v>0</v>
      </c>
      <c r="AA54" s="730">
        <v>0</v>
      </c>
      <c r="AB54" s="735">
        <v>0</v>
      </c>
      <c r="AC54" s="736">
        <v>0</v>
      </c>
      <c r="AD54" s="735">
        <v>0</v>
      </c>
      <c r="AE54" s="736">
        <v>0</v>
      </c>
      <c r="AF54" s="1229">
        <v>0</v>
      </c>
      <c r="AG54" s="1228">
        <f>+'P03 2024'!EB16</f>
        <v>1241984</v>
      </c>
      <c r="AH54" s="1229">
        <v>0</v>
      </c>
      <c r="AI54" s="1228">
        <v>0</v>
      </c>
      <c r="AJ54" s="1229">
        <v>0</v>
      </c>
      <c r="AK54" s="1228">
        <f>'P03 2024'!FP19</f>
        <v>345827.64299999998</v>
      </c>
      <c r="AL54" s="1229">
        <v>0</v>
      </c>
      <c r="AM54" s="1241">
        <v>0</v>
      </c>
      <c r="AN54" s="733">
        <v>0</v>
      </c>
      <c r="AO54" s="1230">
        <f>+'P03 2024'!HA20</f>
        <v>2269318.12</v>
      </c>
      <c r="AP54" s="735">
        <v>0</v>
      </c>
      <c r="AR54" s="1186"/>
      <c r="AS54" s="1186"/>
      <c r="AT54" s="1186"/>
      <c r="AU54" s="1186"/>
      <c r="AV54" s="1186"/>
      <c r="AW54" s="1186"/>
      <c r="AX54" s="1186"/>
    </row>
    <row r="55" spans="2:52" s="153" customFormat="1" ht="15" customHeight="1" thickBot="1" x14ac:dyDescent="0.3">
      <c r="B55" s="969">
        <v>34</v>
      </c>
      <c r="C55" s="970"/>
      <c r="D55" s="1017"/>
      <c r="E55" s="971"/>
      <c r="F55" s="972"/>
      <c r="G55" s="973" t="s">
        <v>83</v>
      </c>
      <c r="H55" s="974">
        <f>+H56</f>
        <v>10.1</v>
      </c>
      <c r="I55" s="975">
        <f>+I56</f>
        <v>15276252.1</v>
      </c>
      <c r="J55" s="976">
        <f ca="1">SUMIF(S$6:$AP$6,"ok",S55:AN55)</f>
        <v>15276251.603</v>
      </c>
      <c r="K55" s="1890">
        <f t="shared" ca="1" si="4"/>
        <v>0.99999996746584197</v>
      </c>
      <c r="L55" s="977">
        <f>+L56</f>
        <v>15276251.603</v>
      </c>
      <c r="M55" s="1903">
        <f t="shared" si="3"/>
        <v>0.99999996746584197</v>
      </c>
      <c r="N55" s="978">
        <f>+I55-L55</f>
        <v>0.49699999950826168</v>
      </c>
      <c r="O55" s="979">
        <f t="shared" si="2"/>
        <v>3.2534158002554939E-8</v>
      </c>
      <c r="P55" s="980">
        <f>+P56</f>
        <v>18842.174999999999</v>
      </c>
      <c r="Q55" s="976">
        <f>+Q56</f>
        <v>18841.362525</v>
      </c>
      <c r="R55" s="1911">
        <f t="shared" si="10"/>
        <v>0.99995687997802807</v>
      </c>
      <c r="S55" s="981">
        <f>+S56</f>
        <v>15276251.603</v>
      </c>
      <c r="T55" s="982">
        <f>+T56</f>
        <v>18841.362525</v>
      </c>
      <c r="U55" s="983">
        <v>0</v>
      </c>
      <c r="V55" s="983">
        <v>0</v>
      </c>
      <c r="W55" s="984">
        <v>0</v>
      </c>
      <c r="X55" s="985">
        <f>+X56</f>
        <v>0</v>
      </c>
      <c r="Y55" s="986">
        <v>0</v>
      </c>
      <c r="Z55" s="861">
        <v>0</v>
      </c>
      <c r="AA55" s="987">
        <f>+AA56</f>
        <v>0</v>
      </c>
      <c r="AB55" s="943">
        <f>+AB56</f>
        <v>0</v>
      </c>
      <c r="AC55" s="988">
        <v>0</v>
      </c>
      <c r="AD55" s="943">
        <v>0</v>
      </c>
      <c r="AE55" s="988">
        <v>0</v>
      </c>
      <c r="AF55" s="989">
        <v>0</v>
      </c>
      <c r="AG55" s="942">
        <v>0</v>
      </c>
      <c r="AH55" s="989">
        <v>0</v>
      </c>
      <c r="AI55" s="942">
        <v>0</v>
      </c>
      <c r="AJ55" s="989">
        <v>0</v>
      </c>
      <c r="AK55" s="942"/>
      <c r="AL55" s="989">
        <v>0</v>
      </c>
      <c r="AM55" s="1329">
        <v>0</v>
      </c>
      <c r="AN55" s="1704">
        <v>0</v>
      </c>
      <c r="AO55" s="836">
        <v>0</v>
      </c>
      <c r="AP55" s="668">
        <v>0</v>
      </c>
      <c r="AQ55" s="212"/>
      <c r="AR55" s="1186"/>
      <c r="AS55" s="1186"/>
      <c r="AT55" s="1186"/>
      <c r="AU55" s="1186"/>
      <c r="AV55" s="1186"/>
      <c r="AW55" s="1186"/>
      <c r="AX55" s="1186"/>
      <c r="AY55" s="1098"/>
      <c r="AZ55" s="1098"/>
    </row>
    <row r="56" spans="2:52" s="153" customFormat="1" ht="15" customHeight="1" thickBot="1" x14ac:dyDescent="0.3">
      <c r="B56" s="890"/>
      <c r="C56" s="891">
        <v>7</v>
      </c>
      <c r="D56" s="1018"/>
      <c r="E56" s="892"/>
      <c r="F56" s="893" t="s">
        <v>203</v>
      </c>
      <c r="G56" s="1193" t="s">
        <v>127</v>
      </c>
      <c r="H56" s="1194">
        <f>+'P03 2024'!H37</f>
        <v>10.1</v>
      </c>
      <c r="I56" s="1116">
        <f>+'P03 2024'!HJ55</f>
        <v>15276252.1</v>
      </c>
      <c r="J56" s="1116">
        <f ca="1">SUMIF(S$6:$AP$6,"ok",S56:AN56)</f>
        <v>15276251.603</v>
      </c>
      <c r="K56" s="1891">
        <f t="shared" ca="1" si="4"/>
        <v>0.99999996746584197</v>
      </c>
      <c r="L56" s="1195">
        <f>+'P03 2024'!HL56</f>
        <v>15276251.603</v>
      </c>
      <c r="M56" s="1891">
        <f t="shared" si="3"/>
        <v>0.99999996746584197</v>
      </c>
      <c r="N56" s="1196">
        <f>+I56-L56</f>
        <v>0.49699999950826168</v>
      </c>
      <c r="O56" s="1197">
        <f t="shared" si="2"/>
        <v>3.2534158002554939E-8</v>
      </c>
      <c r="P56" s="1198">
        <f>+'P03 2023'!HR52</f>
        <v>18842.174999999999</v>
      </c>
      <c r="Q56" s="1199">
        <f>SUMIF($T$6:$AP$6,"SI",T56:AP56)</f>
        <v>18841.362525</v>
      </c>
      <c r="R56" s="1912">
        <f t="shared" si="10"/>
        <v>0.99995687997802807</v>
      </c>
      <c r="S56" s="1740">
        <f>+'P03 2024'!J38</f>
        <v>15276251.603</v>
      </c>
      <c r="T56" s="1741">
        <f>+'P03 2023'!K35</f>
        <v>18841.362525</v>
      </c>
      <c r="U56" s="1742">
        <v>0</v>
      </c>
      <c r="V56" s="1743">
        <v>0</v>
      </c>
      <c r="W56" s="1744">
        <v>0</v>
      </c>
      <c r="X56" s="1745">
        <f>+'P03 2023'!AO18</f>
        <v>0</v>
      </c>
      <c r="Y56" s="1746">
        <v>0</v>
      </c>
      <c r="Z56" s="1747">
        <v>0</v>
      </c>
      <c r="AA56" s="1748">
        <v>0</v>
      </c>
      <c r="AB56" s="1749">
        <v>0</v>
      </c>
      <c r="AC56" s="1750">
        <v>0</v>
      </c>
      <c r="AD56" s="1749">
        <v>0</v>
      </c>
      <c r="AE56" s="1750">
        <v>0</v>
      </c>
      <c r="AF56" s="1751">
        <v>0</v>
      </c>
      <c r="AG56" s="1752">
        <v>0</v>
      </c>
      <c r="AH56" s="1751">
        <v>0</v>
      </c>
      <c r="AI56" s="1752">
        <v>0</v>
      </c>
      <c r="AJ56" s="1751">
        <v>0</v>
      </c>
      <c r="AK56" s="1752"/>
      <c r="AL56" s="1751">
        <v>0</v>
      </c>
      <c r="AM56" s="1753">
        <v>0</v>
      </c>
      <c r="AN56" s="1751">
        <v>0</v>
      </c>
      <c r="AO56" s="1760">
        <v>0</v>
      </c>
      <c r="AP56" s="1761">
        <v>0</v>
      </c>
      <c r="AR56" s="1186"/>
      <c r="AS56" s="1186"/>
      <c r="AT56" s="1186"/>
      <c r="AU56" s="1186"/>
      <c r="AV56" s="1186"/>
      <c r="AW56" s="1186"/>
      <c r="AX56" s="1186"/>
      <c r="AY56" s="1098"/>
      <c r="AZ56" s="1098"/>
    </row>
    <row r="57" spans="2:52" s="153" customFormat="1" ht="15" customHeight="1" thickBot="1" x14ac:dyDescent="0.3">
      <c r="B57" s="847">
        <v>35</v>
      </c>
      <c r="C57" s="848"/>
      <c r="D57" s="849"/>
      <c r="E57" s="883"/>
      <c r="F57" s="884"/>
      <c r="G57" s="851" t="s">
        <v>124</v>
      </c>
      <c r="H57" s="885">
        <v>0</v>
      </c>
      <c r="I57" s="886">
        <v>0</v>
      </c>
      <c r="J57" s="886">
        <f ca="1">SUMIF(S$6:$AP$6,"ok",S57:AN57)</f>
        <v>0</v>
      </c>
      <c r="K57" s="1892" t="str">
        <f ca="1">IFERROR(J57/I57,"0,00%")</f>
        <v>0,00%</v>
      </c>
      <c r="L57" s="887">
        <v>0</v>
      </c>
      <c r="M57" s="1892">
        <f t="shared" si="3"/>
        <v>0</v>
      </c>
      <c r="N57" s="887">
        <f>+I57-L57</f>
        <v>0</v>
      </c>
      <c r="O57" s="888">
        <f t="shared" si="2"/>
        <v>0</v>
      </c>
      <c r="P57" s="965">
        <v>0</v>
      </c>
      <c r="Q57" s="889">
        <f>SUMIF($T$6:$AP$6,"SI",T57:AP57)</f>
        <v>0</v>
      </c>
      <c r="R57" s="1869" t="str">
        <f t="shared" si="10"/>
        <v>0.00%</v>
      </c>
      <c r="S57" s="981">
        <v>0</v>
      </c>
      <c r="T57" s="982">
        <v>0</v>
      </c>
      <c r="U57" s="1320">
        <v>0</v>
      </c>
      <c r="V57" s="983">
        <v>0</v>
      </c>
      <c r="W57" s="984">
        <v>0</v>
      </c>
      <c r="X57" s="985">
        <v>0</v>
      </c>
      <c r="Y57" s="986">
        <v>0</v>
      </c>
      <c r="Z57" s="861">
        <v>0</v>
      </c>
      <c r="AA57" s="987">
        <v>0</v>
      </c>
      <c r="AB57" s="943">
        <v>0</v>
      </c>
      <c r="AC57" s="988">
        <v>0</v>
      </c>
      <c r="AD57" s="943">
        <v>0</v>
      </c>
      <c r="AE57" s="988"/>
      <c r="AF57" s="989">
        <v>0</v>
      </c>
      <c r="AG57" s="942">
        <v>0</v>
      </c>
      <c r="AH57" s="989">
        <v>0</v>
      </c>
      <c r="AI57" s="942">
        <v>0</v>
      </c>
      <c r="AJ57" s="989">
        <v>0</v>
      </c>
      <c r="AK57" s="942"/>
      <c r="AL57" s="989">
        <v>0</v>
      </c>
      <c r="AM57" s="987">
        <v>0</v>
      </c>
      <c r="AN57" s="989">
        <v>0</v>
      </c>
      <c r="AO57" s="1762">
        <v>0</v>
      </c>
      <c r="AP57" s="1763">
        <v>0</v>
      </c>
      <c r="AR57" s="1186"/>
      <c r="AS57" s="1186"/>
      <c r="AT57" s="1186"/>
      <c r="AU57" s="1186"/>
      <c r="AV57" s="1186"/>
      <c r="AW57" s="1186"/>
      <c r="AX57" s="1186"/>
      <c r="AY57" s="1098"/>
      <c r="AZ57" s="1098"/>
    </row>
    <row r="58" spans="2:52" s="37" customFormat="1" ht="12.75" customHeight="1" x14ac:dyDescent="0.2">
      <c r="B58" s="316"/>
      <c r="C58" s="317"/>
      <c r="D58" s="1019"/>
      <c r="E58" s="329"/>
      <c r="F58" s="329"/>
      <c r="H58" s="318"/>
      <c r="I58" s="318"/>
      <c r="J58" s="318"/>
      <c r="K58" s="1893"/>
      <c r="L58" s="704"/>
      <c r="M58" s="1904"/>
      <c r="N58" s="319"/>
      <c r="O58" s="320"/>
      <c r="P58" s="475"/>
      <c r="Q58" s="321"/>
      <c r="R58" s="1913"/>
      <c r="S58" s="321"/>
      <c r="T58" s="322"/>
      <c r="U58" s="322"/>
      <c r="V58" s="321"/>
      <c r="W58" s="321"/>
      <c r="X58" s="321"/>
      <c r="Y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1186"/>
      <c r="AS58" s="1186"/>
      <c r="AT58" s="1186"/>
      <c r="AU58" s="1186"/>
      <c r="AV58" s="1186"/>
      <c r="AW58" s="1186"/>
      <c r="AX58" s="1186"/>
      <c r="AY58" s="1773"/>
      <c r="AZ58" s="1773"/>
    </row>
    <row r="59" spans="2:52" x14ac:dyDescent="0.2">
      <c r="K59" s="1894"/>
      <c r="L59" s="17"/>
      <c r="N59" s="141"/>
      <c r="O59" s="270"/>
      <c r="T59" s="312"/>
      <c r="U59" s="312"/>
      <c r="AF59" s="101"/>
      <c r="AG59" s="101"/>
      <c r="AQ59" s="212"/>
      <c r="AR59" s="1186"/>
      <c r="AS59" s="1186"/>
      <c r="AT59" s="1186"/>
      <c r="AU59" s="1186"/>
      <c r="AV59" s="1186"/>
      <c r="AW59" s="1186"/>
      <c r="AX59" s="1186"/>
    </row>
    <row r="60" spans="2:52" x14ac:dyDescent="0.2">
      <c r="K60" s="1894"/>
      <c r="L60" s="17"/>
      <c r="N60" s="141"/>
      <c r="O60" s="270"/>
      <c r="T60" s="312"/>
      <c r="U60" s="312"/>
      <c r="AF60" s="101"/>
      <c r="AG60" s="101"/>
      <c r="AQ60" s="212"/>
      <c r="AR60" s="1186"/>
      <c r="AS60" s="1186"/>
      <c r="AT60" s="1186"/>
      <c r="AU60" s="1186"/>
      <c r="AV60" s="1186"/>
      <c r="AW60" s="1186"/>
      <c r="AX60" s="1186"/>
    </row>
    <row r="61" spans="2:52" ht="15.75" x14ac:dyDescent="0.25">
      <c r="G61" s="1809" t="s">
        <v>1095</v>
      </c>
      <c r="K61" s="1894"/>
      <c r="L61" s="17"/>
      <c r="N61" s="141"/>
      <c r="O61" s="270"/>
      <c r="T61" s="312"/>
      <c r="U61" s="312"/>
      <c r="AF61" s="101"/>
      <c r="AG61" s="101"/>
      <c r="AQ61" s="212"/>
      <c r="AR61" s="1186"/>
      <c r="AS61" s="1186"/>
      <c r="AT61" s="1186"/>
      <c r="AU61" s="1186"/>
      <c r="AV61" s="1186"/>
      <c r="AW61" s="1186"/>
      <c r="AX61" s="1186"/>
    </row>
    <row r="62" spans="2:52" x14ac:dyDescent="0.2">
      <c r="K62" s="1894"/>
      <c r="L62" s="17"/>
      <c r="N62" s="141"/>
      <c r="O62" s="270"/>
      <c r="T62" s="312"/>
      <c r="U62" s="312"/>
      <c r="AF62" s="101"/>
      <c r="AG62" s="101"/>
      <c r="AQ62" s="212"/>
      <c r="AR62" s="1186"/>
      <c r="AS62" s="1186"/>
      <c r="AT62" s="1186"/>
      <c r="AU62" s="1186"/>
      <c r="AV62" s="1186"/>
      <c r="AW62" s="1186"/>
      <c r="AX62" s="1186"/>
    </row>
    <row r="63" spans="2:52" ht="15.75" thickBot="1" x14ac:dyDescent="0.25">
      <c r="K63" s="1894"/>
      <c r="L63" s="17"/>
      <c r="N63" s="141"/>
      <c r="O63" s="270"/>
      <c r="T63" s="312"/>
      <c r="U63" s="312"/>
      <c r="AF63" s="101"/>
      <c r="AG63" s="101"/>
      <c r="AQ63" s="212"/>
      <c r="AR63" s="1186"/>
      <c r="AS63" s="1186"/>
      <c r="AT63" s="1186"/>
      <c r="AU63" s="1186"/>
      <c r="AV63" s="1186"/>
      <c r="AW63" s="1186"/>
      <c r="AX63" s="1186"/>
    </row>
    <row r="64" spans="2:52" ht="15.75" thickBot="1" x14ac:dyDescent="0.3">
      <c r="F64" s="2060" t="s">
        <v>1091</v>
      </c>
      <c r="G64" s="2061"/>
      <c r="H64" s="2061"/>
      <c r="I64" s="2062"/>
      <c r="J64"/>
      <c r="N64" s="140"/>
      <c r="O64" s="268"/>
      <c r="T64" s="308"/>
      <c r="U64" s="308"/>
      <c r="AQ64" s="212"/>
      <c r="AR64" s="1186"/>
      <c r="AS64" s="1186"/>
      <c r="AT64" s="1186"/>
      <c r="AU64" s="1186"/>
      <c r="AV64" s="1186"/>
      <c r="AW64" s="1186"/>
      <c r="AX64" s="1186"/>
    </row>
    <row r="65" spans="4:50" ht="15.75" thickBot="1" x14ac:dyDescent="0.25">
      <c r="G65" s="2053" t="s">
        <v>284</v>
      </c>
      <c r="H65" s="2053"/>
      <c r="I65" s="2053"/>
      <c r="J65" s="2053"/>
      <c r="N65" s="140"/>
      <c r="O65" s="268"/>
      <c r="T65" s="308"/>
      <c r="U65" s="308"/>
      <c r="AQ65" s="212"/>
      <c r="AR65" s="1186"/>
      <c r="AS65" s="1186"/>
      <c r="AT65" s="1186"/>
      <c r="AU65" s="1186"/>
      <c r="AV65" s="1186"/>
      <c r="AW65" s="1186"/>
      <c r="AX65" s="1186"/>
    </row>
    <row r="66" spans="4:50" ht="15.75" thickBot="1" x14ac:dyDescent="0.25">
      <c r="F66" s="707" t="s">
        <v>649</v>
      </c>
      <c r="G66" s="2051" t="s">
        <v>838</v>
      </c>
      <c r="H66" s="2052"/>
      <c r="I66" s="305"/>
      <c r="J66" s="305"/>
      <c r="N66" s="140"/>
      <c r="O66" s="268"/>
      <c r="T66" s="308"/>
      <c r="U66" s="308"/>
      <c r="AQ66" s="212"/>
      <c r="AR66" s="1186"/>
      <c r="AS66" s="1186"/>
      <c r="AT66" s="1186"/>
      <c r="AU66" s="1186"/>
      <c r="AV66" s="1186"/>
      <c r="AW66" s="1186"/>
      <c r="AX66" s="1186"/>
    </row>
    <row r="67" spans="4:50" ht="14.45" customHeight="1" x14ac:dyDescent="0.2">
      <c r="F67" s="246"/>
      <c r="G67" s="710" t="s">
        <v>1063</v>
      </c>
      <c r="H67" s="706">
        <f>+H39</f>
        <v>94992333</v>
      </c>
      <c r="I67" s="305"/>
      <c r="J67" s="771"/>
      <c r="N67" s="140"/>
      <c r="O67" s="268"/>
      <c r="T67" s="308"/>
      <c r="U67" s="308"/>
      <c r="AQ67" s="212"/>
      <c r="AR67" s="1186"/>
      <c r="AS67" s="1186"/>
      <c r="AT67" s="1186"/>
      <c r="AU67" s="1186"/>
      <c r="AV67" s="1186"/>
      <c r="AW67" s="1186"/>
      <c r="AX67" s="1186"/>
    </row>
    <row r="68" spans="4:50" x14ac:dyDescent="0.2">
      <c r="F68" s="705"/>
      <c r="G68" s="708" t="s">
        <v>1029</v>
      </c>
      <c r="H68" s="709">
        <v>2969094</v>
      </c>
      <c r="I68" s="774"/>
      <c r="J68" s="771"/>
      <c r="N68" s="140"/>
      <c r="O68" s="268"/>
      <c r="T68" s="308"/>
      <c r="U68" s="308"/>
      <c r="AQ68" s="212"/>
      <c r="AR68" s="1186"/>
      <c r="AS68" s="1186"/>
      <c r="AT68" s="1186"/>
      <c r="AU68" s="1186"/>
      <c r="AV68" s="1186"/>
      <c r="AW68" s="1186"/>
      <c r="AX68" s="1186"/>
    </row>
    <row r="69" spans="4:50" x14ac:dyDescent="0.2">
      <c r="F69" s="705"/>
      <c r="G69" s="708" t="s">
        <v>1020</v>
      </c>
      <c r="H69" s="709">
        <v>3937888</v>
      </c>
      <c r="I69" s="774"/>
      <c r="J69" s="305"/>
      <c r="N69" s="140"/>
      <c r="O69" s="268"/>
      <c r="T69" s="308"/>
      <c r="U69" s="308"/>
      <c r="AQ69" s="212"/>
      <c r="AR69" s="1186"/>
      <c r="AS69" s="1186"/>
      <c r="AT69" s="1186"/>
      <c r="AU69" s="1186"/>
      <c r="AV69" s="1186"/>
      <c r="AW69" s="1186"/>
      <c r="AX69" s="1186"/>
    </row>
    <row r="70" spans="4:50" x14ac:dyDescent="0.2">
      <c r="F70" s="705"/>
      <c r="G70" s="708" t="s">
        <v>1021</v>
      </c>
      <c r="H70" s="709">
        <v>1708399</v>
      </c>
      <c r="I70" s="305"/>
      <c r="J70" s="305"/>
      <c r="N70" s="140"/>
      <c r="O70" s="268"/>
      <c r="T70" s="308"/>
      <c r="U70" s="308"/>
      <c r="AQ70" s="212"/>
      <c r="AR70" s="1186"/>
      <c r="AS70" s="1186"/>
      <c r="AT70" s="1186"/>
      <c r="AU70" s="1186"/>
      <c r="AV70" s="1186"/>
      <c r="AW70" s="1186"/>
      <c r="AX70" s="1186"/>
    </row>
    <row r="71" spans="4:50" x14ac:dyDescent="0.2">
      <c r="F71" s="705"/>
      <c r="G71" s="708" t="s">
        <v>1028</v>
      </c>
      <c r="H71" s="709">
        <v>1529532</v>
      </c>
      <c r="I71" s="774"/>
      <c r="J71" s="305"/>
      <c r="N71" s="140"/>
      <c r="O71" s="268"/>
      <c r="T71" s="308"/>
      <c r="U71" s="308"/>
      <c r="AQ71" s="212"/>
      <c r="AR71" s="1186"/>
      <c r="AS71" s="1186"/>
      <c r="AT71" s="1186"/>
      <c r="AU71" s="1186"/>
      <c r="AV71" s="1186"/>
      <c r="AW71" s="1186"/>
      <c r="AX71" s="1186"/>
    </row>
    <row r="72" spans="4:50" x14ac:dyDescent="0.2">
      <c r="F72" s="705"/>
      <c r="G72" s="708" t="s">
        <v>1027</v>
      </c>
      <c r="H72" s="709">
        <v>14000000</v>
      </c>
      <c r="I72" s="305"/>
      <c r="J72" s="305"/>
      <c r="N72" s="140"/>
      <c r="O72" s="268"/>
      <c r="T72" s="308"/>
      <c r="U72" s="308"/>
      <c r="AQ72" s="212"/>
      <c r="AR72" s="1186"/>
      <c r="AS72" s="1186"/>
      <c r="AT72" s="1186"/>
      <c r="AU72" s="1186"/>
      <c r="AV72" s="1186"/>
      <c r="AW72" s="1186"/>
      <c r="AX72" s="1186"/>
    </row>
    <row r="73" spans="4:50" ht="15" customHeight="1" thickBot="1" x14ac:dyDescent="0.25">
      <c r="F73" s="247"/>
      <c r="G73" s="831" t="s">
        <v>1064</v>
      </c>
      <c r="H73" s="42">
        <f>+I39</f>
        <v>119137246.00000001</v>
      </c>
      <c r="J73" s="305"/>
      <c r="N73" s="140"/>
      <c r="O73" s="268"/>
      <c r="T73" s="308"/>
      <c r="U73" s="308"/>
      <c r="AQ73" s="212"/>
      <c r="AR73" s="1186"/>
      <c r="AS73" s="1186"/>
    </row>
    <row r="74" spans="4:50" ht="15.75" thickBot="1" x14ac:dyDescent="0.25">
      <c r="G74" s="305"/>
      <c r="H74" s="305"/>
      <c r="I74" s="305"/>
      <c r="J74" s="771"/>
      <c r="N74" s="140"/>
      <c r="O74" s="268"/>
      <c r="T74" s="308"/>
      <c r="U74" s="308"/>
      <c r="AQ74" s="212"/>
      <c r="AR74" s="1186"/>
      <c r="AS74" s="1186"/>
    </row>
    <row r="75" spans="4:50" ht="19.5" customHeight="1" thickBot="1" x14ac:dyDescent="0.25">
      <c r="D75" s="23"/>
      <c r="E75" s="19"/>
      <c r="F75" s="707" t="s">
        <v>649</v>
      </c>
      <c r="G75" s="2051" t="s">
        <v>840</v>
      </c>
      <c r="H75" s="2052"/>
      <c r="I75" s="142"/>
      <c r="J75" s="236"/>
      <c r="K75" s="1895"/>
      <c r="L75" s="236"/>
      <c r="M75" s="1895"/>
      <c r="N75" s="236"/>
      <c r="O75" s="271"/>
      <c r="P75" s="236"/>
      <c r="Q75" s="236"/>
      <c r="R75" s="1895"/>
      <c r="S75" s="236"/>
      <c r="T75" s="313"/>
      <c r="U75" s="313"/>
      <c r="V75" s="236"/>
      <c r="W75" s="236"/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12"/>
      <c r="AR75" s="1186"/>
      <c r="AS75" s="1186"/>
    </row>
    <row r="76" spans="4:50" x14ac:dyDescent="0.2">
      <c r="D76" s="23"/>
      <c r="E76" s="19"/>
      <c r="F76" s="246"/>
      <c r="G76" s="772" t="s">
        <v>152</v>
      </c>
      <c r="H76" s="773">
        <f>+G44:H44</f>
        <v>57128757.998999998</v>
      </c>
      <c r="I76" s="143"/>
      <c r="N76" s="140"/>
      <c r="O76" s="268"/>
      <c r="R76" s="1914"/>
      <c r="S76" s="29"/>
      <c r="T76" s="308"/>
      <c r="U76" s="308"/>
      <c r="V76" s="29"/>
      <c r="W76" s="29"/>
      <c r="X76" s="29"/>
      <c r="Y76" s="29"/>
      <c r="AQ76" s="212"/>
      <c r="AR76" s="1186"/>
      <c r="AS76" s="1186"/>
    </row>
    <row r="77" spans="4:50" x14ac:dyDescent="0.2">
      <c r="D77" s="23"/>
      <c r="E77" s="19"/>
      <c r="F77" s="705"/>
      <c r="G77" s="708" t="s">
        <v>1029</v>
      </c>
      <c r="H77" s="709">
        <v>590978.00100000203</v>
      </c>
      <c r="I77" s="143"/>
      <c r="N77" s="140"/>
      <c r="O77" s="268"/>
      <c r="R77" s="1914"/>
      <c r="S77" s="29"/>
      <c r="T77" s="308"/>
      <c r="U77" s="308"/>
      <c r="V77" s="29"/>
      <c r="W77" s="29"/>
      <c r="X77" s="29"/>
      <c r="Y77" s="29"/>
      <c r="AQ77" s="212"/>
      <c r="AR77" s="1186"/>
      <c r="AS77" s="1186"/>
    </row>
    <row r="78" spans="4:50" x14ac:dyDescent="0.2">
      <c r="D78" s="23"/>
      <c r="E78" s="19"/>
      <c r="F78" s="705"/>
      <c r="G78" s="708" t="s">
        <v>1022</v>
      </c>
      <c r="H78" s="706">
        <v>1527449</v>
      </c>
      <c r="I78" s="143"/>
      <c r="N78" s="140"/>
      <c r="O78" s="268"/>
      <c r="R78" s="1914"/>
      <c r="S78" s="29"/>
      <c r="T78" s="308"/>
      <c r="U78" s="308"/>
      <c r="V78" s="29"/>
      <c r="W78" s="29"/>
      <c r="X78" s="29"/>
      <c r="Y78" s="29"/>
      <c r="AQ78" s="212"/>
      <c r="AR78" s="1186"/>
      <c r="AS78" s="1186"/>
    </row>
    <row r="79" spans="4:50" x14ac:dyDescent="0.2">
      <c r="D79" s="23"/>
      <c r="E79" s="19"/>
      <c r="F79" s="705"/>
      <c r="G79" s="708" t="s">
        <v>1021</v>
      </c>
      <c r="H79" s="360">
        <v>1558935</v>
      </c>
      <c r="I79" s="143"/>
      <c r="N79" s="140"/>
      <c r="O79" s="268"/>
      <c r="R79" s="1914"/>
      <c r="S79" s="29"/>
      <c r="T79" s="308"/>
      <c r="U79" s="308"/>
      <c r="V79" s="29"/>
      <c r="W79" s="29"/>
      <c r="X79" s="29"/>
      <c r="Y79" s="29"/>
      <c r="AQ79" s="212"/>
      <c r="AR79" s="1186"/>
      <c r="AS79" s="1186"/>
    </row>
    <row r="80" spans="4:50" x14ac:dyDescent="0.2">
      <c r="D80" s="23"/>
      <c r="E80" s="19"/>
      <c r="F80" s="705"/>
      <c r="G80" s="708" t="s">
        <v>1028</v>
      </c>
      <c r="H80" s="360">
        <v>2978490</v>
      </c>
      <c r="I80" s="143"/>
      <c r="N80" s="140"/>
      <c r="O80" s="268"/>
      <c r="R80" s="1914"/>
      <c r="S80" s="29"/>
      <c r="T80" s="308"/>
      <c r="U80" s="308"/>
      <c r="V80" s="29"/>
      <c r="W80" s="29"/>
      <c r="X80" s="29"/>
      <c r="Y80" s="29"/>
      <c r="AQ80" s="212"/>
    </row>
    <row r="81" spans="4:43" x14ac:dyDescent="0.2">
      <c r="D81" s="23"/>
      <c r="E81" s="19"/>
      <c r="F81" s="705"/>
      <c r="G81" s="708" t="s">
        <v>1065</v>
      </c>
      <c r="H81" s="360">
        <v>6000000</v>
      </c>
      <c r="I81" s="143"/>
      <c r="N81" s="140"/>
      <c r="O81" s="268"/>
      <c r="R81" s="1914"/>
      <c r="S81" s="29"/>
      <c r="T81" s="308"/>
      <c r="U81" s="308"/>
      <c r="V81" s="29"/>
      <c r="W81" s="29"/>
      <c r="X81" s="29"/>
      <c r="Y81" s="29"/>
      <c r="AQ81" s="212"/>
    </row>
    <row r="82" spans="4:43" ht="15.75" thickBot="1" x14ac:dyDescent="0.25">
      <c r="D82" s="23"/>
      <c r="E82" s="19"/>
      <c r="F82" s="247"/>
      <c r="G82" s="831" t="s">
        <v>515</v>
      </c>
      <c r="H82" s="832">
        <f>+I44</f>
        <v>69784610</v>
      </c>
      <c r="N82" s="140"/>
      <c r="O82" s="268"/>
      <c r="R82" s="1914"/>
      <c r="S82" s="29"/>
      <c r="T82" s="308"/>
      <c r="U82" s="308"/>
      <c r="V82" s="29"/>
      <c r="W82" s="29"/>
      <c r="X82" s="29"/>
      <c r="Y82" s="29"/>
      <c r="AQ82" s="212"/>
    </row>
    <row r="83" spans="4:43" ht="15.75" thickBot="1" x14ac:dyDescent="0.25">
      <c r="D83" s="23"/>
      <c r="E83" s="19"/>
      <c r="K83" s="1896"/>
      <c r="N83" s="140"/>
      <c r="O83" s="268"/>
      <c r="T83" s="308"/>
      <c r="U83" s="308"/>
      <c r="AQ83" s="212"/>
    </row>
    <row r="84" spans="4:43" ht="16.5" thickBot="1" x14ac:dyDescent="0.3">
      <c r="F84" s="2048" t="s">
        <v>839</v>
      </c>
      <c r="G84" s="2049"/>
      <c r="H84" s="2049"/>
      <c r="I84" s="2050"/>
      <c r="AQ84" s="212"/>
    </row>
    <row r="85" spans="4:43" ht="31.5" customHeight="1" x14ac:dyDescent="0.2">
      <c r="F85" s="357" t="s">
        <v>708</v>
      </c>
      <c r="G85" s="675" t="s">
        <v>700</v>
      </c>
      <c r="H85" s="678" t="s">
        <v>706</v>
      </c>
      <c r="I85" s="358" t="s">
        <v>707</v>
      </c>
      <c r="AQ85" s="212"/>
    </row>
    <row r="86" spans="4:43" x14ac:dyDescent="0.2">
      <c r="F86" s="359" t="str">
        <f>+F40</f>
        <v>33.03.005.001</v>
      </c>
      <c r="G86" s="676" t="s">
        <v>624</v>
      </c>
      <c r="H86" s="679">
        <f>+I40</f>
        <v>34254412.718000002</v>
      </c>
      <c r="I86" s="360">
        <f ca="1">+J40</f>
        <v>34241842.377999999</v>
      </c>
      <c r="AQ86" s="212"/>
    </row>
    <row r="87" spans="4:43" x14ac:dyDescent="0.2">
      <c r="F87" s="359" t="str">
        <f>+F41</f>
        <v>33.03.005.002</v>
      </c>
      <c r="G87" s="676" t="s">
        <v>625</v>
      </c>
      <c r="H87" s="679">
        <f>+I41</f>
        <v>66022870.991999999</v>
      </c>
      <c r="I87" s="360">
        <f t="shared" ref="H87:I89" ca="1" si="21">+J41</f>
        <v>65899712.336000003</v>
      </c>
      <c r="AQ87" s="212"/>
    </row>
    <row r="88" spans="4:43" x14ac:dyDescent="0.2">
      <c r="F88" s="359" t="str">
        <f>+F42</f>
        <v>33.03.005.003</v>
      </c>
      <c r="G88" s="676" t="s">
        <v>626</v>
      </c>
      <c r="H88" s="679">
        <f>+I42</f>
        <v>18111122.129000001</v>
      </c>
      <c r="I88" s="360">
        <f t="shared" ca="1" si="21"/>
        <v>18094665.729000002</v>
      </c>
      <c r="AQ88" s="212"/>
    </row>
    <row r="89" spans="4:43" ht="15.75" thickBot="1" x14ac:dyDescent="0.25">
      <c r="F89" s="361" t="str">
        <f>+F43</f>
        <v>33.03.005.008</v>
      </c>
      <c r="G89" s="677" t="str">
        <f>+G43</f>
        <v>Emergencia SPD (PMU)</v>
      </c>
      <c r="H89" s="680">
        <f t="shared" si="21"/>
        <v>748840.16099999996</v>
      </c>
      <c r="I89" s="362">
        <f t="shared" ca="1" si="21"/>
        <v>747840.16099999996</v>
      </c>
      <c r="AQ89" s="212"/>
    </row>
    <row r="90" spans="4:43" ht="15.75" thickBot="1" x14ac:dyDescent="0.25">
      <c r="F90" s="2054" t="s">
        <v>409</v>
      </c>
      <c r="G90" s="2055"/>
      <c r="H90" s="412">
        <f>+SUM(H86:H89)</f>
        <v>119137246.00000001</v>
      </c>
      <c r="I90" s="413">
        <f ca="1">+SUM(I86:I89)</f>
        <v>118984060.604</v>
      </c>
      <c r="AQ90" s="212"/>
    </row>
    <row r="91" spans="4:43" ht="35.25" customHeight="1" thickBot="1" x14ac:dyDescent="0.25">
      <c r="F91" s="248" t="s">
        <v>708</v>
      </c>
      <c r="G91" s="156" t="s">
        <v>701</v>
      </c>
      <c r="H91" s="592" t="s">
        <v>706</v>
      </c>
      <c r="I91" s="595" t="s">
        <v>707</v>
      </c>
      <c r="K91" s="1897"/>
      <c r="L91" s="107"/>
      <c r="M91" s="1905"/>
      <c r="AQ91" s="212"/>
    </row>
    <row r="92" spans="4:43" x14ac:dyDescent="0.2">
      <c r="F92" s="249" t="str">
        <f t="shared" ref="F92:F97" si="22">+F45</f>
        <v>33.03.006.001</v>
      </c>
      <c r="G92" s="157" t="s">
        <v>627</v>
      </c>
      <c r="H92" s="593">
        <f t="shared" ref="H92:H97" si="23">+I45</f>
        <v>7583567.392</v>
      </c>
      <c r="I92" s="596">
        <f t="shared" ref="I92:I97" ca="1" si="24">+J45</f>
        <v>7583567.3919999991</v>
      </c>
      <c r="AQ92" s="212"/>
    </row>
    <row r="93" spans="4:43" x14ac:dyDescent="0.2">
      <c r="F93" s="249" t="str">
        <f t="shared" si="22"/>
        <v>33.03.006.002</v>
      </c>
      <c r="G93" s="158" t="s">
        <v>628</v>
      </c>
      <c r="H93" s="593">
        <f t="shared" si="23"/>
        <v>6096884.2769999998</v>
      </c>
      <c r="I93" s="596">
        <f t="shared" ca="1" si="24"/>
        <v>6096884.2769999998</v>
      </c>
      <c r="AQ93" s="212"/>
    </row>
    <row r="94" spans="4:43" x14ac:dyDescent="0.2">
      <c r="F94" s="249" t="str">
        <f t="shared" si="22"/>
        <v>33.03.006.003</v>
      </c>
      <c r="G94" s="158" t="s">
        <v>629</v>
      </c>
      <c r="H94" s="593">
        <f t="shared" si="23"/>
        <v>2826341.2930000001</v>
      </c>
      <c r="I94" s="596">
        <f t="shared" ca="1" si="24"/>
        <v>2826341.2930000001</v>
      </c>
      <c r="AQ94" s="212"/>
    </row>
    <row r="95" spans="4:43" x14ac:dyDescent="0.2">
      <c r="F95" s="249" t="str">
        <f t="shared" si="22"/>
        <v>33.03.006.004</v>
      </c>
      <c r="G95" s="158" t="s">
        <v>630</v>
      </c>
      <c r="H95" s="593">
        <f t="shared" si="23"/>
        <v>2820166.52</v>
      </c>
      <c r="I95" s="596">
        <f t="shared" ca="1" si="24"/>
        <v>2820166.52</v>
      </c>
      <c r="AQ95" s="212"/>
    </row>
    <row r="96" spans="4:43" x14ac:dyDescent="0.2">
      <c r="F96" s="249" t="str">
        <f t="shared" si="22"/>
        <v>33.03.006.005</v>
      </c>
      <c r="G96" s="158" t="s">
        <v>631</v>
      </c>
      <c r="H96" s="593">
        <f t="shared" si="23"/>
        <v>9619759.034</v>
      </c>
      <c r="I96" s="596">
        <f t="shared" ca="1" si="24"/>
        <v>9619759.034</v>
      </c>
    </row>
    <row r="97" spans="6:9" ht="15.75" thickBot="1" x14ac:dyDescent="0.25">
      <c r="F97" s="674" t="str">
        <f t="shared" si="22"/>
        <v>33.03.006.007</v>
      </c>
      <c r="G97" s="159" t="s">
        <v>632</v>
      </c>
      <c r="H97" s="594">
        <f t="shared" si="23"/>
        <v>40837891.483999997</v>
      </c>
      <c r="I97" s="597">
        <f t="shared" ca="1" si="24"/>
        <v>40834962.669</v>
      </c>
    </row>
    <row r="98" spans="6:9" ht="15.75" thickBot="1" x14ac:dyDescent="0.25">
      <c r="F98" s="2056" t="s">
        <v>409</v>
      </c>
      <c r="G98" s="2057"/>
      <c r="H98" s="154">
        <f>+SUM(H92:H97)</f>
        <v>69784610</v>
      </c>
      <c r="I98" s="155">
        <f ca="1">+SUM(I92:I97)</f>
        <v>69781681.185000002</v>
      </c>
    </row>
    <row r="99" spans="6:9" ht="33" customHeight="1" thickBot="1" x14ac:dyDescent="0.25">
      <c r="F99" s="250" t="s">
        <v>708</v>
      </c>
      <c r="G99" s="160" t="s">
        <v>151</v>
      </c>
      <c r="H99" s="162" t="s">
        <v>706</v>
      </c>
      <c r="I99" s="595" t="s">
        <v>707</v>
      </c>
    </row>
    <row r="100" spans="6:9" x14ac:dyDescent="0.2">
      <c r="F100" s="251" t="str">
        <f>+F51</f>
        <v>33.03.100</v>
      </c>
      <c r="G100" s="161" t="s">
        <v>633</v>
      </c>
      <c r="H100" s="163">
        <f>+I51</f>
        <v>9719640</v>
      </c>
      <c r="I100" s="596">
        <f ca="1">+J51</f>
        <v>9719640</v>
      </c>
    </row>
    <row r="101" spans="6:9" ht="15.75" thickBot="1" x14ac:dyDescent="0.25">
      <c r="F101" s="2046" t="s">
        <v>409</v>
      </c>
      <c r="G101" s="2047"/>
      <c r="H101" s="164">
        <f>+H100</f>
        <v>9719640</v>
      </c>
      <c r="I101" s="598">
        <f ca="1">+I100</f>
        <v>9719640</v>
      </c>
    </row>
  </sheetData>
  <mergeCells count="35">
    <mergeCell ref="AM9:AN9"/>
    <mergeCell ref="AM8:AN8"/>
    <mergeCell ref="AK9:AL9"/>
    <mergeCell ref="AK8:AL8"/>
    <mergeCell ref="F64:I64"/>
    <mergeCell ref="AA9:AB9"/>
    <mergeCell ref="AA8:AB8"/>
    <mergeCell ref="AC9:AD9"/>
    <mergeCell ref="AC8:AD8"/>
    <mergeCell ref="AE9:AF9"/>
    <mergeCell ref="AI9:AJ9"/>
    <mergeCell ref="AI8:AJ8"/>
    <mergeCell ref="F101:G101"/>
    <mergeCell ref="F84:I84"/>
    <mergeCell ref="G75:H75"/>
    <mergeCell ref="G65:J65"/>
    <mergeCell ref="F90:G90"/>
    <mergeCell ref="F98:G98"/>
    <mergeCell ref="G66:H66"/>
    <mergeCell ref="AO9:AP9"/>
    <mergeCell ref="AO8:AP8"/>
    <mergeCell ref="B4:R4"/>
    <mergeCell ref="B7:R7"/>
    <mergeCell ref="AG9:AH9"/>
    <mergeCell ref="AG8:AH8"/>
    <mergeCell ref="AE8:AF8"/>
    <mergeCell ref="P8:R8"/>
    <mergeCell ref="B8:G10"/>
    <mergeCell ref="H8:O8"/>
    <mergeCell ref="S9:T9"/>
    <mergeCell ref="S8:T8"/>
    <mergeCell ref="U9:V9"/>
    <mergeCell ref="W9:X9"/>
    <mergeCell ref="W8:X8"/>
    <mergeCell ref="Y9:Z9"/>
  </mergeCells>
  <phoneticPr fontId="25" type="noConversion"/>
  <conditionalFormatting sqref="H25:H26">
    <cfRule type="cellIs" dxfId="30" priority="72" operator="equal">
      <formula>"·¡$S$$P$16"</formula>
    </cfRule>
  </conditionalFormatting>
  <conditionalFormatting sqref="H32:H33">
    <cfRule type="cellIs" dxfId="29" priority="68" operator="equal">
      <formula>"·¡$S$$P$16"</formula>
    </cfRule>
  </conditionalFormatting>
  <conditionalFormatting sqref="H28:I28 H30:I30">
    <cfRule type="cellIs" dxfId="28" priority="29" operator="equal">
      <formula>"·¡$S$$P$16"</formula>
    </cfRule>
  </conditionalFormatting>
  <conditionalFormatting sqref="I16 H16:H23 H40:I43 H45:I50">
    <cfRule type="cellIs" dxfId="27" priority="104" operator="equal">
      <formula>"·¡$S$$P$16"</formula>
    </cfRule>
  </conditionalFormatting>
  <conditionalFormatting sqref="I32">
    <cfRule type="cellIs" dxfId="26" priority="4" operator="equal">
      <formula>"·¡$S$$P$16"</formula>
    </cfRule>
  </conditionalFormatting>
  <conditionalFormatting sqref="J25:J26">
    <cfRule type="cellIs" dxfId="25" priority="1" operator="equal">
      <formula>"·¡$S$$P$16"</formula>
    </cfRule>
  </conditionalFormatting>
  <conditionalFormatting sqref="L16:L23">
    <cfRule type="cellIs" dxfId="24" priority="3" operator="equal">
      <formula>"·¡$S$$P$16"</formula>
    </cfRule>
  </conditionalFormatting>
  <printOptions horizontalCentered="1"/>
  <pageMargins left="1" right="1" top="1" bottom="1" header="0.5" footer="0.5"/>
  <pageSetup paperSize="5" scale="49" fitToWidth="0" orientation="landscape" r:id="rId1"/>
  <ignoredErrors>
    <ignoredError sqref="H26 K14:K16 K12:K13 K11 L13:X13 M14:X14 M16 AF16:AH16 AA12:AA13 AA14:AB14 AD15 AG11:AH11 R16 U58:Z58 AF12:AI13 AD14 AF15:AI15 AF14:AJ14 AB58:AJ58 M15 Q15:X15 O15 O16:P16 M11:R11 M12:X12 X16" formula="1"/>
    <ignoredError sqref="AB16 AI11 AI16 AA58 AE11:AE16 AC11:AC16 AD11:AD13 AJ15:AJ16 Q16 AA15:AA16 S11:AB11 AF11 AB15 Z12:Z16 Y12:Y16 AJ11:AJ13 AD16 AB12:AB13 AK12:AK13 AK14:AL14 AL12:AL13 S58:T58 P58 M58 Q58:R58 K58 L58 N58:O58 AI37 AI36 AI55 AI56 AI54 AJ23 AI38:AJ38 AI39 AI57 AJ26 L57 L44 L35:L39 M24 Q55:R55 Q37 Q38:R53 Q24:R25 Q27:R36 K17:K21 M27:M41 M46:M57 M45 K24 K55:K56 K31:K32 M43:M44 M42 M26 K25 K34 K38:K53 N55:N57 N27:N32 O36:O37 O38:O39 O44 O40:O43 O55:O57 O28 O30 O33:O35 O45:O53 O27 O31:O32 O29 N34:N38 K54 K22 O26 O54 K33 N52 O22 O21 O20 O19 O17 Q21 Q20 Q18 Q17 S23:T23 S22 S17:S21 S54:T54 S56 S27:S30 S45:S53 S40:S43 S44 S35:S36 S32:S33 S34 S26:T26 P38 S57 S31 S24:S25 S38:S39 S37 S55 T17:T22 T24:T25 T55:T57 T27:T53 Q56:R56 P26:R26 Q54:R54 P57:R57 R37 P27:P31 P39 P55 Q22 P33:P37 P44 P23:R23 M23:O23 N25:N26 O24:P24 L25:M25 N33 K35:K37 K57 K27:K30 K23 O25 L27:L31 M17 M18 M19 M20 M21 M22 O18 N50 L33 K26 N42 N44 N43 N45 N54 N46:N49 N39 N40:N41 N51 N22 N21 N20 N19 N18 N17 R22 R17 R18 R19 R20 R21 N53 AK40:AK53 AK38:AK39 AK54 AJ24:AJ25 AJ27:AJ37 AJ17:AJ22 AJ39:AJ57 AF24:AF25 AF17:AF22 AE17:AE57 AF27:AF37 AC17:AC57 AD24:AD25 AD27:AD37 AB24:AB25 AB27:AB37 AA17:AA57 Z55:Z57 Z17:Z22 Z24:Z25 Z27:Z37 Z39:Z53 Y17:Y57 X27:X37 X55:X57 X24:X25 X39:X53 AF39:AF55 AD39:AD52 AB39:AB53 V27:V53 V55:V57 V24:V25 V17:V22 X17:X22 AB17:AB22 AH17:AH22 AD17:AD22 AH27:AH30 AH24:AH25 AH45:AH56 AH40:AH43 AH35:AH37 AH32:AH33 AD54:AD57 AB55:AB57 U26:X26 AF57:AH57 AF56:AG56 AG17:AG21 AG22 U17:U21 U22 U24:U25 U55 U56:U57 U37 U38:U39 U31 U34 U32:U33 U35:U36 U44 U40:U43 U45:U53 U27:U30 W17:W21 W22 W24:W25 W55 W56:W57 W37 W38:X38 W31 W34 W32:W33 W35:W36 W44 W40:W43 W45:W53 W27:W30 W39 AD53 AG54 AG55 AG53 AG39:AH39 AG44:AH44 AG40:AG43 AG45:AG52 Z23 Z26 Z54 Z38 U54:X54 AB23 AB26 AB54 AB38 U23:X23 AG24:AG25 AD23 AD26 AD38 AG37 AG31:AH31 AG34:AH34 AG32:AG33 AG35:AG36 AG27:AG30 AF23:AH23 AF26:AH26 AF38:AH38 AI40:AI53 AI17:AI35" formula="1" unlockedFormula="1"/>
    <ignoredError sqref="G89 F86:F89 F92:F97 F100 H87:I87 I86 AL15:AL16 AL11 AK11 AK15 I58:J58 J59:T59 H89:I101 I88 H86 H88 AM11:AN15 AN16 AO11:AP16 L56 L45:L54 L40:L43 L55 J25 AP33 AP32 AO34:AP39 I33 AO52:AO53 AO51 AO54:AP57 AO40:AO43 AO44 AO45:AO50 AO17:AP31 AP44 AP40:AP43 AP51 AP45:AP50 AP52:AP53 AM17:AN39 AM52:AM53 AM51 AM54:AN56 AM40:AM43 AM44 AM45:AM50 AN44 AN40:AN43 AN51 AN45:AN50 AN52:AN53 Q19 J21 J23 J56 J54 J53 J52 J51 J50 J49 J48 J47 J46 J45 I55:J55 J43 J42 J41 J40 J44 J32 I34:J34 I38:J38 I31:J31 I27:J30 I57:J57 I35:J37 I24:J24 J17:J20 J22 AK19:AK22 AK35:AK37 AL23 AK27:AK33 AK24:AK25 AK26:AL26 AK55:AK57 AL38:AL39 AL24:AL25 AL27:AL37 AL17:AL22 AL52:AL57 AL45:AL50 AL40:AL43 AL44 AL51 AK34 I17 I26:J26 I44 J39 I23 AK23 I54 I56 AK17:AK18 I32 I53 I45 I42 I22 P53 I21 I20 I19 I18 P17 P18 P19 P20 P21 P22 I52 I51 P51 I41 P40:P41 I50 I49 P46:P49 P54 P45 I43 P43 P42 L26 J33 P50 I25 P25 L23 P52 L22 P32 P56 L34 L32 L24 L17 L21 L20 L19 L18 N24 AM57:AN57 AO33 I40 I46 I47 I48 AO32" unlockedFormula="1"/>
    <ignoredError sqref="C35 D3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23</vt:i4>
      </vt:variant>
    </vt:vector>
  </HeadingPairs>
  <TitlesOfParts>
    <vt:vector size="37" baseType="lpstr">
      <vt:lpstr>GRAFICOS</vt:lpstr>
      <vt:lpstr>CONSOLIDADO</vt:lpstr>
      <vt:lpstr>Prog 01</vt:lpstr>
      <vt:lpstr>P01 2024</vt:lpstr>
      <vt:lpstr>P01 2023</vt:lpstr>
      <vt:lpstr>Prog 02</vt:lpstr>
      <vt:lpstr>P02 2023</vt:lpstr>
      <vt:lpstr>P02 2024</vt:lpstr>
      <vt:lpstr>Prog 03</vt:lpstr>
      <vt:lpstr>P03 2023</vt:lpstr>
      <vt:lpstr>Prog 05</vt:lpstr>
      <vt:lpstr>P05 2023</vt:lpstr>
      <vt:lpstr>P05 2024</vt:lpstr>
      <vt:lpstr>P03 2024</vt:lpstr>
      <vt:lpstr>CONSOLIDADO!Área_de_impresión</vt:lpstr>
      <vt:lpstr>'Prog 01'!Área_de_impresión</vt:lpstr>
      <vt:lpstr>'Prog 02'!Área_de_impresión</vt:lpstr>
      <vt:lpstr>'Prog 03'!Área_de_impresión</vt:lpstr>
      <vt:lpstr>'Prog 05'!Área_de_impresión</vt:lpstr>
      <vt:lpstr>coincidenciaP01</vt:lpstr>
      <vt:lpstr>Compromiso_ENERO</vt:lpstr>
      <vt:lpstr>Devengado_enero</vt:lpstr>
      <vt:lpstr>EENERO23</vt:lpstr>
      <vt:lpstr>enero2023</vt:lpstr>
      <vt:lpstr>indicep01</vt:lpstr>
      <vt:lpstr>'Prog 05'!matriz01</vt:lpstr>
      <vt:lpstr>matriz01</vt:lpstr>
      <vt:lpstr>matriz01.v2</vt:lpstr>
      <vt:lpstr>matriz02</vt:lpstr>
      <vt:lpstr>matriz03</vt:lpstr>
      <vt:lpstr>matriz2</vt:lpstr>
      <vt:lpstr>RequerimientoENERO</vt:lpstr>
      <vt:lpstr>Saldo_ENERO</vt:lpstr>
      <vt:lpstr>CONSOLIDADO!Títulos_a_imprimir</vt:lpstr>
      <vt:lpstr>'Prog 01'!Títulos_a_imprimir</vt:lpstr>
      <vt:lpstr>'Prog 03'!Títulos_a_imprimir</vt:lpstr>
      <vt:lpstr>'Prog 05'!Títulos_a_imprimir</vt:lpstr>
    </vt:vector>
  </TitlesOfParts>
  <Company>subdere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otorres</dc:creator>
  <cp:lastModifiedBy>JUAN IGNACIO CANCINO PACHECO</cp:lastModifiedBy>
  <cp:lastPrinted>2019-10-07T18:45:55Z</cp:lastPrinted>
  <dcterms:created xsi:type="dcterms:W3CDTF">2010-11-09T14:43:23Z</dcterms:created>
  <dcterms:modified xsi:type="dcterms:W3CDTF">2025-01-15T19:10:19Z</dcterms:modified>
</cp:coreProperties>
</file>